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eeds" sheetId="1" state="visible" r:id="rId2"/>
    <sheet name="Seeds (no hacer)" sheetId="2" state="visible" r:id="rId3"/>
    <sheet name="Imágenes" sheetId="3" state="visible" r:id="rId4"/>
    <sheet name="Estadísticas" sheetId="4" state="visible" r:id="rId5"/>
    <sheet name="Proceso" sheetId="5" state="visible" r:id="rId6"/>
    <sheet name="Mecánicas" sheetId="6" state="visible" r:id="rId7"/>
    <sheet name="Revisión json portugués" sheetId="7" state="visible" r:id="rId8"/>
  </sheets>
  <definedNames>
    <definedName function="false" hidden="true" localSheetId="5" name="_xlnm._FilterDatabase" vbProcedure="false">Mecánicas!$A$1:$F$20</definedName>
    <definedName function="false" hidden="true" localSheetId="0" name="_xlnm._FilterDatabase" vbProcedure="false">Seeds!$A$1:$AF$1298</definedName>
    <definedName function="false" hidden="false" localSheetId="0" name="Z_025D6C11_0527_4176_985A_99B4293F6A11_.wvu.FilterData" vbProcedure="false">Seeds!$A$1:$AD$1298</definedName>
    <definedName function="false" hidden="false" localSheetId="0" name="Z_0AEA3C93_F592_4258_B21C_77D6CEE4E0E9_.wvu.FilterData" vbProcedure="false">Seeds!$A$1:$AF$1298</definedName>
    <definedName function="false" hidden="false" localSheetId="0" name="Z_0D47FA8B_35A5_4032_B9DF_56F7F23D16A5_.wvu.FilterData" vbProcedure="false">Seeds!$A$1:$AE$1298</definedName>
    <definedName function="false" hidden="false" localSheetId="0" name="Z_0D55EEC2_9C4E_481F_9CD7_71CEFC84062C_.wvu.FilterData" vbProcedure="false">Seeds!$A$1:$AD$1298</definedName>
    <definedName function="false" hidden="false" localSheetId="0" name="Z_1691A188_AFB9_49B0_B6B1_0225C89081F1_.wvu.FilterData" vbProcedure="false">Seeds!$A$1:$AE$1298</definedName>
    <definedName function="false" hidden="false" localSheetId="0" name="Z_19433A63_FD04_499F_A5F4_239816BD329A_.wvu.FilterData" vbProcedure="false">Seeds!$A$1:$AE$1298</definedName>
    <definedName function="false" hidden="false" localSheetId="0" name="Z_194441FE_1CEA_423D_BA03_A72F42ED7CEF_.wvu.FilterData" vbProcedure="false">Seeds!$A$1:$AD$1298</definedName>
    <definedName function="false" hidden="false" localSheetId="0" name="Z_1A20C19F_88C0_46FC_BA16_698F86BC4D90_.wvu.FilterData" vbProcedure="false">Seeds!$S$315:$W$319</definedName>
    <definedName function="false" hidden="false" localSheetId="0" name="Z_1A651910_6BB0_43B8_8346_67FB03629848_.wvu.FilterData" vbProcedure="false">Seeds!$A$1:$AF$1298</definedName>
    <definedName function="false" hidden="false" localSheetId="0" name="Z_1AE1A28F_E917_42F9_9929_BD5A5C4EE0DD_.wvu.FilterData" vbProcedure="false">Seeds!$A$1:$AE$1298</definedName>
    <definedName function="false" hidden="false" localSheetId="0" name="Z_22F38F9A_70D8_4A57_AC99_05FB5A3090D2_.wvu.FilterData" vbProcedure="false">Seeds!$A$1:$AF$1298</definedName>
    <definedName function="false" hidden="false" localSheetId="0" name="Z_24E7BA0D_17B4_4B95_BE78_4465379B8128_.wvu.FilterData" vbProcedure="false">Seeds!$A$1:$AD$1298</definedName>
    <definedName function="false" hidden="false" localSheetId="0" name="Z_25171985_B527_4C6E_9B0B_EDE3179EA1BA_.wvu.FilterData" vbProcedure="false">Seeds!$A$1:$AE$1298</definedName>
    <definedName function="false" hidden="false" localSheetId="0" name="Z_26D171A0_5AC0_43B3_A8C8_7F43491A3E83_.wvu.FilterData" vbProcedure="false">Seeds!$A$1:$AD$1298</definedName>
    <definedName function="false" hidden="false" localSheetId="0" name="Z_294AB9C4_CB7D_4416_9D6F_A5AB682EBACA_.wvu.FilterData" vbProcedure="false">Seeds!$A$1:$AD$1298</definedName>
    <definedName function="false" hidden="false" localSheetId="0" name="Z_29563676_265A_4E69_9077_5459F5E26A73_.wvu.FilterData" vbProcedure="false">Seeds!$A$1:$AF$1298</definedName>
    <definedName function="false" hidden="false" localSheetId="0" name="Z_2B5E0B34_C86E_49B6_8CB4_A3A2BEF16292_.wvu.FilterData" vbProcedure="false">Seeds!$A$1:$AD$1298</definedName>
    <definedName function="false" hidden="false" localSheetId="0" name="Z_2EDC3932_29C4_4D53_AA2C_7B1B93527A1B_.wvu.FilterData" vbProcedure="false">Seeds!$AE$687</definedName>
    <definedName function="false" hidden="false" localSheetId="0" name="Z_32D2BBB7_5A85_4D6C_9910_842EDB0547BE_.wvu.FilterData" vbProcedure="false">Seeds!$A$1:$AD$1298</definedName>
    <definedName function="false" hidden="false" localSheetId="0" name="Z_332E6D05_AB5F_4C64_894A_9DD2D11FD94F_.wvu.FilterData" vbProcedure="false">Seeds!$A$1:$AD$1298</definedName>
    <definedName function="false" hidden="false" localSheetId="0" name="Z_3725C836_479A_4F12_A891_BC618AB16895_.wvu.FilterData" vbProcedure="false">Seeds!$A$1:$AD$1298</definedName>
    <definedName function="false" hidden="false" localSheetId="0" name="Z_385E6A6F_3CBF_4B70_A9BE_7BC8D660AC53_.wvu.FilterData" vbProcedure="false">Seeds!$J$1:$J$1298</definedName>
    <definedName function="false" hidden="false" localSheetId="0" name="Z_407210BE_C6D6_40EB_87E1_4D877A7B4124_.wvu.FilterData" vbProcedure="false">Seeds!$A$1:$AD$1298</definedName>
    <definedName function="false" hidden="false" localSheetId="0" name="Z_42D1E586_32F1_4B2C_9A66_904B940575AE_.wvu.FilterData" vbProcedure="false">Seeds!$A$1:$AE$1298</definedName>
    <definedName function="false" hidden="false" localSheetId="0" name="Z_4304C4F7_48C3_4593_8BCD_760394EC2A1B_.wvu.FilterData" vbProcedure="false">Seeds!$A$1:$AD$1298</definedName>
    <definedName function="false" hidden="false" localSheetId="0" name="Z_4387E7BC_0359_4452_A952_1EBB110AA245_.wvu.FilterData" vbProcedure="false">Seeds!$A$1:$AF$1298</definedName>
    <definedName function="false" hidden="false" localSheetId="0" name="Z_46937BBA_6851_4B85_989E_41D04C4F28DC_.wvu.FilterData" vbProcedure="false">Seeds!$A$1:$AD$1298</definedName>
    <definedName function="false" hidden="false" localSheetId="0" name="Z_481C7E58_3712_4AFC_BA70_4FA01D1E22A2_.wvu.FilterData" vbProcedure="false">Seeds!$A$1:$AD$1298</definedName>
    <definedName function="false" hidden="false" localSheetId="0" name="Z_49E442D6_6D5C_4164_8741_6C9D2A7B1FA7_.wvu.FilterData" vbProcedure="false">Seeds!$A$1:$AF$1298</definedName>
    <definedName function="false" hidden="false" localSheetId="0" name="Z_4B9B0D07_0C9F_468F_8773_DC4E9AE486CF_.wvu.FilterData" vbProcedure="false">Seeds!$A$1:$AD$1298</definedName>
    <definedName function="false" hidden="false" localSheetId="0" name="Z_4CD3217D_CF3C_4374_A374_3425AB3DECB1_.wvu.FilterData" vbProcedure="false">Seeds!$A$1:$AD$1298</definedName>
    <definedName function="false" hidden="false" localSheetId="0" name="Z_4DCFD009_FA2A_4CDE_BA60_6DB362E80C17_.wvu.FilterData" vbProcedure="false">Seeds!$A$1:$AD$1298</definedName>
    <definedName function="false" hidden="false" localSheetId="0" name="Z_53004013_7197_4D78_A7E8_752E9CA556C3_.wvu.FilterData" vbProcedure="false">Seeds!$B$1:$B$1298</definedName>
    <definedName function="false" hidden="false" localSheetId="0" name="Z_54E8C0C7_EBDC_4263_8CD4_5DDC5E9C1826_.wvu.FilterData" vbProcedure="false">Seeds!$A$1:$AD$1298</definedName>
    <definedName function="false" hidden="false" localSheetId="0" name="Z_55885B4E_BD61_4EF0_8B32_2E0CFDE2139D_.wvu.FilterData" vbProcedure="false">Seeds!$A$1:$AE$1298</definedName>
    <definedName function="false" hidden="false" localSheetId="0" name="Z_5E326428_FDF1_430D_B1A8_06264415B5F7_.wvu.FilterData" vbProcedure="false">Seeds!$A$1:$AD$1298</definedName>
    <definedName function="false" hidden="false" localSheetId="0" name="Z_6665626A_1700_468B_B61C_C701CE6ED7E6_.wvu.FilterData" vbProcedure="false">Seeds!$A$1:$AD$1298</definedName>
    <definedName function="false" hidden="false" localSheetId="0" name="Z_66E73AC5_EF35_4B05_A296_8418F955BE6B_.wvu.FilterData" vbProcedure="false">Seeds!$A$1:$AD$1298</definedName>
    <definedName function="false" hidden="false" localSheetId="0" name="Z_6823B52D_2546_4765_9E74_D42F9D68A357_.wvu.FilterData" vbProcedure="false">Seeds!$A$1:$AD$1298</definedName>
    <definedName function="false" hidden="false" localSheetId="0" name="Z_68C35B92_698E_4CDE_8E6E_05699B261681_.wvu.FilterData" vbProcedure="false">Seeds!$A$1:$AD$1298</definedName>
    <definedName function="false" hidden="false" localSheetId="0" name="Z_69F58067_F738_4B75_A4A8_647AB7B225AA_.wvu.FilterData" vbProcedure="false">Seeds!$A$1:$AD$1298</definedName>
    <definedName function="false" hidden="false" localSheetId="0" name="Z_72AFCB90_9EB1_4727_937A_080105A97019_.wvu.FilterData" vbProcedure="false">Seeds!$A$1:$AD$1298</definedName>
    <definedName function="false" hidden="false" localSheetId="0" name="Z_7E64A82C_8A40_444A_8D85_648B65004E4D_.wvu.FilterData" vbProcedure="false">Seeds!$A$1:$AD$1298</definedName>
    <definedName function="false" hidden="false" localSheetId="0" name="Z_7FE7CD5F_9BD3_4A68_922D_77395DA73E2D_.wvu.FilterData" vbProcedure="false">Seeds!$A$1:$AF$1298</definedName>
    <definedName function="false" hidden="false" localSheetId="0" name="Z_83453C1F_73D5_44EA_93DD_18E5FCFE8441_.wvu.FilterData" vbProcedure="false">Seeds!$A$1:$AF$1298</definedName>
    <definedName function="false" hidden="false" localSheetId="0" name="Z_86D73A01_547A_4E30_9459_523194EABA7A_.wvu.FilterData" vbProcedure="false">Seeds!$A$1:$AD$1298</definedName>
    <definedName function="false" hidden="false" localSheetId="0" name="Z_87DC0090_C79F_4186_896E_64BFE1D06D5C_.wvu.FilterData" vbProcedure="false">Seeds!$A$1:$AF$1298</definedName>
    <definedName function="false" hidden="false" localSheetId="0" name="Z_882A17E3_7017_40FF_96BE_6AA94DF96D83_.wvu.FilterData" vbProcedure="false">Seeds!$A$1:$AF$1298</definedName>
    <definedName function="false" hidden="false" localSheetId="0" name="Z_895101BD_7EB4_418C_8499_BF2FB70F811B_.wvu.FilterData" vbProcedure="false">Seeds!$A$1:$AD$1298</definedName>
    <definedName function="false" hidden="false" localSheetId="0" name="Z_8CC400FF_885B_4433_AC49_44C2906B2805_.wvu.FilterData" vbProcedure="false">Seeds!$A$1:$AD$1298</definedName>
    <definedName function="false" hidden="false" localSheetId="0" name="Z_8E144CFF_D280_4DF7_9F5B_2CEFCEB1894C_.wvu.FilterData" vbProcedure="false">Seeds!$A$1:$AD$1298</definedName>
    <definedName function="false" hidden="false" localSheetId="0" name="Z_8E9F4CA0_CB37_4614_9133_3968FBF8B9E5_.wvu.FilterData" vbProcedure="false">Seeds!$A$1:$AD$1298</definedName>
    <definedName function="false" hidden="false" localSheetId="0" name="Z_985913FE_7C8A_4894_A0FF_482EFD487E6C_.wvu.FilterData" vbProcedure="false">Seeds!$A$1:$AE$1298</definedName>
    <definedName function="false" hidden="false" localSheetId="0" name="Z_9F7173DF_983C_4AFB_B524_8ABE25AE34B2_.wvu.FilterData" vbProcedure="false">Seeds!$A$1:$AF$1298</definedName>
    <definedName function="false" hidden="false" localSheetId="0" name="Z_A1EB692A_E4CC_4C8E_AAB8_23E59F89B2F0_.wvu.FilterData" vbProcedure="false">Seeds!$A$1:$AF$1298</definedName>
    <definedName function="false" hidden="false" localSheetId="0" name="Z_A307EC2A_70EE_4DC1_AB42_38E321C85AB2_.wvu.FilterData" vbProcedure="false">Seeds!$A$1:$AD$1298</definedName>
    <definedName function="false" hidden="false" localSheetId="0" name="Z_A3E3114B_4E5C_4FF3_A054_E48DF462521B_.wvu.FilterData" vbProcedure="false">Seeds!$A$1:$AF$1298</definedName>
    <definedName function="false" hidden="false" localSheetId="0" name="Z_A4039106_8335_4443_9086_09A48D9723BD_.wvu.FilterData" vbProcedure="false">Seeds!$A$1:$AD$1298</definedName>
    <definedName function="false" hidden="false" localSheetId="0" name="Z_A5BF4632_B531_452C_8698_8CC292C8064D_.wvu.FilterData" vbProcedure="false">Seeds!$A$1:$AF$1298</definedName>
    <definedName function="false" hidden="false" localSheetId="0" name="Z_A6F6FFA7_C69E_4E6F_8EDA_4CF0964CCE04_.wvu.FilterData" vbProcedure="false">Seeds!$A$1:$AD$1298</definedName>
    <definedName function="false" hidden="false" localSheetId="0" name="Z_A8889F09_0298_4A21_ADD4_4180E80E75C9_.wvu.FilterData" vbProcedure="false">Seeds!$A$1:$AF$1298</definedName>
    <definedName function="false" hidden="false" localSheetId="0" name="Z_A8C6AEAE_693A_4C76_AD13_4D60494DD278_.wvu.FilterData" vbProcedure="false">Seeds!$A$1:$AF$1298</definedName>
    <definedName function="false" hidden="false" localSheetId="0" name="Z_AB399DAD_E618_4905_976E_3B25BF3A9B54_.wvu.FilterData" vbProcedure="false">Seeds!$A$1:$AE$1298</definedName>
    <definedName function="false" hidden="false" localSheetId="0" name="Z_BA559262_B57D_4095_8779_A4D0D43C64C5_.wvu.FilterData" vbProcedure="false">Seeds!$A$1:$AD$1298</definedName>
    <definedName function="false" hidden="false" localSheetId="0" name="Z_BCD8451D_96DC_422D_BBE9_8FA34C62A38F_.wvu.FilterData" vbProcedure="false">Seeds!$A$1:$AF$1298</definedName>
    <definedName function="false" hidden="false" localSheetId="0" name="Z_BFC9AB03_DCEC_407D_A9F7_41B6324A7BE8_.wvu.FilterData" vbProcedure="false">Seeds!$A$1:$AE$1298</definedName>
    <definedName function="false" hidden="false" localSheetId="0" name="Z_C1AFF96A_F692_489A_AEEF_F23A221082D3_.wvu.FilterData" vbProcedure="false">Seeds!$A$1:$AD$1298</definedName>
    <definedName function="false" hidden="false" localSheetId="0" name="Z_C2A31414_BAA0_41C8_938D_5C8E418DE790_.wvu.FilterData" vbProcedure="false">Seeds!$A$1:$AE$1298</definedName>
    <definedName function="false" hidden="false" localSheetId="0" name="Z_C5D01D65_786B_4F29_A104_395539B38198_.wvu.FilterData" vbProcedure="false">Seeds!$A$1:$AD$1298</definedName>
    <definedName function="false" hidden="false" localSheetId="0" name="Z_C84B55C2_B228_4217_A236_A08BDE066C1A_.wvu.FilterData" vbProcedure="false">Seeds!$A$1:$AD$1298</definedName>
    <definedName function="false" hidden="false" localSheetId="0" name="Z_CE9F16BA_074E_4F63_A2F4_89A839371B6F_.wvu.FilterData" vbProcedure="false">Seeds!$A$1:$AD$1298</definedName>
    <definedName function="false" hidden="false" localSheetId="0" name="Z_D3F7BFD3_3A31_4B9B_956A_7B714D47B9A1_.wvu.FilterData" vbProcedure="false">Seeds!$A$1:$AE$1298</definedName>
    <definedName function="false" hidden="false" localSheetId="0" name="Z_D4B1D5D2_CA8E_4863_ACDD_99FCDC68E952_.wvu.FilterData" vbProcedure="false">Seeds!$A$1:$AD$1298</definedName>
    <definedName function="false" hidden="false" localSheetId="0" name="Z_D4E4C16D_C46E_4AD8_970D_50F6F73712A9_.wvu.FilterData" vbProcedure="false">Seeds!$A$1:$AD$1298</definedName>
    <definedName function="false" hidden="false" localSheetId="0" name="Z_DBCC7671_2FD1_44CB_BE91_813087AC76D9_.wvu.FilterData" vbProcedure="false">Seeds!$A$1:$AE$1298</definedName>
    <definedName function="false" hidden="false" localSheetId="0" name="Z_DBF9E2F2_793A_44B5_9FCB_ABC0FE911BC6_.wvu.FilterData" vbProcedure="false">Seeds!$A$1:$AE$1298</definedName>
    <definedName function="false" hidden="false" localSheetId="0" name="Z_DCF1BD48_7E50_4CD2_A752_EDA75FD06807_.wvu.FilterData" vbProcedure="false">Seeds!$A$1:$AF$1298</definedName>
    <definedName function="false" hidden="false" localSheetId="0" name="Z_E3E52D64_5B1D_443E_8C40_C8F6875B8E8E_.wvu.FilterData" vbProcedure="false">Seeds!$A$1:$AE$1298</definedName>
    <definedName function="false" hidden="false" localSheetId="0" name="Z_EE2A6864_F934_4369_A98B_8D79C6A96682_.wvu.FilterData" vbProcedure="false">Seeds!$A$1:$AD$1298</definedName>
    <definedName function="false" hidden="false" localSheetId="0" name="Z_F46E7359_0416_4903_AABE_164FD5CBC203_.wvu.FilterData" vbProcedure="false">Seeds!$A$1:$AD$1298</definedName>
    <definedName function="false" hidden="false" localSheetId="0" name="Z_F5B7A01C_FD36_4070_9675_DA02253232C5_.wvu.FilterData" vbProcedure="false">Seeds!$A$1:$AD$1298</definedName>
    <definedName function="false" hidden="false" localSheetId="0" name="Z_F8B00CC5_9A77_418D_9BA0_6B3C543900FC_.wvu.FilterData" vbProcedure="false">Seeds!$A$1:$AD$1298</definedName>
    <definedName function="false" hidden="false" localSheetId="0" name="Z_FA7C4D1B_6E2F_4AFC_A5C6_5CA21F5D8CC1_.wvu.FilterData" vbProcedure="false">Seeds!$A$1:$AD$1298</definedName>
    <definedName function="false" hidden="false" localSheetId="0" name="Z_FD12E85C_7D7D_483A_ABAA_DB3357BE420D_.wvu.FilterData" vbProcedure="false">Seeds!$A$1:$AD$1298</definedName>
    <definedName function="false" hidden="false" localSheetId="0" name="Z_FE077CD8_80B6_48A8_BD8A_7FE3C0C92646_.wvu.FilterData" vbProcedure="false">Seeds!$A$1:$AD$1298</definedName>
    <definedName function="false" hidden="false" localSheetId="1" name="Z_0D47FA8B_35A5_4032_B9DF_56F7F23D16A5_.wvu.FilterData" vbProcedure="false">'Seeds (no hacer)'!$A$1:$AA$103</definedName>
    <definedName function="false" hidden="false" localSheetId="2" name="Z_0D47FA8B_35A5_4032_B9DF_56F7F23D16A5_.wvu.FilterData" vbProcedure="false">Imágenes!$A$1:$M$474</definedName>
    <definedName function="false" hidden="false" localSheetId="2" name="Z_22F38F9A_70D8_4A57_AC99_05FB5A3090D2_.wvu.FilterData" vbProcedure="false">Imágenes!$A$1:$M$414</definedName>
    <definedName function="false" hidden="false" localSheetId="3" name="Z_628A5D4C_DBFE_460A_BAE0_059183B240A5_.wvu.FilterData" vbProcedure="false">Estadísticas!$A$1:$C$10</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C1" authorId="0">
      <text>
        <r>
          <rPr>
            <sz val="10"/>
            <color rgb="FF000000"/>
            <rFont val="Arial"/>
            <family val="0"/>
            <charset val="1"/>
          </rPr>
          <t xml:space="preserve">Si van en un mismo grupo, crear un poco de variedad, no repetir mucho las posturas ni colores. (S/N)</t>
        </r>
      </text>
    </comment>
    <comment ref="G1" authorId="0">
      <text>
        <r>
          <rPr>
            <sz val="10"/>
            <color rgb="FF000000"/>
            <rFont val="Arial"/>
            <family val="0"/>
            <charset val="1"/>
          </rPr>
          <t xml:space="preserve">Si se puede reutilizar, quiere decir que no hay que dibujarla.</t>
        </r>
      </text>
    </comment>
    <comment ref="L296" authorId="0">
      <text>
        <r>
          <rPr>
            <sz val="10"/>
            <color rgb="FF000000"/>
            <rFont val="Arial"/>
            <family val="0"/>
            <charset val="1"/>
          </rPr>
          <t xml:space="preserve">He vectorizado los textos para que no se corten, debería verse correctamente
</t>
        </r>
      </text>
    </comment>
    <comment ref="M1" authorId="0">
      <text>
        <r>
          <rPr>
            <sz val="10"/>
            <color rgb="FF000000"/>
            <rFont val="Arial"/>
            <family val="0"/>
            <charset val="1"/>
          </rPr>
          <t xml:space="preserve">https://drive.google.com/drive/folders/1NmfzGWSbM6Fy4L7Yt-h7ISK0UUsZgaRq</t>
        </r>
      </text>
    </comment>
  </commentList>
</comments>
</file>

<file path=xl/sharedStrings.xml><?xml version="1.0" encoding="utf-8"?>
<sst xmlns="http://schemas.openxmlformats.org/spreadsheetml/2006/main" count="26511" uniqueCount="9477">
  <si>
    <t xml:space="preserve">ID</t>
  </si>
  <si>
    <t xml:space="preserve">Outcome</t>
  </si>
  <si>
    <t xml:space="preserve">Proceso</t>
  </si>
  <si>
    <t xml:space="preserve">Estado</t>
  </si>
  <si>
    <t xml:space="preserve">¿Problema técnico?</t>
  </si>
  <si>
    <t xml:space="preserve">Enunciado</t>
  </si>
  <si>
    <t xml:space="preserve">Template</t>
  </si>
  <si>
    <t xml:space="preserve">Ejemplo</t>
  </si>
  <si>
    <t xml:space="preserve">¿Imagen?</t>
  </si>
  <si>
    <t xml:space="preserve">Mecánica</t>
  </si>
  <si>
    <t xml:space="preserve">Parámetros</t>
  </si>
  <si>
    <t xml:space="preserve">Cálculos</t>
  </si>
  <si>
    <t xml:space="preserve">TE+hint / Scaffolding</t>
  </si>
  <si>
    <t xml:space="preserve">Hint</t>
  </si>
  <si>
    <t xml:space="preserve">Tratamiento del Error</t>
  </si>
  <si>
    <t xml:space="preserve">Otra variable</t>
  </si>
  <si>
    <t xml:space="preserve">Apoyo Visual Error</t>
  </si>
  <si>
    <t xml:space="preserve">Scaff Paso 0</t>
  </si>
  <si>
    <t xml:space="preserve">Scaff Paso 1</t>
  </si>
  <si>
    <t xml:space="preserve">Scaff Paso 2</t>
  </si>
  <si>
    <t xml:space="preserve">Scaff Paso 3</t>
  </si>
  <si>
    <t xml:space="preserve">Scaff Paso 4</t>
  </si>
  <si>
    <t xml:space="preserve">Scaff Paso 5</t>
  </si>
  <si>
    <t xml:space="preserve">Scaff Paso 6</t>
  </si>
  <si>
    <t xml:space="preserve">Departamento</t>
  </si>
  <si>
    <t xml:space="preserve">JSON</t>
  </si>
  <si>
    <t xml:space="preserve">JSON brasileño</t>
  </si>
  <si>
    <t xml:space="preserve">Referencia para ID</t>
  </si>
  <si>
    <t xml:space="preserve">ID con idioma</t>
  </si>
  <si>
    <t xml:space="preserve">STANDARD</t>
  </si>
  <si>
    <t xml:space="preserve">Código</t>
  </si>
  <si>
    <t xml:space="preserve">CC (US)</t>
  </si>
  <si>
    <t xml:space="preserve">M5-G-15a</t>
  </si>
  <si>
    <t xml:space="preserve">Calcula el área de los paralelogramos: cuadrado, rectángulo, romboide y rombo</t>
  </si>
  <si>
    <t xml:space="preserve">Identificar</t>
  </si>
  <si>
    <t xml:space="preserve">JSON revisado</t>
  </si>
  <si>
    <t xml:space="preserve">Une las siguientes fórmulas de áreas con su paralelogramo correspondiente.
base × altura - rectángulo
lado × lado - cuadrado
diagonal mayor × diagonal menor / 2 - rombo</t>
  </si>
  <si>
    <t xml:space="preserve">Relaciona las siguientes fórmulas de áreas con su paralelogramo correspondiente.
base × altura - rectángulo
lado × lado - cuadrado
diagonal mayor × diagonal menor / 2 - rombo</t>
  </si>
  <si>
    <t xml:space="preserve">No</t>
  </si>
  <si>
    <t xml:space="preserve">Linking lines</t>
  </si>
  <si>
    <t xml:space="preserve">No aplica</t>
  </si>
  <si>
    <t xml:space="preserve">TE + hint</t>
  </si>
  <si>
    <t xml:space="preserve">Por ejemplo: área del rectángulo = base × altura.</t>
  </si>
  <si>
    <t xml:space="preserve">&lt;p&gt;El área de una figura es la medida de su superficie.&lt;/p&gt;
- Si falla A1
&lt;p&gt;Área del rectángulo = base × altura&lt;/p&gt;
- Si falla A2
&lt;p&gt;Área del cuadrado = lado × lado&lt;/p&gt;
- Si falla A3
&lt;p&gt;Área del rombo = diagonal mayor × diagonal menor /2&lt;/p&gt;</t>
  </si>
  <si>
    <t xml:space="preserve">Geometría</t>
  </si>
  <si>
    <t xml:space="preserve">{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t>
  </si>
  <si>
    <t xml:space="preserve">CC</t>
  </si>
  <si>
    <t xml:space="preserve">USA</t>
  </si>
  <si>
    <t xml:space="preserve">Evocar</t>
  </si>
  <si>
    <t xml:space="preserve">Calcula el área del rectángulo de {{T1}} cm de base y {{Q2}} cm de altura.
El área del rectángulo es de {{A1}} cm&lt;sup&gt;2&lt;/sup&gt;.</t>
  </si>
  <si>
    <t xml:space="preserve">Calcula el área del rectángulo de 12 cm de base y 4 cm de altura.
El área del rectángulo es de ... cm&lt;sup&gt;2&lt;/sup&gt;.</t>
  </si>
  <si>
    <t xml:space="preserve">Sí</t>
  </si>
  <si>
    <t xml:space="preserve">Cloze Math</t>
  </si>
  <si>
    <t xml:space="preserve">Q1: min = 0; máx = 1; Incremento = 0.1
Q2: Mín = 2; Máx = 10; Incremento = 0.1</t>
  </si>
  <si>
    <t xml:space="preserve">T1 = {{Q2}}*3-0.5+Q1
A1 = {{T1}}*{{Q2}}</t>
  </si>
  <si>
    <t xml:space="preserve">Área del rectángulo = base × altura</t>
  </si>
  <si>
    <t xml:space="preserve">&lt;p&gt;Para calcular el área del rectángulo, multiplica la base por la altura.&lt;/p&gt;&lt;p&gt;Área = base × altura = {{T1}} cm × {{Q2}} cm = {{A1}} cm&lt;sup&gt;2&lt;/sup&gt;&lt;/p&gt;</t>
  </si>
  <si>
    <t xml:space="preserve">{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t>
  </si>
  <si>
    <t xml:space="preserve">Aplicar</t>
  </si>
  <si>
    <t xml:space="preserve">Un agricultor quiere cultivar arándanos en un campo de forma rectangular de {{Q1}} m de largo por {{Q2}} m de ancho. ¿De qué área dispone?
Dispone de {{A1}} m&lt;sup&gt;2&lt;/sup&gt; para plantar arándanos.</t>
  </si>
  <si>
    <t xml:space="preserve">Un campesino quiere cultivar arándanos en un campo de forma rectangular de 36 m de largo por 20 m de ancho. ¿De qué área dispone?
Dispone de ... m&lt;sup&gt;2&lt;/sup&gt;.</t>
  </si>
  <si>
    <t xml:space="preserve">Q1: Mín = 10; Máx = 99; Incremento = 0.1
Q2: Mín = 10; Máx = 99; Incremento = 0.1</t>
  </si>
  <si>
    <t xml:space="preserve">A1 = {{Q1}}*{{Q2}}</t>
  </si>
  <si>
    <t xml:space="preserve">Scaff</t>
  </si>
  <si>
    <t xml:space="preserve">¿Cuáles son las medidas del campo rectangular?
Mide {{A2}} m de largo y {{A3}} m de ancho.</t>
  </si>
  <si>
    <t xml:space="preserve">Según el enunciado, ¿qué hay que calcular?
El área del campo para cultivar.*
El perímetro del campo para cultivar.
El volumen del campo para cultivar.</t>
  </si>
  <si>
    <t xml:space="preserve">¿Qué fórmula se utiliza para calcular el área total de un rectángulo?
Área = base × altura *
Área = base × altura/2
Área = lado × lado</t>
  </si>
  <si>
    <t xml:space="preserve">Calcula el área del campo.
Área = base × altura = {{A4}} m × {{A5}} m = {{A1}} m&lt;sup&gt;2&lt;/sup&gt;.</t>
  </si>
  <si>
    <t xml:space="preserve">{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t>
  </si>
  <si>
    <t xml:space="preserve">Lucía está haciendo una bufanda de colores que mide {{Q1}} cm de largo y {{Q2}} cm de ancho. Calcula el área total de la bufanda.
El área de la bufanda mide {{A1}} cm&lt;sup&gt;2&lt;/sup&gt;.</t>
  </si>
  <si>
    <t xml:space="preserve">Lucía está haciendo una bufanda de colores. La bufanda mide 120 cm de largo y 30 cm de ancho. Calcula el área total de la bufanda.
El área de la bufanda mide ... cm&lt;sup&gt;2&lt;/sup&gt;.</t>
  </si>
  <si>
    <t xml:space="preserve">Q1: Mín = 100; Máx = 150; Incremento = 0.1
Q2: Mín = 10; Máx = 50; Incremento = 0.1</t>
  </si>
  <si>
    <t xml:space="preserve">¿Cuánto mide la bufanda?
Tiene {{A2}} cm de largo y {{A3}} cm de ancho.</t>
  </si>
  <si>
    <t xml:space="preserve">Según el enunciado, ¿qué hay que calcular?
El área total de la bufanda.*
La longitud de la bufanda.
El perímetro de la bufanda.</t>
  </si>
  <si>
    <t xml:space="preserve">Para calcular el área total de la bufanda, ¿qué fórmula vas a utilizar?
Área = base × altura *
Área = base × altura/2
Área = lado × lado</t>
  </si>
  <si>
    <t xml:space="preserve">Calcula el área de la bufanda.
Área = base × altura = {{A4}} cm × {{A5}} cm = {{A1}} cm&lt;sup&gt;2&lt;/sup&gt;.</t>
  </si>
  <si>
    <t xml:space="preserve">{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t>
  </si>
  <si>
    <t xml:space="preserve">¿Cuántos metros cuadrados se han alfombrado en una habitación cuadrada cuyos lados miden {{Q1}} m?
Se han alfombrado {{A1}} m&lt;sup&gt;2&lt;/sup&gt;.</t>
  </si>
  <si>
    <t xml:space="preserve">¿Cuántos metros cuadrados se han alfombrado en una habitación cuadrada cuyos lados miden 15 m?
Se han alfombrado ... m&lt;sup&gt;2&lt;/sup&gt;.</t>
  </si>
  <si>
    <t xml:space="preserve">Q1: Mín = 10; Máx = 30; Incremento = 0.05</t>
  </si>
  <si>
    <t xml:space="preserve">A1 = {{Q1}}*{{Q1}}</t>
  </si>
  <si>
    <t xml:space="preserve">¿Qué forma tiene el suelo de la habitación?
Tiene la forma de un {{A2}}.
(respuesta = Cuadrado)</t>
  </si>
  <si>
    <t xml:space="preserve">Si hay que averiguar los metros cuadrados que están alfombrados en la habitación, ¿qué se tiene que calcular?
Volúmen
Perímetro
Área *</t>
  </si>
  <si>
    <t xml:space="preserve">¿Qué fórmula se utiliza para calcular el área que está alfombrada en la habitación?
Área = base × altura/2
Área = base + altura 
Área = lado × lado *</t>
  </si>
  <si>
    <t xml:space="preserve">¿Cuántos metros cuadrados están alfombrados?
Área = lado × lado = {{A3}} m × {{A3}} m = {{A1}} m&lt;sup&gt;2&lt;/sup&gt;.</t>
  </si>
  <si>
    <t xml:space="preserve">{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t>
  </si>
  <si>
    <t xml:space="preserve">La tarta del cumpleaños de Julieta es rectangular y mide {{Q1}} cm de largo y {{Q2}} cm de alto. Si la parte superior lleva una capa de chocolate, ¿cuánta superficie se ha cubierto?
La superficie de tarta cubierta con chocolate es de {{A1}} cm&lt;sup&gt;2&lt;/sup&gt;</t>
  </si>
  <si>
    <t xml:space="preserve">Para festejar el cumpleaños de Julieta, su mamá utilizó un molde rectangular para preparar una torta de 40 cm de largo y 22 cm de alto. Si cubrió la parte superior con chocolate, ¿qué superficie ha cubierto?
La superficie de torta cubierta es de ... cm&lt;sup&gt;2&lt;/sup&gt;.</t>
  </si>
  <si>
    <t xml:space="preserve">Q1: Mín = 20; Máx = 50; Incremento = 0.1
Q2: Mín = 10; Máx = 30; Incremento = 0.1</t>
  </si>
  <si>
    <t xml:space="preserve">¿Qué forma tiene el molde de la tarta?
Tiene la forma de {{A2}}.
(respuesta = Rectángulo)</t>
  </si>
  <si>
    <t xml:space="preserve">Según el enunciado, ¿qué hay que calcular?
La superficie cubierta con chocolate.*
El volumen del molde.
La superficie de la tarta sin chocolate.</t>
  </si>
  <si>
    <t xml:space="preserve">¿Con qué fórmula se calcula la superficie rectangular cubierta de chocolate?
Área = base × altura *
Área = lado × lado
Área = base × altura/2</t>
  </si>
  <si>
    <t xml:space="preserve">Calcula la superficie de la tarta que está cubierta con chocolate.
Área = base × altura = {{A3}} × {{A4}} = {{A1}} cm&lt;sup&gt;2&lt;/sup&gt;.</t>
  </si>
  <si>
    <t xml:space="preserve">{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t>
  </si>
  <si>
    <t xml:space="preserve">Ignacio quiere montar una cometa como esta.  ¿Cuántos cm&lt;sup&gt;2&lt;/sup&gt; de papel necesita?
({{Q1}} cm de ancho y {{Q2}} cm de alto)
Necesita {{A1}} cm&lt;sup&gt;2&lt;/sup&gt; de papel.</t>
  </si>
  <si>
    <t xml:space="preserve">Ignacio quiere armar un barrilete con dos varillas de 80 cm y 60 cm de largo. ¿Cuántos cm^2 necesita de papel para cubrirlo?
Necesita ... cm&lt;sup&gt;2&lt;/sup&gt; de papel.</t>
  </si>
  <si>
    <t xml:space="preserve">Q1: Mín = 10; Máx = 20; Incremento = 1
Q2: Mín = 25; Máx = 50; Incremento = 1</t>
  </si>
  <si>
    <t xml:space="preserve">T1 = {{Q2}}*2-15+{{Q1}}
A1 = {{T1}}*{{Q2}}/2</t>
  </si>
  <si>
    <t xml:space="preserve">¿Cuál es la forma de la cometa?
Tiene forma de {{A2}}.
(Respuesta: Rombo)</t>
  </si>
  <si>
    <t xml:space="preserve">Según el enunciado, ¿qué hay que calcular?
El área de papel que Igancio necesita.*
El largo de las varillas de la cometa.
El perímetro de la cometa.</t>
  </si>
  <si>
    <t xml:space="preserve">¿Qué operaciones hay que realizar para hallar los cm&lt;sup&gt;2&lt;/sup&gt; que se necesitan de papel?
Área del rombo = (diagonal mayor + diagonal menor) /2
Área del rombo = (diagonal mayor × diagonal menor) /2 *
Área del rombo = (diagonal mayor − diagonal menor) /2</t>
  </si>
  <si>
    <t xml:space="preserve">Calcula cuántos cm&lt;sup&gt;2&lt;/sup&gt; de papel se necesitan para cubrir la cometa.
Área del rombo = (diagonal mayor × diagonal menor) /2 = ({{A3}} cm × {{A4}} cm) /2 = {{A1}} cm&lt;sup&gt;2&lt;/sup&gt;.</t>
  </si>
  <si>
    <t xml:space="preserve">{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t>
  </si>
  <si>
    <t xml:space="preserve">Un joyero quiere que las gemas de sus anillos sean como las de la imagen. ¿Cuál es el área de cada una?
(En la imagen: "{{T1}} cm" de base y "{{Q1}} cm" de altura)
Las gemas son de {{A1}} cm&lt;sup&gt;2&lt;/sup&gt;.</t>
  </si>
  <si>
    <t xml:space="preserve">Un joyero prepara unas gemas para la venta que tienen forma de romboide. Sus medidas son las de la imagen. Ayúdalo a calcular el área que tiene cada una.
(En la imagen: "{{Q1}} cm" de base y "{{Q2}} cm" de altura)
Las gemas tienen ... cm&lt;sup&gt;2&lt;/sup&gt;.</t>
  </si>
  <si>
    <t xml:space="preserve">Q1: Mín = 1; Máx = 3; Incremento = 0.2
Q2: Mín = 0; Máx = 0.2; Incremento = 0.1</t>
  </si>
  <si>
    <t xml:space="preserve">T1 = {{Q1}}*3/2+{{Q2}}-0.1
A1 = {{Q1}}*{{T1}}</t>
  </si>
  <si>
    <t xml:space="preserve">¿Qué medidas tienen las gemas?
Tiene {{A2}} cm de base y {{A3}} cm de altura.</t>
  </si>
  <si>
    <t xml:space="preserve">¿Qué quiere calcular el joyero?
El área de las gemas.*
El perímetro de las gemas.
La cantidad de gemas.</t>
  </si>
  <si>
    <t xml:space="preserve">¿Con qué fórmula se puede calcular el área de estas gemas con forma de romboide?
Área = base × altura *
Área = base × altura/2
Área = lado × lado</t>
  </si>
  <si>
    <t xml:space="preserve">Calcula el área de las gemas.
Área = base × altura = {{A2}} cm × {{A3}} cm = {{A1}} cm&lt;sup&gt;2&lt;/sup&gt;.</t>
  </si>
  <si>
    <t xml:space="preserve">{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t>
  </si>
  <si>
    <t xml:space="preserve">M5-G-15b</t>
  </si>
  <si>
    <t xml:space="preserve">Calcula el área de los triángulos</t>
  </si>
  <si>
    <t xml:space="preserve">Selecciona la fórmula del área del triángulo.
Área = base × altura
*Área = base × altura /2
Área = (diagonal mayor × diagonal menor) /2
Área = lado × lado
Área = ((base + base) × altura) /2
Área = π × r&lt;sup&gt;2&lt;/sup&gt;
(Se ven 3 opciones, 1 es correcta)</t>
  </si>
  <si>
    <t xml:space="preserve">Selecciona la fórmula del área del triángulo.
*Área = base × altura /2
Área = base × altura
Área = (diagonal mayor × diagonal menor) /2
Área = lado × lado
Área = ((base + base) × altura) /2
Área = π × r&lt;sup&gt;2&lt;/sup&gt;</t>
  </si>
  <si>
    <t xml:space="preserve">Single Choice</t>
  </si>
  <si>
    <t xml:space="preserve">No hay que confundir la fórmula del área del triángulo con las del área de los paralelogramos.</t>
  </si>
  <si>
    <t xml:space="preserve">&lt;p&gt;La respuesta correcta es:&lt;/p&gt;&lt;p&gt;Área del triángulo = base × altura/2&lt;/p&gt;
- Si falla A2
&lt;p&gt;Esta es la fórmula del área del rectángulo y el romboide.&lt;/p&gt;
- Si falla A3
&lt;p&gt;Esta es la fórmula del área del rombo.&lt;/p&gt;
- Si falla A4
&lt;p&gt;Esta es la fórmula del área del cuadrado.&lt;/p&gt;
- Si falla A5
&lt;p&gt;Esta es la fórmula del área del trapecio.&lt;/p&gt;
- Si falla A6
&lt;p&gt;Esta es la fórmula del área del círculo.&lt;/p&gt;</t>
  </si>
  <si>
    <t xml:space="preserve">{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t>
  </si>
  <si>
    <t xml:space="preserve">Calcula el área del siguiente triángulo. Redondea el resultado a las centésimas.
({{T1}} cm de base y {{Q1}} cm de altura)
El área del triángulo es de {{A1}} cm&lt;sup&gt;2&lt;/sup&gt; .</t>
  </si>
  <si>
    <t xml:space="preserve">Calcula el área del siguiente triángulo.
(6 cm de base y 3 cm de altura)
El área del triángulo es de ... cm&lt;sup&gt;2&lt;/sup&gt;</t>
  </si>
  <si>
    <t xml:space="preserve">Q1: Mín = 3; Máx = 6; Incremento = 0.1
Q2: Mín = 0; Máx = 2; Incremento = 0.1</t>
  </si>
  <si>
    <t xml:space="preserve">T1 = {{Q1}}*2-1+{{Q2}}
A1 = {{Q1}}*{{T1}}/2</t>
  </si>
  <si>
    <t xml:space="preserve">Área de un triángulo = base × altura/2.</t>
  </si>
  <si>
    <t xml:space="preserve">&lt;p&gt;El área de un triángulo se obtiene con la siguiente fórmula.&lt;/p&gt;&lt;p&gt;Área = base × altura / 2 = {{T1}} cm × {{Q1}} cm/2 = {{A1}} cm&lt;sup&gt;2&lt;/sup&gt;&lt;/p&gt;</t>
  </si>
  <si>
    <t xml:space="preserve">¿Cuáles son las medidas del triángulo?
Base del triángulo = {{A1}} cm
Altura del triángulo = {{A2}} cm
A1 = {{Q1}}*2-1+{{Q2}}
A2 = {{Q1}}]</t>
  </si>
  <si>
    <t xml:space="preserve">Según el enunciado, ¿qué hay que calcular?
El área del triángulo. *
El perímetro del triángulo.
La altura del triángulo.</t>
  </si>
  <si>
    <t xml:space="preserve">¿Con qué fórmula se calcula el área de un triángulo?
Área de un triángulo = base × altura/2  *
Área de un triángulo = lado × lado × 2
Área de un triángulo = base × altura</t>
  </si>
  <si>
    <t xml:space="preserve">Calcula el área del triángulo.
Área del triángulo = base × altura/2 = {{A2}} cm × {{A3}} cm / 2 = {{A1}} cm&lt;sup&gt;2&lt;/sup&gt;</t>
  </si>
  <si>
    <t xml:space="preserve">{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t>
  </si>
  <si>
    <r>
      <rPr>
        <sz val="12"/>
        <color rgb="FF000000"/>
        <rFont val="Calibri"/>
        <family val="0"/>
        <charset val="1"/>
      </rPr>
      <t xml:space="preserve">Calcula el área del siguiente triángulo.</t>
    </r>
    <r>
      <rPr>
        <b val="true"/>
        <sz val="12"/>
        <color rgb="FF000000"/>
        <rFont val="Calibri"/>
        <family val="0"/>
        <charset val="1"/>
      </rPr>
      <t xml:space="preserve"> </t>
    </r>
    <r>
      <rPr>
        <sz val="12"/>
        <color rgb="FF000000"/>
        <rFont val="Calibri"/>
        <family val="0"/>
        <charset val="1"/>
      </rPr>
      <t xml:space="preserve">Redondea el resultado a las centésimas.
({{T1}} cm de base y {{Q1}} cm de altura)
El área del triángulo es de {{A1}} cm&lt;sup&gt;2&lt;/sup&gt; .</t>
    </r>
  </si>
  <si>
    <t xml:space="preserve">¿Cuáles son las medidas del triángulo?
Base del triángulo = {{A2}} cm
Altura del triángulo = {{A3}} cm
[A1 = {{Q1}}*2-1+{{Q2}}
A2 = {{Q1}}]</t>
  </si>
  <si>
    <t xml:space="preserve">{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t>
  </si>
  <si>
    <t xml:space="preserve">La vela del velero de Nacho tiene una base que mide {{Q1}} m y una altura de {{Q2}} m. Calcula el área de la vela.
El área de la vela es de {{A1}} m&lt;sup&gt;2&gt;/sup&gt;</t>
  </si>
  <si>
    <t xml:space="preserve">La vela, del velero de Nacho, tiene una base que mide 6 m y una altura de 2 m. Calcula el área de la vela.
El área de la vela es de  ... m&lt;sup&gt;2&gt;/sup&gt;</t>
  </si>
  <si>
    <t xml:space="preserve">Q1: Mín = 3; Máx = 6; Incremento = 0.1
Q2: Mín = 2; Máx = 3; Incremento = 0.1</t>
  </si>
  <si>
    <t xml:space="preserve">A1 = {{Q1}}*{{Q2}}/2</t>
  </si>
  <si>
    <t xml:space="preserve">¿Cuál es la forma geométrica de una vela de velero?
Triángulo*
Cuadrado
Rectángulo</t>
  </si>
  <si>
    <t xml:space="preserve">Según el enunciado, ¿qué hay que calcular?
El área de la vela *
El perímetro de la vela
La base y la altura de la vela</t>
  </si>
  <si>
    <t xml:space="preserve">¿Con qué fórmula se puede calcular el área de la vela?
Área del triángulo = base × altura/2*
Área del rectángulo = base × altura
Área del rombo = (diagonal mayor × diagonal menor)/2</t>
  </si>
  <si>
    <t xml:space="preserve">Calcula el área de la vela con la fórmula del apartado anterior.
Área = base × altura / 2 = {{A2}} m × {{A3}} m / 2 = {{A1}} m&lt;sup&gt;2&lt;/sup&gt;</t>
  </si>
  <si>
    <t xml:space="preserve">{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t>
  </si>
  <si>
    <t xml:space="preserve">Una guirnalda está formada por varios triángulos de igual tamaño como los de la figura. Calcula el área que ocupa cada uno.
({{Q1}} cm de base y {{T1}} cm de altura.)
El área de cada triángulo es de {{A1}} cm&lt;sup&gt;2&lt;/sup&gt;.</t>
  </si>
  <si>
    <t xml:space="preserve">Una guirnalda está formada por varios triángulos de igual tamaño como los de la figura. Calcula el área que ocupa cada uno.
(6 cm de base y 12 cm de altura.)
El área de cada triángulo es de ... cm&lt;sup&gt;2&lt;/sup&gt;.</t>
  </si>
  <si>
    <t xml:space="preserve">Q1: Mín = 1; Máx = 15; Incremento = 0.1
Q2: Mín = 0; Máx = 1; Incremento = 0.1</t>
  </si>
  <si>
    <t xml:space="preserve">T1 = {{Q1}}*2-0.5+{{Q2}}
A1 = {{Q1}}*{{T1}}/2</t>
  </si>
  <si>
    <t xml:space="preserve">¿Cuáles son las medidas de los triángulos de la guirnalda?
Base = {{A2}} cm
Altura = {{A3}} cm</t>
  </si>
  <si>
    <t xml:space="preserve">Según el enunciado, ¿qué hay que calcular?
El área de cada triángulo *
El perímetro de cada triángulo
El número de triángulos</t>
  </si>
  <si>
    <t xml:space="preserve">¿Con qué fórmula se calcula el área de un triángulo?
Área = base × altura/2  *
Área = lado × lado
Área = base × altura</t>
  </si>
  <si>
    <t xml:space="preserve">Calcula el área de cada triángulo.
Área = base × altura/2 = {{A2}} cm × {{A3}} cm = {{A1}} cm&lt;sup&gt;2&lt;/sup&gt;</t>
  </si>
  <si>
    <t xml:space="preserve">{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t>
  </si>
  <si>
    <t xml:space="preserve">Claudia quiere armar un rompecabezas con piezas triangulares como las de la imagen. ¿Cuál es la superficie de cada pieza?
({{Q1}} cm de base y {{T1}} cm de altura)
La superficie de cada pieza mide {{A1}} cm&lt;sup&gt;2/sup&gt;.</t>
  </si>
  <si>
    <t xml:space="preserve">Delfina quiere armar un rompecabezas con piezas triangulares, cada una de ellas de 10 cm de base y 13 cm de altura. ¿Cuál es la superficie de cada pieza?
La superficie de cada pieza mide ... cm&lt;sup&gt;2/sup&gt;.</t>
  </si>
  <si>
    <t xml:space="preserve">Sí </t>
  </si>
  <si>
    <t xml:space="preserve">Q1: Mín = 2; Máx = 4; Incremento = 0.1</t>
  </si>
  <si>
    <t xml:space="preserve">T1 = Lemonlib.round({{Q1}}*0.87)
A1 = {{Q1}}*{{T1}}/2</t>
  </si>
  <si>
    <t xml:space="preserve">¿Qué medidas tienen cada una de las piezas triangulares del rompecabezas?
Base = {{A2}} cm
Altura = {{A3}} cm</t>
  </si>
  <si>
    <t xml:space="preserve">Según el enunciado, ¿qué hay que calcular?
El área de cada pieza*
El área que ocupa el rompecabezas
El perímetro de cada pieza</t>
  </si>
  <si>
    <t xml:space="preserve">¿Con qué fórmula se calcula el área de cada pieza triangular triángulo?
Área = base × altura/2  *
Área = lado × lado
Área = base × altura</t>
  </si>
  <si>
    <t xml:space="preserve">Utiliza la fórmula del área de un triángulo para calcular el área de una pieza.
Área = base × altura /2 = {{A2}} cm × {{A3}} cm = {{A1}} cm&lt;sup&gt;2&lt;/sup&gt;</t>
  </si>
  <si>
    <t xml:space="preserve">{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t>
  </si>
  <si>
    <t xml:space="preserve">Para un evento se van a preparar &lt;i&gt;snacks&lt;/i&gt; de queso con moldes triangulares iguales a los de la imagen. Calcula el área de cada &lt;i&gt;snack.&lt;/i&gt;
({{Q1}} cm de base y {{T1}} cm de altura)
El área de cada &lt;i&gt;snack&lt;/i&gt; es de {{A1}} cm&lt;sup&gt;2/sup&gt;.</t>
  </si>
  <si>
    <t xml:space="preserve">Para un evento,se necesitan preparar snacks de queso, y se utilizan moldes triangulares. Esos moldes miden 2 cm de base y 4 cm de altura. Calcula el área de un snack. 
El área de cada snack es de 4 cm&lt;sup&gt;2/sup&gt;.    </t>
  </si>
  <si>
    <t xml:space="preserve">Q1: Mín = 3; Máx = 6; Incremento = 0.1
Q2: Mín = 0; Máx = 1; Incremento = 0.1</t>
  </si>
  <si>
    <t xml:space="preserve">T1 = {{Q1}}*2-0.5+{{Q1}}
A1 = {{Q1}}*{{T1}}/2</t>
  </si>
  <si>
    <t xml:space="preserve">¿Qué medidas tienen los moldes triangulares?
Sus bases miden {{A2}} cm y sus alturas {{A3}} cm.</t>
  </si>
  <si>
    <t xml:space="preserve">Según el enunciado, ¿qué hay que calcular?
El área de cada &lt;i&gt;snack&lt;/i&gt;*
El perímetro de cada &lt;i&gt;snack&lt;/i&gt;
El volumen de cada &lt;i&gt;snack&lt;/i&gt;</t>
  </si>
  <si>
    <t xml:space="preserve">¿Con cuál de estas fórmulas se puede calcular el área de un &lt;i&gt;snack&lt;/i&gt; triángular?
Área = base × altura/2  *
Área = diagonal mayor × diagonal menor/2
Área = base × altura</t>
  </si>
  <si>
    <t xml:space="preserve">Completa la fórmula para obtener el área de cada &lt;i&gt;snack&lt;/i&gt;.
Área = base × altura / 2 = {{A2}} cm × {{A3}} cm/2 = {{A1}} cm&lt;sup&gt;2&lt;/sup&gt;</t>
  </si>
  <si>
    <t xml:space="preserve">{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t>
  </si>
  <si>
    <t xml:space="preserve">En una ciudad se va a construir un campo de golf en un espacio con forma de triángulo. La base de este triángulo mide {{Q1}} m y su altura {{Q2}} m. ¿Cuál es el área que se dispone para instalar el campo de golf?
Se dispone de {{A1}} m&lt;sup&gt;2&lt;/sup&gt; para construir el campo de golf.</t>
  </si>
  <si>
    <t xml:space="preserve">En una ciudad se piensa construir un campo de golf en un espacio triangular que cuenta con una base de 20 m y una altura de 30 m. ¿De qué área disponen para instalar el campo de golf?
Disponen de ... m&lt;sup&gt;2&lt;/sup&gt;.</t>
  </si>
  <si>
    <t xml:space="preserve">Q1: Mín = 10; Máx = 50; Incremento = 0.1
Q2: Mín = 15; Máx = 65; Incremento = 0.1</t>
  </si>
  <si>
    <t xml:space="preserve">¿Cómo es el espacio en el que se va a construir el campo de golf?
Tiene forma de triángulo.*
Tiene forma de cuadrado.
Tiene forma de rectángulo.</t>
  </si>
  <si>
    <t xml:space="preserve">Según el enunciado, ¿qué hay que calcular?
El área del campo de golf.*
El perímetro del campo de golf.
El área de la ciudad.</t>
  </si>
  <si>
    <t xml:space="preserve">¿Cuál es la fórmula para calcular el área de un espacio triangular?
Área = base × altura/2 *
Área = base × altura
Área = diagonal mayor × diagonal menor/2</t>
  </si>
  <si>
    <t xml:space="preserve">Con la fórmula anterior, calcula el área del espacio disponible para el campo de golf.
Área = base × altura / 2 = {{A2}} m × {{A3}} m / 2 = {{A1}} m&lt;sup&gt;2&lt;/sup&gt;</t>
  </si>
  <si>
    <t xml:space="preserve">{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t>
  </si>
  <si>
    <t xml:space="preserve">M5-G-15c</t>
  </si>
  <si>
    <t xml:space="preserve">Calcula el área de los trapecios</t>
  </si>
  <si>
    <t xml:space="preserve">Indica cuál de estas fórmulas corresponde con el área de un trapecio.
Área = (base mayor + base menor) × altura/2*
Área = base mayor + base menor
Área = (base mayor + base menor)/2
Área = (base mayor + base menor) × altura
Área = base × altura
Área = (diagonal mayor × diagonal menor)/2
Se muestran 2 opciones incorrectas y una correcta.</t>
  </si>
  <si>
    <r>
      <rPr>
        <sz val="12"/>
        <color rgb="FF000000"/>
        <rFont val="Calibri"/>
        <family val="0"/>
        <charset val="1"/>
      </rPr>
      <t xml:space="preserve">Indica cuál de las fórmulas permite el cálculo del área en un trapecio.                                                                                                                                                                                  BASE MAYOR + base menor                                                                                                                                                                                  (BASE MAYOR + base menor)/2                                                                                                                                                                               </t>
    </r>
    <r>
      <rPr>
        <sz val="12"/>
        <color rgb="FFFF0000"/>
        <rFont val="Calibri"/>
        <family val="0"/>
        <charset val="1"/>
      </rPr>
      <t xml:space="preserve">(BASE MAYOR + base menor) x altura/2. *</t>
    </r>
    <r>
      <rPr>
        <sz val="12"/>
        <color rgb="FF000000"/>
        <rFont val="Calibri"/>
        <family val="0"/>
        <charset val="1"/>
      </rPr>
      <t xml:space="preserve">                              </t>
    </r>
  </si>
  <si>
    <t xml:space="preserve">Single choice </t>
  </si>
  <si>
    <t xml:space="preserve">Área del trapecio = (base mayor + base menor) × altura /2</t>
  </si>
  <si>
    <t xml:space="preserve">&lt;p&gt;La respuesta correcta es:&lt;/p&gt;&lt;p&gt;Área del trapecio = base × altura/2&lt;/p&gt;
- Si falla A2
&lt;p&gt;El resultado de esta operación es una longitud, no un área.&lt;/p&gt;
- Si falla A3
&lt;p&gt;Se parece a la fórmula del área del traecio, pero le falta multiplicar por la altura.&lt;/p&gt;
- Si falla A4
&lt;p&gt;Se parece a la fórmula del área del traecio, pero le falta dividir entre 2.&lt;/p&gt;
- Si falla A5
&lt;p&gt;Esta es la fórmula del área del rectángulo y del romboide.&lt;/p&gt;
- Si falla A6
&lt;p&gt;Esta es la fórmula del área del rombo.&lt;/p&gt;</t>
  </si>
  <si>
    <t xml:space="preserve">{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t>
  </si>
  <si>
    <t xml:space="preserve">Calcula el área del siguiente trapecio.
(Imagen
base mayor: {{T1}} cm
base menor: {{Q1}} cm
altura: {{T2}} cm)
El área del trapecio mide {{A1}} cm&lt;sup&gt;2/sup&gt;.</t>
  </si>
  <si>
    <t xml:space="preserve">Relaciona las siguientes figuras con su área correspondiente
{15 cm + 10 cm}  x {8 cm} /2 = 100 cm&lt;sup&gt;2&lt;/sup&gt;  
{17 cm + 3 cm}  x {5 cm} /2 = 50 cm&lt;sup&gt;2&lt;/sup&gt;  
{12 cm + 9 cm}  x {10 cm} /2 = 105 cm&lt;sup&gt;2&lt;/sup&gt;                                                                                 
</t>
  </si>
  <si>
    <t xml:space="preserve">Q1: mín = 2; máx = 6; step = 1
Q2: mín = 0; máx = 1; step = 0.1</t>
  </si>
  <si>
    <t xml:space="preserve">T1 = {{Q1}}*3
T2 = 1.5*{{Q1}}+{{Q2}}
A1 = ({{Q1}}+{{T1}})*{{T2}}/2</t>
  </si>
  <si>
    <t xml:space="preserve">&lt;p&gt;Para calcular el área del trapecio, utiliza la siguiente fórmula:&lt;/p&gt;&lt;p&gt;Área del trapecio = (base mayor + base menor) × altura /2 = ( {{Q1}} + {{Q2}} ) × {{Q3}} /2 = {{A1}} cm&lt;sup&gt;2&lt;/sup&gt;.&lt;/p&gt;</t>
  </si>
  <si>
    <t xml:space="preserve">{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t>
  </si>
  <si>
    <t xml:space="preserve">Julia va a mudarse a un piso cuya planta tiene las medidas de la siguiente imagen. ¿Cuál es su superficie?
(Imagen
base mayor: {{T1}} m
base menor: {{Q1}} m
altura: {{T2}} m)
El piso tiene una superficie de {{A1}} m&lt;sup&gt;2/sup&gt;.</t>
  </si>
  <si>
    <t xml:space="preserve">Juli está buscando departamento para alquilar. Le ofrecen dos opciones, como se ven en las imágenes. ¿Cuál de los dos departamentos tiene mayor superficie?.                                                                                                                                                                  [8 m  + 6 m] x [3 m] /2 = 21 m&lt;sup&gt;2&lt;/sup&gt;.                                                                          
[6 m  + 3 m] x [4 m] /2 = 18 m&lt;sup&gt;2&lt;/sup&gt;.                                                                                                                                                                                                                                                                                                                                                                         21 m&lt;sup&gt;2&lt;/sup&gt; es mayor a 18 m&lt;sup&gt;2&lt;/sup&gt;. 
  El departamento que tiene mayor superficie es  el de 21 m&lt;sup&gt;2/sup&gt;. </t>
  </si>
  <si>
    <t xml:space="preserve">Q1: Mín = 5; Máx = 10; Incremento = 1
Q2: Mín = 0; Máx = 1; Incremento = 0.1</t>
  </si>
  <si>
    <t xml:space="preserve">T1 = {{Q1}}*1.5
T2 = {{Q1}}-0.5+{{Q2}}
A1 =  ({{Q1}}+{{T1}})*{{T2}}/2</t>
  </si>
  <si>
    <t xml:space="preserve">¿Cuál es la figura geométrica del suelo del piso?
Trapecio*
Romboide
Rombo</t>
  </si>
  <si>
    <t xml:space="preserve">¿Cuáles son las medidas de ese trapecio?
Base mayor = {{A2}} m
Base menor = {{A3}} m
Altura = {{A4}} m</t>
  </si>
  <si>
    <t xml:space="preserve">Según el enunciado, ¿qué hay que calcular?
La superficie del piso.*
El perímetro del piso.
La longitud de los lados del piso.</t>
  </si>
  <si>
    <t xml:space="preserve">¿Cuál es la fórmula para calcular el área de un trapecio?
Área = (base mayor + base menor) × altura/2*
Área = lado × lado 
Área = base × altura/2</t>
  </si>
  <si>
    <t xml:space="preserve">Calcula la superficie del piso utilizando la fórmula anterior.
Área = (base mayor + base menor) × altura/2 = ({{A2}} m + {{A3}} m) × {{A4}} m/2 = {{A1}} m&lt;sup&gt;2&lt;/sup&gt;</t>
  </si>
  <si>
    <t xml:space="preserve">{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t>
  </si>
  <si>
    <t xml:space="preserve">Un carpintero está cubriendo con melamina mesas de trabajo trapeciales. En estos trapecios, las bases miden {{Q1}} cm y {{Q2}} cm y su altura es de {{Q3}} cm. ¿Cuánta superficie cubrirá con melamina en cada mesa?
La superficie cubierta de melanina en una mesa es de {{A1}} cm&lt;sup&gt;2&lt;/sup&gt;.</t>
  </si>
  <si>
    <t xml:space="preserve">Un carpintero está armando mesas de trabajo trapezoidales, con cubierta de melamina. Cada mesa mide, de bases, 120 cm y 80 cm, con 80 cm de alto. ¿Qué superficie está cubierta de melanina?.
 La superficie cubierta de melanina es de ... cm &lt;sup&gt;2&lt;/sup&gt;.</t>
  </si>
  <si>
    <t xml:space="preserve">Q1: Mín = 100; Máx = 150; Incremento = 1
Q2: Mín = 50; Máx = 99; Incremento = 1
Q3: Mín = 50; Máx = 100; Incremento = 1</t>
  </si>
  <si>
    <t xml:space="preserve">A1 =  ({{Q1}}+{{Q2}})*{{Q3}}/2                  </t>
  </si>
  <si>
    <t xml:space="preserve">¿Qué medidas tienen las mesas de trabajo del carpintero?
Base mayor = {{A2}} cm
Base menor = {{A3}} cm
Altura = {{A4}} cm</t>
  </si>
  <si>
    <t xml:space="preserve">Según el enunciado, ¿qué hay que calcular?
La superficie de una mesa.*
El volúmen de una mesa.
El perímetro de una mesa.</t>
  </si>
  <si>
    <t xml:space="preserve">Selecciona la fórmula para calcular la superficie de una mesa con forma de trapecio.
Área = (base mayor + base menor ) × altura/2 *
Área = base × altura/2
Área = base × altura</t>
  </si>
  <si>
    <t xml:space="preserve">Calcula la superficie de una mesa utilizando la fórmula anterior.
Área = (base mayor + base menor ) × altura/2 = ({{A2}} cm + {{A3}} cm) × {{A4}} cm/2 = {{A1}} cm&lt;sup&gt;2&lt;/sup&gt;</t>
  </si>
  <si>
    <t xml:space="preserve">{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t>
  </si>
  <si>
    <t xml:space="preserve">En un polideportivo municipal se quiere instalar una piscina con forma de trapecio como esta. ¿Qué superficie se necesita para instalarla? 
(Imagen
base mayor: {{T1}} m
base menor: {{Q1}} m
altura: {{T2}} m)
La superficie que se necesita para instalar la piscina es de {{A1}} m&lt;sup&gt;2&lt;/sup&gt;.</t>
  </si>
  <si>
    <t xml:space="preserve">Se quiere instalar una piscina de forma trapezoidal, con las siguientes medidas. ... m de BASE MAYOR, ... m de base menor, y ... m de altura.¿Qué superficie se necesita para instalarla?. 
La superficie que se necesita para instalarla es de ...m   &lt;sup&gt;2&lt;/sup&gt;.</t>
  </si>
  <si>
    <t xml:space="preserve">Q1: mín = 10; máx = 15; step = 1
Q2: mín = 1; máx = 2; step = 0.1</t>
  </si>
  <si>
    <t xml:space="preserve">¿Cuáles son las medidas que tendrá la piscina?
Base mayor = {{A2}} m
Base menor = {{A3}} m
Altura = {{A4}} m</t>
  </si>
  <si>
    <t xml:space="preserve">Según el enunciado, ¿qué hay que calcular?
La superficie de la piscina.*
El perímetro de la piscina.
El volumen de la piscina.</t>
  </si>
  <si>
    <t xml:space="preserve">Selecciona la fórmula correcta para poder calcular el área de una piscina con forma de trapecio.
Área = (base mayor + base menor) × altura/2 *
Área = base × altura
Área = diagonal mayor  × diagonal menor/2</t>
  </si>
  <si>
    <t xml:space="preserve">Con la fórmula anterior, calcula los metros cuadrados de la piscina.
Área = (base mayor + base menor ) × altura/2 = ({{A2}} m + {{A3}} m) × {{A4}} m/2 = {{A1}} m&lt;sup&gt;2&lt;/sup&gt;</t>
  </si>
  <si>
    <t xml:space="preserve">{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t>
  </si>
  <si>
    <t xml:space="preserve">El arquitecto de una obra tiene que construir una casa sobre un terreno con forma de trapecio. Las bases de esta figura miden {{Q1}} m y {{Q2}} m, y su altura es de {{Q3}} m. Calcula el área que tiene el terreno. 
El terreno tiene {{A1}} m&lt;sup&gt;2&lt;/sup&gt; de área.</t>
  </si>
  <si>
    <t xml:space="preserve">El arquitecto de una obra tiene que construir una casa sobre un terreno con dimensiones trapezoidales. Sus bases miden 20 m y 35 m, y su altura es de 25 m. Calcular el área que tiene el terreno. 
El terreno tiene ... m &lt;sup&gt;2&lt;/sup&gt; de área. </t>
  </si>
  <si>
    <t xml:space="preserve">Q1: Mín = 20; Máx = 25; Incremento = 0.1
Q2: Mín = 25.1; Máx = 30; Incremento = 0.1
Q3: Mín = 20; Máx = 30; Incremento = 1</t>
  </si>
  <si>
    <t xml:space="preserve">¿Cuáles son las medidas del terreno?
Base mayor = {{A2}} m
Base menor = {{A3}} m
Altura = {{A4}} m
A2: {{Q1}}
A3: {{Q2}}
A4: {{Q3}}</t>
  </si>
  <si>
    <t xml:space="preserve">Según el enunciado, ¿qué hay que calcular?
La superficie del terreno.*
El perímetro del terreno.
El volumen del terreno.</t>
  </si>
  <si>
    <t xml:space="preserve">Selecciona la fórmula correcta para calcular el área de un terreno con forma de trapecio.
Área del trapecio = (base mayor + base menor) × altura/2 *
Área del trapecio = base × altura
Área del trapecio = base  × altura menor/2</t>
  </si>
  <si>
    <t xml:space="preserve">Con la fórmula anterior, calcula el área del terreno con forma de trapecio.
Área del trapecio = (base mayor + base menor ) × altura/2 = ({{A2}} m + {{A3}} m) × {{A4}} m/2 = {{A1}} m&lt;sup&gt;2&lt;/sup&gt;
A1: ({{Q1}}+{{T1}})*{{T2}}/2
A2: {{Q1}}
A3: {{Q2}}
A4: {{Q3}}</t>
  </si>
  <si>
    <t xml:space="preserve">{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t>
  </si>
  <si>
    <t xml:space="preserve">En un parque se quiere plantar césped en un terreno con forma de trapecio. Calcula qué superficie se va a cubrir.
(Imagen
base mayor: {{T1}} m
base menor: {{Q1}} m
altura: {{T2}} m)
El terreno que se va a plantar es de {{A1}} m&lt;sup&gt;2&lt;/sup&gt;.</t>
  </si>
  <si>
    <t xml:space="preserve">En el parque se quiere plantar cesped. Calcula que superficie se va a cubrir, sí tiene forma trapezoidal y sus medidas de bases son 13 m y 7 m, y de altura 6 m.                                                                                                                                                                    La superficie a cubrir del parque es de ... m &lt;sup&gt;2&lt;/sup&gt;. </t>
  </si>
  <si>
    <t xml:space="preserve">Q1: mín = 4; máx = 8; step = 1
Q2: mín = 0; máx = 1; step = 0.1</t>
  </si>
  <si>
    <t xml:space="preserve">¿Cuáles son las medidas del terreno?
Base mayor = {{A2}} m
Base menor = {{A3}} m
Altura = {{A4}} m</t>
  </si>
  <si>
    <t xml:space="preserve">Selecciona la fórmula correcta para calcular el área de un terreno con forma de trapecio.
Área del trapecio = (base mayor + base menor) × altura/2 *
Área del trapecio = base × altura/2
Área del trapecio = diagonal mayor  × diagonal menor/2</t>
  </si>
  <si>
    <t xml:space="preserve">Con la fórmula anterior, calcula el área del terreno con forma de trapecio.
Área del trapecio = (base mayor + base menor ) × altura/2 = ({{A2}} m + {{A3}} m) × {{A4}} m/2 = {{A1}} m&lt;sup&gt;2&lt;/sup&gt;</t>
  </si>
  <si>
    <t xml:space="preserve">{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t>
  </si>
  <si>
    <t xml:space="preserve">M5-G-15d</t>
  </si>
  <si>
    <t xml:space="preserve">Calcula el área de un polígono regular</t>
  </si>
  <si>
    <t xml:space="preserve">Arrastra la fórmula del área del polígono regular.
Área del polígono regular = {{}}
✔️ perímetro × apotema / 2
❌Área del polígono regular = lado × lado
❌Área del polígono regular = base × altura / 2
❌Área del polígono regular = diagonal mayor × diagonal menor / 2
❌Área del polígono regular = π × radio&lt;sup&gt;2&lt;/sup&gt;
❌Área del polígono regular = (base mayor + base menor) × altura / 2
(Que se vean solo 3 opciones)</t>
  </si>
  <si>
    <t xml:space="preserve">Une las siguientes fórmulas de áreas con el polígono regular correspondiente                                                                                         5 × lado cm × apotema cm /2 = {{A1}} = pentágono                                                                                                                                             6 × lado cm × apotema cm /2 = {{A2}} = hexágono                                                                                                                                                        7 × lado cm × apotema cm /2 = {{A3}} = heptágono                                                                                                                                           8 × lado cm × apotema cm /2 = {{A4}} = octógono</t>
  </si>
  <si>
    <t xml:space="preserve">Drag and drop</t>
  </si>
  <si>
    <t xml:space="preserve">El área de un polígono regular depende del perímetro y de la apotema.</t>
  </si>
  <si>
    <t xml:space="preserve">&lt;p&gt;Área de un polígono regular = &lt;span class=\"fr-math-v2 fr-draggable\" contenteditable=\"false\" data-original-math=\"\\(\\frac{\\text{perímetro × apotema}}{\\text{2}}\\)\" draggable=\"true\"&gt;\\(\\frac{\\text{perímetro × apotema}}{\\text{2}}\\)&lt;/span&gt;&lt;/p&gt;</t>
  </si>
  <si>
    <t xml:space="preserve">{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t>
  </si>
  <si>
    <t xml:space="preserve">Calcula el área de este hexágono regular. 
({{Q1}} cm de lado y {{T1}} cm de apotema)
El área del hexágono regular mide {{A1}} cm&lt;sup&gt;2&lt;/sup&gt;.</t>
  </si>
  <si>
    <t xml:space="preserve">Calcula el área del hexágono regular, con 30 cm de lado y 26 cm de apotema. 
El área del hexágono regular es de ... cm&lt;sup&gt;2&lt;/sup&gt;.</t>
  </si>
  <si>
    <t xml:space="preserve">Q1: Mín = 2; Máx = 10; Incremento = 1</t>
  </si>
  <si>
    <t xml:space="preserve">T1 = {{Q1}}*0.87
A1 = 6*{{Q1}}*{{T1}}}/2</t>
  </si>
  <si>
    <t xml:space="preserve">El área de un polígono regular es la suma del área de los triángulos que lo componen.</t>
  </si>
  <si>
    <t xml:space="preserve">&lt;p&gt;Un hexágono regular se puede descomponer en 6 triángulos iguales. Por tanto, su área será 6 veces el de ese triángulo.&lt;/p&gt;&lt;p&gt;Área = 6 × base × altura /2 = 6 × {{Q1}} cm × {{T1}} cm /2 = {{A1}} cm&lt;sup&gt;2&lt;/sup&gt;&lt;/p&gt;</t>
  </si>
  <si>
    <t xml:space="preserve">¿Cuánto miden los lados del hexágono? ¿Y su apotema?
Los lados del hexágono miden {{A1}} cm.
La apotema mide {{A2}} cm.
[A1 = {{Q1}}
A2 = Lemonlib.round({{Q1}}*0.87, 2)]</t>
  </si>
  <si>
    <t xml:space="preserve">Según el enunciado, ¿qué hay que calcular?
El área del hexágono.*
El perímetro del hexágono.
El volumen del hexágono.</t>
  </si>
  <si>
    <t xml:space="preserve">¿Cómo se calcula el área de un hexágono?
Área del hexágono = perímetro × apotema / 2*
Área del hexágono = base × altura
Área del hexágono = π × radio&lt;sup&gt;2&lt;/sup&gt;</t>
  </si>
  <si>
    <t xml:space="preserve">Usando la fórmula anterior, halla el área del hexágono.
Área del hexágono = perímetro × apotema / 2 = 6 × {{Q1}} × {{T1}} / 2 = {{A1}} cm&lt;sup&gt;2&lt;/sup&gt;
T1 = Lemonlib.round({{Q1}}*0.87, 2)
A1 = Lemonlib.round(6*{{Q1}}*{{T1}}}/2, 2)</t>
  </si>
  <si>
    <t xml:space="preserve">{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</si>
  <si>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Calcula el área de un reloj de pared con forma de octógono regular con las medidas de la siguiente imagen. 
(Un lado mide {{Q1}} cm y la apotema {{T1}} cm.)
El área del reloj es de {{A1}} cm&lt;sup&gt;2&lt;/sup&gt;.</t>
  </si>
  <si>
    <t xml:space="preserve">Un reloj de pared tiene formas de octógono regular. Cada lado mide 9 cm y la opotema 5 cm. Calcula el área del reloj.
El área del reloj es de ... cm&lt;sup&gt;2&lt;/sup&gt;. </t>
  </si>
  <si>
    <t xml:space="preserve">Q2]: Mín = 4; Máx = 5; Incremento = 0.1</t>
  </si>
  <si>
    <t xml:space="preserve">T1 = {{Q1}}*1.2
A1 = 8*{{Q1}}*{{T1}}/2 </t>
  </si>
  <si>
    <t xml:space="preserve">¿Cuánto miden los lados del reloj? ¿Y su apotema?
Los lados del reloj miden {{A1}} cm.
La apotema mide {{A2}} cm.
[A1 = {{Q1}}
A2 = Lemonlib.round({{Q1}}*1.2, 2)]</t>
  </si>
  <si>
    <t xml:space="preserve">Según el enunciado, ¿qué hay que calcular?
El área del reloj.*
El perímetro del reloj.
El volumen del reloj.</t>
  </si>
  <si>
    <t xml:space="preserve">¿Cómo se calcula el área de un octógono?
Área del octógono = perímetro × apotema / 2*
Área del octógono = base × altura
Área del octógono = π × radio&lt;sup&gt;2&lt;/sup&gt;</t>
  </si>
  <si>
    <t xml:space="preserve">Usando la fórmula anterior, halla el área del octógono.
Área del octógono = perímetro × apotema / 2 = 8 × {{Q1}} × {{T1}} / 2 = {{A1}} cm&lt;sup&gt;2&lt;/sup&gt;
T1 = Lemonlib.round({{Q1}}*1.2, 2)
A1 = Lemonlib.round(8*{{Q1}}*{{T1}}/2, 2)</t>
  </si>
  <si>
    <t xml:space="preserve">{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t>
  </si>
  <si>
    <t xml:space="preserve">Roberto ha pintado un mandala con forma de pentágono regular con las medidas que tiene la siguiente figura. Calcula su área.
(Un lado mide {{Q1}} cm y la apotema mide {{T1}} cm.)
El área del mandala mide {{A1}} cm&lt;sup&gt;2&lt;/sup&gt;.</t>
  </si>
  <si>
    <t xml:space="preserve">Eliseo realizó un cuadro para arte, en el que pintó un mandala, con forma de pentágono regular. ¿Cuál es el área del mandala, sí cada lado mide 10 cm y la apotema 6.9 cm?. 
El área del mandala es de ... cm&lt;sup&gt;2&lt;/sup&gt;.      </t>
  </si>
  <si>
    <t xml:space="preserve">Q2: Mín = 2; Máx = 5; Incremento = 0.1</t>
  </si>
  <si>
    <t xml:space="preserve">T1 = 0.69*{{Q1}}
A1 = 5*{{Q2}}*{{T1}}/2 </t>
  </si>
  <si>
    <t xml:space="preserve">¿Cuánto miden los lados de la figura? ¿Y su apotema?
Los lados de la figura miden {{A1}} cm.
La apotema mide {{A2}} cm.
[A1 = {{Q1}}
A2 = Lemonlib.round({{Q1}}*0.69, 2)]</t>
  </si>
  <si>
    <t xml:space="preserve">Según el enunciado, ¿qué hay que calcular?
El área de la figura del mandala.*
El perímetro de la figura del mandala.
El volumen de la figura del mandala.</t>
  </si>
  <si>
    <t xml:space="preserve">¿Cómo se calcula el área de un pentágono?
Área del pentágono = perímetro × apotema / 2*
Área del pentágono = base × altura
Área del pentágono = π × radio&lt;sup&gt;2&lt;/sup&gt;</t>
  </si>
  <si>
    <t xml:space="preserve">Usando la fórmula anterior, halla el área del pentágono.
Área del pentágono = perímetro × apotema / 2 = 5 × {{Q1}} × {{T1}} / 2 = {{A1}} cm&lt;sup&gt;2&lt;/sup&gt;
T1 = Lemonlib.round(0.69*{{Q1}}, 2)
A1 = Lemonlib.round(5*{{Q2}}*{{T1}}/2, 2)</t>
  </si>
  <si>
    <t xml:space="preserve">{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t>
  </si>
  <si>
    <t xml:space="preserve">La base de la carpa de un circo tiene forma de heptógono regular con las medidas de la siguiente imagen. ¿Cuál es su área?
(Un lado de {{Q1}} m, la apotema {{T1}} m?)
La planta de la carpa ocupa un área de {{A1}} m&lt;sup&gt;2&lt;/sup&gt;.</t>
  </si>
  <si>
    <t xml:space="preserve">En la ciudad, se quiere instalar una carpa de circo. La lona que apoya en el suelo, es un heptágono regular. ¿Qué superficie ocupa la lona, sí sus medidas son 5.12 m y 5.48 m ?
                                                                                                                                                                                                                                                                                       La lona ocupa ... m&lt;sup&gt;2&lt;/sup&gt;. </t>
  </si>
  <si>
    <t xml:space="preserve">Q1: Mín = 8; Máx = 15; Incremento = 1</t>
  </si>
  <si>
    <t xml:space="preserve">T1 = 1.04*{{Q1}}
A1 = 7*{{Q1}}*{{T1}}/2 </t>
  </si>
  <si>
    <t xml:space="preserve">¿Cuánto miden los lados de la base de la carpa? ¿Y su apotema?
Los lados de la base de la carpa miden {{A1}} m.
La apotema mide {{A2}} m.
[A1 = {{Q1}}
A2 = Lemonlib.round({{Q1}}*1.04, 2)]</t>
  </si>
  <si>
    <t xml:space="preserve">Según el enunciado, ¿qué hay que calcular?
El área de la base de la carpa.*
El perímetro de la base de la carpa.
El volumen de la base de la carpa.</t>
  </si>
  <si>
    <t xml:space="preserve">¿Cómo se calcula el área de un heptágono?
Área del heptágono = perímetro × apotema / 2*
Área del heptágono = base × altura
Área del heptágono = π × radio&lt;sup&gt;2&lt;/sup&gt;</t>
  </si>
  <si>
    <t xml:space="preserve">Usando la fórmula anterior, halla el área del heptágono.
Área del heptágono = perímetro × apotema / 2 = 7 × {{Q1}} × {{T1}} / 2 = {{A1}} m&lt;sup&gt;2&lt;/sup&gt;
[T1 = Lemonlib.round(1.04*{{Q1}}, 2)
A1 = Lemonlib.round(7*{{Q1}}*{{T1}}/2, 2)]</t>
  </si>
  <si>
    <t xml:space="preserve">{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t>
  </si>
  <si>
    <t xml:space="preserve">Vera quiere cubrir una pared de la cocina con azulejos con forma de hexágono regular cuyos lados miden {{Q1}} cm y sus apotemas {{T1}} cm. Para calcular la cantidad de azulejos que va a colocar necesita saber el área de cada uno.
El área de cada azulejo mide {{A1}} cm&lt;sup&gt;2&lt;/sup&gt;.</t>
  </si>
  <si>
    <t xml:space="preserve">Q2: Mín = 2  ; Máx = 3; Incremento = 0.1</t>
  </si>
  <si>
    <t xml:space="preserve">¿Cuánto miden los lados de los azulejos? ¿Y sus apotemas?
Los lados de los azulejos miden {{A1}} cm.
Las apotemas miden {{A2}} cm.
[A1 = {{Q1}}
A2 = Lemonlib.round({{Q1}}*0.87, 2)]</t>
  </si>
  <si>
    <t xml:space="preserve">Según el enunciado, ¿qué hay que calcular?
El área de un azulejo.*
El perímetro de un azulejo.
El volumen de un azulejo.</t>
  </si>
  <si>
    <t xml:space="preserve">Usando la fórmula anterior, halla el área del hexágono.
Área del hexágono = perímetro × apotema / 2 = 6 × {{Q1}} × {{T1}} / 2 = {{A1}} cm&lt;sup&gt;2&lt;/sup&gt;
[T1 = Lemonlib.round({{Q1}}*0.87, 2)
A1 = Lemonlib.round(6*{{Q1}}*{{T1}}}/2, 2)]</t>
  </si>
  <si>
    <t xml:space="preserve">{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</si>
  <si>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Para los días de mucho sol en la playa, un hotel ofrece sombrillas con forma de hexágonos regulares planos. Los lados de estos hexágonos miden {{Q1}} cm y sus apotemas {{T1}} cm. ¿Cuál es la superficie de la sombrilla?
El área de la sombrilla mide {{A1}} cm&lt;sup&gt;2&lt;/sup&gt;.</t>
  </si>
  <si>
    <t xml:space="preserve">Para los días de mucho sol en la playa, un parador ofrece sombrillas de forma hexagonal. Todos los lados son iguales y miden 60 cm cada uno, y su apotema es de 70 cm. ¿Cuál es la superficie que ocupa, en la playa, la sombrilla?. 
La sombrilla ocupa ... cm&lt;sup&gt;2&lt;/sup&gt;.</t>
  </si>
  <si>
    <t xml:space="preserve">Q2: Mín = 50 ; Máx = 100; Incremento = 1</t>
  </si>
  <si>
    <t xml:space="preserve">¿Cuánto miden los lados de la sombrilla? ¿Y su apotema?
Los lados de la sombrilla miden {{A1}} cm.
La apotema mide {{A2}} cm.
[A1 = {{Q1}}
A2 = Lemonlib.round({{Q1}}*0.87, 2)]</t>
  </si>
  <si>
    <t xml:space="preserve">Según el enunciado, ¿qué hay que calcular?
El área de una sombrilla.*
El perímetro de una sombrilla.
El volumen de una sombrilla.</t>
  </si>
  <si>
    <t xml:space="preserve">{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t>
  </si>
  <si>
    <t xml:space="preserve">M5-G-15e</t>
  </si>
  <si>
    <t xml:space="preserve">Calcula el área del círculo</t>
  </si>
  <si>
    <t xml:space="preserve">Elige la fórmula correcta para hallar el área del círculo.
A1 = π × radio&lt;sup&gt;2&lt;/sup&gt;*
A2 = π × radio&lt;sup&gt;2&lt;/sup&gt;/2
A3 = π × radio/2
A4 = base × altura
A5 = lado × lado
A6 = base × altura/2
(En pantalla se muestran solo 3).</t>
  </si>
  <si>
    <r>
      <rPr>
        <sz val="12"/>
        <color rgb="FF000000"/>
        <rFont val="Calibri"/>
        <family val="0"/>
        <charset val="1"/>
      </rPr>
      <t xml:space="preserve">Traslada la fórmula que calcula el área del círculo.
</t>
    </r>
    <r>
      <rPr>
        <sz val="12"/>
        <color rgb="FFFF0000"/>
        <rFont val="Calibri"/>
        <family val="0"/>
        <charset val="1"/>
      </rPr>
      <t xml:space="preserve">PI() x radio&lt;sup&gt;2&lt;/sup&gt; cm &lt;sup&gt;2&lt;/sup&gt;.  *
</t>
    </r>
    <r>
      <rPr>
        <sz val="12"/>
        <color rgb="FF000000"/>
        <rFont val="Calibri"/>
        <family val="0"/>
        <charset val="1"/>
      </rPr>
      <t xml:space="preserve">PI() x radio&lt;sup&gt;2&lt;/sup&gt; cm &lt;sup&gt;2&lt;/sup&gt; /2.  </t>
    </r>
  </si>
  <si>
    <t xml:space="preserve">Single choice</t>
  </si>
  <si>
    <t xml:space="preserve">Recuerda que en la fórmula del área del círculo utilizamos el valor de π.</t>
  </si>
  <si>
    <t xml:space="preserve">&lt;p&gt;El área del círculo se calcula con la siguiente fórmula:&lt;/p&gt;&lt;p&gt;Área = π × radio&lt;sup&gt;2&lt;/sup&gt;&lt;/p&gt;
-Sí falla A2
&lt;p&gt;En la fórmula del área del círculo no hay que dividir entre dos.&lt;/p&gt;
-Sí falla A3
&lt;p&gt;En la fórmula del área del círculo hay que elevar al cuadrado el radio, no dividirlo entre dos.&lt;/p&gt;
-Sí falla A4
&lt;p&gt;Esta es la fórmula del área del rectángulo y del romboide.&lt;/p&gt;
-Sí falla A5
&lt;p&gt;Esta es la fórmula del área del cuadrado.&lt;/p&gt;
-Sí falla A6
&lt;p&gt;Esta es la fórmula del área del triángulo.&lt;/p&gt;</t>
  </si>
  <si>
    <t xml:space="preserve">{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t>
  </si>
  <si>
    <t xml:space="preserve">Calcula el área de este círculo. Utiliza el valor de π hasta las centésimas.
({{Q1}} cm radio)
El área del círculo mide {{A1}} cm&lt;sup&gt;2&lt;/sup&gt;.</t>
  </si>
  <si>
    <t xml:space="preserve">Q1: Mín = 3; Máx = 10; Incremento = 0.5</t>
  </si>
  <si>
    <t xml:space="preserve">A1 = 3.14*{{Q1}}*{{Q1}}</t>
  </si>
  <si>
    <t xml:space="preserve">¿Cuánto mide el radio del círculo?
Mide {{A1}} cm.
A1 = {{Q1}}</t>
  </si>
  <si>
    <t xml:space="preserve">Según el enunciado, ¿qué hay que calcular?
El área del círculo.*
El diámetro del círculo.
El radio del círculo.</t>
  </si>
  <si>
    <t xml:space="preserve">¿Cómo se calcula el área de un círculo?
Área del círculo = π × radio&lt;sup&gt;2&lt;/sup&gt;*
Área del círculo = π × radio × 2
Área del círculo = 2 × π × radio&lt;sup&gt;2&lt;/sup&gt;</t>
  </si>
  <si>
    <t xml:space="preserve">Usa la fórmula anterior para hallar el área del círculo. Utiliza el valor de π hasta las centésimas.
Área del círculo = π × radio&lt;sup&gt;2&lt;/sup&gt; = 3.14 × {{Q1}}&lt;sup&gt;2&lt;/sup&gt; = {{A1}} cm&lt;sup&gt;2&lt;/sup&gt;
[A1 = Lemonlib.round(3.14*{{Q1}}*{{Q1}}, 2)]</t>
  </si>
  <si>
    <t xml:space="preserve">{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t>
  </si>
  <si>
    <t xml:space="preserve">Ignacio ha preparado galletitas de forma circular con un molde de radio {{Q1}} cm. ¿Qué superficie tiene cada galleta? Utiliza el valor de π hasta las centésimas y redondea el resultado a la misma unidad.
Cada galleta es de {{A1}} cm&lt;sup&gt;2&lt;/sup&gt;.</t>
  </si>
  <si>
    <t xml:space="preserve">Ignacio preparó galletitas de forma circular, cubrió la parte de arriba con glasé de colores. La galletita tiene un radio de 3 cm, ¿qué superficie ha cubierto?.    
                                                                                                                                                                     Ha cubierto ... cm&lt;sup&gt;2&lt;/sup&gt; de la galletita.</t>
  </si>
  <si>
    <t xml:space="preserve">Q1: Mín = 3; Máx = 5; Incremento = 0.1</t>
  </si>
  <si>
    <t xml:space="preserve">¿Cuánto mide el radio de cada galleta?
Mide {{A1}} cm.
A1 = {{Q1}}</t>
  </si>
  <si>
    <t xml:space="preserve">Según el enunciado, ¿qué hay que calcular?
El área de cada galleta.*
El diámetro de cada galleta.
El radio de cada galleta.</t>
  </si>
  <si>
    <t xml:space="preserve">Usa la fórmula anterior para hallar el área de la galleta. Utiliza el valor de π hasta las centésimas y redondea el resultado a la misma unidad.
Área de cada galleta =  π × radio&lt;sup&gt;2&lt;/sup&gt; = 3.14 × {{Q1}}&lt;sup&gt;2&lt;/sup&gt; = {{A1}} cm&lt;sup&gt;2&lt;/sup&gt; 
[A1 = Lemonlib.round(3.14*{{Q1}}*{{Q1}}, 2)]</t>
  </si>
  <si>
    <t xml:space="preserve">{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t>
  </si>
  <si>
    <t xml:space="preserve">La medalla para el ganador de una competición tienen la forma de un círculo con un radio de {{Q1}} cm. Calcula el área de la medalla. Utiliza el valor de π hasta las centésimas y redondea el resultado a la misma unidad.
El área de la medalla es de {{A1}} cm&lt;sup&gt;2&lt;/sup&gt;</t>
  </si>
  <si>
    <t xml:space="preserve">Para una competencia se disponen de medallas doradas y plateadas. Cada una de ellas tienen forma circular, con un radio de 2 cm. Calcula el área que ocupan cada una de las medallas.
El área de cada una de las medallas es de ... cm&lt;sup&gt;2&lt;/sup&gt;</t>
  </si>
  <si>
    <t xml:space="preserve">Q1: Mín = 2; Máx = 3; Incremento = 0.1</t>
  </si>
  <si>
    <t xml:space="preserve">¿Cuánto mide el radio de cada medalla?
Mide {{A1}} cm.
A1 = {{Q1}}</t>
  </si>
  <si>
    <t xml:space="preserve">Según el enunciado, ¿qué hay que calcular?
El área de cada medalla.*
El diámetro de cada medalla.
El radio de cada medalla.</t>
  </si>
  <si>
    <t xml:space="preserve">Usa la fórmula anterior para hallar el área de cada medalla. Utiliza el valor de π hasta las centésimas y redondea el resultado a la misma unidad.
Área de cada medalla =  π × radio&lt;sup&gt;2&lt;/sup&gt; = 3.14 × {{Q1}}&lt;sup&gt;2&lt;/sup&gt; = {{A1}} cm&lt;sup&gt;2&lt;/sup&gt;
[A1 = Lemonlib.round(3.14*{{Q1}}*{{Q1}}, 2)]</t>
  </si>
  <si>
    <t xml:space="preserve">{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t>
  </si>
  <si>
    <t xml:space="preserve">El letrero de una &lt;i&gt;boutique&lt;/i&gt; tiene forma circular. Si su radio es de {{Q1}} cm, ¿cuánto mide su área? Utiliza el valor de π hasta las centésimas y redondea el resultado a la misma unidad.
El área que ocupa el letrero es de {{A1}} cm&lt;sup&gt;2&lt;/sup&gt;.</t>
  </si>
  <si>
    <t xml:space="preserve">Para una marquesina de publicidad, se utilizan carteles circulares. El dueño de un local, necesita saber que área ocupa el cartel que quiere instalar, para saber si cuenta con el espacio suficiente. ¿Cuál es el área del cartel, si su radio es de 25 cm de radio?
El área que ocupa el cartel es de ... cm&lt;sup&gt;2&lt;/sup&gt;
</t>
  </si>
  <si>
    <t xml:space="preserve">Q1: Mín = 10; Máx = 20; Incremento = 0.1</t>
  </si>
  <si>
    <t xml:space="preserve">¿Cuánto mide el radio del letrero?
Mide {{A1}} cm.
A1 = {{Q1}}</t>
  </si>
  <si>
    <t xml:space="preserve">Según el enunciado, ¿qué hay que calcular?
El área del letrero.*
El diámetro del letrero.
El radio del letrero.</t>
  </si>
  <si>
    <t xml:space="preserve">Usa la fórmula anterior para hallar el área del letrero. Utiliza el valor de π hasta las centésimas y redondea el resultado a la misma unidad.
Área del letrero =  π × radio&lt;sup&gt;2&lt;/sup&gt; = 3.14 × {{Q1}}&lt;sup&gt;2&lt;/sup&gt; = {{A1}} cm&lt;sup&gt;2&lt;/sup&gt;
[A1 = Lemonlib.round(3.14*{{Q1}}*{{Q1}}, 2)]</t>
  </si>
  <si>
    <t xml:space="preserve">{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t>
  </si>
  <si>
    <t xml:space="preserve">Una modista utiliza lentejuelas circulares con un radio de {{Q1}} mm para los vestidos de fiesta. ¿Cuál es el área de una lentejuela? Utiliza el valor de π hasta las centésimas y redondea el resultado a la misma unidad.
Cada lentejuela ocupa un área de {{A1}} mm&lt;sup&gt;2&lt;/sup&gt;</t>
  </si>
  <si>
    <t xml:space="preserve">Una modista está terminando de confeccionar vestidos de fiesta. Utiliza lentejuelas circulares para darles brillos. Las lentejuelas de mayor tamaño, tienen un radio de 2 cm. 
¿Qué área ocupan esas lentejuelas?
Las lentejuelas tienen un área de ... cm&lt;sup&gt;2&lt;/sup&gt;
</t>
  </si>
  <si>
    <t xml:space="preserve">Q1: Mín = 1; Máx = 2; Incremento = 0.1</t>
  </si>
  <si>
    <t xml:space="preserve">¿Cuánto mide el radio de cada lentejuela?
Mide {{A1}} mm.
A1 = {{Q1}}</t>
  </si>
  <si>
    <t xml:space="preserve">Según el enunciado, ¿qué hay que calcular?
El área de una lentejuela.*
El diámetro de una lentejuela.
El radio de una lentejuela.</t>
  </si>
  <si>
    <t xml:space="preserve">Usa la fórmula anterior para hallar el área de una lentejuela. Utiliza el valor de π hasta las centésimas y redondea el resultado a la misma unidad.
Área de una lentejuela =  π × radio&lt;sup&gt;2&lt;/sup&gt; = 3.14 × {{Q1}}&lt;sup&gt;2&lt;/sup&gt; = {{A1}} mm&lt;sup&gt;2&lt;/sup&gt;
[A1 = Lemonlib.round(3.14*{{Q1}}*{{Q1}}, 2)]</t>
  </si>
  <si>
    <t xml:space="preserve">{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t>
  </si>
  <si>
    <t xml:space="preserve">Los ojos de buey de un barco tienen un radio de {{Q1}} cm. ¿Cuánto mide la superficie de cada uno? Utiliza el valor de π hasta las centésimas y redondea el resultado a la misma unidad.
La superficie de cada ventana mide {{A1}} cm&lt;sup&gt;2&lt;/sup&gt;.</t>
  </si>
  <si>
    <t xml:space="preserve">En un barco se colocaron ventanas, ojo de buey, en los camarotes. ¿Qué superficie ocupan, si tienen 22 cm de radio?. 
Las ventanas ocupan ... cm&lt;sup&gt;2&lt;/sup&gt;. </t>
  </si>
  <si>
    <t xml:space="preserve">¿Cuánto mide el radio de cada ojo de buey?
Mide {{A1}} cm.
A1 = {{Q1}}</t>
  </si>
  <si>
    <t xml:space="preserve">Según el enunciado, ¿qué hay que calcular?
El área de cada ojo de buey.*
El diámetro de cada ojo de buey.
El radio de cada ojo de buey.</t>
  </si>
  <si>
    <t xml:space="preserve">Usa la fórmula anterior para hallar el área de cada ventana. Utiliza el valor de π hasta las centésimas y redondea el resultado a la misma unidad.
Área de cada ventana =  π × radio&lt;sup&gt;2&lt;/sup&gt; = 3.14 × {{Q1}}&lt;sup&gt;2&lt;/sup&gt; = {{A1}} cm&lt;sup&gt;2&lt;/sup&gt;
[A1 = Lemonlib.round(3.14*{{Q1}}*{{Q1}}, 2)]</t>
  </si>
  <si>
    <t xml:space="preserve">{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t>
  </si>
  <si>
    <t xml:space="preserve">M5-G-1a</t>
  </si>
  <si>
    <t xml:space="preserve">Localiza puntos utilizando coordenadas</t>
  </si>
  <si>
    <t xml:space="preserve">Selecciona los puntos que estén representados en estos ejes cartesianos.
(imagen eje de coordenadas. Q1-Q4 en las posiciones de las respuestas correctas. Q5-Q8 en el resto de posiciones del esquema, no importa cuáles)
{{Q1}} = (2, 5)*
{{Q2}} = (1, 4)*
{{Q3}} = (0, 6)*
{{Q4}} = (3, 3)*
{{Q6}} = (2, 5)
{{Q7}} = (0, 6)
{{Q8}} = (1, 4)
{{Q9}} = (3, 3)
{{Q10}} = (1, 4)
(2 correctas, se ven 3)</t>
  </si>
  <si>
    <t xml:space="preserve">Multiple choice</t>
  </si>
  <si>
    <t xml:space="preserve">Q1 = "A", "B", "C", "D", "E", "F", "G", "H"
Q2 = "A", "B", "C", "D", "E", "F", "G", "H"
Q3 = "A", "B", "C", "D", "E", "F", "G", "H"
Q4 = "A", "B", "C", "D", "E", "F", "G", "H"
Q5 = "A", "B", "C", "D", "E", "F", "G", "H"
Q6 = "A", "B", "C", "D", "E", "F", "G", "H"
Q7 = "A", "B", "C", "D", "E", "F", "G", "H"
Q8 = "A", "B", "C", "D", "E", "F", "G", "H"</t>
  </si>
  <si>
    <t xml:space="preserve">La posición de un punto se determina con dos coordenadas. La primera es del eje horizontal y la segunda, del eje vertical.</t>
  </si>
  <si>
    <t xml:space="preserve">&lt;p&gt;La primera coordenada de un punto se refiere al eje horizontal, mientras que su segunda coordenada al eje vertical.&lt;/p&gt;
- Si falla A5:
&lt;p&gt;(2, 5) en realidad son las coordenadas del punto {{Q1}}.&lt;/p&gt;
- Si falla A6:
&lt;p&gt;(0, 6) en realidad son las coordenadas del punto {{Q3}}.&lt;/p&gt;
- Si falla A7:
&lt;p&gt;(1, 4) en realidad son las coordenadas del punto {{Q2}}.&lt;/p&gt;
- Si falla A8:
&lt;p&gt;(3, 3) en realidad son las coordenadas del punto {{Q4}}.&lt;/p&gt;
- Si falla A9:
&lt;p&gt;(1, 4) en realidad son las coordenadas del punto {{Q2}}.&lt;/p&gt;</t>
  </si>
  <si>
    <t xml:space="preserve">{"id":"M5-G-1a-I-1","stimulus":"&lt;p&gt;Selecione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t>
  </si>
  <si>
    <t xml:space="preserve">BNCC</t>
  </si>
  <si>
    <t xml:space="preserve">¿En cuál de estas imágenes aparece representado el punto {{Q1}}?
Imagen 1*
Imagen 2
Imagen 3</t>
  </si>
  <si>
    <t xml:space="preserve">Arrastra al gráfico, los puntos de colores, de acuerdo a sus coordenadas.
Rojo = { {{Q1}} ; {{Q2}} }
Verde = { {{Q3}} ; {{Q4}} }
Amarillo = { {{Q5}} ; {{Q6}} }
Azúl = { {{Q7}} ; {{Q8}} }
Negro = { {{Q9}} ; {{Q10}} }
</t>
  </si>
  <si>
    <t xml:space="preserve">Q1: "A = (3, 2)", "B = (4, 1)", "C = (5, 0)", "D = (1, 4)", "E = (2, 3)", "F = (0, 3)", "G = (1, 0)"</t>
  </si>
  <si>
    <t xml:space="preserve">&lt;p&gt;La primera coordenada de un punto se refiere al eje horizontal, mientras que su segunda coordenada al eje vertical.&lt;/p&gt;
(No TE de opciones)</t>
  </si>
  <si>
    <t xml:space="preserve">{"id":"M5-G-1a-E-1","stimulus":"&lt;p&gt;Em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t>
  </si>
  <si>
    <t xml:space="preserve">Para un trabajo de ciencias, el profesor les ha dado a los alumnos la siguiente tabla con las coordenadas de varias estrellas. Completa las oraciones con las coordenadas de los puntos. 
(Imagen: {{Q1}} en el punto (5,2), {{Q2}} en el punto (4,1), {{Q3}} en el punto (3,3), {{Q4}} en (2,5), {{Q5}} en (1,4))
La estrella {{Q1}} está en la posición ({{A1}}, {{A2}}).
La estrella {{Q2}} está en la posición ({{A3}}, {{A4}}).
La estrella {{Q3}} está en la posición ({{A5}}, {{A6}}).</t>
  </si>
  <si>
    <t xml:space="preserve">Q1: A, B, C, D, E
Q2: A, B, C, D, E
Q3: A, B, C, D, E
Q4: A, B, C, D, E
Q5: A, B, C, D, E</t>
  </si>
  <si>
    <t xml:space="preserve">A1 = 5
A2 = 2
A3 = 4
A4 = 1
A5 = 3
A6 = 3</t>
  </si>
  <si>
    <t xml:space="preserve">&lt;p&gt;La primera coordenada de un punto se refiere al eje horizontal, mientras que su segunda coordenada al eje vertical.&lt;/p&gt;
- Si falla A1:
La coordenada del eje horizontal de la estrella {{Q1}} es {{A1}}.
- Si falla A2:
La coordenada del eje vertical de la estrella {{Q1}} es {{A2}}.
- Si falla A3:
La coordenada del eje horizontal de la estrella {{Q2}} es {{A3}}.
- Si falla A4:
La coordenada del eje vertical de la estrella {{Q2}} es {{A4}}.
- Si falla A5:
La coordenada del eje horizontal de la estrella {{Q3}} es {{A5}}.
- Si falla A6:
La coordenada del eje vertical de la estrella {{Q3}} es {{A6}}.</t>
  </si>
  <si>
    <t xml:space="preserve">{"id":"M5-G-1a-A-1","stimulus":"&lt;p&gt;Para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t>
  </si>
  <si>
    <t xml:space="preserve">A Juan le han regalado un juego de hundir la flota. Completa las oraciones con las coordenadas de los barcos en el tablero.
(Imagen: {{Q1}} en el punto (0,6), {{Q2}} en el punto (1,2), {{Q3}} en el punto (6,4), {{Q4}} en (2,1), {{Q5}} en (4,4))
El barco {{Q1}} está en la posición ({{A1}}, {{A2}}).
El barco {{Q2}} está en la posición ({{A3}}, {{A4}}).
El barco {{Q3}} está en la posición ({{A5}}, {{A6}}).</t>
  </si>
  <si>
    <t xml:space="preserve">A1 = 0
A2 = 6
A3 = 1
A4 = 2
A5 = 6
A6 = 4</t>
  </si>
  <si>
    <t xml:space="preserve">&lt;p&gt;La primera coordenada de un punto se refiere al eje horizontal, mientras que su segunda coordenada al eje vertical.&lt;/p&gt;
- Si falla A1:
La coordenada del eje horizontal del barco {{Q1}} es {{A1}}.
- Si falla A2:
La coordenada del eje vertical del barco {{Q1}} es {{A2}}.
- Si falla A3:
La coordenada del eje horizontal del barco {{Q2}} es {{A3}}.
- Si falla A4:
La coordenada del eje vertical del barco {{Q2}} es {{A4}}.
- Si falla A5:
La coordenada del eje horizontal del barco {{Q3}} es {{A5}}.
- Si falla A6:
La coordenada del eje vertical del barco {{Q3}} es {{A6}}.</t>
  </si>
  <si>
    <t xml:space="preserve">{"id":"M5-G-1a-A-2","stimulus":"&lt;p&gt;Fábio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t>
  </si>
  <si>
    <t xml:space="preserve">En una ciudad entregan mapas a los turistas para localizar diferentes puntos de interés. Completa las oraciones con las coordenadas de los monumentos.
(Imagen: {{Q1}} en el punto (2,1), {{Q2}} en el punto (3,0), {{Q3}} en el punto (4,5), {{Q4}} en (0,3), {{Q5}} en (5,3))
El punto turístico {{Q1}} se encuentra en la posición ({{A1}}, {{A2}}).
El punto turístico {{Q2}} se encuentra en la posición ({{A3}}, {{A4}}).
El punto turístico {{Q3}} se encuentra en la posición ({{A5}}, {{A6}}).</t>
  </si>
  <si>
    <t xml:space="preserve">A1 = 2
A2 = 1
A3 = 3
A4 = 0
A5 = 4
A6 = 5</t>
  </si>
  <si>
    <t xml:space="preserve">&lt;p&gt;La primera coordenada de un punto se refiere al eje horizontal, mientras que su segunda coordenada al eje vertical.&lt;/p&gt;
- Si falla A1:
La coordenada del eje horizontal del punto turístico {{Q1}} es {{A1}}.
- Si falla A2:
La coordenada del eje vertical del punto turístico {{Q1}} es {{A2}}.
- Si falla A3:
La coordenada del eje horizontal del punto turístico {{Q2}} es {{A3}}.
- Si falla A4:
La coordenada del eje vertical del punto turístico {{Q2}} es {{A4}}.
- Si falla A5:
La coordenada del eje horizontal del punto turístico {{Q3}} es {{A5}}.
- Si falla A6:
La coordenada del eje vertical del punto turístico {{Q3}} es {{A6}}.</t>
  </si>
  <si>
    <t xml:space="preserve">{"id":"M5-G-1a-A-3","stimulus":"&lt;p&gt;Em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t>
  </si>
  <si>
    <t xml:space="preserve">Localiza los siguientes puntos en este mapa.
(Imagen: {{Q1}} en el punto (2,5), {{Q2}} en el punto (3,6), {{Q3}} en el punto (5,4), {{Q4}} en (0,1), {{Q5}} en (5,2))
El punto {{Q1}} está en la posición ({{A1}}, {{A2}}).
El punto {{Q2}} está en la posición ({{A3}}, {{A4}}).
El punto {{Q3}} está en la posición ({{A5}}, {{A6}}).</t>
  </si>
  <si>
    <t xml:space="preserve">A1 = 2
A2 = 5
A3 = 3
A4 = 6
A5 = 5
A6 = 4</t>
  </si>
  <si>
    <t xml:space="preserve">&lt;p&gt;La primera coordenada de un punto se refiere al eje horizontal, mientras que su segunda coordenada al eje vertical.&lt;/p&gt;
- Si falla A1:
La coordenada del eje horizontal del punto {{Q1}} es {{A1}}.
- Si falla A2:
La coordenada del eje vertical del punto {{Q1}} es {{A2}}.
- Si falla A3:
La coordenada del eje horizontal del punto {{Q2}} es {{A3}}.
- Si falla A4:
La coordenada del eje vertical del punto {{Q2}} es {{A4}}.
- Si falla A5:
La coordenada del eje horizontal del punto {{Q3}} es {{A5}}.
- Si falla A6:
La coordenada del eje vertical del punto {{Q3}} es {{A6}}.</t>
  </si>
  <si>
    <t xml:space="preserve">{"id":"M5-G-1a-A-4","stimulus":"&lt;p&gt;Localize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t>
  </si>
  <si>
    <t xml:space="preserve">Un radar detecta los diferentes puntos de ubicación de varios aviones durante un trayecto. Completa las oraciones con sus coordenadas.
(Imagen: {{Q1}} en el punto (5,1), {{Q2}} en el punto (0,2), {{Q3}} en el punto (4,3), {{Q4}} en (2,3), {{Q5}} en (1,5))
El avión {{Q1}} está en la posición ({{A1}}, {{A2}}).
El avión {{Q2}} está en la posición ({{A3}}, {{A4}}).
El avión {{Q3}} está en la posición ({{A5}}, {{A6}}).</t>
  </si>
  <si>
    <t xml:space="preserve">A1 = 5
A2 = 1
A3 = 0
A4 = 2
A5 = 4
A6 = 3</t>
  </si>
  <si>
    <t xml:space="preserve">&lt;p&gt;La primera coordenada de un punto se refiere al eje horizontal, mientras que su segunda coordenada al eje vertical.&lt;/p&gt;
- Si falla A1:
La coordenada del eje horizontal del avión {{Q1}} es {{A1}}.
- Si falla A2:
La coordenada del eje vertical del avión {{Q1}} es {{A2}}.
- Si falla A3:
La coordenada del eje horizontal del avión {{Q2}} es {{A3}}.
- Si falla A4:
La coordenada del eje vertical del avión {{Q2}} es {{A4}}.
- Si falla A5:
La coordenada del eje horizontal del avión {{Q3}} es {{A5}}.
- Si falla A6:
La coordenada del eje vertical del avión {{Q3}} es {{A6}}.</t>
  </si>
  <si>
    <t xml:space="preserve">{"id":"M5-G-1a-A-5","stimulus":"&lt;p&gt;Um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t>
  </si>
  <si>
    <t xml:space="preserve">M5-G-2a</t>
  </si>
  <si>
    <t xml:space="preserve">Identifica figuras simétricas y con simetría cuando el eje de simetría es horizontal o vertical</t>
  </si>
  <si>
    <t xml:space="preserve">Arrastra la mitad simétrica de este dibujo.
(Estrella)
(Salen 3 opciones de las 4 que hay para la mitad derecha)</t>
  </si>
  <si>
    <t xml:space="preserve">Label Image with drag and drop</t>
  </si>
  <si>
    <t xml:space="preserve">Una imagen es simétrica si sus mitades coinciden cuando se dobla esta figura por un eje de simetría.</t>
  </si>
  <si>
    <t xml:space="preserve">&lt;p&gt;Una imagen es simétrica si sus mitades coinciden cuando se dobla esta figura por un eje de simetría.&lt;/p&gt;</t>
  </si>
  <si>
    <t xml:space="preserve">{"id":"M5-G-2a-I-1","stimulus":"&lt;p&gt;Arraste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t>
  </si>
  <si>
    <t xml:space="preserve">Arrastra la mitad simétrica de este dibujo.
(Corazón)
(Salen 3 opciones de las 4 que hay para la mitad derecha)</t>
  </si>
  <si>
    <t xml:space="preserve">{"id":"M5-G-2a-I-2","stimulus":"&lt;p&gt;Arraste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t>
  </si>
  <si>
    <t xml:space="preserve">Arrastra la mitad simétrica de este dibujo.
(Pino de navidad)
(Salen 3 opciones de las 4 que hay para la mitad izquierda)</t>
  </si>
  <si>
    <t xml:space="preserve">{"id":"M5-G-2a-I-3","stimulus":"&lt;p&gt;Arraste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t>
  </si>
  <si>
    <t xml:space="preserve">Señala en cuál de estos cuadrados está marcado correctamente el eje de simetría.
A1 | A2 | A3
(Salen 2 opciones incorrectas y una correcta. Las soluciones correctas e incorrectas se ven en la hoja Imágenes).</t>
  </si>
  <si>
    <t xml:space="preserve">Un eje de simetría divide una figura de manera que, al doblarla por él, las mitades de la figura coinciden.</t>
  </si>
  <si>
    <t xml:space="preserve">&lt;p&gt;Un eje de simetría divide una figura de manera que, al doblarla por él, las mitades de la figura coinciden.&lt;/p&gt;
Sí falla A4
&lt;p&gt;Este eje no divide al cuadrado en dos partes simétricas.&lt;/p&gt;
Sí falla A5
&lt;p&gt;Este eje no divide al cuadrado en dos partes simétricas.&lt;/p&gt;
Sí falla A6
&lt;p&gt;Este eje no divide al cuadrado en dos partes simétricas.&lt;/p&gt;</t>
  </si>
  <si>
    <t xml:space="preserve">{"id":"M5-G-2a-E-1","stimulus":"&lt;p&gt;Clique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t>
  </si>
  <si>
    <t xml:space="preserve">Señala en cuál de estos trapecios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</si>
  <si>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A4
&lt;p&gt;Este eje no divide al trapecio en dos partes simétricas.&lt;/p&gt;
Sí falla A5
&lt;p&gt;Este eje no divide al trapecio en dos partes simétricas.&lt;/p&gt;
Sí falla A6
&lt;p&gt;Este eje no divide al trapecio en dos partes simétricas.&lt;/p&gt;</t>
  </si>
  <si>
    <t xml:space="preserve">{"id":"M5-G-2a-E-2","stimulus":"&lt;p&gt;Clique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t>
  </si>
  <si>
    <t xml:space="preserve">Señala en cuál de estos rectángulos está marcado correctamente el eje de simetría.
A1 | A2 | A3
(Salen 2 opciones incorrectas y una correcta. Las soluciones correctas e incorrectas se ven en la hoja Imágenes).</t>
  </si>
  <si>
    <t xml:space="preserve">&lt;p&gt;Un eje de simetría divide una figura de manera que, al doblarla por él, las mitades de la figura coinciden.&lt;/p&gt;
Sí falla A1
&lt;p&gt;Este eje divide al rectángulo en dos partes simétricas.&lt;/p&gt;
Sí falla A2
&lt;p&gt;Este eje divide al rectángulo en dos partes simétricas.&lt;/p&gt;
Sí falla A3
&lt;p&gt;Este eje no divide al rectángulo en dos partes simétricas.&lt;/p&gt;
Sí falla A4
&lt;p&gt;Este eje no divide al rectángulo en dos partes simétricas.&lt;/p&gt;
Sí falla A5
&lt;p&gt;Este eje no divide al rectángulo en dos partes simétricas.&lt;/p&gt;
Sí falla A6
&lt;p&gt;Este eje no divide al rectángulo en dos partes simétricas.&lt;/p&gt;</t>
  </si>
  <si>
    <t xml:space="preserve">{"id":"M5-G-2a-E-3","stimulus":"&lt;p&gt;Clique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t>
  </si>
  <si>
    <t xml:space="preserve">Mariana tiene que recortar imágenes que sean simétricas y llevarlas al colegio. Señala cuáles de las imágenes que ha recortado sirven para sus deberes.
Simétricas
cometa *
una silla *
unas gafas*
No simétricas
cubo de rubik 
casa asimétrica
lavadora
una nube
(se ven 2 correctas, 2 incorrectas)</t>
  </si>
  <si>
    <t xml:space="preserve">Mariana intenta completar una actividad para la escuela. Consiste en recortar y  llevar imágenes  que sean simétricas. Señala cuales de las imágenes que recortó, sirven para finalizar la tarea.
{{A2}} = cubo mágico *
{{A3}} = cometa *
{{A4}} = pirámide *
{{A5}} = casa asimétrica
{{A6}} = lavarropas
( 6 opciones, 2 correctas, se ven 4)
</t>
  </si>
  <si>
    <t xml:space="preserve">&lt;p&gt;Una imagen es simétrica si sus mitades coinciden cuando se dobla esta figura por un eje de simetría.&lt;/p&gt;
-Sí falla A1
&lt;p&gt;Esta cometa es simétrica porque un eje vertical la divide en dos mitades simétricas.&lt;/p&gt;
-Sí falla A2
&lt;p&gt;Esta silla es simétrica porque un eje vertical la divide en dos mitades simétricas.&lt;/p&gt;
Sí falla A3
&lt;p&gt;Estas gafas son simétricas porque un eje vertical las divide en dos mitades simétricas.&lt;/p&gt;
-Sí falla A4
&lt;p&gt;Este cubo de Rubik no es simétrico porque sus dos mitades no coinciden cuando se divide la imagen por un eje de simetría.&lt;/p&gt;
-Sí falla A5
&lt;p&gt;Esta casa no es simétrica porque sus dos mitades no coinciden cuando se divide la imagen por un eje de simetría.&lt;/p&gt;
-Sí falla A6
&lt;p&gt;Esta lavadora no es simétrica porque sus dos mitades no coinciden cuando se divide la imagen por un eje de simetría.&lt;/p&gt;
-Sí falla A7
&lt;p&gt;Esta nube no es simétrica porque sus dos mitades no coinciden cuando se divide la imagen por un eje de simetría.&lt;/p&gt;</t>
  </si>
  <si>
    <t xml:space="preserve">{"id":"M5-G-2a-A-1","stimulus":"&lt;p&gt;Como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t>
  </si>
  <si>
    <t xml:space="preserve">Señala cuáles de las siguientes imágenes de edificios famosos son simétricas.
Simétricos:
El Taj Mahal, India
Torre Eiffel, París
La Catedral de Burgos, España
No simétricos:
La Catedral de San Basilio, Moscú
La Estatua de la Libertad, Estados Unidos
Opera de Sidney
(Se ven las 6 opciones)
</t>
  </si>
  <si>
    <t xml:space="preserve">&lt;p&gt;Una imagen es simétrica si sus mitades coinciden cuando se dobla esta figura por un eje de simetría.&lt;/p&gt;
-Sí falla A4
&lt;p&gt;La catedral de San Basilio no es simétrica porque sus dos mitades no coinciden cuando se divide la imagen por un eje.&lt;/p&gt;
-Sí falla A5
&lt;p&gt;La Estatua de la Libertad no es simétrica porque sus dos mitades no coinciden cuando se divide la imagen por un eje.&lt;/p&gt;
-Sí falla A6
&lt;p&gt;La ópera de Sídney no es simétrica porque sus dos mitades no coinciden cuando se divide la imagen por un eje.&lt;/p&gt;</t>
  </si>
  <si>
    <t xml:space="preserve">{"id":"M5-G-2a-A-2","stimulus":"&lt;p&gt;Indique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t>
  </si>
  <si>
    <t xml:space="preserve">En el juego de ordenador al que está jugando Tomás ha conseguido los siguientes objetos. Clica sobre los que son simétricos.
buzón de correo*
tranvía*
señal de prohibido*
papelera*
farola con tres focos
coche
fuente asimétrica
(Se ven 4 opciones, 2 correctas y 2 incorrectas)</t>
  </si>
  <si>
    <t xml:space="preserve">&lt;p&gt;Una imagen es simétrica si sus mitades coinciden cuando se dobla esta figura por un eje de simetría.&lt;/p&gt;
-Sí falla A1
&lt;p&gt;Este buzón es simétrico porque un eje vertical lo divide en dos mitades simétricas.&lt;/p&gt;
-Sí falla A2
&lt;p&gt;Este tranvía es simétrico porque un eje vertical lo divide en dos mitades simétricas.&lt;/p&gt;
-Sí falla A3
&lt;p&gt;Esta señal de prohibido es simétrica porque un eje horizontal lo divide en dos mitades simétricas.&lt;/p&gt;
-Sí falla A4
&lt;p&gt;Esta papelera es simétrica porque un eje vertical la divide en dos mitades simétricas.&lt;/p&gt;
-Sí falla A5
&lt;p&gt;Esta farola no es simétrica porque sus dos mitades no coinciden cuando se divide la imagen por un eje.&lt;/p&gt;
-Sí falla A6
&lt;p&gt;Este coche no es simétrico porque sus dos mitades no coinciden cuando se divide la imagen por un eje.&lt;/p&gt;
-Sí falla A7
&lt;p&gt;Esta fuente no es simétrica porque sus dos mitades no coinciden cuando se divide la imagen por un eje.&lt;/p&gt;</t>
  </si>
  <si>
    <t xml:space="preserve">{"id":"M5-G-2a-A-3","stimulus":"&lt;p&gt;Tomás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t>
  </si>
  <si>
    <t xml:space="preserve">Durante un paseo por el bosque, un grupo de amigos tomó unas fotografías. Al verlas más tarde se dieron cuenta de que algunas podían dividirse en dos mitades simétricas. Señala cuáles de esas imágenes son simétricas. 
mariquita*
piña*
margarita*
hoja de roble*
zarza
cueva
huella de oso
(2 verdaderas y 1 falsa)</t>
  </si>
  <si>
    <t xml:space="preserve">&lt;p&gt;Una imagen es simétrica si sus mitades coinciden cuando se dobla esta figura por un eje de simetría.&lt;/p&gt;
-Sí falla A4
&lt;p&gt;La hoja de roble es simétrica porque un eje vertical la divide en dos mitades simétricas.&lt;/p&gt;
-Sí falla A5
&lt;p&gt;La zarza no es simétrica porque sus dos mitades no coinciden cuando se divide la imagen por un eje.&lt;/p&gt;
-Sí falla A6
&lt;p&gt;La cueva no es simétrica porque sus dos mitades no coinciden cuando se divide la imagen por un eje.&lt;/p&gt;
-Sí falla A7
&lt;p&gt;La huella de oso no es simétrica porque sus dos mitades no coinciden cuando se divide la imagen por un eje.&lt;/p&gt;</t>
  </si>
  <si>
    <t xml:space="preserve">{"id":"M5-G-2a-A-4","stimulus":"&lt;p&gt;Durante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t>
  </si>
  <si>
    <t xml:space="preserve">Pedro es aficionado al fútbol y colecciona escudos de clubes como los siguientes. Selecciona los que son simétricos.
(Se ven 3, 2 correctos y uno incorrecto)</t>
  </si>
  <si>
    <t xml:space="preserve">Observación: banderas/ escudos del lado izquierdo; banderas / escudos de igual forma y tamaño y otras de diferentes tamaño y posiciones, del lado derecho. Línea vertical de puntos, en el medio de ambas columnas, que represente al eje de simetría.</t>
  </si>
  <si>
    <t xml:space="preserve">&lt;p&gt;Una imagen es simétrica si sus mitades coinciden cuando se dobla esta figura por un eje de simetría.&lt;/p&gt;
-Sí falla A4
&lt;p&gt;Este escudo no es simétrico porque sus dos mitades no coinciden cuando se divide la imagen por un eje.&lt;/p&gt;
-Sí falla A5
&lt;p&gt;Este escudo no es simétrico porque sus dos mitades no coinciden cuando se divide la imagen por un eje.&lt;/p&gt;
-Sí falla A6
&lt;p&gt;Este escudo no es simétrico porque sus dos mitades no coinciden cuando se divide la imagen por un eje.&lt;/p&gt;
-Sí falla A7
&lt;p&gt;Este escudo es simétrico porque un eje vertical lo divide en dos mitades simétricas.&lt;/p&gt;
-Sí falla A8
&lt;p&gt;Este escudo es simétrico porque un eje vertical lo divide en dos mitades simétricas.&lt;/p&gt;
-Sí falla A9
&lt;p&gt;Este escudo no es simétrico porque sus dos mitades no coinciden cuando se divide la imagen por un eje.&lt;/p&gt;</t>
  </si>
  <si>
    <t xml:space="preserve">{"id":"M5-G-2a-A-5","stimulus":"&lt;p&gt;Marcela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t>
  </si>
  <si>
    <t xml:space="preserve">M5-G-2b</t>
  </si>
  <si>
    <t xml:space="preserve">Reconoce figuras trasladadas</t>
  </si>
  <si>
    <t xml:space="preserve">Selecciona cuál de las siguientes imágenes se ha formado por traslación de la siguiente.
(Imagen una cámara de fotos)
{{A1}} = imagen trasladada*
{{A2}} = imagen rotada verticalmente
{{A3}} =  imagen rotada verticalmente</t>
  </si>
  <si>
    <t xml:space="preserve">Juntá cada imágen con la figura que le corresponde, después de cambiar su posición, en la traslación.
{{A1}} = oso
{{A2}} = perro
{{A3}} = gato
{{A4}} = pato
{{A5}} = caballo 
{{A6}} = león
(6 opciones, se ven 4)
</t>
  </si>
  <si>
    <t xml:space="preserve">Una imagen trasladada es la que se desplaza desde su posición original.</t>
  </si>
  <si>
    <t xml:space="preserve">&lt;p&gt;La cámara trasladada se ha movido a la derecha de la posición orginal.&lt;/p&gt;
-Sí falla A2
&lt;p&gt;Esta cámara está girada 90°.&lt;/p&gt;
-Si falla A3
&lt;p&gt;Esta cámara es simétrica a la original.&lt;/p&gt;</t>
  </si>
  <si>
    <t xml:space="preserve">{"id":"M5-G-2b-I-1","stimulus":"&lt;p&gt;Selecione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t>
  </si>
  <si>
    <t xml:space="preserve">Selecciona cuál de las siguientes imágenes se ha formado por traslación de la siguiente.
(Imagen de la canasta)
{{A1}} = imagen trasladada*
{{A2}} = imagen rotada verticalmente
{{A3}} =  imagen rotada verticalmente</t>
  </si>
  <si>
    <t xml:space="preserve">&lt;p&gt;La canasta trasladada se ha movido a la derecha de la posición orginal.&lt;/p&gt;
-Sí falla A2
&lt;p&gt;Esta canasta está girada 90°.&lt;/p&gt;
-Si falla A3
&lt;p&gt;Esta canasta es simétrica respecto a la original.&lt;/p&gt;</t>
  </si>
  <si>
    <t xml:space="preserve">{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t>
  </si>
  <si>
    <t xml:space="preserve">Selecciona cuál de las siguientes imágenes se ha formado por traslación de la siguiente.
(Imagen del pulverizador)
{{A1}} = imagen trasladada*
{{A2}} = imagen rotada verticalmente
{{A3}} =  imagen rotada verticalmente</t>
  </si>
  <si>
    <t xml:space="preserve">&lt;p&gt;El pulverizador trasladado se ha movido a la derecha de la posición orginal.&lt;/p&gt;
-Sí falla A2
&lt;p&gt;Este pulverizador está girado 90°.&lt;/p&gt;
-Si falla A3
&lt;p&gt;Este pulverizador es simétrico al original.&lt;/p&gt;</t>
  </si>
  <si>
    <t xml:space="preserve">{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t>
  </si>
  <si>
    <t xml:space="preserve">M5-G-2c</t>
  </si>
  <si>
    <t xml:space="preserve">Describe la amplitud y sentido de un giro (positivo y negativo)</t>
  </si>
  <si>
    <t xml:space="preserve">&lt;p&gt;¿Qué tipo de giro se ha producido en la segunda imagen?&lt;/p&gt;&lt;table style=\"width: 100%;\"&gt;&lt;tbody&gt;&lt;tr&gt;&lt;td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16%;\"&gt;&lt;img src=\"http://drive.google.com/uc?export=view&amp;id={{Q5}}\";&gt;&lt;/img&gt;&lt;/span&gt;&lt;/div&gt;&lt;/div&gt;&lt;/div&gt;&lt;/td&gt;&lt;td style=\"width: 50.0000%; text-align: center; border: hidden; background-color:#fbf2ff;\"&gt;&lt;div class=\"lemo-fixed-to-responsive\" style=\"max-width: 201px;max-height: 201px;position: relative;width: 100%;display: inline-block;\"&gt;&lt;img src=\"http://drive.google.com/uc?export=view&amp;id=153KY7R_krLZTMb7MEWxZiQAcWZnpnRrG\"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src=\"http://drive.google.com/uc?export=view&amp;id={{Q5}}\";&gt;&lt;/img&gt;&lt;/span&gt;&lt;/div&gt;&lt;/div&gt;&lt;/div&gt;&lt;/td&gt;&lt;/tr&gt;&lt;/tbody&gt;&lt;/table&gt;
De {{Q2}}° en sentido {{T1}}.*
De {{Q2}}° en sentido {{T2}}.
De {{Q3}}° en sentido {{Q4}}.</t>
  </si>
  <si>
    <t xml:space="preserve">Q1 = List = "+", "-"
Q2 = List = 45, 90, 135
Q3 = List = 45, 90, 135, 180
Q4 = List= positivo, negativo
Q5 = M5-G-2c-1, M5-G-2c-2, M5-G-2c-3, M5-G-2c-4, M5-G-2c-5</t>
  </si>
  <si>
    <t xml:space="preserve">T1 = if (\"{{Q1}}\" == \"-\") {\"positivo\"} else {\"negativo\"}
T2 = if (\"{{Q1}}\" == \"+\") {\"positivo\"} else {\"negativo\"}</t>
  </si>
  <si>
    <t xml:space="preserve">M5-G-2c-6</t>
  </si>
  <si>
    <t xml:space="preserve">{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t>
  </si>
  <si>
    <t xml:space="preserve">M5-G-2d</t>
  </si>
  <si>
    <t xml:space="preserve">Describe trayectos en planos o croquis sencillos con ejes cartesianos</t>
  </si>
  <si>
    <t xml:space="preserve">&lt;p&gt;Vicente ha enterrado en la playa un regalo para su amiga Andrea. Para que lo encuentre le ha dado estas instrucciones. ¿Dónde está el regalo?&lt;/p&gt;
(Fondo arena)
(6 pasos)</t>
  </si>
  <si>
    <t xml:space="preserve">Pathway</t>
  </si>
  <si>
    <t xml:space="preserve">Recorre la cuadrícula siguiendo las instrucciones.</t>
  </si>
  <si>
    <t xml:space="preserve">Mueve el personaje siguiendo las instrucciones.</t>
  </si>
  <si>
    <t xml:space="preserve">{"id":"M5-G-2d-I-1","stimulus":"&lt;p&gt;Lorenzo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t>
  </si>
  <si>
    <t xml:space="preserve">&lt;p&gt;Nicolás se ha disfrazado de pirata y tiene que seguir estas instrucciones para llegar a la cabaña donde se celebra la fiesta. Ayúdale a encontrarla.&lt;/p&gt;
(Fondo tierra)
(6 pasos)</t>
  </si>
  <si>
    <t xml:space="preserve">{"id":"M5-G-2d-I-2","stimulus":"&lt;p&gt;Nicholas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t>
  </si>
  <si>
    <t xml:space="preserve">&lt;p&gt;El minero ha perdido su linterna mientras llegaba a su puesto de trabajo, pero se acuerda del trayecto que ha recorrido. Sigue las instrucciones para llevar al minero hasta la linterna.&lt;/p&gt;
(Fondo cemento)
(6 pasos)</t>
  </si>
  <si>
    <t xml:space="preserve">{"id":"M5-G-2d-I-3","stimulus":"&lt;p&gt;O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t>
  </si>
  <si>
    <t xml:space="preserve">M5-G-3a</t>
  </si>
  <si>
    <t xml:space="preserve">Calcula las medidas reales de objetos o distancias conociendo la escala a la que están representados</t>
  </si>
  <si>
    <t xml:space="preserve">En un plano de escala 1:{{Q2}} hay un objeto de {{Q1}} cm. ¿Cómo se calcula su medida real?
{{Q1}} cm × {{Q2}} = {{A1}} *
{{Q1}} cm = {{Q2}}
{{Q1}} cm + {{Q2}} = {{A2}}
{{Q2}} cm : {{Q1}} = {{A3}}
{{Q2}} cm − {{Q1}} = {{A4}}
(Se ven 3 opciones, 1 correcta)</t>
  </si>
  <si>
    <t xml:space="preserve">¿Qué cálculo vas a utilizar para hallar la medida real de 8 cm de un plano; sí la escala es de 1 : 200?
8 cm × 200 = ... cm *
8 cm + 200 = ... cm
8 cm = 8 cm
8 cm / 200 = ... cm
8 cm - 200 = ... cm
</t>
  </si>
  <si>
    <t xml:space="preserve">Q1: Mín = 1; Máx = 10; step 0.1 
Q2: Mín = 100; Máx = 200; step 10</t>
  </si>
  <si>
    <t xml:space="preserve">A1= {{Q1}}*{{Q2}}
A2= {{Q1}}+{{Q2}}
A3= Lemonlib.round({{Q2}}/{{Q1}}, 2)
A4= {{Q2}}-{{Q1}}</t>
  </si>
  <si>
    <t xml:space="preserve">La escala indica que 1 cm del plano equivale a {{Q2}} cm en la vida real.</t>
  </si>
  <si>
    <t xml:space="preserve">&lt;p&gt;Una escala muestra la relación que existe entre las medidas de un plano y las medidas reales. Si 1 cm del plano equivale a {{Q2}} cm de la vida real, la distancia real de {Q1}} cm se calcula operando así:&lt;/p&gt;&lt;p&gt;{Q1}} cm × {{Q2}} = {{A1}} cm&lt;/p&gt;
(No TE por opciones)</t>
  </si>
  <si>
    <t xml:space="preserve">{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t>
  </si>
  <si>
    <t xml:space="preserve">En un plano con escala 1:{{Q2}}, dos puntos están separados por {{Q1}} cm. ¿Cuánto mide esa distancia en realidad?
{{Q1}} cm en el mapa equivalen a {{A1}} cm.</t>
  </si>
  <si>
    <t xml:space="preserve">Completá las medidas reales, teniendo en cuenta la escala.
1: 500; 6 cm = ... cm
</t>
  </si>
  <si>
    <t xml:space="preserve">Q1: Mín = 2; Máx = 20; step = 0.1
Q2: Mín = 50; Máx = 100; step = 10</t>
  </si>
  <si>
    <t xml:space="preserve">A1= {{Q1}}*{{Q2}}</t>
  </si>
  <si>
    <t xml:space="preserve">¿Cuál es la escala del plano? ¿Cuál es la distancia que separa ambos puntos sobre el mapa?
La escala del plano es 1:{{A2}}.
Los dos puntos están separados sobre el mapa {{A3}} cm.
A2: {{Q2}}
A3: {{Q1}}</t>
  </si>
  <si>
    <t xml:space="preserve">Según el enunciado, ¿qué hay que calcular?
La distancia real a la que equivalen los {{Q1}} cm en el plano.*
El tamaño del plano en cm.
La diferencia entre la longitud en del plano y la distancia real.</t>
  </si>
  <si>
    <t xml:space="preserve">¿Cómo se calcula la distancia real entre los dos puntos?
Distancia real = distancia en el plano × segundo término de la escala*
Distancia real  = distancia en el plano + segundo término de la escala
Distancia real  = segundo término de la escala : distancia en el plano
Distancia real  = segundo término de la escala − distancia en el plano</t>
  </si>
  <si>
    <t xml:space="preserve">Ahora completa la fórmula anterior para calcular la distancia real entre ambos puntos.
Distancia real = distancia en el plano × segundo término de la escala = {{Q1}} cm × {{Q2}} = {{A1}} cm</t>
  </si>
  <si>
    <t xml:space="preserve">{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t>
  </si>
  <si>
    <t xml:space="preserve">Zoe practica dibujo utilizando un oso de peluche como modelo. Si su dibujo mide {{Q1}} cm de alto y la escala es 1:{{Q2}}, ¿cuál es la altura real del oso de peluche?
La altura real del oso de peluche es de {{A1}} cm.</t>
  </si>
  <si>
    <t xml:space="preserve">Zoe practica dibujo, con objetos que encuentra en su habitación. Utilizó una hoja en forma vertical y dibujó un oso de peluche, luego anotó la escala de 1: 6; el dibujo ocupó 20 cm de la hoja. Indicá cuál es la medida real, de la altura, del oso de peluche.
La altura real del oso de peluche es de ... cm
</t>
  </si>
  <si>
    <t xml:space="preserve">Q1: Mín = 10; Máx = 20; step = 1
Q2: Mín = 2; Máx = 6; step = 1</t>
  </si>
  <si>
    <t xml:space="preserve">¿Cuál es la escala del dibujo que está haciendo Zoe? ¿Cuánto mide el dibujo del oso?
La escala del dibujo es 1:{{A2}}.
El dibujo del oso mide {{A3}} cm.
A2 {{Q2}}
A3 {{Q1}}</t>
  </si>
  <si>
    <t xml:space="preserve">Según el enunciado, ¿qué hay que calcular?
La altura real del oso de peluche.*
El tamaño del dibujo.
La diferencia entre la altura del dibujo y la del peluche.</t>
  </si>
  <si>
    <t xml:space="preserve">¿Cómo se calcula la medida real del peluche?
Altura real del peluche = altura del dibujo × segundo término de la escala*
Altura real del peluche = altura del dibujo + segundo término de la escala
Altura real del peluche = segundo término de la escala : altura del dibujo
Altura real del peluche = segundo término de la escala − altura del dibujo</t>
  </si>
  <si>
    <t xml:space="preserve">Ahora completa la fórmula anterior para calcular la altura real del peluche.
Altura real del peluche = altura del dibujo × segundo término de la escala = {{Q1}} cm × {{Q2}} = {{A1}} cm</t>
  </si>
  <si>
    <t xml:space="preserve">{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t>
  </si>
  <si>
    <t xml:space="preserve">En una tienda de regalos se venden réplicas de un faro de {{Q1}} cm de alto. Si se han fabricado a una escala de 1:{{Q2}}, ¿cuál es la medida real del faro? 
La altura real del faro mide {{A1}} cm.</t>
  </si>
  <si>
    <t xml:space="preserve">En una tienda de regalos, se venden réplicas de un faro, que se confeccionaron en porcelana; con una altura de 30 cm, a una escala de 1:100. ¿Cuál es la medida real del faro? 
La medida real del faro es de ... cm</t>
  </si>
  <si>
    <t xml:space="preserve">Q1: Mín = 20; Máx = 30; step = 1
Q2 = Mín = 200; Máx = 300; step = 10</t>
  </si>
  <si>
    <t xml:space="preserve">¿Qué escala se ha utilizado para fabricar las réplicas? ¿Cuánto mide cada réplica?
La escala es 1:{{A2}}.
Cada réplica mide {{A3}} cm.
A2 {{Q2}}
A3 {{Q1}}</t>
  </si>
  <si>
    <t xml:space="preserve">Según el enunciado, ¿qué hay que calcular?
La altura real del faro.*
El tamaño de la réplica.
La diferencia entre la altura de la réplica y la del faro.</t>
  </si>
  <si>
    <t xml:space="preserve">¿Cómo se calcula la altura real del faro?
Altura real del faro = altura de la réplica × segundo término de la escala*
Altura real del faro = altura de la réplica + segundo término de la escala
Altura real del faro = segundo término de la escala : altura de la réplica
Altura real del faro = segundo término de la escala − altura de la réplica</t>
  </si>
  <si>
    <t xml:space="preserve">Ahora completa la fórmula anterior para calcular la altura real del faro.
Altura real del faro = altura de la réplica × segundo término de la escala = {{Q1}} cm × {{Q2}} = {{A1}} cm</t>
  </si>
  <si>
    <t xml:space="preserve">{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t>
  </si>
  <si>
    <t xml:space="preserve">Un turista recorre varios lugares de la ciudad guiándose con un mapa de escala 1:{{Q2}}. Si sobre el mapa ha andado {{Q1}} cm, ¿a cuántos centímetros del mundo real equivale esa distancia?
El turista ha recorrido {{A1}} cm.</t>
  </si>
  <si>
    <r>
      <rPr>
        <sz val="12"/>
        <color rgb="FF000000"/>
        <rFont val="Calibri"/>
        <family val="0"/>
        <charset val="1"/>
      </rPr>
      <t xml:space="preserve">Un turista recorre varios lugares de la ciudad, utilizando un mapa, con una escala de 1: 100 000. Indica la distancia real que recorrió en su primera visita, sí corresponde a 10 cm del mapa.
En su primera visita recorre ... cm
</t>
    </r>
    <r>
      <rPr>
        <sz val="12"/>
        <color rgb="FFFF0000"/>
        <rFont val="Calibri"/>
        <family val="0"/>
        <charset val="1"/>
      </rPr>
      <t xml:space="preserve">(ver en distancias las unidades de medidas: cm a km)</t>
    </r>
  </si>
  <si>
    <t xml:space="preserve">Q1: Mín = 10; Máx = 50 ; step = 1
Q2:  Mín = 100 000; Máx = 150 000; step = 10 000</t>
  </si>
  <si>
    <t xml:space="preserve">¿Cuál es la escala del mapa? Sobre el mapa, ¿cuántos cm ha recorrido el turista?
La escala es 1:{{A2}}.
El turista ha recorrido {{A3}} cm sobre el mapa.
A2 {{Q2}}
A3 {{Q1}}</t>
  </si>
  <si>
    <t xml:space="preserve">Según el enunciado, ¿qué hay que calcular?
La distancia real que ha recorrido el turista.*
La distancia que ha recorrido el turista sobre el mapa.
La diferencia entre la distancia que el turista ha recorrido sobre el mapa y la real.</t>
  </si>
  <si>
    <t xml:space="preserve">¿Cómo se calcula la distancia real que ha recorrido el turista?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</si>
  <si>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 xml:space="preserve">Ahora completa la fórmula anterior para calcular la distancia real que ha recorrido el turista.
Distancia real = distancia en el mapa × segundo término de la escala = {{Q1}} cm × {{Q2}} = {{A1}} cm</t>
  </si>
  <si>
    <t xml:space="preserve">{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t>
  </si>
  <si>
    <t xml:space="preserve">En el Museo Naval hay una maqueta de una antigua embarcación a escala 1:{{Q2}}. Si la maqueta mide {{Q1}} cm de eslora, ¿cuál es la medida real de la embarcación?
La medida real es de {{A1}} cm.</t>
  </si>
  <si>
    <t xml:space="preserve">Q1: Mín = 30; Máx = 50 ; step = 1
Q2:  Mín = 50; Máx = 150; step = 10</t>
  </si>
  <si>
    <t xml:space="preserve">¿Cuál es la escala de la maqueta? ¿Cuántos cm mide la eslora de la maqueta?
La escala es 1:{{A2}}.
La eslora de la maqueta mide {{A3}} cm.
A2 {{Q2}}
A3 {{Q1}}</t>
  </si>
  <si>
    <t xml:space="preserve">Según el enunciado, ¿qué hay que calcular?
La medida real de la embarcación.*
El tamaño total de la maqueta.
La diferencia entre la medida de la maqueta y la embarcación real.</t>
  </si>
  <si>
    <t xml:space="preserve">¿Cómo se calcula la medida real de la embarcación?
Medida real de la embarcación = medida de la maqueta × segundo término de la escala*
Medida real de la embarcación  = medida de la maqueta + segundo término de la escala
Medida real de la embarcación  = segundo término de la escala : medida de la maqueta
Medida real de la embarcación  = segundo término de la escala − medida de la maqueta</t>
  </si>
  <si>
    <t xml:space="preserve">Ahora completa la fórmula anterior para calcular la medida real de la embarcación.
Medida real de la embarcación = medida de la maqueta × segundo término de la escala = {{Q1}} cm × {{Q2}} = {{A1}} cm</t>
  </si>
  <si>
    <t xml:space="preserve">{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t>
  </si>
  <si>
    <t xml:space="preserve">Unos excursionistas llevan durante una ruta por la sierra un mapa a escala 1:{{Q2}}. Como el recorrido que van a realizar corresponde a {{Q1}} cm del mapa, ¿qué distancia real van a andar?
Recorrerán {{Q1}} cm reales durante la excursión.</t>
  </si>
  <si>
    <t xml:space="preserve">Q1: Mín = 25; Máx = 40 ; step = 1
Q2:  Mín = 4000; Máx = 5000; step = 100</t>
  </si>
  <si>
    <t xml:space="preserve">¿Cuál es la escala del mapa? ¿Cuántos cm van a recorrer sobre el mapa?
La escala es 1:{{A2}}.
Van a recorrer {{A3}} cm sobre el mapa.
A2 {{Q2}}
A3 {{Q1}}</t>
  </si>
  <si>
    <t xml:space="preserve">Según el enunciado, ¿qué hay que calcular?
La distancia real que van a recorrer los excursionistas.*
El tamaño total del mapa.
La diferencia entre la distancia en el mapa y la distancia real.</t>
  </si>
  <si>
    <t xml:space="preserve">¿Cómo se calcula la distancia real que van a recorrer los excursionistas?
Distancia real = distancia en el mapa × segundo término de la escala*
Distancia real  = distancia en el mapa + segundo término de la escala
Distancia real  = segundo término de la escala : distancia en el mapa
Distancia real  = segundo término de la escala − distancia en el mapa</t>
  </si>
  <si>
    <t xml:space="preserve">Ahora completa la fórmula anterior para calcular la distancia real que recorrerán.
Distancia real = distancia en el mapa × segundo término de la escala = {{Q1}} cm × {{Q2}} = {{A1}} cm</t>
  </si>
  <si>
    <t xml:space="preserve">{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t>
  </si>
  <si>
    <t xml:space="preserve">M5-G-18a</t>
  </si>
  <si>
    <t xml:space="preserve">Reconoce la congruencia de los ángulos y la proporcionalidad entre los lados correspondientes de las figuras poligonales en situaciones de ampliación y reducción sobre una cuadrícula (EF05MA18)</t>
  </si>
  <si>
    <t xml:space="preserve">El perímetro de la primera figura mide {{T1}} cm y el ángulo Â (con sombrerito latex), 54°. ¿Cuánto mide el perímetro de la segunda figura? ¿Y el ángulo B (con sombrertito Latex)?
Imagen: M5-G-3c-1. El ángulo de la primera figura Â (dentro), y el de la segunda, B (por fuera)
El perímetro de la segunda figura es de {{A1}} cm y el ángulo B (sombrerito Latex) mide {{A2}}°.
{{A1}}*
{{A2}}*
{{A3}}
{{A4}}
{{A5}}
{{A6}}</t>
  </si>
  <si>
    <t xml:space="preserve">Observa estos polígonos y responde si son verdaderas o falsas las afirmaciones.
Las figuras tienen sus ángulos congruentes. *
Las figuras tienen lados proporcionales. *
La figura B es una ampliación de la figura A, sus ángulos son congruentes. *
La figura B es una ampliación de la figura A, sus lados son proporcionales. *
La figura B es una reducción de la figura A, sus lados son proporcionales.
La figura B es una ampliación de la figura A, sus lados no son proporcionales.
La figura B es una ampliación de la figura A, sus ángulos no son congruentes.
(se ven 5 opciones, 3 verdaderas, 2 falsas)</t>
  </si>
  <si>
    <t xml:space="preserve">Q1: Mín = 6; Máx = 20; Step = 2</t>
  </si>
  <si>
    <t xml:space="preserve">T1 = Q1*5
A1 = Q1*10
A2 = 54
A3 = Q1*5
A4 = Q1*5/2
A5 = 27
A6 = 108</t>
  </si>
  <si>
    <t xml:space="preserve">En la ampliación de una figura los ángulos son congruentes y los lados, proporcionales.</t>
  </si>
  <si>
    <t xml:space="preserve">&lt;p&gt;Como las dos figuras son proporcionales, la longitud de todos los lados se duplica, mientras que las amplitudes de los ángulos son las mismas.&lt;/p&gt;
(Sin TE individual)</t>
  </si>
  <si>
    <t xml:space="preserve">Si</t>
  </si>
  <si>
    <t xml:space="preserve">{"id":"M5-G-18a-I-1","stimulus":"&lt;p&gt;O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t>
  </si>
  <si>
    <t xml:space="preserve">El perímetro de la primera figura mide {{Q1}} cm y el ángulo Â (con sombrerito latex), 65°. ¿Cuánto mide el perímetro de la segunda figura? ¿Y el ángulo B (con sombrertito Latex)?
Imagen: M5-G-3c-2.  El ángulo de la primera figura Â (dentro), y el de la segunda, B (por fuera)
El perímetro de la segunda figura es de {{A1}} cm y el ángulo B (sombrerito Latex) mide {{A2}}°.
{{A1}}*
{{A2}}*
{{A3}}
{{A4}}
{{A5}}
{{A6}}</t>
  </si>
  <si>
    <t xml:space="preserve">Q1: Mín = 15; Máx = 30; Step = 3</t>
  </si>
  <si>
    <t xml:space="preserve">A1 = {{Q1}}/3
A2 = 65
A3 = {{Q1}}
A4 = {{Q1}}*3
A5 = 32.5
A6 = 130</t>
  </si>
  <si>
    <t xml:space="preserve">En la reducción de una figura los ángulos son congruentes y los lados, proporcionales.</t>
  </si>
  <si>
    <t xml:space="preserve">&lt;p&gt;Como las dos figuras son proporcionales, la longitud de todos los lados se reduce a la tercera parte, mientras que las amplitudes de los ángulos son las mismas.&lt;/p&gt;
(Sin TE individual)</t>
  </si>
  <si>
    <t xml:space="preserve">{"id":"M5-G-18a-I-2","stimulus":"&lt;p&gt;O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t>
  </si>
  <si>
    <t xml:space="preserve">El perímetro de la primera figura mide {{Q1}} cm y el ángulo Â (con sombrerito latex), 230°. ¿Cuánto mide el perímetro de la segunda figura? ¿Y el ángulo B (con sombrertito Latex)?
Imagen: M5-G-3c-3
El perímetro de la segunda figura es de {{A1}} cm y el ángulo B (sombrerito Latex) mide {{A2}}°.</t>
  </si>
  <si>
    <t xml:space="preserve">Haz click en las figuras que tengan ángulos congruentes y lados proporcionales.
Figura A * | Figura B * | Figura C * | Figura D | Figura E | Figura F
(se ven 4 figuras, 3 correctas)</t>
  </si>
  <si>
    <t xml:space="preserve">Q1: Mín = 12; Máx = 20; Step = 1</t>
  </si>
  <si>
    <t xml:space="preserve">A1 = {{Q1}}*2
A2 = 230</t>
  </si>
  <si>
    <t xml:space="preserve">{"id":"M5-G-18a-E-1","stimulus":"&lt;p&gt;O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t>
  </si>
  <si>
    <t xml:space="preserve">El perímetro de la primera figura mide {{Q1}} cm y el ángulo Â (con sombrerito latex), 28°. ¿Cuánto mide el perímetro de la segunda figura? ¿Y el ángulo B (con sombrertito Latex)?
Imagen: M5-G-3c-4
El perímetro de la segunda figura es de {{A1}} cm y el ángulo B (sombrerito Latex) mide {{A2}}°.</t>
  </si>
  <si>
    <t xml:space="preserve">Q1: Mín = 22; Máx = 50; Step = 2</t>
  </si>
  <si>
    <t xml:space="preserve">A1 = {{Q1}}/2
A2 = 28</t>
  </si>
  <si>
    <t xml:space="preserve">&lt;p&gt;Como las dos figuras son proporcionales, la longitud de todos los lados se reduce a la mitad, mientras que las amplitudes de los ángulos son las mismas.&lt;/p&gt;
(Sin TE individual)</t>
  </si>
  <si>
    <t xml:space="preserve">{"id":"M5-G-18a-E-2","stimulus":"&lt;p&gt;O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t>
  </si>
  <si>
    <t xml:space="preserve">Nuria y su hermano han dibujado dos rectángulos proporcionales. El perímetro del rectángulo de Nuria mide {{Q1}} cm, mientras que el lado de la base del rectángulo de su hermano es el doble de grande que el lado de la base del suyo. ¿Cuánto mide el perímetro del rectángulo del hermano de Nuria?
El perímetro del segundo rectángulo mide {{A1}} cm.</t>
  </si>
  <si>
    <t xml:space="preserve">En una tienda se venden cajas de bombones hexagonales, de varios tamaños. Observa las imágenes y selecciona aquellas que tengan ángulos congruentes y lados proporcionales.
Las cajas hexagonales, con ángulos congruentes y lados proporcionales son {{A1}} y {{A2}}</t>
  </si>
  <si>
    <t xml:space="preserve">Q1: Mín = 20; Máx = 50; Step = 2</t>
  </si>
  <si>
    <t xml:space="preserve">A1 = {{Q1}}*2</t>
  </si>
  <si>
    <t xml:space="preserve">En la ampliación o la reducción de una figura los ángulos son congruentes y los lados, proporcionales.</t>
  </si>
  <si>
    <t xml:space="preserve">&lt;p&gt;En dos figuras proporcionales todos los lados son proporcionales, es decir, todos crecen o disminuyen en la misma proporción.&lt;/p&gt;</t>
  </si>
  <si>
    <t xml:space="preserve">{"id":"M5-G-18a-A-1","stimulus":"&lt;p&gt;Alice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t>
  </si>
  <si>
    <t xml:space="preserve">Una empresa de refrescos quiere que la nueva etiqueta de sus botellas tenga las mismas proporciones, pero el lado de la base sea la mitad de grande que el de la etiqueta original. Si el perímetro de las etiquetas antiguas medía {{Q1}} cm, ¿cuánto medirá el perímetro de las nuevas?
Imagen: M5-G-3c-5
El perímetro de las nuevas etiquetas medirá {{A1}} cm.</t>
  </si>
  <si>
    <t xml:space="preserve">En la galería de arte exponen cuadros de diferentes tamaños. Observa y señala un par de cuadros que tengan ángulos congruentes y lados proporcionales.
Los cuadros {{A1}} y {{A2}} tienen ángulos congruentes y lados proporcionales.</t>
  </si>
  <si>
    <t xml:space="preserve">Q1: Mín = 20; Máx = 30; Step = 2</t>
  </si>
  <si>
    <t xml:space="preserve">A1 = {{Q1}}/2</t>
  </si>
  <si>
    <t xml:space="preserve">{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t>
  </si>
  <si>
    <t xml:space="preserve">Sobre el plano de una casa, una habitación rectangular tiene un perímetro de {{Q1}} cm. Cuando se construya la casa, los lados pequeños de la habitación medirán {{Q2}} veces más. ¿Cuál será el perímetro de la habitación construida?
El perímetro de la habitación construida será de {{A1}} cm.</t>
  </si>
  <si>
    <t xml:space="preserve">Elena recorta figuras de papel, con forma de pentágonos. Selecciona aquellos que tienen ángulos congruentes y lados proporcionales.</t>
  </si>
  <si>
    <t xml:space="preserve">Q1: Mín = 12; Máx = 20; Step = 1
Q2: Mín = 80; Máx = 100; Step = 10</t>
  </si>
  <si>
    <t xml:space="preserve">{"id":"M5-G-18a-A-3","stimulus":"&lt;p&gt;Na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t>
  </si>
  <si>
    <t xml:space="preserve">En un papel se ha dibujado un triángulo con un ángulo superior de {{Q1}}°. Si aumentamos proporcionalmente el tamaño del dibujo al {{Q2}}, ¿cuál será la amplitud de ese mismo ángulo en el nuevo triángulo?
La amplitud del ángulo será de {{A1}}° .</t>
  </si>
  <si>
    <t xml:space="preserve">Mateo utiliza una hoja cuadriculada y dibuja figuras como estas. Señala dos figuras que tengan ángulos conguentes y lados proporcionales.
Las figuras {{A1}} y {{A2}} tienen ángulos conguentes y lados proporcionales.
</t>
  </si>
  <si>
    <t xml:space="preserve">Q1: Mín =  30; Máx = 100; Step = 1.
Q2: "doble", "triple"</t>
  </si>
  <si>
    <t xml:space="preserve">A1 = {{Q1}}</t>
  </si>
  <si>
    <t xml:space="preserve">&lt;p&gt;En dos figuras proporcionales los ángulos son congruentes, es decir, sus amplitudes son las mismas.&lt;/p&gt;</t>
  </si>
  <si>
    <t xml:space="preserve">{"id":"M5-G-18a-A-4","stimulus":"&lt;p&gt;Um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t>
  </si>
  <si>
    <t xml:space="preserve">Sobre el plano, una de las esquinas de un jardín que se va a construir tiene un ángulo de {{Q1}}°. Si el jardín tendrá un tamaño {{Q2}} veces mayor que el plano, ¿cuál será el tamaño de ese ángulo cuando se construya?
El ángulo medirá {{A1}}°.</t>
  </si>
  <si>
    <t xml:space="preserve">Matilda prepara maquetas para ciencias. Utiliza bases de cartón, con ángulos congruentes y lados proporcionales. Anota dos figuras que puede utilizar para las maquetas.
Puede utilizar las bases {{A1}} y {{A2}}.
</t>
  </si>
  <si>
    <t xml:space="preserve">Q1: Mín =  60; Máx = 120; Step = 5.
Q2: Mín =  50; Máx = 100; Step = 10.</t>
  </si>
  <si>
    <t xml:space="preserve">{"id":"M5-G-18a-A-5","stimulus":"&lt;p&gt;Na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t>
  </si>
  <si>
    <t xml:space="preserve">M5-G-4a</t>
  </si>
  <si>
    <t xml:space="preserve">Distingue una figura ampliada</t>
  </si>
  <si>
    <t xml:space="preserve">Selecciona la imagen ampliada de este iglú.
(Imagen 1)
(3 opciones, 1 correcta)</t>
  </si>
  <si>
    <t xml:space="preserve">Relaciona la imagen original, con su imagen ampliada
{{A1}} = piña
{{A2}} = bicicleta
{{A3}} = calculadora
{{A4}} = celular
{{A5}} = koala</t>
  </si>
  <si>
    <t xml:space="preserve">Imagen 1: la segunda imagen más grande.
Imagen más grande: respuesta correcta.
Las los imágenes pequeñas: respuestas incorrectas.</t>
  </si>
  <si>
    <t xml:space="preserve">En una figura ampliada todas las medidas de la figura original están multiplicadas por el mismo valor.</t>
  </si>
  <si>
    <t xml:space="preserve">&lt;p&gt;La imagen ampliada del iglú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</si>
  <si>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</si>
  <si>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 xml:space="preserve">Selecciona la imagen ampliada de este koala.
(Imagen 2)
(3 opciones, 1 correcta)</t>
  </si>
  <si>
    <t xml:space="preserve">&lt;p&gt;La imagen ampliada del koala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</si>
  <si>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t>
  </si>
  <si>
    <t xml:space="preserve">Selecciona la imagen ampliada de esta calculadora.
(Imagen 3)
(3 opciones, 1 correcta)</t>
  </si>
  <si>
    <t xml:space="preserve">&lt;p&gt;La imagen ampliada de la calculadora es aquella en la que todas las medidas de la imagen original están multiplicadas por el mismo valor.&lt;/p&gt;
-Si falla imágen 2
&lt;p&gt;Esta es una imagen reducida de la original porque todas las medidas de la imagen original están divididas por el mismo valor.&lt;p/&gt;
-Sí falla imágen 3
&lt;p&gt;Esta es una imagen reducida de la original porque todas las medidas de la imagen original están divididas por el mismo valor.&lt;/p&gt;</t>
  </si>
  <si>
    <t xml:space="preserve">{"id":"M5-G-4a-I-3","stimulus":"&lt;p&gt;Selecione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t>
  </si>
  <si>
    <t xml:space="preserve">M5-G-4b</t>
  </si>
  <si>
    <t xml:space="preserve">Identifica una figura reducida</t>
  </si>
  <si>
    <t xml:space="preserve">Selecciona la imagen reducida de esta botella. 
(Imagen 1) 
(3 imágenes, 1 correcta)</t>
  </si>
  <si>
    <t xml:space="preserve">Imagen 1: la segunda imagen más pequeña.
Imagen más pequeña: respuesta correcta.
Las los imágenes grandes: respuestas incorrectas.</t>
  </si>
  <si>
    <t xml:space="preserve">En una figura reducida todas las medidas de la figura original están divididas por el mismo valor.</t>
  </si>
  <si>
    <t xml:space="preserve">&lt;p&gt;La imagen reducida de la botella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</si>
  <si>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</si>
  <si>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Selecciona la imagen reducida de esta palmera.
(Imagen 2)
(3 imágenes, 1 correcta)</t>
  </si>
  <si>
    <t xml:space="preserve">&lt;p&gt;La imagen reducida de la palmera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</si>
  <si>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</si>
  <si>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Selecciona la imagen reducida de este barco.
(Imagen 3)
(3 imágenes, 1 correcta)</t>
  </si>
  <si>
    <t xml:space="preserve">&lt;p&gt;La imagen reducida del barco es aquella en la que todas las medidas de la imagen original están dividias por el mismo valor.&lt;/p&gt;
-Si falla A2
&lt;p&gt;Esta es una imagen ampliada de la original porque todas las medidas de la imagen original están multiplicadas por el mismo valor.&lt;p/&gt;
-Sí falla A3
&lt;p&gt;Esta es una imagen ampliada de la original porque todas las medidas de la imagen original están multiplicadas por el mismo valor.&lt;p/&gt;</t>
  </si>
  <si>
    <t xml:space="preserve">{"id":"M5-G-4b-I-3","stimulus":"&lt;p&gt;Selecione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t>
  </si>
  <si>
    <t xml:space="preserve">M5-G-5a</t>
  </si>
  <si>
    <t xml:space="preserve">Diferencia rectas, semirrectas y segmentos</t>
  </si>
  <si>
    <t xml:space="preserve">Indica si las siguientes afirmaciones son verdaderas o falsas.
Una recta es una sucesión de puntos en la misma dirección.*
Una recta no tiene principio ni fin.*
Un segmento es la parte de la recta limitada por dos puntos.*
Un punto divide a una recta en dos semirrectas.*
Una semirrecta es el punto medio de una recta.
Una recta tiene un punto inicial y se extiende hasta el infinito.
Un segmento no tiene principio ni fin.
Una semirrecta es la parte de la recta limitada por dos puntos.
Un punto divide a un segmento en dos semirrectas.
(2 correctas, se ven 3)</t>
  </si>
  <si>
    <t xml:space="preserve">Indica si las siguientes definiciones son verdaderas o falsas.
Una recta no tiene principio ni fin *
La semirrecta es el punto medio de una recta
Un segmento es una parte de la recta, limitada por dos puntos *
Un punto divide a la recta en dos semirrectas *
La recta tiene un punto inicial y se extiende hasta el infinito.
(5 opciones, 2 correctas, se ven 3)
</t>
  </si>
  <si>
    <t xml:space="preserve">True or false</t>
  </si>
  <si>
    <t xml:space="preserve">Las rectas, las semirrectas y los segmentos se diferencian en cómo están acotados en sus extremos.</t>
  </si>
  <si>
    <t xml:space="preserve">&lt;p&gt;Una &lt;b&gt;recta&lt;/b&gt; es una sucesión de puntos en la misma dirección sin principio o fin. Una &lt;b&gt;semirrecta&lt;/b&gt; empieza en un punto y se extiende hasta el infinito. Un &lt;b&gt;segmento&lt;/b&gt; es un fragmento de recta comprendido entre dos puntos.&lt;/p&gt;
-Sí falla A5
&lt;p&gt;Es incorrecta porque un punto divide a una recta en dos semirrectas.&lt;/p&gt;
-Sí falla A6
&lt;p&gt;Es incorrecta porque una recta no tiene ni principio ni fin.&lt;/p&gt;
-Sí falla A7
&lt;p&gt;Es incorrecta porque un segmento se define entre dos puntos de inicio y fin.&lt;/p&gt;
-Sí falla A8
&lt;p&gt;Es incorrecta porque una semirrecta empieza en un punto y se extiende hasta el infinito.&lt;/p&gt;
-Sí falla A9
&lt;p&gt;Es incorrecta porque al dividir un segmento se obtienen dos segmentos.&lt;/p&gt;
(No TE de las opciones correctas porque no se puede dar más explicación, en el TE general se ha puesto toda la info de los apartados correctos)</t>
  </si>
  <si>
    <t xml:space="preserve">{"id":"M5-G-5a-I-1","stimulus":"&lt;p&gt;Indique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t>
  </si>
  <si>
    <t xml:space="preserve">Escribe el nombre de las siguientes líneas.
{{A1}} | {{A2}} | {{A3}} </t>
  </si>
  <si>
    <t xml:space="preserve">Relaciona cada dibujo con su nombre
{{A1}} = recta
{{A2}} = semirrecta
{{A3}} = segmento</t>
  </si>
  <si>
    <t xml:space="preserve">Cloze with text</t>
  </si>
  <si>
    <t xml:space="preserve">{
 "name": "Q1",
 "label": null,
 "list": [
 "3hPU5vF",
 "3MDztoQ"
 ]
 },
 {
 "name": "Q2",
 "label": null,
 "list": [
 "1ldSHeInFPVDWDtWDPMXZu77ZlYDOHFtR",
 "1Z7wj10ROHnN0mhh74ttE8K8VjdP-bNbD"
 ]
 },
 {
 "name": "Q3",
 "label": null,
 "list": [
 "3hTvy9i",
 "360E5o4"
 ]
 }</t>
  </si>
  <si>
    <t xml:space="preserve">A1 = "recta"
A2 = "semirrecta"
A3 = "segmento"</t>
  </si>
  <si>
    <t xml:space="preserve">&lt;p&gt;Una &lt;b&gt;recta&lt;/b&gt; es una sucesión de puntos en la misma dirección sin principio o fin. Una &lt;b&gt;semirrecta&lt;/b&gt; empieza en un punto y se extiende hasta el infinito. Un &lt;b&gt;segmento&lt;/b&gt; es un fragmento de recta comprendido entre dos puntos.&lt;/p&gt;
(No TE individual)</t>
  </si>
  <si>
    <t xml:space="preserve">{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t>
  </si>
  <si>
    <t xml:space="preserve">{
 "name": "Q2",
 "label": null,
 "list": [
 "3hPU5vF",
 "3MDztoQ"
 ]
 },
 {
 "name": "Q1",
 "label": null,
 "list": [
 "1ldSHeInFPVDWDtWDPMXZu77ZlYDOHFtR",
 "1Z7wj10ROHnN0mhh74ttE8K8VjdP-bNbD"
 ]
 },
 {
 "name": "Q3",
 "label": null,
 "list": [
 "3hTvy9i",
 "360E5o4"
 ]
 }</t>
  </si>
  <si>
    <t xml:space="preserve">A1 = "semirrecta"
A2 = "recta"
A3 = "segmento"</t>
  </si>
  <si>
    <t xml:space="preserve">{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t>
  </si>
  <si>
    <t xml:space="preserve"> {
 "name": "Q2",
 "label": null,
 "list": [
 "3hPU5vF",
 "3MDztoQ"
 ]
 },
 {
 "name": "Q3",
 "label": null,
 "list": [
 "1ldSHeInFPVDWDtWDPMXZu77ZlYDOHFtR",
 "1Z7wj10ROHnN0mhh74ttE8K8VjdP-bNbD"
 ]
 },
 {
 "name": "Q1",
 "label": null,
 "list": [
 "3hTvy9i",
 "360E5o4"
 ]
 }</t>
  </si>
  <si>
    <t xml:space="preserve">A1 = "segmento"
A2 = "recta"
A3 = "semirrecta"</t>
  </si>
  <si>
    <t xml:space="preserve">{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t>
  </si>
  <si>
    <t xml:space="preserve">M5-G-6a</t>
  </si>
  <si>
    <t xml:space="preserve">Diferencia rectas paralelas, perpendiculares y oblicuas</t>
  </si>
  <si>
    <t xml:space="preserve">Señala si estas afirmaciones sobre la siguiente imagen son verdaderas o falsas.
✔️D es perpendicular a B.
✔️B es perpendicular a C.
✔️C es paralela a D.
✔️A es oblicua a B.
❌A es paralela a B.
❌D es perpendicular a A.
❌C es oblicua a D.
❌B es oblicua a D.
(2 correctas, se ven 3; etiquetas: Verdadero | Falso) </t>
  </si>
  <si>
    <t xml:space="preserve">Mirá el dibujo y hacé click en la opción que corresponda.
A es paralela a B
D es perpendicular a B *
B es perpendicular a C *
C es paralela a D *
D es perpendicular a A
C es oblícua a D
B es oblicua a D
A es oblicua a B * 
</t>
  </si>
  <si>
    <t xml:space="preserve">Las rectas perpendiculares tienen un punto común entre sí. Las oblicuas también, pero las paralelas no.</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</si>
  <si>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&lt;i&gt;d&lt;/i&gt; y &lt;i&gt;b&lt;/i&gt; son perpendiculares porque se cortan en un punto y forman ángulos rectos.&lt;/p&gt;
-Sí falla A2 
&lt;p&gt;Las rectas &lt;i&gt;b&lt;/i&gt; y &lt;i&gt;c&lt;/i&gt; son perpendiculares porque se cortan en un punto y forman ángulos rectos.&lt;/p&gt;
-Sí falla A3 
&lt;p&gt;Las rectas &lt;i&gt;c&lt;/i&gt; y &lt;i&gt;d&lt;/i&gt; son paralelas porque no tienen puntos en común.&lt;/p&gt;
-Sí falla A4 
&lt;p&gt;Las rectas &lt;i&gt;a&lt;/i&gt; y &lt;i&gt;b&lt;/i&gt; son oblicuas porque tienen un punto en común y forman ángulos distintos a 90°.&lt;/p&gt;
-Sí falla A5 
&lt;p&gt;Las rectas &lt;i&gt;a&lt;/i&gt; y &lt;i&gt;b&lt;/i&gt; no son paralelas porque tienen un punto en común.&lt;/p&gt;
-Sí falla A6
 &lt;p&gt;Las rectas &lt;i&gt;d&lt;/i&gt; y &lt;i&gt;a&lt;/i&gt; no son perpendiculares porque sus ángulos no son rectos.&lt;/p&gt;
-Sí falla A7 
&lt;p&gt;Las rectas &lt;i&gt;c&lt;/i&gt; y &lt;i&gt;d&lt;/i&gt; no son oblicuas porque no comparten ningún punto.&lt;/p&gt;
-Sí falla A8 
&lt;p&gt;Las rectas &lt;i&gt;b&lt;/i&gt; y &lt;i&gt;d&lt;/i&gt; no son oblicuas porque sus ángulos son rectos.&lt;/p&gt;</t>
  </si>
  <si>
    <t xml:space="preserve">{"id":"M5-G-6a-I-1","stimulus":"&lt;p&gt;Indique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t>
  </si>
  <si>
    <t xml:space="preserve">Señala si estas afirmaciones sobre la siguiente imagen son verdaderas o falsas.
B es perpendicular a D. *
B es paralela a C. *
C es perpendicular a D. *
A es oblicua a B. *
A es paralela a D.
D es perpendicular a A.
C es oblicua a D.
D es oblicua a B.
(2 correctas, se ven 3) </t>
  </si>
  <si>
    <t xml:space="preserve">&lt;p&gt;Las &lt;b&gt;rectas paralelas&lt;/b&gt; no tienen puntos en común, las &lt;b&gt;rectas perpendiculares&lt;/b&gt; se cortan en un punto formando ángulos rectos y las &lt;b&gt;rectas oblicuas&lt;/b&gt; se cortan en un punto creando ángulos que no son rectos.&lt;/p&gt;
-Si falla A1
&lt;p&gt;Las rectas &lt;i&gt;b&lt;/i&gt; y &lt;i&gt;d&lt;/i&gt; son perpendiculares porque se cortan en un punto y forman ángulos rectos.&lt;/p&gt;
-Sí falla A2 
&lt;p&gt;Las rectas &lt;i&gt;b&lt;/i&gt; y &lt;i&gt;c&lt;/i&gt; son paralelas porque no tienen puntos en común.&lt;/p&gt;
-Sí falla A3 
&lt;p&gt;Las rectas &lt;i&gt;c&lt;/i&gt; y &lt;i&gt;d&lt;/i&gt; son perpendiculares porque se cortan en un punto y forman ángulos rectos.&lt;/p&gt;
-Sí falla A4 
&lt;p&gt;Las rectas &lt;i&gt;a&lt;/i&gt; y &lt;i&gt;b&lt;/i&gt; son oblicuas porque tienen un punto en común y forman ángulos distintos a 90°.&lt;/p&gt;
-Sí falla A5 
&lt;p&gt;Las rectas &lt;i&gt;a&lt;/i&gt; y &lt;i&gt;d&lt;/i&gt; no son paralelas porque tienen un punto en común.&lt;/p&gt;
-Sí falla A6
 &lt;p&gt;Las rectas &lt;i&gt;d&lt;/i&gt; y &lt;i&gt;a&lt;/i&gt; no son perpendiculares porque sus ángulos no son rectos.&lt;/p&gt;
-Sí falla A7 
&lt;p&gt;Las rectas &lt;i&gt;c&lt;/i&gt; y &lt;i&gt;d&lt;/i&gt; no son oblicuas porque sus ángulos son rectos.&lt;/p&gt;
-Sí falla A8 
&lt;p&gt;Las rectas &lt;i&gt;d&lt;/i&gt; y &lt;i&gt;b&lt;/i&gt; no son oblicuas porque sus ángulos son rectos.&lt;/p&gt;</t>
  </si>
  <si>
    <t xml:space="preserve">{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t>
  </si>
  <si>
    <t xml:space="preserve">Escribe qué tipo de rectas son las siguientes.
Rectas {{A1}} | Rectas {{A2}} | Rectas {{A3}}</t>
  </si>
  <si>
    <t xml:space="preserve">A1 = "paralelas"
A2 = "oblicuas"
A3 = "perpendiculares"</t>
  </si>
  <si>
    <t xml:space="preserve">Existen tres tipos de relaciones entre rectas: paralelas, oblicuas y perpendiculares.</t>
  </si>
  <si>
    <t xml:space="preserve">&lt;p&gt;Las &lt;b&gt;rectas paralelas&lt;/b&gt; no tienen puntos en común, las &lt;b&gt;rectas perpendiculares&lt;/b&gt; se cortan en un punto formando ángulos rectos y las &lt;b&gt;rectas oblicuas&lt;/b&gt; se cortan en un punto creando ángulos que no son rectos.&lt;/p&gt;
(No TE individual)</t>
  </si>
  <si>
    <t xml:space="preserve">{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t>
  </si>
  <si>
    <t xml:space="preserve">A1 = "perpendiculares"
A2 = "paralelas"
A3 = "oblicuas"</t>
  </si>
  <si>
    <t xml:space="preserve">{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t>
  </si>
  <si>
    <t xml:space="preserve">A1 = "oblicuas"
A2 = "perpendiculares"
A3 = "paralelas"</t>
  </si>
  <si>
    <t xml:space="preserve">{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t>
  </si>
  <si>
    <t xml:space="preserve">M5-G-22a</t>
  </si>
  <si>
    <t xml:space="preserve">Reconoce posiciones de dos circunferencias: exteriores, interiores, tangentes (exteriores, interiores), secantes</t>
  </si>
  <si>
    <t xml:space="preserve">Selecciona las circunferencias exteriores.
{{A1}} = circunferencias exteriores*
{{A2}} = circunferencias tangentes interiores
{{A3}} = circunferencias tangentes exteriores
{{A4}} = circunferencias interiores
{{A5}} = circunferencias secantes
(Se ven 3, una correcta)</t>
  </si>
  <si>
    <t xml:space="preserve">¿Cuáles de estas imágenes representan dos circunferencias que no comparten puntos en común?
{{A1}} = circunferencias exteriores *
{{A2}} = circunferencias tangentes exteriores
{{A3}} = circunferencias tangentes interiores
{{A4}} = circunferencias interiores *
{{A5}} = circunferencias secantes 
(5 opciones, se ven 3, 1 correcta)</t>
  </si>
  <si>
    <t xml:space="preserve">Las circunferencias interiores y exteriores no tienen ningún punto en común.</t>
  </si>
  <si>
    <t xml:space="preserve">&lt;p&gt;Las circunferencias interiores y exteriores no tienen ningún punto en común.&lt;/p&gt;
-Sí falla A2
&lt;p&gt;Estas circunferencias son tangentes interiores porque tienen un punto en común y una está dentro de la otra.&lt;/p&gt;
-Sí falla A3
&lt;p&gt;Estas circunferencias son tangentes exteriores porque tienen un punto en común y ninguna está dentro de la otra.&lt;/p&gt;
-Si falla A4
&lt;p&gt;Estas circunferencias son interiores porque no comparten ningún punto y una está dentro de la otra.&lt;/p&gt;
-Si falla A5
&lt;p&gt;Estas circunferencias son secantes porque tienen dos puntos en común.&lt;/p&gt;</t>
  </si>
  <si>
    <t xml:space="preserve">{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t>
  </si>
  <si>
    <t xml:space="preserve">Selecciona las circunferencias tangentes.
{{A1}} = circunferencias exteriores
{{A2}} = circunferencias tangentes interiores*
{{A3}} = circunferencias tangentes exteriores*
{{A4}} = circunferencias interiores
{{A5}} = circunferencias secantes
(Se ven 3, una correcta)</t>
  </si>
  <si>
    <t xml:space="preserve">Indica cuáles de estas imágenes representan a dos circunferencias que tienen un punto en común
{{A1}} = circunferencias exteriores 
{{A2}} = circunferencias tangentes exteriores *
{{A3}} = circunferencias tangentes interiores *
{{A4}} = circunferencias interiores 
{{A5}} = circunferencias secantes 
(5 opciones, se ven 3, 1 correcta)</t>
  </si>
  <si>
    <t xml:space="preserve">Las circunferencias tangentes, interiores y exteriores, tienen un punto en común.</t>
  </si>
  <si>
    <t xml:space="preserve">&lt;p&gt;Dos circunferencias interiores o exteriores son tangentes cuando tienen un punto en común.&lt;/p&gt;
-Sí falla A1
&lt;p&gt;Estas circunferencias son exteriores porque no tienen puntos en común y ninguna está dentro de la otra.&lt;/p&gt;
-Sí falla A4
&lt;p&gt;Estas circunferencias son interiores porque no tienen puntos en común y una está dentro de la otra.&lt;/p&gt;
-Si falla A5
&lt;p&gt;Estas circunferencias son secantes porque tienen dos puntos en común.&lt;/p&gt;</t>
  </si>
  <si>
    <t xml:space="preserve">{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t>
  </si>
  <si>
    <t xml:space="preserve">Selecciona las circunferencias secantes.
{{A2}} = circunferencias tangentes interiores
{{A3}} = circunferencias tangentes exteriores
{{A4}} = circunferencias interiores
{{A5}} = circunferencias secantes*
(Se ven 3, una correcta)</t>
  </si>
  <si>
    <t xml:space="preserve">Señala cuáles de estas imágenes representan a dos circunferencias que tienen dos puntos en común
{{A1}} = circunferencias exteriores 
{{A2}} = circunferencias tangentes exteriores 
{{A3}} = circunferencias tangentes interiores 
{{A4}} = circunferencias interiores 
{{A5}} = circunferencias secantes *
(5 opciones, se ven 3, 1 correcta)</t>
  </si>
  <si>
    <t xml:space="preserve">Las circunferencias secantes tienen dos puntos en común.</t>
  </si>
  <si>
    <t xml:space="preserve">&lt;p&gt;Dos circunferencias son secantes cuando tienen dos puntos en común.&lt;/p&gt;
-Sí falla A2
&lt;p&gt;Estas circunferencias son tangentes interiores porque solo tienen un punto en común y una está dentro de la otra.&lt;/p&gt;
-Sí falla A3
&lt;p&gt;Estas circunferencias tangentes exteriores porque solo tienen un punto en común y ninguna está dentro de la otra.&lt;/p&gt;
-Sí falla A4
&lt;p&gt;Estas circunferencias son interiores porque no tienen puntos en común y una está dentro de la otra.&lt;/p&gt;</t>
  </si>
  <si>
    <t xml:space="preserve">{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t>
  </si>
  <si>
    <t xml:space="preserve">Escribe el nombre de la relación que hay entre estas circunferencias.
(las tres imágenes de las circunferencias correspondientes)
Circunferencias {{A1}} | Circunferencias {{A2}} | Circunferencias {{A3}} </t>
  </si>
  <si>
    <t xml:space="preserve">A1 = "secantes"
A2 = "tangentes exteriores"
A3 = "interiores"</t>
  </si>
  <si>
    <t xml:space="preserve">Las posiciones de una circunferencia respecto a otra pueden ser: exterior, interior, tangente y secante.</t>
  </si>
  <si>
    <t xml:space="preserve">&lt;p&gt;Según su posición en el plano, dos circunferencias pueden tener o no puntos en común y clasificarse como exteriores, interiores, tangentes o secantes.&lt;/p&gt;
- Si falla A1:
&lt;p&gt;Son circunferencias &lt;b&gt;secantes&lt;/b&gt; porque comparten dos puntos.&lt;/p&gt;
- Si falla A2:
&lt;p&gt;Son circunferencias &lt;b&gt;tangentes exteriores&lt;/b&gt; porque tienen un punto en común y ninguna está dentro de la otra.&lt;/p&gt;
- Si falla A3:
&lt;p&gt;Son circunferencias &lt;b&gt;interiores&lt;/b&gt; porque no tienen puntos en común y una está dentro de la otra.&lt;/p&gt;</t>
  </si>
  <si>
    <t xml:space="preserve">{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</si>
  <si>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 xml:space="preserve">A1 = "exteriores"
A2 = "tangentes interiores"
A3 = "interiores"</t>
  </si>
  <si>
    <t xml:space="preserve">&lt;p&gt;Según su posición en el plano, dos circunferencias pueden tener o no puntos en común y clasificarse como exteriores, interiores, tangentes o secantes.&lt;/p&gt;
- Si falla A1:
&lt;p&gt;Son circunferencias &lt;b&gt;exteriores&lt;/b&gt; porque no tienen puntos en común y ninguna está dentro de la otra.&lt;/p&gt;
- Si falla A2:
&lt;p&gt;Son circunferencias &lt;b&gt;tangentes interiores&lt;/b&gt; porque tienen un punto en común y una está dentro de la otra.&lt;/p&gt;
- Si falla A3:
&lt;p&gt;Son circunferencias &lt;b&gt;interiores&lt;/b&gt; porque no tienen puntos en común y una está dentro de la otra.&lt;/p&gt;</t>
  </si>
  <si>
    <t xml:space="preserve">{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t>
  </si>
  <si>
    <t xml:space="preserve">A1 = "tangentes interiores"
A2 = "exteriores"
A3 = "secantes"</t>
  </si>
  <si>
    <t xml:space="preserve">&lt;p&gt;Según su posición en el plano, dos circunferencias pueden tener o no puntos en común y clasificarse como exteriores, interiores, tangentes o secantes.&lt;/p&gt;
- Si falla A1:
&lt;p&gt;Son circunferencias &lt;b&gt;tangentes interiores&lt;/b&gt; porque tienen un punto en común y una está dentro de la otra.&lt;/p&gt;
- Si falla A2:
&lt;p&gt;Son circunferencias &lt;b&gt;exteriores&lt;/b&gt; porque no tienen puntos en común y ninguna está dentro de la otra.&lt;/p&gt;
- Si falla A3:
&lt;p&gt;Son circunferencias &lt;b&gt;secantes&lt;/b&gt; porque comparten dos puntos.&lt;/p&gt;</t>
  </si>
  <si>
    <t xml:space="preserve">{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t>
  </si>
  <si>
    <t xml:space="preserve">M5-G-22b</t>
  </si>
  <si>
    <t xml:space="preserve">Distingue posiciones de rectas y circunferencias: recta exterior, tangente y secante</t>
  </si>
  <si>
    <t xml:space="preserve">Indica qué posición ocupa la recta respecto a cada circunferencia.
(Imagen 1 y 2)
Es una recta {{A1}} a la circunferencia verde porque tienen {{A2}} puntos en común.
Es una recta {{A3}} a la circunferencia azul porque tienen {{A4}} puntos en común.
Es una recta {{A5}} a la circunferencia roja porque tienen {{A6}} puntos en común.</t>
  </si>
  <si>
    <t xml:space="preserve">Indica que imágen corresponde a una recta que tiene dos puntos en común con la circunferencia
{{A1}} = recta exterior a una circunferencia
{{A2}} = recta tangente a una circunferencia
{{A3}} = recta secante a una circunferencia *
</t>
  </si>
  <si>
    <t xml:space="preserve">Dropdown</t>
  </si>
  <si>
    <t xml:space="preserve">A1 = tangente/secante*/exterior
A3 = tangente*/secante/exterior
A5 = tangente/secante/exterior*
A2 = 0/1/2*
A4 = 0/1*/2
A6 = 0*/1/2
Aleatoriedad en la imagen</t>
  </si>
  <si>
    <t xml:space="preserve">Una recta es secante a una circunferencia si tienen dos puntos en común.</t>
  </si>
  <si>
    <t xml:space="preserve">&lt;p&gt;La relación de una recta respecto de una circunferencia depende del número de puntos en común.&lt;/p&gt;
Sí falla A1
&lt;p&gt;La recta es &lt;b&gt;secante&lt;/b&gt; a la circunferencia porque tienen dos puntos en común.&lt;/p&gt;
Sí falla A2
&lt;p&gt;Las rectas secantes tienen &lt;b&gt;dos&lt;/b&gt; puntos en común con una circunferencia.&lt;/p&gt;
Sí falla A3
&lt;p&gt;La recta es &lt;b&gt;tangente&lt;/b&gt; a la circunferencia porque tienen un punto en común.&lt;/p&gt;
Sí falla A4
&lt;p&gt;Las rectas tangentes tienen &lt;b&gt;un&lt;/b&gt; punto en común con una circunferencia.&lt;/p&gt;
Sí falla A5
&lt;p&gt;La recta es &lt;b&gt;exterior&lt;/b&gt; a la circunferencia porque no tienen puntos en común.&lt;/p&gt;
Sí falla A6
&lt;p&gt;Las rectas exteriores &lt;b&gt;no&lt;/b&gt; tienen puntos en común con una circunferencia.&lt;/p&gt;</t>
  </si>
  <si>
    <t xml:space="preserve">{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t>
  </si>
  <si>
    <t xml:space="preserve">Indica qué posición ocupa la recta respecto a cada circunferencia.
(Imagen 3 y 4)
Es una recta {{tangente}} a la circunferencia azul porque tienen {{1}} puntos en común.
Es una recta {{exterior}} a la circunferencia verde porque tienen {{0}} puntos en común.
Es una recta {{secante}} a la circunferencia roja porque tienen {{2}} puntos en común.</t>
  </si>
  <si>
    <t xml:space="preserve">Señala cuáles de estás imágenes representan a una recta que tiene un punto en común con una circunferencia
{{A1}} = recta exterior a una circunferencia
{{A2}} = recta tangente a una circunferencia *
{{A3}} = recta secante a una circunferencia
</t>
  </si>
  <si>
    <t xml:space="preserve">A1 = tangente*/secante/exterior
A3 = tangente/secante/exterior*
A5 = tangente/secante*/exterior
A2 = 0/1*/2
A4 = 0*/1/2
A6 = 0/1/2*
Aleatoriedad en la imagen</t>
  </si>
  <si>
    <t xml:space="preserve">&lt;p&gt;La relación de una recta respecto de una circunferencia depende del número de puntos en común.&lt;/p&gt;
Sí falla A1
&lt;p&gt;La recta es &lt;b&gt;tangente&lt;/b&gt; a la circunferencia porque tienen un punto en común.&lt;/p&gt;
Sí falla A2
&lt;p&gt;Las rectas tangentes tienen &lt;b&gt;un&lt;/b&gt; punto en común con una circunferencia.&lt;/p&gt;
Sí falla A3
&lt;p&gt;La recta es &lt;b&gt;exterior&lt;/b&gt; a la circunferencia porque no tienen puntos en común.&lt;/p&gt;
Sí falla A4
&lt;p&gt;Las rectas exteriores &lt;b&gt;no&lt;/b&gt; tienen puntos en común con una circunferencia.&lt;/p&gt;
Sí falla A5
&lt;p&gt;La recta es &lt;b&gt;secante&lt;/b&gt; a la circunferencia porque tienen dos puntos en común.&lt;/p&gt;
Sí falla A6
&lt;p&gt;Las rectas secantes tienen &lt;b&gt;dos&lt;/b&gt; puntos en común con una circunferencia.&lt;/p&gt;</t>
  </si>
  <si>
    <t xml:space="preserve">{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t>
  </si>
  <si>
    <t xml:space="preserve">Completa la información sobre la posición que ocupa la recta respecto a cada circunferencia.
(Imagen 1 y 2)
Es una recta {{A1}} a la circunferencia roja porque tienen {{A2}} puntos en común.
Es una recta {{A3}} a la circunferencia verde porque tienen {{A4}} puntos en común.
Es una recta {{A5}} a la circunferencia azul porque tienen {{A6}} puntos en común.</t>
  </si>
  <si>
    <t xml:space="preserve">Completa de acuerdo a la posicion de la recta a la circunferencia
{{A1}} = recta exterior
{{A2}} = recta secante
{{A3}} = recta tangente
</t>
  </si>
  <si>
    <t xml:space="preserve">Aleatoriedad en la imagen</t>
  </si>
  <si>
    <t xml:space="preserve">A1 = exterior
A2 = 0
A3 = secante
A4 = 2
A5 = tangente
A6 = 1</t>
  </si>
  <si>
    <t xml:space="preserve">Las posiciones de una recta con respecto a una circunferencia pueden ser: exterior, tangente o secante.</t>
  </si>
  <si>
    <t xml:space="preserve">&lt;p&gt;La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&lt;b&gt;secante&lt;/b&gt; a la circunferencia porque tienen dos puntos en común.&lt;/p&gt;
- Sí falla A4
&lt;p&gt;Las rectas secantes tienen &lt;b&gt;dos&lt;/b&gt; puntos en común con una circunferencia.&lt;/p&gt;
- Sí falla A5
&lt;p&gt;La recta es &lt;b&gt;tangente&lt;/b&gt; a la circunferencia porque tienen un punto en común.&lt;/p&gt;
- Sí falla A6
&lt;p&gt;Las rectas tangentes tienen &lt;b&gt;un&lt;/b&gt; punto en común con una circunferencia.&lt;/p&gt;</t>
  </si>
  <si>
    <t xml:space="preserve">{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t>
  </si>
  <si>
    <t xml:space="preserve">Completa la información sobre la posición que ocupa la recta respecto a cada circunferencia.
(Imagen 3 y 4)
Es una recta {{A1}} a la circunferencia verde porque tienen {{A2}} puntos en común.
Es una recta {{A3}} a la circunferencia azul porque tienen {{A4}} puntos en común.
Es una recta {{A5}} a la circunferencia roja porque tienen {{A6}} puntos en común.</t>
  </si>
  <si>
    <t xml:space="preserve">A1 = exterior
A2 = 0
A3 = tangente
A4 = 1
A5 = secante
A6 = 2</t>
  </si>
  <si>
    <t xml:space="preserve">&lt;p&gt;La relación de una recta respecto de una circunferencia depende del número de puntos en común.&lt;/p&gt;
- Sí falla A1
&lt;p&gt;La recta es &lt;b&gt;exterior&lt;/b&gt; a la circunferencia porque no tienen puntos en común.&lt;/p&gt;
- Sí falla A2
&lt;p&gt;Las rectas exteriores &lt;b&gt;no&lt;/b&gt; tienen puntos en común con una circunferencia.&lt;/p&gt;
- Sí falla A3
&lt;p&gt;La recta es &lt;b&gt;tangente&lt;/b&gt; a la circunferencia porque tienen un punto en común.&lt;/p&gt;
- Sí falla A4
&lt;p&gt;Las rectas tangentes tienen &lt;b&gt;un&lt;/b&gt; punto en común con una circunferencia.&lt;/p&gt;
- Sí falla A5
&lt;p&gt;La recta es &lt;b&gt;secante&lt;/b&gt; a la circunferencia porque tienen dos puntos en común.&lt;/p&gt;
- Sí falla A6
&lt;p&gt;Las rectas secantes tienen &lt;b&gt;dos&lt;/b&gt; puntos en común con una circunferencia.&lt;/p&gt;</t>
  </si>
  <si>
    <t xml:space="preserve">{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t>
  </si>
  <si>
    <t xml:space="preserve">M5-G-7a</t>
  </si>
  <si>
    <t xml:space="preserve">Localiza los elementos básicos de un ángulo: lados, ángulo y vértice</t>
  </si>
  <si>
    <t xml:space="preserve">Indica si las siguientes afirmaciones son verdaderas o falsas.
Los tres elementos de un ángulo son los lados, la amplitud y el vértice *
En todo ángulo, el vértice es el punto común de los dos lados. *
La amplitud de un ángulo es la abertura comprendida entre dos semirrectas que se cortan en un punto. *
Los lados de un ángulo son semirrectas con un origen en común. *
Los lados de un ángulo son segmentos.
El vértice de un ángulo es el punto medio de uno de sus lados.
(Se ven 3, 2 correctas)</t>
  </si>
  <si>
    <t xml:space="preserve">Hacé click en la opción que corresponda
Los tres elementos principales de un ángulo son lados,amplitud y vértice *
En todo ángulo, el  vértice es el punto en común formado por  la unión de sus lados. *
Los lados de un ángulo son segmentos.
La amplitud de un ángulo es la abertura comprendida entre dos semirrectas que se cortan en un punto *
El vértice de un ángulo es el punto medio de uno de sus lados,
Los lados de un ángulo son semirrectas con un origen en común. *
(6 opciones, se ven 3, 1 correcta)
</t>
  </si>
  <si>
    <t xml:space="preserve">Los elementos básicos de un ángulo son: lados, amplitud y vértice.</t>
  </si>
  <si>
    <t xml:space="preserve">&lt;p&gt;La amplitud, los lados y el vértice son los tres elementos básicos de un ángulo.&lt;/p&gt;
Sí falla A1
&lt;p&gt;Es verdadera porque un ángulo está compuesto por estos elementos básicos.&lt;/p&gt;
Sí falla A2
&lt;p&gt;Es verdadera porque el vértice es el punto donde se unen los lados.&lt;/p&gt;
Sí falla A3
&lt;p&gt;Es verdadera porque la amplitud es la separación angular entre dos semirrectas.&lt;/p&gt;
Si falla A4
&lt;p&gt;Es verdadera porque un ángulo está limitado por dos semirrectas que se unen en un punto.&lt;/p&gt;
Sí falla A5
&lt;p&gt;Es falsa porque los lados de un ángulo son dos semirrectas que parten de un mismo origen.&lt;/p&gt;
Sí falla A6
&lt;p&gt;Es falsa porque el vértice es el punto donde se unen los dos lados de un ángulo.&lt;/p&gt;</t>
  </si>
  <si>
    <t xml:space="preserve">{"id":"M5-G-7a-I-1","stimulus":"&lt;p&gt;Indique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t>
  </si>
  <si>
    <t xml:space="preserve">Selecciona la opción correcta.
(imagen)
Â es la amplitud. *
C es el vértice. *
a y b son los lados. *
Â es un lado.
Â es el vértice.
a es la amplitud.
(6 opciones, se ven 3, 1 correcta)</t>
  </si>
  <si>
    <t xml:space="preserve">Selecciona la opción que corresponda
Â es el vértice 
B representa a un lado *
Â es la amplitud *
C es el vértice *
A y B representan a los lados *
A señala la amplitud
(6 opciones, se ven 3, 1 correcta)
 </t>
  </si>
  <si>
    <t xml:space="preserve">Con el Label etiquetas sobre el dibujo. Mayúsculas para el vértice y el ángulo y minúsculas para los lados. No son valores aleatorios. El sombrerito con LATEX.</t>
  </si>
  <si>
    <t xml:space="preserve">&lt;p&gt;La amplitud (Â), los lados (&lt;i&gt;a&lt;/i&gt; y &lt;i&gt;b&lt;/i&gt;) y el vértice (C) son los tres elementos básicos de un ángulo.&lt;/p&gt;
- Sí falla A4
&lt;p&gt;Â es la amplitud del ángulo.&lt;/p&gt;
- Sí falla A5
&lt;p&gt;Â es la amplitud del ángulo.&lt;/p&gt;
- Sí falla A6
&lt;p&gt;&lt;i&gt;a&lt;/i&gt; es uno de los lados del ángulo.&lt;/p&gt;</t>
  </si>
  <si>
    <t xml:space="preserve">{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t>
  </si>
  <si>
    <t xml:space="preserve">Selecciona la opción correcta.
(imagen)
Â es la amplitud. *
C es el vértice. *
a y b son a los lados. *
Â es un lado.
Â es el vértice.
a es la amplitud.
(6 opciones, se ven 3, 1 correcta)</t>
  </si>
  <si>
    <t xml:space="preserve">{"id":"M5-G-7a-E-2","stimulus":"&lt;p&gt;Selecione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t>
  </si>
  <si>
    <t xml:space="preserve">M5-G-23a</t>
  </si>
  <si>
    <t xml:space="preserve">Identifica ángulos consecutivos, adyacentes y opuestos por el vértice</t>
  </si>
  <si>
    <t xml:space="preserve">Selecciona las afirmaciones que son correctas.
Dos ángulos adyacentes son consecutivos.*
Dos ángulos adyacentes suman 180°.*
Los ángulos consecutivos tienen en común el vértice y un lado.*
Dos rectas secantes forman ángulos opuestos por el vértice.*
Los ángulos consecutivos no comparten lados.
Los ángulos adyacentes tienen un lado en común y suman 90°.
Los ángulos opuestos por el vértice se forman cuando dos rectas paralelas se cortan.
(Se ven 3, 2 correctas)</t>
  </si>
  <si>
    <t xml:space="preserve">Hacé click en la opciones correctas
Los ángulos adyacentes tienen un lado en común y suman 90°
Los ángulos consecutivos tienen en común el vértice y un lado. *
Los ángulos opuestos por el vértice están formados por dos rectas secantes *
Los ángulos consecutivos no comparten lados.
Dos ángulos adyacentes son consecutivos y suman 180° *
(5 opciones, se ven 3, 2 correctas)
</t>
  </si>
  <si>
    <t xml:space="preserve">Los ángulos adyacentes, al igual que los consecutivos, tienen un lado en común.</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</si>
  <si>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A5
&lt;p&gt;Los ángulos consecutivos comparten un lado.&lt;/p&gt;
- Sí falla A6
&lt;p&gt;Los ángulos adyacentes suman 180°.&lt;/p&gt;
- Sí falla A7
&lt;p&gt;Los ángulos opuestos por el vértice se forman cuando dos rectas secantes se cortan.&lt;/p&gt;</t>
  </si>
  <si>
    <t xml:space="preserve">{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t>
  </si>
  <si>
    <t xml:space="preserve">Arrastra los nombres de los siguientes tipos de ángulos.
(Imágenes: ángulos consecutivos, ángulos adyacentes, ángulos opuestos por el vértice)
(debajo de cada imágen: )
{{A1}} / {{A2}} / {{A3}}</t>
  </si>
  <si>
    <t xml:space="preserve">¿Qué nombre reciben los ángulos?
(ángulos adyacentes, ángulos opuestos por el vértice)
(debajo de cada imágen: )
Ángulos ADYACENTES 
Ángulos OPUESTOS POR EL VÉRTICE
</t>
  </si>
  <si>
    <t xml:space="preserve">A1 = Ángulos consecutivos
A2 = Ángulos adyacentes
A3 = Ángulos opuestos por el vértice</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</si>
  <si>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A1
&lt;p&gt;Son consecutivos porque tienen un lado en común.&lt;/p&gt;
- Sí falla A2
&lt;p&gt;Son adyacentes porque son consecutivos y suman 180°.&lt;/p&gt;
- Sí falla A3
&lt;p&gt;Son opuestos por el vértice porque se forman forman cuando dos rectas secantes se cortan.&lt;/p&gt;</t>
  </si>
  <si>
    <t xml:space="preserve">{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t>
  </si>
  <si>
    <t xml:space="preserve">Arrastra los nombres de los siguientes tipos de ángulos.
(Imágenes: ángulos opuestos por el vértice, ángulos consecutivos, ángulos adyacentes)
(debajo de cada imágen: )
{{A1}} / {{A2}} / {{A3}}</t>
  </si>
  <si>
    <t xml:space="preserve">¿Qué nombre reciben los ángulos?
(ángulos adyacentes, ángulos consecutivos)
(debajo de cada imágen: )
Ángulos {{A1}} 
Ángulos {{A2}}
</t>
  </si>
  <si>
    <t xml:space="preserve">A1 = Ángulos opuestos por el vértice
A2 = Ángulos consecutivos
A3 = Ángulos adyacentes</t>
  </si>
  <si>
    <t xml:space="preserve">&lt;p&gt;Dos ángulos que tienen el mismo vértice se pueden clasificar en &lt;b&gt;consecutivos&lt;/b&gt; (tienen un lado en común), &lt;b&gt;adyacentes&lt;/b&gt; (sus ángulos suman 180°) y &lt;b&gt;opuestos por el vértice&lt;/b&gt; (están formados por dos rectas secantes).&lt;/p&gt;
- Sí falla A1
&lt;p&gt;Son opuestos por el vértice porque se forman forman cuando dos rectas secantes se cortan.&lt;/p&gt;
- Sí falla A2
&lt;p&gt;Son consecutivos porque tienen un lado en común.&lt;/p&gt;
- Sí falla A3
&lt;p&gt;Son adyacentes porque son consecutivos y suman 180°.&lt;/p&gt;</t>
  </si>
  <si>
    <t xml:space="preserve">{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t>
  </si>
  <si>
    <t xml:space="preserve">M5-G-23b</t>
  </si>
  <si>
    <t xml:space="preserve">Distingue ángulos complementarios y suplementarios</t>
  </si>
  <si>
    <t xml:space="preserve">¿Cuál de estas imágenes corresponde a una pareja de ángulos complementarios?
(ángulos suplementarios)
(ángulos complementarios *)
(ángulos opuestos por el vértice)
(ángulos consecutivos)
(Se ven 3, 1 correcta)</t>
  </si>
  <si>
    <t xml:space="preserve">¿Cuáles de estas imágenes corresponden a pares de ángulos que suman 90°?
{{A1}} = ángulos suplementarios
{{A2}} = ángulos complementarios *
{{A3}} = ángulos opuestos por el vértice
{{A4}} = ángulos consecutivos menores a 90°
(4 opciones, se ven 3, 1 correcta)
</t>
  </si>
  <si>
    <t xml:space="preserve">Los ángulos complementarios suman 90°.</t>
  </si>
  <si>
    <t xml:space="preserve">&lt;p&gt;Dos ángulos son complementarios cuando suman 90°.&lt;/p&gt;
- Sí falla A1
&lt;p&gt;Estos ángulos suman 180°.&lt;/p&gt;
- Sí falla A3
&lt;p&gt;Estos ángulos suman 120°.&lt;/p&gt;
- Sí falla A4
&lt;p&gt;Estos ángulos suman 120°.&lt;/p&gt;</t>
  </si>
  <si>
    <t xml:space="preserve">{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t>
  </si>
  <si>
    <t xml:space="preserve">¿Cuál de estas imágenes corresponde a una pareja de ángulos suplementarios?
(ángulos suplementarios)*
(ángulos complementarios)
(ángulos opuestos por el vértice)
(ángulos consecutivos)
(Se ven 3, 1 correcta)</t>
  </si>
  <si>
    <t xml:space="preserve">¿Cuáles de estas imágenes corresponden a pares de ángulos que suman 180°?
{{A1}} = ángulos suplementarios *
{{A2}} = ángulos complementarios 
{{A3}} = ángulos opuestos por el vértice
{{A4}} = ángulos consecutivos menores a 90°
(4 opciones, se ven 3, 1 correcta)
</t>
  </si>
  <si>
    <t xml:space="preserve">Los ángulos suplementarios suman 180°.</t>
  </si>
  <si>
    <t xml:space="preserve">&lt;p&gt;Dos ángulos son suplementarios cuando suman 180°.&lt;/p&gt;
Sí falla A2
&lt;p&gt;Estos ángulos suman 90°.&lt;/p&gt;
Sí falla A3
&lt;p&gt;Estos ángulos suman 120°.&lt;/p&gt;
Sí falla A4
&lt;p&gt;Estos ángulos suman 120°.&lt;/p&gt;</t>
  </si>
  <si>
    <t xml:space="preserve">{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t>
  </si>
  <si>
    <t xml:space="preserve">Observa los siguientes pares de ángulos y escribe si son complementarios o suplementarios.
(Imagen A1 | A2 | A3)
{{A1}} | {{A2}} | {{A3}}
(Usar imágenes de suplementarios y complementarios de la actividad anterior para dar más aleatoriedad)</t>
  </si>
  <si>
    <t xml:space="preserve">Mirá los dibujos y señalá lo que corresponda
(Imagen A1 | A2 | A3)
Ángulo {{A1}} 
Ángulo {{A2}} 
Ángulo {{A3}}</t>
  </si>
  <si>
    <t xml:space="preserve">A1 = "Complementarios"
A2 = "Suplementarios"
A3 = "Complementarios"</t>
  </si>
  <si>
    <t xml:space="preserve">Dos ángulos complementarios suman 90° y dos ángulos suplementarios, 180°. </t>
  </si>
  <si>
    <t xml:space="preserve">&lt;p&gt;Dos ángulos son &lt;b&gt;complementarios&lt;/b&gt; cuando suman 90° y &lt;b&gt;sumplementarios&lt;/b&gt; cuando suman 180°.&lt;/p&gt;
(Sin TE individual)</t>
  </si>
  <si>
    <t xml:space="preserve">{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t>
  </si>
  <si>
    <t xml:space="preserve">A1 = "Complementarios"
A2 = "Suplementarios"
A3 = "Suplementarios"</t>
  </si>
  <si>
    <t xml:space="preserve">{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t>
  </si>
  <si>
    <t xml:space="preserve">M5-G-23c</t>
  </si>
  <si>
    <t xml:space="preserve">Calcula la amplitud del ángulo complementario y suplementario a uno dado</t>
  </si>
  <si>
    <t xml:space="preserve">Si un ángulo mide {{Q1}}°, ¿cuál es la amplitud de su ángulo complementario?
A1°
A2°*
A3°
A4°
(se muestran 2 incorrectas y una correcta)</t>
  </si>
  <si>
    <t xml:space="preserve">Comprobá y señalá,que pares de ángulos son complementarios.
{{A1}} = 20° + 70° *
{{A2}} = 15° + 45°
{{A3}} = 55° + 35° *
{{A4}} = 47° + 133°
(4 opciones, se ven 3, 1 correcta)</t>
  </si>
  <si>
    <t xml:space="preserve">Q1: Mín = 10 ; Máx = 80; step = 1
Q2: Mín = 10 ; Máx = 80; step = 1</t>
  </si>
  <si>
    <t xml:space="preserve">A1 = 180-{{Q1}}
A2 = 90-{{Q1}}
A3 = 180-{{Q2}}
A4 = 90-{{Q2}}</t>
  </si>
  <si>
    <t xml:space="preserve">Dos ángulos son complementarios cuando suman 90°.</t>
  </si>
  <si>
    <t xml:space="preserve">&lt;p&gt;Dos ángulos son complementarios si entre los dos suman 90°. En este caso, {{Q1}}° + {{A2}}° = 90°.&lt;/p&gt;
- Sí falla A1
&lt;p&gt;La amplitud del ángulo complementario no mide {{function}}° porque {{function}}° + {{Q1}}° = 180°.&lt;/p&gt;
- Sí falla A3
&lt;p&gt;La amplitud del ángulo complementario no mide {{function}}° porque {{function}}° + {{Q1}}° =  {{T1}}°.&lt;/p&gt;
- Sí falla A4
&lt;p&gt;{La amplitud del ángulo complementario no mide {{function}}° porque {{function}}° + {{Q1}}° = {{T2}}°.&lt;/p&gt;</t>
  </si>
  <si>
    <t xml:space="preserve">T1 = {{Q1}}+180-{{Q2}}
T2 = {{Q1}}+90-{{Q2}}</t>
  </si>
  <si>
    <t xml:space="preserve">{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t>
  </si>
  <si>
    <t xml:space="preserve">Si un ángulo mide {{Q1}}°, ¿cuál es la amplitud de su ángulo suplementario?
A1°
A2°
A3°*
A4°
(se muestran 2 incorrectas y una correcta)</t>
  </si>
  <si>
    <t xml:space="preserve">Comprobá y señalá,que pares de ángulos son suplementarios.
{{A1}} = 20° + 70° 
{{A2}} = 75° + 105°
{{A3}} = 55° + 35° 
{{A4}} = 47° + 133° *
(4 opciones, se ven 3, 1 correcta)</t>
  </si>
  <si>
    <t xml:space="preserve">A1 = {{Q1}} + {{Q1}}
A2 = 90-{{Q1}}
A3 = 180-{{Q1}}
A4 = 90-{{Q2}}</t>
  </si>
  <si>
    <t xml:space="preserve">Dos ángulos son suplementarios cuando suman 180°.</t>
  </si>
  <si>
    <t xml:space="preserve">&lt;p&gt;Dos ángulos son suplementarios si entre los dos suman 180°. En este caso, {{Q1}}° + {{A3}}° = 180°.&lt;/p&gt;
- Sí falla A1
&lt;p&gt;La amplitud del ángulo suplementario no mide {{function}}° porque {{function}}° + {{Q1}}° = {{T1}}°.&lt;/p&gt;
- Sí falla A2
&lt;p&gt;La amplitud del ángulo suplementario no mide {{function}}° porque {{function}}° + {{Q1}}° = 90°.&lt;/p&gt;
- Sí falla A4
&lt;p&gt;La amplitud del ángulo suplementario no mide {{function}}° porque {{function}}° + {{Q1}}°  = {{T2}}°.&lt;/p&gt;</t>
  </si>
  <si>
    <t xml:space="preserve">T1 = {{Q1}}*3
T2 = {{Q1}}+90-{{Q2}}</t>
  </si>
  <si>
    <t xml:space="preserve">{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t>
  </si>
  <si>
    <t xml:space="preserve">¿Qué amplitud tiene que tener el ángulo Â para ser el suplementario de {{Q1}}°?
El ángulo Â tiene que medir {{A1}}°.
(Poner el sombrero de la A con LaTeX!!!!)</t>
  </si>
  <si>
    <t xml:space="preserve">¿Cuál es la medida del ángulo A, para que sea suplemento de 93°°?
La medida del ángulo A es de ...°
( A con sombrerito de latex)</t>
  </si>
  <si>
    <t xml:space="preserve">Q1: Mín = 10; Máx = 170; step 1</t>
  </si>
  <si>
    <t xml:space="preserve">A1 = 180-{{Q1}} </t>
  </si>
  <si>
    <t xml:space="preserve">¿Cuánto mide el ángulo del enunciado?
Mide {{A2}}°.
A2: {{Q1}}</t>
  </si>
  <si>
    <t xml:space="preserve">¿Qué pide el enunciado que se calcule a partir de {{Q1}}°?
La amplitud del ángulo suplementario A (sombrero latex).*
La amplitud del ángulo complementario A (sombrero latex).
La amplitud del ángulo suplementario B (sombrero latex).</t>
  </si>
  <si>
    <t xml:space="preserve">¿Cómo se calcula la amplitud del ángulo suplementario de {{Q1}}°?
Restando {{Q1}}° a 180°.*
Restando {{Q1}}° a 90°.
Sumando {{Q1}}° a 180°.
Sumando {{Q1}}° a 90°.</t>
  </si>
  <si>
    <t xml:space="preserve">Con todo lo anterior, calcula la amplitud del ángulo suplementario A (sombrero latex).
Ángulo Â = 180° − {{Q1}}° = {{A1}}°
A1 = 180-{{Q1}}</t>
  </si>
  <si>
    <t xml:space="preserve">{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t>
  </si>
  <si>
    <t xml:space="preserve">¿Qué amplitud tiene que tener el ángulo Â para ser el complementario de {{Q1}}°?
El ángulo Â tiene que medir {{A1}}°.
(Poner el sombrero de la A con LaTeX!!!!)</t>
  </si>
  <si>
    <t xml:space="preserve">¿Cuál es la medida del ángulo A, para que sea complemento de 44°?
La medida del ángulo A es de ...°
( A con sombrerito de latex)</t>
  </si>
  <si>
    <t xml:space="preserve">Q1: Mín = 10; Máx = 80; step 1</t>
  </si>
  <si>
    <t xml:space="preserve">A1 = 90-{{Q1}}</t>
  </si>
  <si>
    <t xml:space="preserve">¿Qué pide el enunciado que se calcule a partir de {{Q1}}°?
La amplitud del ángulo suplementario A (sombrero latex).
La amplitud del ángulo complementario A (sombrero latex).*
La amplitud del ángulo complementario B (sombrero latex).</t>
  </si>
  <si>
    <t xml:space="preserve">¿Cómo se calcula la amplitud del ángulo complementario de {{Q1}}°?
Restando {{Q1}}° a 180°.
Restando {{Q1}}° a 90°.*
Sumando {{Q1}}° a 180°.
Sumando {{Q1}}° a 90°.</t>
  </si>
  <si>
    <t xml:space="preserve">Con todo lo anterior, calcula la amplitud del ángulo complementario A (sombrero latex).
Ángulo Â = 90° − {{Q1}}° = {{A1}}°
A1 = 90-{{Q1}}</t>
  </si>
  <si>
    <t xml:space="preserve">{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t>
  </si>
  <si>
    <t xml:space="preserve">Al cortar una pizza, la amplitud del ángulo que forma una de las porciones es de {{Q1}}°. ¿Cuánto mide su ángulo complementario?
El ángulo complementario mide {{A1}}°.</t>
  </si>
  <si>
    <t xml:space="preserve">Al cortar una pizza en porciones, se observan diferentes ángulos.
Dos porciones forman un par de ángulos complementarios. Calcula la medida de una porción, sí la otra es de 39°.
La segunda porción mide ...°.</t>
  </si>
  <si>
    <t xml:space="preserve">Q1: Mín = 20; Máx = 70; step 1</t>
  </si>
  <si>
    <t xml:space="preserve">¿Cuánto mide la amplitud del ángulo de la porción de pizza?
Mide {{A2}}°.
A2: {{Q1}}</t>
  </si>
  <si>
    <t xml:space="preserve">¿Qué pide el enunciado que se calcule a partir de {{Q1}}°?
La amplitud del ángulo suplementario.
La amplitud del ángulo complementario.*</t>
  </si>
  <si>
    <t xml:space="preserve">Con todo lo anterior, calcula la amplitud del ángulo complementario de {{Q1}}°.
Ángulo complementario = 90° − {{Q1}}° = {{A1}}°
A1 = 90-{{Q1}}</t>
  </si>
  <si>
    <t xml:space="preserve">{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</si>
  <si>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El respaldo de una hamaca está inclinado {{Q1}}°. ¿Cuál es la amplitud de su ángulo suplementario?
La amplitud del ángulo suplementario mide {{A1}}°.</t>
  </si>
  <si>
    <t xml:space="preserve">Una reposera está inclinada a 115°.¿Cuál es la amplitud que le falta alcanzar, para que quede en posición horizontal, a 180°?
La amplitud que le falta es de ...°</t>
  </si>
  <si>
    <t xml:space="preserve">Q1: Mín = 90; Máx = 170: step 1</t>
  </si>
  <si>
    <t xml:space="preserve">A1 = 180-{{Q1}}</t>
  </si>
  <si>
    <t xml:space="preserve">¿Qué amplitud tiene el respaldo de la hamaca?
Tiene una amplitud de {{A2}}°.
A2: {{Q1}}</t>
  </si>
  <si>
    <t xml:space="preserve">¿Qué pide el enunciado que se calcule a partir de {{Q1}}°?
La amplitud del ángulo suplementario.*
La amplitud del ángulo complementario.</t>
  </si>
  <si>
    <t xml:space="preserve">Con todo lo anterior, calcula la amplitud de su ángulo suplementario de {{Q1}}°.
Ángulo suplementario = 180° − {{Q1}}° = {{A1}}°
A1 = 180-{{Q1}}</t>
  </si>
  <si>
    <t xml:space="preserve">{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</si>
  <si>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 xml:space="preserve">La puerta de la habitación de Eliseo está abierta con una amplitud de {{Q1}}°. ¿Cuál es la amplitud del ángulo complementario?
La amplitud del ángulo complementario mide {{A1}}°.</t>
  </si>
  <si>
    <t xml:space="preserve">La puerta de la habitación de Eliseo tiene un abertura total de 90°. Al ingresar abre unos 55°.¿Cuál es la amplitud que falta para abrir completamente la puerta?
La amplitud que falta es de ...°</t>
  </si>
  <si>
    <t xml:space="preserve">¿Cuánto ha abierto Eliseo la puerta?
La ha abierto {{A2}}°.
A2: {{Q1}}</t>
  </si>
  <si>
    <t xml:space="preserve">{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</si>
  <si>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A Eusebio se le ha roto el abanico en un ángulo de {{Q1}}°. ¿Cuál es la amplitud de su ángulo suplementario?
El ángulo suplementario mide {{A1}}°.</t>
  </si>
  <si>
    <t xml:space="preserve">Los abanicos abiertos muestran ángulos de diferentes amplitudes.
Selecciona un par de abanicos, para que sean suplementarios.
{{Q1}} = 115° *
{{Q2}} = 49°
{{Q3}} = 65° *
{{Q4}} = 37°
{{Q5}} = 60°
(abanicos con amplitudes diferentes)
(5 opciones, se ven 3. 1 correcta)
</t>
  </si>
  <si>
    <t xml:space="preserve">Q1: Mín = 20; Máx = 100; step 1</t>
  </si>
  <si>
    <t xml:space="preserve">¿Cuánto mide el ángulo en el que se ha roto el abanico?
Mide {{A2}}°.
A2: {{Q1}}</t>
  </si>
  <si>
    <t xml:space="preserve">Con todo lo anterior, calcula la amplitud del ángulo suplementario de {{Q1}}°.
Ángulo suplementario = 180° − {{Q1}}° = {{A1}}°
A1 = 180-{{Q1}}</t>
  </si>
  <si>
    <t xml:space="preserve">{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t>
  </si>
  <si>
    <t xml:space="preserve">En la clase de &lt;i&gt;ballet,&lt;/i&gt; Clara está aprendiendo a hacer un &lt;i&gt;attitude,&lt;/i&gt; una postura en la que las piernas se abren en un ángulo de 90°. Si ha conseguido llegar a una amplitud de {{Q1}}°, ¿cuánto mide el ángulo complementario a este?
Su ángulo complementario mide {{A1}}°.</t>
  </si>
  <si>
    <t xml:space="preserve">Clara practica una posición para danzas. El ángulo que debe formar con la abertura de sus piernas es de 90°. Llegó a una amplitud de 50°, determina cuál es la medida complementaria que le falta alcanzar.
Le falta alcanzar ...°</t>
  </si>
  <si>
    <t xml:space="preserve">Q1: Mín = 60; Máx = 80; step 1 </t>
  </si>
  <si>
    <t xml:space="preserve">A1 = 90-{{Q1}} </t>
  </si>
  <si>
    <t xml:space="preserve">¿A qué amplitud ha llegado Clara en clase de &lt;i&gt;ballet&lt;/i&gt;?
Ha llegado a los {{A2}}°.
A2: {{Q1}}</t>
  </si>
  <si>
    <t xml:space="preserve">{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t>
  </si>
  <si>
    <t xml:space="preserve">M5-G-7e</t>
  </si>
  <si>
    <t xml:space="preserve">Reconoce los tipos de ángulos: agudos, rectos, llanos y obtusos</t>
  </si>
  <si>
    <t xml:space="preserve">Arrastra el tipo de ángulo que corresponde debajo de cada una de las imágenes.
(Imágenes de ángulos agudo, llano, recto y obtuso)
{{A3}}|{{A1}}|{{A4}}|{{A2}}</t>
  </si>
  <si>
    <t xml:space="preserve">¿Cuál de estas imágenes corresponde a un ángulo con amplitud mayor a 90° y menor a 180°?
{{A1}} = ángulo agudo
{{A2}} = ángulo obtuso
{{A3}} = ángulo recto
{{A4}} = ángulo llano</t>
  </si>
  <si>
    <t xml:space="preserve">A1 = Agudo
A2 = Llano 
A3 = Recto
A4 = Obtuso</t>
  </si>
  <si>
    <t xml:space="preserve">De menor a mayor amplitud, los ángulos se clasifican en agudos, rectos, obtusos y llanos.</t>
  </si>
  <si>
    <t xml:space="preserve">&lt;p&gt;Según su amplitud, los ángulos se clasifican como &lt;b&gt;agudos&lt;/b&gt; (miden menos de 90°), &lt;b&gt;rectos&lt;/b&gt; (miden 90°), &lt;b&gt;obtusos&lt;/b&gt; (miden más de 90°) y &lt;b&gt;llanos&lt;/b&gt; (miden 180°).&lt;/p&gt;
- Si falla A1:
&lt;p&gt;En la imagen hay un ángulo agudo, ya que mide menos de 90°.&lt;/p&gt;
- Si falla A2:
&lt;p&gt;En la imagen hay un ángulo llano, ya que mide 180°.&lt;/p&gt;
- Si falla A3:
&lt;p&gt;En la imagen hay un ángulo recto, ya que mide 90°.&lt;/p&gt;
- Si falla A4:
&lt;p&gt;En la imagen hay un ángulo obtuso, ya que mide más de 90°.&lt;/p&gt;</t>
  </si>
  <si>
    <t xml:space="preserve">{"id":"M5-G-7e-I-1","stimulus":"&lt;p&gt;Arraste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t>
  </si>
  <si>
    <t xml:space="preserve">Arrastra el tipo de ángulo que corresponde debajo de cada una de las imágenes.
(Imágenes de ángulos llano, obtuso, agudo y recto)
{{A1}}|{{A2}}|{{A3}}|{{A4}}
{{A2}} = Mide más de 90°, pero menos de 180°
{{A3}} = Mide menos de 90°
{{A4}} = Mide 90°</t>
  </si>
  <si>
    <t xml:space="preserve">A1 = Llano
A2 = Obtuso
A3 = Agudo
A4 = Recto</t>
  </si>
  <si>
    <t xml:space="preserve">&lt;p&gt;Según su amplitud, los ángulos se clasifican como &lt;b&gt;agudos&lt;/b&gt; (miden menos de 90°), &lt;b&gt;rectos&lt;/b&gt; (miden 90°), &lt;b&gt;obtusos&lt;/b&gt; (miden más de 90°) y &lt;b&gt;llanos&lt;/b&gt; (miden 180°).&lt;/p&gt;
- Si falla A1:
&lt;p&gt;En la imagen hay un ángulo llano, ya que mide 180°.&lt;/p&gt;
- Si falla A2:
&lt;p&gt;En la imagen hay un ángulo obtuso, ya que mide más de 90°.&lt;/p&gt;
- Si falla A3:
&lt;p&gt;En la imagen hay un ángulo agudo, ya que mide menos de 90°.&lt;/p&gt;
- Si falla A4:
&lt;p&gt;En la imagen hay un ángulo recto, ya que mide 90°.&lt;/p&gt;</t>
  </si>
  <si>
    <t xml:space="preserve">{"id":"M5-G-7e-I-2","stimulus":"&lt;p&gt;Arraste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t>
  </si>
  <si>
    <t xml:space="preserve">¿De qué tipo son los siguientes ángulos?
(Imágenes de ángulo agudo | ángulo obtuso | ángulo recto | ángulo llano)
Ángulo {{A3}} | Ángulo {{A2}} | Ángulo {{A4}} | Ángulo {{A1}}</t>
  </si>
  <si>
    <t xml:space="preserve">¿Qué nombre reciben los ángulos?
(ángulo agudo, ángulo obtuso, ángulo recto, ángulo llano)
(debajo de cada imágen: )
Ángulo AGUDO  
Ángulo LLANO
Ángulo RECTO
</t>
  </si>
  <si>
    <t xml:space="preserve">A1 = agudo
A2 = obtuso
A3 = recto
A4 = llano</t>
  </si>
  <si>
    <t xml:space="preserve">&lt;p&gt;Según su amplitud, los ángulos se clasifican como &lt;b&gt;agudos&lt;/b&gt; (miden menos de 90°), &lt;b&gt;rectos&lt;/b&gt; (miden 90°), &lt;b&gt;obtusos&lt;/b&gt; (miden más de 90°) y &lt;b&gt;llanos&lt;/b&gt; (miden 180°).&lt;/p&gt;
(Sin TE individual)</t>
  </si>
  <si>
    <t xml:space="preserve">{"id":"M5-G-7e-E-1","stimulus":"&lt;p&gt;De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t>
  </si>
  <si>
    <t xml:space="preserve">¿De qué tipo son los siguientes ángulos?
(Imágenes de ángulo obtuso | ángulo agudo | ángulo recto | ángulo llano)
Ángulo {{A2}} | Ángulo {{A3}} | Ángulo {{A4}} | Ángulo {{A1}}</t>
  </si>
  <si>
    <t xml:space="preserve">A1 = obtuso
A2 = agudo
A3 = recto
A4 = llano</t>
  </si>
  <si>
    <t xml:space="preserve">&lt;p&gt;Según su amplitud, los ángulos se clasifican como &lt;b&gt;agudos&lt;/b&gt; (miden menos de 90°), &lt;b&gt;rectos&lt;/b&gt; (miden de 90°), &lt;b&gt;obtusos&lt;/b&gt; (miden más de 90°) y &lt;b&gt;llanos&lt;/b&gt; (miden 180°).&lt;/p&gt;
(Sin TE individual)</t>
  </si>
  <si>
    <t xml:space="preserve">{"id":"M5-G-7e-E-2","stimulus":"&lt;p&gt;De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t>
  </si>
  <si>
    <t xml:space="preserve">M5-G-8a</t>
  </si>
  <si>
    <t xml:space="preserve">Reconoce la bisectriz de un ángulo</t>
  </si>
  <si>
    <t xml:space="preserve">Señala cuál de las siguientes afirmaciones es correcta.
Una bisectriz divide a un ángulo en otros dos de igual amplitud. *
Una bisectriz es una semirrecta que divide a un ángulo en otros dos ángulos iguales. *
Una bisectriz tiene su origen en el vértice de un ángulo.*
Una bisectriz es un segmento que une dos puntos de un lado del ángulo.
Una bisectriz es una recta perpendicular a los lados del ángulo.
Una bisectriz es una recta paralela a los lados del ángulo.
(se ven 3 opciones, 1 correcta)</t>
  </si>
  <si>
    <t xml:space="preserve">Marcá la opción que corresponda
La bisectriz divide al ángulo, en dos ángulos de igual amplitud. *
La bisectriz es un segmento que une dos puntos de un lado del ángulo
La bisectriz es la semirrecta que divide al ángulo en dos ángulos iguales *
La bisectriz es una recta perpendicular a los lados del ángulo.
(se ven 3 opciones, 1 correcta)
</t>
  </si>
  <si>
    <t xml:space="preserve">Una bisectriz divide un ángulo en dos ángulos de igual amplitud.</t>
  </si>
  <si>
    <t xml:space="preserve">&lt;p&gt;La bisectriz de un ángulo es una semirrecta que empieza en el vértice y que lo divide en dos ángulos de igual amplitud.&lt;/p&gt;
(No TE individual)</t>
  </si>
  <si>
    <t xml:space="preserve">{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t>
  </si>
  <si>
    <t xml:space="preserve">Selecciona el ángulo en el que se ha trazado bien su bisectriz.
(se ven 3 imágenes , una correcta)</t>
  </si>
  <si>
    <t xml:space="preserve">¿Cuánto miden cada uno de los ángulos que se forman al trazar la bisectriz, en un ángulo de 70°?
Cada uno de los ángulos mide {{A1}}°
(imágen ángulo agudo)
 </t>
  </si>
  <si>
    <t xml:space="preserve">&lt;p&gt;La bisectriz de un ángulo es una semirrecta que empieza en el vértice y que lo divide en dos ángulos de igual amplitud.&lt;/p&gt;
-Si falla A4
&lt;p&gt;En este ángulo de 60° cada mitad mide 40° y 20°.&lt;/p&gt;
-Si falla A5
&lt;p&gt;En este ángulo de 120° cada mitad mide 40° y 80°.&lt;/p&gt;
-Si falla A6
&lt;p&gt;En este ángulo de 90° cada mitad mide 30° y 60°.&lt;/p&gt;
(No TE al correcto)</t>
  </si>
  <si>
    <t xml:space="preserve">{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t>
  </si>
  <si>
    <t xml:space="preserve">M5-G-8b</t>
  </si>
  <si>
    <t xml:space="preserve">Reconoce la mediatriz de un segmento</t>
  </si>
  <si>
    <t xml:space="preserve">¿Cuál de las siguientes imágenes representa una mediatriz?
(Se ven tres imágenes, una de ellas es la correcta. Ver descripción en la hoja de imágenes)</t>
  </si>
  <si>
    <t xml:space="preserve">¿Cuál es la forma correcta de trazar la mediatriz?
{{A1}} = segmento trazado con recta oblicua
{{A2}} = segmento con mediatriz trazada *
</t>
  </si>
  <si>
    <t xml:space="preserve">La mediatriz de un segmento es la recta perpendicular al segmento que lo divide en dos partes iguales.</t>
  </si>
  <si>
    <t xml:space="preserve">&lt;p&gt;La mediatriz de un segmento es la recta perpendicular al segmento que lo divide en dos partes iguales.&lt;/p&gt;
- Sí falla A2
&lt;p&gt;La recta que corta al segmento no lo divide en dos partes iguales.&lt;/p&gt;
- Sí falla A3
&lt;p&gt;La recta no es perpendicular al segmento.&lt;/p&gt;
- Sí falla A4
&lt;p&gt;La recta no corta al en dos partes.&lt;/p&gt;</t>
  </si>
  <si>
    <t xml:space="preserve">{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t>
  </si>
  <si>
    <t xml:space="preserve">Selecciona la definición correcta de la mediatriz.
✔️La mediatriz es la recta perpendicular a un segmento que lo divide en dos partes iguales.
❌La mediatriz es la recta oblicua a un segmento que lo divide en dos partes iguales.
❌La mediatriz es la recta perpendicular a un ángulo que lo divide en dos partes iguales.
❌La mediatriz es la recta perpendicular a un segmento que lo divide en dos.
❌La mediatriz es la recta paralela a un segmento que lo divide en dos partes iguales.
❌La mediatriz es la bisectriz un segmento que lo divide en dos partes iguales.
(1 correcta, 2 incorrectas)</t>
  </si>
  <si>
    <t xml:space="preserve">¿Cuánto miden los segmentos que se forman al trazar la mediatriz en un segmento de 17 cm?
Los segmentos miden ... cm</t>
  </si>
  <si>
    <t xml:space="preserve">La mediatriz de un semento es una recta perpendicular.</t>
  </si>
  <si>
    <t xml:space="preserve">&lt;p&gt;La mediatriz de un segmento es la recta perpendicular al segmento que lo divide en dos partes iguales.&lt;/p&gt;
- Sí falla A2
&lt;p&gt;La mediatriz es una recta &lt;b&gt;perpendicular&lt;/b&gt; a un segmento.&lt;/p&gt;
- Sí falla A3
&lt;p&gt;La mediatriz es una recta perpendicular a un &lt;b&gt;segmento&lt;/b&gt;.&lt;/p&gt;
- Sí falla A4
&lt;p&gt;La mediatriz divide un segmento en &lt;b&gt;dos partes iguales&lt;/b&gt;.&lt;/p&gt;
- Sí falla A5
&lt;p&gt;La mediatriz es una recta &lt;b&gt;perpendicular&lt;/b&gt; a un segmento.&lt;/p&gt;
- Sí falla A6
&lt;p&gt;La mediatriz es una &lt;b&gt;recta perpendicular&lt;/b&gt; a un segmento.&lt;/p&gt;</t>
  </si>
  <si>
    <t xml:space="preserve">{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t>
  </si>
  <si>
    <t xml:space="preserve">M5-G-9a</t>
  </si>
  <si>
    <t xml:space="preserve">Distingue los elementos básicos de un polígono: vértice, ángulo interior, lado y diagonal</t>
  </si>
  <si>
    <t xml:space="preserve">Indica si las siguientes afirmaciones son verdaderas o falsas.
Un hexágono tiene 6 lados. *
Un octógono tiene 8 lados. *
En un pentágono regular se pueden marcar 2 diagonales desde uno de los vértices. *
En un hexágono regular se pueden marcar 3 diagonales desde uno de los vértices. *
Un heptágono tiene 7 vértices. *
Un pentágono tiene 5 vértices. *
Un eneágono tiene 9 ángulos interiores.*
Un pentágono tiene 5 ángulos interiores.*
Un hexágono tiene 7 lados.
Un pentágono tiene 8 lados.
En un pentágono regular se pueden marcar 3 diagonales desde uno de los vértices.
En un heptágono regular se pueden marcar 3 diagonales desde uno de los vértices.
Un heptágono tiene 8 vértices.
Un cuadrilátero tiene 5 vértices.
Un eneágono tiene 10 ángulos interiores.
Un decágono tiene 5 ángulos interiores.
(5 opciones, se ven 3, 2 verdaderas)</t>
  </si>
  <si>
    <t xml:space="preserve">Indica si las siguientes afirmaciones son verdaderas o falsas
Un pentágono regular tiene 8 lados
Un hexágono regular tiene 6 lados *
En un pentágono regular se pueden marcar, dos diagonales, desde un vértice *
Un octógono regular cuenta con 8 vértices *
Un heptágono regular tiene 4 ángulos interiores.
(5 opciones, se ven 3, 1 verdadera)
</t>
  </si>
  <si>
    <t xml:space="preserve">Los elementos básicos de un polígono son: vértices, ángulos interiores, lados y diagonales.</t>
  </si>
  <si>
    <t xml:space="preserve">&lt;p&gt;Los elementos básicos que componen un polígono son los vértices, los ángulos interiores, los lados y las diagonales.&lt;/p&gt;
- Sí falla A9
&lt;p&gt;Es falsa. Un hexágono se compone de 6 lados.&lt;/p&gt;
- Sí falla A10
&lt;p&gt;Es falsa. Un pentágono se compone de 5 lados.&lt;/p&gt;
- Sí falla A11
&lt;p&gt;Es falsa. Desde uno de los vértices de un pentágono regular se pueden marcar 2 diagonales.&lt;/p&gt;
- Sí falla A12
&lt;p&gt;Es falsa. Desde uno de los vértices de un heptágono regular se pueden marcar 4 diagonales.&lt;/p&gt;
- Sí falla A13
&lt;p&gt;Es falsa. Un heptágono tiene 7 vértices.&lt;/p&gt;
- Sí falla A14
&lt;p&gt;Es falsa. Un cuadrilátero tiene 4 vértices.&lt;/p&gt;
- Sí falla A15
&lt;p&gt;Es falsa. Un eneágono tiene 9 ángulos interiores.&lt;/p&gt;
- Sí falla A16
&lt;p&gt;Es falsa. Un decágono tiene 10 ángulos interiores.&lt;/p&gt;
(No TE a las correctas)</t>
  </si>
  <si>
    <t xml:space="preserve">{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t>
  </si>
  <si>
    <t xml:space="preserve">Completa la siguiente información sobre este polígono.
(Heptágono)
Número de vértices: {{A1}}
Número de lados: {{A2}}
Número de diagonales desde un vértice: {{A3}}
Número de ángulos interiores: {{A4}}</t>
  </si>
  <si>
    <t xml:space="preserve">De acuerdo a la figura completá con la cantidad que corresponda.
pentágono
(debajo de la imágen:)
Vértice ...
Lado ...
Diagonal ...
</t>
  </si>
  <si>
    <t xml:space="preserve">A1 = 7
A2 = 7
A3 = 4
A4 = 7</t>
  </si>
  <si>
    <t xml:space="preserve">Los heptágonos tienen el mismo número de lados, vértices y ángulos.</t>
  </si>
  <si>
    <t xml:space="preserve">&lt;p&gt;Este heptágono es un polígono regular que tiene 7 vértices, 7 lados y 7 ángulos interiores. Desde uno de sus vértices se pueden trazar 4 diagonales.&lt;/p&gt; 
(Añadir la imagen M5-G-9a-4)</t>
  </si>
  <si>
    <t xml:space="preserve">{"id":"M5-G-9a-E-1","stimulus":"&lt;p&gt;Preencha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t>
  </si>
  <si>
    <t xml:space="preserve">Completa la siguiente información sobre este polígono.
(Octógono)
Número de vértices: {{A1}}
Número de lados: {{A2}}
Número de diagonales desde un vértice: {{A3}}
Número de ángulos interiores: {{A4}}</t>
  </si>
  <si>
    <t xml:space="preserve">A1 = 8
A2 = 8
A3 = 5
A4 = 8</t>
  </si>
  <si>
    <t xml:space="preserve">Los octógonos tienen el mismo número de lados, vértices y ángulos.</t>
  </si>
  <si>
    <t xml:space="preserve">&lt;p&gt;Este octógono es un polígono regular que tiene 8 vértices, 8 lados y 8 ángulos interiores. Desde uno de sus vértices se pueden trazar 5 diagonales.&lt;/p&gt; 
(Añadir la imagen M5-G-9a-5)</t>
  </si>
  <si>
    <t xml:space="preserve">{"id":"M5-G-9a-E-2","stimulus":"&lt;p&gt;Preencha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t>
  </si>
  <si>
    <t xml:space="preserve">Completa la siguiente información sobre este polígono.
(Pentágono)
Número de vértices: {{A1}}
Número de lados: {{A2}}
Número de diagonales desde un vértice: {{A3}}
Número de ángulos interiores: {{A4}}</t>
  </si>
  <si>
    <t xml:space="preserve">A1 = 5
A2 = 5
A3 = 2
A4 = 5</t>
  </si>
  <si>
    <t xml:space="preserve">Los pentágonos tienen el mismo número de lados, vértices y ángulos.</t>
  </si>
  <si>
    <t xml:space="preserve">&lt;p&gt;Este pentágono es un polígono regular que tiene 5 vértices, 5 lados y 5 ángulos interiores. Desde uno de sus vértices se pueden trazar 2 diagonales.&lt;/p&gt; 
(Añadir la imagen M5-G-9a-5)</t>
  </si>
  <si>
    <t xml:space="preserve">{"id":"M5-G-9a-E-3","stimulus":"&lt;p&gt;Preencha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t>
  </si>
  <si>
    <t xml:space="preserve">M5-G-9b</t>
  </si>
  <si>
    <t xml:space="preserve">Clasifica polígonos atendiendo al número de lados: triángulo, cuadrilátero, pentágono, hexágono, heptágono, octágono, eneágono y decágono</t>
  </si>
  <si>
    <t xml:space="preserve">Relaciona cada polígono con su número de lados.
Pentágono - 5 lados
Hexágono - 6 lados
Heptágono - 7 lados
Octógono - 8 lados
Eneágono - 9 lados
Decágono - 10 lados</t>
  </si>
  <si>
    <t xml:space="preserve">Relaciona cada polígono con su nombre, de acuerdo al número de lados.
{{A1}} = pentágono
{{A2}} = triángulo
{{A3}} = hexágono
{{A4}} = decágono
{{A5}} = heptágono
{{A6}} = eneágono
{{A7}} = octógono
{{A8}} = cuadrilátero</t>
  </si>
  <si>
    <t xml:space="preserve">El prefijo &lt;i&gt;penta&lt;/i&gt; significa cinco y &lt;i&gt;hexa&lt;/i&gt;, seis.</t>
  </si>
  <si>
    <t xml:space="preserve">&lt;p&gt;Los polígonos se pueden clasificar según el número de lados.&lt;/p&gt;
- Si falla A1:
&lt;p&gt;El pentágono es un polígono de 5 lados.&lt;/p&gt;
- Sí falla A2
&lt;p&gt;El hexágono es un polígono de 6 lados.&lt;/p&gt;
- Si falla A3
&lt;p&gt;El heptágono es un polígono de 7 lados.&lt;/p&gt;
- Sí falla A4
&lt;p&gt;El octógono es un polígono de 8 lados.&lt;/p&gt;
- Sí falla A5
&lt;p&gt;El eneágono es un polígono de 9 lados.&lt;/p&gt;
- Sí falla A6
&lt;p&gt;El decágono es un polígono de 10 lados.&lt;/p&gt;</t>
  </si>
  <si>
    <t xml:space="preserve">{"id":"M5-G-9b-I-1","stimulus":"&lt;p&gt;Arraste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t>
  </si>
  <si>
    <t xml:space="preserve">Escribe el nombre de los siguientes polígonos.
(Imagen de los polígonos y debajo response)
{{A1}} = Pentágono
{{A2}} = Heptágono
{{A3}} = Decágono</t>
  </si>
  <si>
    <t xml:space="preserve">Escribí el nombre de cada polígono
Pentágono {{A1}}
Octógono {{A2}}
Heptágono {{A3}}
Triángulo {{A4}}
Cuádrilatero {{A5}}
Hexágono {{A6}}
Decágono {{A7}}
Eneágono {{A8}}
(8 opciones, se ven 3)
</t>
  </si>
  <si>
    <t xml:space="preserve">El pentágono es un polígono de 5 lados.</t>
  </si>
  <si>
    <t xml:space="preserve">&lt;p&gt;Los polígonos se pueden clasificar según el número de lados.&lt;/p&gt;
- Si falla A1:
&lt;p&gt;Este polígono se llama pentágono porque tiene 5 lados.&lt;/p&gt;
- Si falla A2:
&lt;p&gt;Este polígono se llama heptágono porque tiene 7 lados.&lt;/p&gt;
- Si falla A3:
&lt;p&gt;Este polígono se llama decágono porque tiene 10 lados.&lt;/p&gt;</t>
  </si>
  <si>
    <t xml:space="preserve">{"id":"M5-G-9b-E-1","stimulus":"&lt;p&gt;Escreva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t>
  </si>
  <si>
    <t xml:space="preserve">Escribe el nombre de los siguientes polígonos.
(Imágenes de los polígonos y debajo response)
{{A1}} = Octógono
{{A2}} = Hexágono
{{A3}} = Eneágono</t>
  </si>
  <si>
    <t xml:space="preserve">El hexágono es un polígono de 6 lados.</t>
  </si>
  <si>
    <t xml:space="preserve">&lt;p&gt;Los polígonos se pueden clasificar según el número de lados.&lt;/p&gt;
- Si falla A1:
&lt;p&gt;Este polígono se llama octógono porque tiene 8 lados.&lt;/p&gt;
- Si falla A2:
&lt;p&gt;Este polígono se llama hexágono porque tiene 6 lados.&lt;/p&gt;
- Si falla A3:
&lt;p&gt;Este polígono se llama eneágono porque tiene 9 lados.&lt;/p&gt;</t>
  </si>
  <si>
    <t xml:space="preserve">{"id":"M5-G-9b-E-2","stimulus":"&lt;p&gt;Escreva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t>
  </si>
  <si>
    <t xml:space="preserve">Escribe el nombre de los siguientes polígonos.
(Imágenes de los polígonos y debajo response)
{{A1}} = Pentágono
{{A2}} = Decágono
{{A3}} = Octógono</t>
  </si>
  <si>
    <t xml:space="preserve">&lt;p&gt;Los polígonos se pueden clasificar según el número de lados.&lt;/p&gt;
- Si falla A1:
&lt;p&gt;Este polígono se llama pentágono porque tiene 5 lados.&lt;/p&gt;
- Si falla A2:
&lt;p&gt;Este polígono se llama decágono porque tiene 10 lados.&lt;/p&gt;
- Si falla A3:
&lt;p&gt;Este polígono se llama octógono porque tiene 8 lados.&lt;/p&gt;</t>
  </si>
  <si>
    <t xml:space="preserve">{"id":"M5-G-9b-E-3","stimulus":"&lt;p&gt;Escreva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t>
  </si>
  <si>
    <t xml:space="preserve">M5-G-9c</t>
  </si>
  <si>
    <t xml:space="preserve">Percibe la concavidad y convexidad de los polígonos</t>
  </si>
  <si>
    <t xml:space="preserve">Selecciona los polígonos convexos.
(se ven 4 polígonos, 2 convexos)</t>
  </si>
  <si>
    <t xml:space="preserve">Si todos los ángulos interiores del polígono miden menos de 180°, es un polígono convexo.</t>
  </si>
  <si>
    <t xml:space="preserve">&lt;p&gt;Un polígono es convexo si todos sus ángulos interiores miden menos de 180°.&lt;/p&gt;
Sin TE particular (es repetir el mismo texto)</t>
  </si>
  <si>
    <t xml:space="preserve">{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t>
  </si>
  <si>
    <t xml:space="preserve">Selecciona los polígonos cóncavos.
(se ven 4 polígonos, 2 cóncavos)</t>
  </si>
  <si>
    <t xml:space="preserve">Un polígono es cóncavo si alguno de sus ángulos interiores mide más de 180°.</t>
  </si>
  <si>
    <t xml:space="preserve">&lt;p&gt;Un polígono es cóncavo si alguno de sus ángulos interiores mide más de 180° o si alguno de sus vértices apunta al interior del polígono.&lt;/p&gt;
Sin TE particular (es repetir el mismo texto)</t>
  </si>
  <si>
    <t xml:space="preserve">{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t>
  </si>
  <si>
    <t xml:space="preserve">Indica si estos polígonos son cóncavos o convexos.
(se ven 3 imágenes)
Polígono {{A1}} | Polígono {{A2}} | Polígono {{A3}}</t>
  </si>
  <si>
    <t xml:space="preserve">Indica si estos polígonos son cóncavos o convexos.
(se ven 2 imágenes)
Polígono {{A1}} | Polígono {{A2}}</t>
  </si>
  <si>
    <t xml:space="preserve">A1 = "Cóncavo"
A2 = "Cóncavo"
A3 = "Convexo"</t>
  </si>
  <si>
    <t xml:space="preserve">&lt;p&gt;Un polígono es &lt;b&gt;cóncavo&lt;/b&gt; si alguno de sus ángulos interiores mide más de 180°. Un polígono es &lt;b&gt;convexo&lt;/b&gt; si todos sus ángulos interiores miden menos de 180°.&lt;/p&gt;
Sin TE particular (es repetir el mismo texto)</t>
  </si>
  <si>
    <t xml:space="preserve">{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t>
  </si>
  <si>
    <t xml:space="preserve">A1 = "Cóncavo"
A2 = "Convexo"
A3 = "Convexo"</t>
  </si>
  <si>
    <t xml:space="preserve">{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t>
  </si>
  <si>
    <t xml:space="preserve">M5-G-9d</t>
  </si>
  <si>
    <t xml:space="preserve">Clasifica polígonos en regulares e irregulares</t>
  </si>
  <si>
    <t xml:space="preserve">Selecciona los polígonos regulares.
(se ven 4 polígonos, 2 regulares)</t>
  </si>
  <si>
    <t xml:space="preserve">Indica sí las siguientes figuras son polígonos regulares o irregulares
{{A1}} = polígono regular
{{A2}} = polígono irregular
{{A3}} = polígono irregular
{{A4}} = polígono regular
{{A5}} = polígono regular 
{{A6}} = polígono irregular
(6 opciones, se ven 4)</t>
  </si>
  <si>
    <t xml:space="preserve">Los polígonos regulares tienen sus lados y ángulos iguales.</t>
  </si>
  <si>
    <t xml:space="preserve">&lt;p&gt;Un polígono regular tiene todos sus lados y ángulos iguales.&lt;/p&gt;
Sin TE particular (es repetir el mismo texto)</t>
  </si>
  <si>
    <t xml:space="preserve">{"id":"M5-G-9d-I-1","stimulus":"&lt;p&gt;Selecione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t>
  </si>
  <si>
    <t xml:space="preserve">Seleciona los polígonos irregulares.
(se ven 4 polígonos, 2 irregulares)
</t>
  </si>
  <si>
    <t xml:space="preserve">Los polígonos irregulares tienen lados y ángulos diferentes entre sí.</t>
  </si>
  <si>
    <t xml:space="preserve">&lt;p&gt;Un polígono irregular tiene lados y ángulos diferentes entre sí.&lt;/p&gt;
Sin TE particular (es repetir el mismo texto)</t>
  </si>
  <si>
    <t xml:space="preserve">{"id":"M5-G-9d-I-2","stimulus":"&lt;p&gt;Selecione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t>
  </si>
  <si>
    <t xml:space="preserve">Indica si estos polígonos son regulares o irregulares.
(se ven 2 imágenes)
Polígono {{A1}} | Polígono {{A2}}</t>
  </si>
  <si>
    <t xml:space="preserve">La imagen está formada por diferentes polígonos regulares e irregulares.
Observá y señalá que figuras corresponden a polígonos regulares y cuáles a polígonos irregulares.
</t>
  </si>
  <si>
    <t xml:space="preserve">Dar aleatoriedad a las imágenes.</t>
  </si>
  <si>
    <t xml:space="preserve">A1 = regular
A2 = irregular</t>
  </si>
  <si>
    <t xml:space="preserve">&lt;p&gt;Un polígono es &lt;b&gt;regular&lt;/b&gt; cuando todos sus lados y ángulos son iguales y es &lt;b&gt;irregular&lt;/b&gt; cuando todos sus lados y ángulos no son iguales entre sí.&lt;/p&gt;
Sin TE particular (es repetir el mismo texto)</t>
  </si>
  <si>
    <t xml:space="preserve">{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t>
  </si>
  <si>
    <t xml:space="preserve">A1 = irregular
A2 = regular</t>
  </si>
  <si>
    <t xml:space="preserve">{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t>
  </si>
  <si>
    <t xml:space="preserve">M5-G-17a</t>
  </si>
  <si>
    <t xml:space="preserve">Calcula el perímetro de un polígono regular e irregular</t>
  </si>
  <si>
    <t xml:space="preserve">Indica cuál de estos cálculos permite hallar el perímetro de un polígono.
La suma de la longitud de todos sus lados. *
La suma de la longitud de todos sus lados dividida entre dos. 
El producto de la longitud de todos sus lados.
El cuadrado de la suma de la longitud de todos sus lados.
La suma de la longitud de todos sus lados multiplicado por dos.
El cuadrado del número de lados multiplicado por dos.
(Salen 3 opciones, 1 correcta 2 incorrectas)</t>
  </si>
  <si>
    <t xml:space="preserve">El perímetro de un polígono se calcula sumando la longitud de sus lados.</t>
  </si>
  <si>
    <t xml:space="preserve">&lt;p&gt;El perímetro de un polígono se obtiene con la &lt;b&gt;suma&lt;/b&gt; de las longitudes de todos sus lados.&lt;/p&gt;
Quito los TE particulares porque no aportan nada significativo al TE general.</t>
  </si>
  <si>
    <t xml:space="preserve">{"id":"M5-G-17a-I-1","stimulus":"&lt;p&gt;Indique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t>
  </si>
  <si>
    <t xml:space="preserve">Calcula el perímetro de este pentágono irregular.
(imagen)
El perímetro del polígono mide {{A1}} cm.</t>
  </si>
  <si>
    <t xml:space="preserve">Calculá el perímetro del polígono
{{A1}} = pentágono irregular
El perímetro del polígono es ... cm
</t>
  </si>
  <si>
    <t xml:space="preserve">Etiquetas de la imagen (con cm): https://drive.google.com/file/d/1dig7Etv5QgexQFMSxtVGs5yNWIGitQbR/view?usp=sharing
Q1: Min = 1; Máx = 5; Step = 1</t>
  </si>
  <si>
    <t xml:space="preserve">T1 = 1.4*{{Q1}}
T2 = {{Q1}}*2
A1 = 7.4*{{Q1}}</t>
  </si>
  <si>
    <t xml:space="preserve">&lt;p&gt;El perímetro de un polígono se obtiene sumando la longitud de todos sus lados.&lt;/p&gt;&lt;p&gt;Perímetro = {{Q1}} cm + {{Q1}} cm + {{T2}} cm + {{T2}} cm + {{T1}} cm = {{A1}} cm&lt;/p&gt;</t>
  </si>
  <si>
    <t xml:space="preserve">{"id":"M5-G-17a-E-1","stimulus":"&lt;p&gt;Encontre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t>
  </si>
  <si>
    <t xml:space="preserve">Calcula el perímetro de este pentágono regular.
(imagen)
El perímetro del polígono mide {{A1}} cm.</t>
  </si>
  <si>
    <t xml:space="preserve">Calculá el perímetro del polígono
{{A2}} = pentágono regular
El perímetro del polígono es ... cm
</t>
  </si>
  <si>
    <t xml:space="preserve">{{Q1}}: Min = 2; Máx = 6; Step = 1</t>
  </si>
  <si>
    <t xml:space="preserve">A1 = {{Q1}}*5</t>
  </si>
  <si>
    <t xml:space="preserve">&lt;p&gt;El perímetro de un polígono se obtiene sumando la longitud de todos sus lados.&lt;/p&gt;&lt;p&gt;Perímetro = {{Q1}} cm + {{Q1}} cm + {{Q1}} cm + {{Q1}} cm + {{Q1}} cm = {{A1}} cm&lt;/p&gt;</t>
  </si>
  <si>
    <t xml:space="preserve">{"id":"M5-G-17a-E-2","stimulus":"&lt;p&gt;Encontre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t>
  </si>
  <si>
    <t xml:space="preserve">Calcula el perímetro de este hexágono irregular.
El perímetro mide {{A1}} cm.</t>
  </si>
  <si>
    <t xml:space="preserve">Calculá el perímetro del polígono
{{A3}} = hexágono irregular
El perímetro del polígono es ... cm
</t>
  </si>
  <si>
    <t xml:space="preserve">Etiquetas de la imagen (con cm): https://drive.google.com/file/d/1QZ54VvWsNpI9sbNSJ9noOpbCcAP70X3T/view?usp=sharing 
Q1: Mín = 1; Max = 6; Step = 1.</t>
  </si>
  <si>
    <t xml:space="preserve">T1 = {{Q1}}*1.5
A1 = {{Q1}}*7</t>
  </si>
  <si>
    <t xml:space="preserve">&lt;p&gt;El perímetro de un polígono se obtiene sumando la longitud de todos sus lados.&lt;/p&gt;&lt;p&gt;Perímetro = {{Q1}} cm + {{Q1}} cm + {{Q1}} cm + {{Q1}} cm + {{T1}} cm + {{T1}} cm = {{A1}} cm&lt;/p&gt;</t>
  </si>
  <si>
    <t xml:space="preserve">{"id":"M5-G-17a-E-3","stimulus":"&lt;p&gt;Encontre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t>
  </si>
  <si>
    <t xml:space="preserve">Un granjero quiere cercar el perímetro de su corral con forma de cuadrilátero irregular. Si sus lados miden {{Q1}} m, {{Q2}} m, {{Q3}} m y {{Q4}} m, ¿cuántos metros va a cercar?
El perímetro del corral mide {{A1}} m.</t>
  </si>
  <si>
    <t xml:space="preserve">El granjero quiere cercar un corral con alambre, para evitar que sus animales se escapen. El terreno tiene forma de polígono irregular. Calcular los metros de alambre que necesita para cercarlo, sí las medidas son de 8 m, 10 m, 5 m, 3 m respectivamente, cada lado del corral? 
Necesita de ... m de alambre para cercar el corral
</t>
  </si>
  <si>
    <t xml:space="preserve">Q1: Mín 10; Máx 80; step 1
Q2: Mín10; Máx 80; step 1
Q3: Mín 10; Máx 80; step 1
Q4: Mín 10; Máx 80; step 1</t>
  </si>
  <si>
    <t xml:space="preserve">A1 = {{Q1}}+{{Q2}}+{{Q3}}+{{Q4}} </t>
  </si>
  <si>
    <t xml:space="preserve">¿Cuánto mide el lado del corral que falta en la siguiente lista?
{{Q1}} m, {{Q2}} m, {{Q3}} m y {{A2}} m.
[{{A2}}: {{Q4}}]
[Cloze with math]</t>
  </si>
  <si>
    <t xml:space="preserve">¿Qué pide el enunciado?
Calcular el perímetro del corral.*
Calcular el área del corral.
Hallar el lado más grande.</t>
  </si>
  <si>
    <t xml:space="preserve">¿Cómo se calcula el perímetro de un polígono?
Sumando la longitud de todos sus lados.*
Multiplicando la longitud de todos sus lados.
Dividiendo la longitud de todos sus lados.</t>
  </si>
  <si>
    <t xml:space="preserve">Suma la longitud de los lados del corral para hallar el perímetro.
Perímetro = {{Q1}} m + {{Q2}} m + {{Q3}} m + {{Q4}} m  = {{A1}} m
[A1 = {{Q1}} + {{Q2}} + {{Q3}} + {{Q4}}]</t>
  </si>
  <si>
    <t xml:space="preserve">{"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t>
  </si>
  <si>
    <t xml:space="preserve">A la salida de la escuela, Mateo va al parque y recorre con una vuelta todo el lugar. ¿Cuántos metros recorre al dar una vuelta completa? El parque tiene forma de polígono irregular y la medida de sus cuatro lados es de {{Q1}} m, {{Q2}} m, {{Q3}} m y {{Q4}} m?
Mateo recorre {{A1}} m.</t>
  </si>
  <si>
    <t xml:space="preserve">A la salida de la escuela, Mateo va al parque y recorre con una vuelta, todo el lugar.
¿Cuántos metros recorre por día, al dar una vuelta completa, sí el parque son de forma irregular y la medida de sus lados es de 40 m, 55 m, 80 m, 70 m?
Mateo recorre por día ... m </t>
  </si>
  <si>
    <t xml:space="preserve">Q1: Mín 40; Máx 50; step 5
Q2: Mín 55; Máx 65; step 5
Q3: Mín 80; Máx 100; step 5
Q4: Mín 70; Máx 85; step 5</t>
  </si>
  <si>
    <t xml:space="preserve">A1 = {{Q1}} + {{Q2}} + {{Q3}} + {{Q4}}</t>
  </si>
  <si>
    <t xml:space="preserve">¿Cuánto mide el lado del parque que falta en la siguiente lista?
{{Q1}} m, {{Q2}} m, {{Q3}} m y {{A2}} m.
[{{A2}}: {{Q4}}]
[Cloze with math]</t>
  </si>
  <si>
    <t xml:space="preserve">¿Qué pide el enunciado?
Calcular el perímetro del parque.*
Calcular el área del parque.
Hallar el lado más grande.</t>
  </si>
  <si>
    <t xml:space="preserve">Suma la longitud de los lados del parque para hallar el perímetro.
Perímetro = {{Q1}} m + {{Q2}} m + {{Q3}} m + {{Q4}} m  = {{A1}} m
[A1 = {{Q1}} + {{Q2}} + {{Q3}} + {{Q4}}]</t>
  </si>
  <si>
    <t xml:space="preserve">{"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t>
  </si>
  <si>
    <t xml:space="preserve">Marta quiere adornar todo el borde de un pequeño mural de cartulina con cinta adhesiva de colores. ¿Cuántos cm de cinta necesita si la cartulina es un rectángulo cuya base mide {{Q1}} cm y su altura {{Q2}} cm?
Necesita {{A1}} cm de cinta.</t>
  </si>
  <si>
    <t xml:space="preserve">Guada debe presentar una cartulina con información que le pidió su maestra; cartulina que pegará en una de las paredes del salón.
¿Cuántos cm de cinta necesita para pegar alrededor de la cartulina, si tiene forma de rectángulo, y sus medidas son de ... cm de base y ... cm de altura?
Necesita ... cm de cinta para pegar alrededor de la cartulina</t>
  </si>
  <si>
    <t xml:space="preserve">Q1: Mín 25; Máx 40; step 1
Q2: Mín 10; Máx 24; step 1</t>
  </si>
  <si>
    <t xml:space="preserve">A1 = {{Q1}} + {{Q1}} + {{Q2}} + {{Q2}} </t>
  </si>
  <si>
    <t xml:space="preserve">¿Cuánto mide la base del mural? ¿Y la altura? 
Base del mural = {{A2}} cm
Altura del mural = {{A3}} cm
[A2={{Q1}}
A3={{Q2}}]</t>
  </si>
  <si>
    <t xml:space="preserve">¿Qué pide el enunciado?
Calcular el perímetro del mural.*
Calcular el área del mural.
Hallar el lado más grande.</t>
  </si>
  <si>
    <t xml:space="preserve">Suma la longitud de los lados para hallar los cm de cinta adhesiva que necesita Marta.
Perímetro = {{Q1}} cm + {{Q2}} cm + {{Q3}} cm + {{Q4}} cm  = {{A1}} cm
[A1 = {{Q1}} + {{Q2}} + {{Q3}} + {{Q4}}]</t>
  </si>
  <si>
    <t xml:space="preserve">{"id":"M5-G-17a-A-3","seed":{"parameters":[{"name":"Q1","label":null,"min":25,"max":40,"step":1},{"name":"Q2","label":null,"min":10,"max":24,"step":1}],"uniques":true},"scaffolding":[{"id":"step-0","stimulus":"&lt;p&gt;Marta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t>
  </si>
  <si>
    <t xml:space="preserve">Juan fabrica marcos para cuadros con forma de polígonos regulares e irregulares. Completa el perímetro de uno de esos marcos que tiene las medidas de la imagen.
(imagen, label con "Q1 cm" en uno de los lados)
El perímetro del marco mide {{A1}} cm.</t>
  </si>
  <si>
    <t xml:space="preserve">Juan prepara marcos de diferentes formas y tamaños, para cuadros. Tienen forma de polígonos regulares e irregulares. Completá el perímetro de uno de los marcos que realizó, si sus medidas se ven en la imagen
{{A1}} = pentágono irregular
El perímetro del marco es de ... cm
</t>
  </si>
  <si>
    <t xml:space="preserve">Q1: Mín = 15; Máx = 40; step 1</t>
  </si>
  <si>
    <t xml:space="preserve">A1 = 6*{{Q1}}</t>
  </si>
  <si>
    <t xml:space="preserve">¿Cuánto mide cada lado del marco?
Lado = {{A2}} cm
[A2: {{Q1}}]</t>
  </si>
  <si>
    <t xml:space="preserve">¿Qué pide el enunciado?
Calcular el perímetro del marco.*
Calcular el área del marco.
Hallar el lado más grande.</t>
  </si>
  <si>
    <t xml:space="preserve">Suma la longitud de los lados del marco para hallar el perímetro.
Perímetro = {{Q1}} cm + {{Q1}} cm + {{Q1}} cm + {{Q1}} cm + {{Q1}} cm + {{Q1}} cm = {{A1}} cm
[A1 = {{Q1}}*6]</t>
  </si>
  <si>
    <t xml:space="preserve">{"id":"M5-G-17a-A-4","seed":{"parameters":[{"name":"Q1","label":null,"min":15,"max":40,"step":1}],"uniques":true},"scaffolding":[{"id":"step-0","stimulus":"&lt;p&gt;João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t>
  </si>
  <si>
    <t xml:space="preserve">Las invitaciones para un evento se han enviado en sobres como el de la imagen. Calcula el perímetro del sobre abierto, que tiene forma de pentágono irregular.
(imagen con labels)
El perímetro del sobre es de &lt;span class=\"no-break\"&gt;{{A1}} cm.&lt;/span&gt;</t>
  </si>
  <si>
    <t xml:space="preserve">Para un evento, se necesitan enviar tarjetas de invitación. Las mismas van a ser enviadas con un sobre, similar al de la imágen. Calculá el perímetro del sobre,imaginándolo abierto, con forma de polígono irregular, como para poner la invitación dentro.
El perímetro del sobre es de {{A1}} cm
</t>
  </si>
  <si>
    <t xml:space="preserve">Etiquetas como en esta imagen (con cm): https://drive.google.com/file/d/1vk3T3IXblH1q95KkeCQOl32lcBdVhbTn/view?usp=sharing
Q1: Mín 5; Máx 10; step 1</t>
  </si>
  <si>
    <t xml:space="preserve">T1 = {{Q1}}*2
T2 = {{Q1}}*1.1
A1 = 6.2*{{Q1}}</t>
  </si>
  <si>
    <t xml:space="preserve">¿Cuánto mide el lado del sobre que falta en la siguiente lista?
{{Q1}} cm, {{Q1}} cm, {{T2}} cm, {{T2}} cm y {{A2}} cm.
[A2 = {{Q1}}*2
T2 = {{Q1}}*1.1]</t>
  </si>
  <si>
    <t xml:space="preserve">¿Qué pide el enunciado?
Calcular el perímetro del sobre abierto.*
Calcular el área del sobre abierto.
Hallar el lado más grande.</t>
  </si>
  <si>
    <t xml:space="preserve">Suma la longitud de los lados del sobre abierto para hallar el perímetro.
Perímetro = {{Q1}} cm + {{Q1}} cm + {{T2}} cm + {{T2}} cm + {{T1}} cm = {{A1}} cm
[T1 = {{Q1}}*2
T2 = {{Q1}}*1.1
A1 = 6.2*{{Q1}}]</t>
  </si>
  <si>
    <t xml:space="preserve">{"id":"M5-G-17a-A-5","seed":{"parameters":[{"name":"Q1","label":null,"min":5,"max":10,"step":1}],"uniques":true},"scaffolding":[{"id":"step-0","stimulus":"&lt;p&gt;Os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t>
  </si>
  <si>
    <t xml:space="preserve">M5-G-10a</t>
  </si>
  <si>
    <t xml:space="preserve">Clasifica triángulos atendiendo a sus lados (equiláteros, isósceles y escalenos)</t>
  </si>
  <si>
    <t xml:space="preserve">Indica cuál de las siguientes afirmaciones es correcta.
Los lados de un triángulo equilátero miden lo mismo.*
En un triángulo isósceles dos de sus lados tienen la misma longitud.*
En los triángulos escalenos sus tres lados tienen diferentes longitudes.*
Los lados de un triángulo escaleno miden todos lo mismo.
En los triángulos equilateros sus tres lados tienen diferentes longitudes.
Todos los lados de un triángulo isósceles miden lo mismo.
(1 correcta, se ven 3)</t>
  </si>
  <si>
    <t xml:space="preserve">Decidí cuáles de las siguientes afirmaciones son correctas
{{A1}} = En los triángulos escalenos, todos sus lados tienen la misma medida.
{{A2}} = Los lados de un triángulo equilátero, tienen la misma medida. *
{{A3}} = En todo triángulo isósceles, dos de sus lados tienen la misma medida. *
{{A4}} = En los triángulos equiláteros, todos sus lados tienen diferentes medidas.
{{A5}} = Los triángulos escalenos tienen sus tres lados con diferentes medidas. *
{{A6}} = Los triángulos isósceles tienen todos sus lados con la misma medida
(6 opciones, 3 correctas, se ven 4)
</t>
  </si>
  <si>
    <t xml:space="preserve">Los triángulos se clasifican según el número de lados iguales en equiláteros, isósceles y escalenos.</t>
  </si>
  <si>
    <t xml:space="preserve">&lt;p&gt;Los triángulos se clasifican en &lt;b&gt;equiláteros&lt;/b&gt; (todos sus lados son iguales), &lt;b&gt;isósceles&lt;/b&gt; (dos de sus lados son iguales) y &lt;b&gt;escalenos&lt;/b&gt; (todos sus lados son desiguales).&lt;/p&gt;
- Si falla A4
&lt;p&gt;En un triángulo escaleno, todos los lados tienen medidas diferentes.&lt;/p&gt;
- Si falla A5
&lt;p&gt;En un triángulo equilátero, todos sus lados miden lo mismo.&lt;/p&gt;
- Si falla A6
&lt;p&gt;En un triángulo isósceles, solo dos de sus lados son iguales.&lt;/p&gt;</t>
  </si>
  <si>
    <t xml:space="preserve">{"id":"M5-G-10a-I-1","stimulus":"&lt;p&gt;Indique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t>
  </si>
  <si>
    <t xml:space="preserve">¿Qué nombre reciben los siguientes triángulos según la longitud de sus lados?
(triángulo isósceles)
(triángulo escaleno)
(Debajo de cada imagen:)
Triángulo {{A1}}.
Triángulo {{A2}}.</t>
  </si>
  <si>
    <t xml:space="preserve">¿Qué nombre recibe este triángulo según la medida de sus lados?
(Imagen de triángulo isósceles)
Triángulo ... .</t>
  </si>
  <si>
    <t xml:space="preserve">&lt;img src=\"http://drive.google.com/uc?export=view&amp;id={{Q1}}\"&gt;
            {
                "name": "Q1",
                "label": null,
                "list": [
                    "1cmW333lOfAToXdMLi0utyB_jdNp3N0PT",
                    "1abqfWgESe0uPwjkItOdRn28r_Ew8vsUB",
                    "1_CYgjf6BaNm15p1gBRJSTMxuQ18nrcsb"
                ]
            }</t>
  </si>
  <si>
    <t xml:space="preserve">A1 = "isósceles"
A2 = "escaleno"</t>
  </si>
  <si>
    <t xml:space="preserve">&lt;p&gt;Los triángulos se clasifican en &lt;b&gt;equiláteros&lt;/b&gt; (todos sus lados son iguales), &lt;b&gt;isósceles&lt;/b&gt; (dos de sus lados son iguales) y &lt;b&gt;escalenos&lt;/b&gt; (todos sus lados son desiguales).&lt;/p&gt;
Quito el TE particular porque incluye la misma información que el general</t>
  </si>
  <si>
    <t xml:space="preserve">{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t>
  </si>
  <si>
    <t xml:space="preserve">¿Qué nombre reciben los siguientes triángulos según la longitud de sus lados?
(triángulo isósceles)
(triángulo equilátero)
(Debajo de cada imagen:)
Triángulo {{A1}}.
Triángulo {{A2}}.</t>
  </si>
  <si>
    <t xml:space="preserve">¿Qué nombre recibe este triángulo según la medida de sus lados?
(Imagen de triángulo equilátero)
Triángulo ... .</t>
  </si>
  <si>
    <t xml:space="preserve">A1 = "isósceles"
A2 = "equilátero"</t>
  </si>
  <si>
    <t xml:space="preserve">{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t>
  </si>
  <si>
    <t xml:space="preserve">¿Qué nombre reciben los siguientes triángulos según la longitud de sus lados?
(triángulo escaleno)
(triángulo equilátero)
(Debajo de cada imagen:)
Triángulo {{A1}}.
Triángulo {{A2}}.</t>
  </si>
  <si>
    <t xml:space="preserve">¿Qué nombre recibe este triángulo según la medida de sus lados?
(Imagen de triángulo escaleno)
Triángulo ... .</t>
  </si>
  <si>
    <t xml:space="preserve">A1 = "escaleno"
A2 = "equilátero"</t>
  </si>
  <si>
    <t xml:space="preserve">{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t>
  </si>
  <si>
    <t xml:space="preserve">M5-G-10b</t>
  </si>
  <si>
    <t xml:space="preserve">Clasifica triángulos atendiendo a sus ángulos (rectángulo, acutángulo y obtusángulo)</t>
  </si>
  <si>
    <t xml:space="preserve">Señala cuál de las siguientes afirmaciones es correcta.
En los triángulos acutángulos todos sus ángulos son agudos. *
En los triángulos obtusángulos uno de sus ángulos es obtuso. * 
En los triángulos rectángulos uno de sus tres ángulos es recto. *
Los triángulos acutángulos tienen un ángulo obtuso.
Los triángulos obtusángulos tienen sus tres ángulos obtusos.
Los triángulos rectángulos tienen sus tres ángulos rectos. 
(1 correcta, se ven 3)</t>
  </si>
  <si>
    <t xml:space="preserve">Decidí cuáles de las siguientes afirmaciones son correctas
{{A1}} = En los triángulos acutángulos, todos sus ángulos son agudos. *
{{A2}} = Los triángulos rectángulos, tienen un ángulo obtuso y los otros dos agudos. 
{{A3}} = En todo triángulo obtusángulo, uno de sus ángulos es obtuso. * 
{{A4}} = En los triángulos rectángulos, uno de sus tres lados es recto. *
{{A5}} = Los triángulos acutángulos tienen un ángulo obtuso.
{{A6}} = Los triángulos obtusángulos tienen sus tres ángulos agudos.
(6 opciones, 3 correctas, se ven 4)
</t>
  </si>
  <si>
    <t xml:space="preserve">Los triángulos se clasifican según sus ángulos en acutángulos, rectángulos y obtusángulos.</t>
  </si>
  <si>
    <t xml:space="preserve">&lt;p&gt;Los triángulos se clasifican en &lt;b&gt;acutángulos&lt;/b&gt; (sus tres ángulos son agudos), &lt;b&gt;rectángulos&lt;/b&gt; (tienen un ángulo recto) y &lt;b&gt;obtusángulos&lt;/b&gt; (tienen un ángulo obtuso).&lt;/p&gt;
- Sí falla A4
&lt;p&gt;Los ángulos de los triángulos acutángulos son agudos.&lt;/p&gt;
- Sí falla A5
&lt;p&gt;Los triángulos obtusángulos tienen un ángulo obtuso.&lt;/p&gt;
- Sí falla A6
&lt;p&gt;Los triángulos rectángulos tienen un ángulo recto.&lt;/p&gt;</t>
  </si>
  <si>
    <t xml:space="preserve">{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t>
  </si>
  <si>
    <t xml:space="preserve">Escribe el nombre que reciben los siguientes triángulos según sus ángulos.
(triángulo rectángulo)
(triángulo obtusángulo)
(Debajo de cada imagen:)
Triángulo {{A1}}.
Triángulo {{A2}}.</t>
  </si>
  <si>
    <t xml:space="preserve">A1 =" rectángulo"
A2 = "obtusángulo"</t>
  </si>
  <si>
    <t xml:space="preserve">&lt;p&gt;Los triángulos se clasifican en &lt;b&gt;acutángulos&lt;/b&gt; (sus tres ángulos son agudos), &lt;b&gt;rectángulos&lt;/b&gt; (tienen un ángulo recto) y &lt;b&gt;obtusángulos&lt;/b&gt; (tienen un ángulo obtuso).&lt;/p&gt;
Quito el TE particular porque no añade nada al TE general</t>
  </si>
  <si>
    <t xml:space="preserve">{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t>
  </si>
  <si>
    <t xml:space="preserve">Escribe el nombre que reciben los siguientes triángulos según sus ángulos.
(triángulo rectángulo)
(triángulo acutángulo)
(Debajo de cada imagen:)
Triángulo {{A1}}.
Triángulo {{A2}}.</t>
  </si>
  <si>
    <t xml:space="preserve">A1 = "rectángulo"
A2 = "acutángulo"</t>
  </si>
  <si>
    <t xml:space="preserve">{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t>
  </si>
  <si>
    <t xml:space="preserve">Escribe el nombre que reciben los siguientes triángulos según sus ángulos.
(triángulo acutángulo)
(triángulo obtusángulo)
(Debajo de cada imagen:)
Triángulo {{A1}}.
Triángulo {{A2}}.</t>
  </si>
  <si>
    <t xml:space="preserve">A1 = "acutángulo"
A2 = "obtusángulo"</t>
  </si>
  <si>
    <t xml:space="preserve">{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t>
  </si>
  <si>
    <t xml:space="preserve">M5-G-19a</t>
  </si>
  <si>
    <t xml:space="preserve">Averigua la amplitud de uno de los ángulos interiores de un triángulo conocidos los demás</t>
  </si>
  <si>
    <t xml:space="preserve">Los tres ángulos interiores de un triángulo miden {{Q1}}°, {{Q2}}° y A (látex: sombrerito). ¿Cómo calcularías el valor de Â?
A (látex: sombrerito) = 180° − ({{Q1}}° + {{Q2}}°) *
A (látex: sombrerito) = {{Q1}}° + {{Q2}}°
A (látex: sombrerito) = 180° − {{Q1}}° + {{Q2}}°
A (látex: sombrerito) = {{Q1}}° × {{Q2}}°
A (látex: sombrerito) = 180° × {{Q1}}° × {{Q2}}°
(1 correcta, se ven 3)</t>
  </si>
  <si>
    <t xml:space="preserve">¿Qué cálculo te permite hallar la amplitud de un ángulo interior de un triángulo, conociendo la amplitud de los otros los ángulos,  70° y 60°?
{{A1}} = 70° + 60°
{{A1}} = 180° − 70° + 60°
{{A1}} = 180° − (70° + 60°) *
{{A1}} = 70° × 60°
{{A1}} = 180° × 70° × 60°
( 5 opciones, 1 correcta, se ven 3)</t>
  </si>
  <si>
    <t xml:space="preserve">Q1: Mín: 10; Máx: 80; Step: 1
Q2: Mín: 10; Máx: 80; Step: 1</t>
  </si>
  <si>
    <t xml:space="preserve">La suma de los ángulos interiores de un triángulo es 180°.</t>
  </si>
  <si>
    <t xml:space="preserve">&lt;p&gt;La suma de los ángulos interiores de cualquier triángulo es 180°. Es decir, Â(latex) + {{Q1}}° + {{Q2}}° = 180°. Por tanto, el cálculo para hallar Â(latex) es:&lt;/p&gt;&lt;p&gt;Â(latex) = 180° − ({{Q1}}° + {{Q2}}°) = {{T1}}°&lt;/p&gt;
Quito los TE particulares porque no añaden información al TE general.</t>
  </si>
  <si>
    <t xml:space="preserve">T1 = 180-{{Q1}}-{{Q2}}</t>
  </si>
  <si>
    <t xml:space="preserve">{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t>
  </si>
  <si>
    <t xml:space="preserve">Calcula cuánto mide el ángulo interior A (látex: sombrerito) de un triángulo si la amplitud de los otros dos ángulos es de {{Q1}}° y {{Q2}}°.
La amplitud de A (látex: sombrerito) es de {{A1}}°.</t>
  </si>
  <si>
    <t xml:space="preserve">Calculá la medida del ángulo interior del triángulo, sabiendo que los otros dos ángulos miden 120° y 30°.
La medida del ángulo interior del triángulo es ...°</t>
  </si>
  <si>
    <t xml:space="preserve">A1 = 180-{{Q1}}-{{Q2}}</t>
  </si>
  <si>
    <t xml:space="preserve">¿Cuánto miden los ángulos conocidos?
El primero mide {{A2}}° y el segundo, {{A3}}°.
[A2: {{Q1}}
A3: {{Q2}}]</t>
  </si>
  <si>
    <t xml:space="preserve">Según el enunciado, ¿qué hay que calcular?
El ángulo A(látex sombrerito).*
El ángulo B(látex sombrerito).
El área del triángulo.</t>
  </si>
  <si>
    <t xml:space="preserve">¿Cuánto mide la suma de los ángulos interiores de cualquier triángulo?
180°*
90°
360°</t>
  </si>
  <si>
    <t xml:space="preserve">Sabiendo esto, calcula el ángulo interior que falta.
Ángulo A(látex sombrerito) = 180° − ({{Q1}}° + {{Q2}}°) = {{A1}}°
[A1 = 180  − ({{Q1}} + {{Q2}})]</t>
  </si>
  <si>
    <t xml:space="preserve">{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</si>
  <si>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En clase de Matemáticas la profesora les repartió a sus alumnos un triángulo de papel y luego les pidió que hallaran la amplitud de sus ángulos interiores. Como dos de los ángulos miden {Q1}}° y {{Q2}}°, ¿cuánto mide el tercero?
La amplitud de tercer ángulo mide {{A1}}°.</t>
  </si>
  <si>
    <t xml:space="preserve">En la clase de matemática, la profesora les pidió a los alumnos que tomaran una escuadra y que observarán que figura geométrica representa ese elemento. Todos respondieron que es un triángulo. Les brindó la medida de dos ángulos del objeto: 90° y 50°; les dejó como actividad que hallen la medida del tercer ángulo.
Completá la amplitud del ángulo, utilizando las medidas que les brindó la profesora.
La amplitud del ángulo es de ... ° </t>
  </si>
  <si>
    <t xml:space="preserve">Q1: min = 20; Máx = 80; step = 1
Q2: min = 20; Máx = 80; step = 1</t>
  </si>
  <si>
    <t xml:space="preserve">Según el enunciado, ¿qué hay que calcular?
El tercer ángulo interior.*
La suma de los tres ángulos.
El área del triángulo.</t>
  </si>
  <si>
    <t xml:space="preserve">Sabiendo esto, calcula el ángulo interior que falta.
Ángulo A(látex sombrerito) = 180° − ({{Q1}}° + {{Q2}})° = {{A1}}°
[A1 = 180-{{Q1}}-{{Q2}}]</t>
  </si>
  <si>
    <t xml:space="preserve">{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</si>
  <si>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La vela de un barco tiene la forma de un triángulo isósceles como la siguiente imagen. Calcula la amplitud del ángulo Â (con latex).
(triángulo isósceles, ángulo superior = {{Q1}}°; ángulo derecho = Â)
La amplitud del ángulo Â mide {{A1}}°.</t>
  </si>
  <si>
    <t xml:space="preserve">Para señalizar una curva, se utiliza una señal de tránsito de forma triangular.
Observá la imagen y calculá la amplitud del ángulo interior que falta. 
La amplitud del ángulo interior es de ...°</t>
  </si>
  <si>
    <t xml:space="preserve">Q1: Mín 25; Máx 35; Step 1</t>
  </si>
  <si>
    <t xml:space="preserve">¿Cuánto mide el ángulo que aparece en la imagen?
Mide {{A2}}°.
[A2: {{Q1}}]</t>
  </si>
  <si>
    <t xml:space="preserve">Ya que es un triángulo isósceles, ¿cuánto mide el ángulo que &lt;b&gt;no&lt;/b&gt; está marcado en la imagen?
Mide {{Q1}}°.*
Mide lo mismo que el ángulo A(látex sombrerito).
No se sabe.</t>
  </si>
  <si>
    <t xml:space="preserve">Sabiendo esto, calcula el ángulo interior que falta.
Ángulo A(látex sombrerito) = 180° − ({{Q1}}° + {{Q1}})° = {{A1}}°
[A1 = 180-{{Q1}}-{{Q1}}]</t>
  </si>
  <si>
    <t xml:space="preserve">{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</si>
  <si>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xml:space="preserve">Un equipo de fútbol ha mandado diseñar banderines con forma de triángulo como el de la imagen. ¿Cuánto mide el ángulo Â si conocemos el valor de uno de los otros dos ángulos? (sombrerito LATEX)
(imagen. Uno de los ángulos de la base es {{Q1}}º. El ángulo de arriba tiene que estar etiquetado con Â con sombrerito, hecho con LaTeX).
La amplitud del ángulo Â (LATEX) mide {{A1}}°.</t>
  </si>
  <si>
    <t xml:space="preserve">Un equipo de fútbol mandó a diseñar banderines de forma triangular, para intercambiarlas con el capitán del equipo contrario. Le pidieron al diseñador que dos ángulos interiores tengan 70° de amplitud, pero olvidaron que amplitud debía tener el tercer ángulo. 
Ayudálos y calculá la amplitud del ángulo interior que les falta.
La amplitud del ángulo interior que se olvidaron es de ...°
(Triángulo isósceles, , {{Q1}}° = {{Q2}}°)
 </t>
  </si>
  <si>
    <t xml:space="preserve">Q1: mín = 68; Máx = 74; Step = 1</t>
  </si>
  <si>
    <t xml:space="preserve">A1 = 180-{{Q1}}*2</t>
  </si>
  <si>
    <t xml:space="preserve">Según el enunciado, ¿qué hay que calcular?
El tercer ángulo interior.*
Las medidas del triángulo.
El área del triángulo.</t>
  </si>
  <si>
    <t xml:space="preserve">{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t>
  </si>
  <si>
    <t xml:space="preserve">En un parque infantil se ha instalado un tobogán cuya escalera y rampa para deslizarse forman un triángulo obtusángulo como el de la imagen. Calcula la amplitud del ángulo Â. (sombrerito latex)
(Imagen de triángulo obtusángulo. Ángulo mayor con Â; ángulo mediano con {{Q1}}º; ángulo pequeño con {{Q2}}°).
La amplitud del ángulo Â mide {{A1}}°. </t>
  </si>
  <si>
    <t xml:space="preserve">En el parque se instalaron diferentes juegos para niños. El tobogán, está apoyado en el suelo, de tal manera que no pierda estabilidad y los niños no se caigan al subir.
La escalera, junto al suelo y la parte plástica donde se deslizan, forman una figura triangular. 
Los ángulos interiores, para que el tobogán mantenga el equilibrio son 100° y 53°. Averiguá la amplitud del tercer ángulo interior.
La amplitud del tercer ángulo interior es de ...° 
</t>
  </si>
  <si>
    <t xml:space="preserve">Q1: mín = 57; máx = 63; step = 1.
Q2: Mín = 27; Máx = 33; Step 1</t>
  </si>
  <si>
    <t xml:space="preserve">¿Cuánto miden los ángulos conocidos?
El mayor mide {{A2}}° y el menor, {{A3}}°.
[A2: {{Q1}}
A3: {{Q2}}]</t>
  </si>
  <si>
    <t xml:space="preserve">Sabiendo esto, calcula el ángulo interior que falta.
Ángulo A(látex sombrerito) = 180° − ({{Q1}}° + {{Q2}}°) = {{A1}}° 
[A1 = 180-{{Q1}}-{{Q2}}]</t>
  </si>
  <si>
    <t xml:space="preserve">{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t>
  </si>
  <si>
    <t xml:space="preserve">Tres caminos en un parque forman un triángulo. En él, dos de los ángulos interiores tienen una amplitud de {{Q1}}° y {{Q2}}°. Calcula el tercer ángulo.
La amplitud del tercer ángulo interior mide {{A1}}°.</t>
  </si>
  <si>
    <t xml:space="preserve">Tres caminos se unen de tal manera que forman un triángulo. Los ángulos interiores que quedan determinados, tienen una amplitud de {{Q1}}° y {{Q2}}°. Averigua que amplitud tiene el tercer ángulo interior.
La amplitud del tercer ángulo interior es de ...° </t>
  </si>
  <si>
    <t xml:space="preserve">Q1: Mín 61; Máx 80; step 1
Q2: Mín 40; Máx 59; step 1</t>
  </si>
  <si>
    <t xml:space="preserve">Según el enunciado, ¿qué hay que calcular?
El tercer ángulo interior.*
La suma de los tres ángulos interiores.
El área del triángulo.</t>
  </si>
  <si>
    <t xml:space="preserve">Sabiendo esto, calcula el ángulo interior que falta.
Tercer ángulo = 180° − ({{Q1}}° + {{Q2}})° = {{A1}}°
[A1 = 180-{{Q1}}-{{Q2}}]</t>
  </si>
  <si>
    <t xml:space="preserve">{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t>
  </si>
  <si>
    <t xml:space="preserve">M5-G-20a</t>
  </si>
  <si>
    <t xml:space="preserve">Identifica las tres alturas de un triángulo</t>
  </si>
  <si>
    <t xml:space="preserve">Selecciona la definición de la altura de un triángulo.
El segmento trazado perpendicularmente desde una de las bases hasta el vértice opuesto.*
La recta perpendicular a un segmento que lo divide en dos partes iguales.
El segmento que une el centro con cualquier punto de la circunferencia.
La semirrecta con origen en el vértice del ángulo que lo divide en dos la misma amplitud.
La recta que solo tiene un punto en común con la circunferencia.
La suma de los ángulos interiores de un triángulo.
El segmento trazado perpendicularmente desde una de las bases hasta otro de los puntos del triángulo.
(se ven 1 correcta y 2 incorrectas)</t>
  </si>
  <si>
    <t xml:space="preserve">Observá los triángulos, señalá sí las alturas están correctamente ubicadas
{{A1}} = triángulo isósceles
{{A2}} = triángulo rectángulo *
{{A3}} = triángulo escaleno *
{{A4}} = triángulo isósceles *
{{A5}} = triángulo rectángulo
{{A6}} = triángulo escaleno 
(6 opciones, 2 correctas, se ven 3)
</t>
  </si>
  <si>
    <t xml:space="preserve">La altura de un triángulo es un segmento perpendicular con origen en una de las bases.</t>
  </si>
  <si>
    <t xml:space="preserve">&lt;p&gt;La altura de un triángulo es un segmento perpendicular con origen en una de las bases y que atraviesa el vértice opuesto.&lt;/p&gt;
- Si falla [A2]:
&lt;p&gt;Esta es la definición de la mediatriz.&lt;/p&gt;
- Si falla [A3]:
&lt;p&gt;Esta es la definición del radio de una circunferencia.&lt;/p&gt;
- Si falla [A4]:
&lt;p&gt;Esta es la definición de la bisectriz.&lt;/p&gt;
- Si falla [A5]:
&lt;p&gt;Esta es la definición de la tangente de una circunferencia.&lt;/p&gt;
- Si falla [A6]:
&lt;p&gt;Esta definición sirve para calcular la amplitud de un ángulo interior de un triángulo.&lt;/p&gt;
- Si falla [A7]:
&lt;p&gt;La altura se traza desde la base hasta el vértice opuesto.&lt;/p&gt;</t>
  </si>
  <si>
    <t xml:space="preserve">{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t>
  </si>
  <si>
    <t xml:space="preserve">Selecciona las imágenes que representan dos alturas de este triángulo.
(imagenes isósceles)
(se ven 3 opciones, 2 correctas)</t>
  </si>
  <si>
    <t xml:space="preserve">&lt;p&gt;La altura de un triángulo es un &lt;b&gt;segmento perpendicular&lt;/b&gt; con origen en una de las bases y que atraviesa el vértice opuesto.&lt;/p&gt;
(Sin TE particular)</t>
  </si>
  <si>
    <t xml:space="preserve">{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t>
  </si>
  <si>
    <t xml:space="preserve">Selecciona las imágenes que representan dos alturas de este triángulo.
(imagenes equilátero)
(se ven 3 opciones, 2 correctas)</t>
  </si>
  <si>
    <t xml:space="preserve">{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t>
  </si>
  <si>
    <t xml:space="preserve">Selecciona las imágenes que representan dos alturas de este triángulo.
(imagenes escaleno)
(se ven 3 opciones, 2 correctas)</t>
  </si>
  <si>
    <t xml:space="preserve">{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t>
  </si>
  <si>
    <t xml:space="preserve">M5-G-11a</t>
  </si>
  <si>
    <t xml:space="preserve">Clasifica cuadriláteros atendiendo al paralelismo de sus lados: cuadrado, rectángulo, rombo, romboide, trapecios y trapezoides</t>
  </si>
  <si>
    <t xml:space="preserve">Indica si las siguientes afirmaciones son verdaderas o falsas.
El cuadrado es un paralelogramo con cuatro lados iguales.*
El trapezoide no tiene lados paralelos.*
El trapecio tiene algún lado paralelo a otro.*
El rectángulo es un cuadrilátero que tiene lados iguales dos a dos.*
El rombo no tiene dos pares de lados paralelos.
Los rectángulos solo tienen un par de lados paralelos.
El trapecio tiene los cuatro lados paralelos.
El trapezoide tiene dos lados paralelos.
(se muestran 2 incorrectas y 1 correcta)</t>
  </si>
  <si>
    <r>
      <rPr>
        <sz val="12"/>
        <color rgb="FF000000"/>
        <rFont val="Calibri"/>
        <family val="0"/>
        <charset val="1"/>
      </rPr>
      <t xml:space="preserve">Completá la información, para que las afirmaciones sean correctas.
El cuadrado es un {{A1}}, tiene los lados paralelos, dos a dos.
</t>
    </r>
    <r>
      <rPr>
        <sz val="12"/>
        <color rgb="FFFF00FF"/>
        <rFont val="Calibri"/>
        <family val="0"/>
        <charset val="1"/>
      </rPr>
      <t xml:space="preserve">El cuadrado es un paralelogramo, tiene los lados paralelos, dos a dos.
</t>
    </r>
    <r>
      <rPr>
        <sz val="12"/>
        <color rgb="FF000000"/>
        <rFont val="Calibri"/>
        <family val="0"/>
        <charset val="1"/>
      </rPr>
      <t xml:space="preserve">
Los {{A2}} no tienen lados paralelos.
</t>
    </r>
    <r>
      <rPr>
        <sz val="12"/>
        <color rgb="FFFF00FF"/>
        <rFont val="Calibri"/>
        <family val="0"/>
        <charset val="1"/>
      </rPr>
      <t xml:space="preserve">Los trapezoides no tienen lados paralelos.
</t>
    </r>
    <r>
      <rPr>
        <sz val="12"/>
        <color rgb="FF000000"/>
        <rFont val="Calibri"/>
        <family val="0"/>
        <charset val="1"/>
      </rPr>
      <t xml:space="preserve">El {{A3}} tiene un par de lados paralelos.
</t>
    </r>
    <r>
      <rPr>
        <sz val="12"/>
        <color rgb="FFFF00FF"/>
        <rFont val="Calibri"/>
        <family val="0"/>
        <charset val="1"/>
      </rPr>
      <t xml:space="preserve">El trapecio tiene un par de lados paralelos.
</t>
    </r>
    <r>
      <rPr>
        <sz val="12"/>
        <color rgb="FF000000"/>
        <rFont val="Calibri"/>
        <family val="0"/>
        <charset val="1"/>
      </rPr>
      <t xml:space="preserve">El rombo es una figura que tiene dos pares de lados paralelos, es un {{A4}}.
</t>
    </r>
    <r>
      <rPr>
        <sz val="12"/>
        <color rgb="FFFF00FF"/>
        <rFont val="Calibri"/>
        <family val="0"/>
        <charset val="1"/>
      </rPr>
      <t xml:space="preserve">El rombo es una figura que tiene dos pares de lados paralelos, es un paralelogramo.
</t>
    </r>
    <r>
      <rPr>
        <sz val="12"/>
        <color rgb="FF000000"/>
        <rFont val="Calibri"/>
        <family val="0"/>
        <charset val="1"/>
      </rPr>
      <t xml:space="preserve">Los rectángulos son cuadriláteros que tienen lados paralelos, dos a dos. Son {{A5}}
</t>
    </r>
    <r>
      <rPr>
        <sz val="12"/>
        <color rgb="FFFF00FF"/>
        <rFont val="Calibri"/>
        <family val="0"/>
        <charset val="1"/>
      </rPr>
      <t xml:space="preserve">Los rectángulos son cuadriláteros que tienen lados paralelos, dos a dos. Son paralelogramos.
</t>
    </r>
  </si>
  <si>
    <t xml:space="preserve">No aplica </t>
  </si>
  <si>
    <t xml:space="preserve">Los cuadriláteros se clasifican en cuadrados, rectángulos, rombos, romboides, trapecios y trapezoides.</t>
  </si>
  <si>
    <t xml:space="preserve">&lt;p&gt;Los paralelogramos (cuadrado, rectángulo, rombo y romboide) son los cuadriláteros que tienen lados paralelos dos a dos.&lt;/p&gt;
- Si falla [A1]:
&lt;p&gt;Es verdadera porque sus lados son paralelos y miden lo mismo.&lt;/p&gt;
- Si falla [A2]:
&lt;p&gt;Es verdadera porque el trapezoide no es un paralelogramo.&lt;/p&gt;
- Si falla [A3]:
&lt;p&gt;Es verdadera porque solo tiene dos lados paralelos.&lt;/p&gt;
- Si falla [A4]:
&lt;p&gt;Es verdadera porque los lados que son paralelos tienen la misma medida.&lt;/p&gt;
- Si falla [A5]:
&lt;p&gt;Es falsa porque sus lados son paralelos 2 a 2.&lt;/p&gt;
- Si falla [A6]:
&lt;p&gt;Es falsa porque tienen dos pares de lados paralelos.&lt;/p&gt;
- Si falla [A7]:
&lt;p&gt;Es falsa porque alguno de sus lados son paralelos.&lt;/p&gt;
- Si falla [A8]:
&lt;p&gt;Es falsa porque no tienen ningún lado paralelo.&lt;/p&gt;</t>
  </si>
  <si>
    <t xml:space="preserve">{"id":"M5-G-11a-I-1","stimulus":"&lt;p&gt;Indique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t>
  </si>
  <si>
    <t xml:space="preserve">Escribe los nombres de los siguientes cuadriláteros.
(imagénes en una tabla 3 columnas una fila)</t>
  </si>
  <si>
    <t xml:space="preserve">Imagenes de cuadrado, rombo y rectángulo</t>
  </si>
  <si>
    <t xml:space="preserve">&lt;p&gt;Un cuadrilátero es una figura geométrica con 4 lados.&lt;/p&gt;
- Si falla A1:
&lt;p&gt;La figura es un cuadrado porque sus lados y ángulos son iguales.&lt;/p&gt;
- Si falla A2:
&lt;p&gt;La figura es un rombo porque sus lados son iguales y los ángulos son iguales 2 a 2.&lt;/p&gt;
- Si falla A3:
&lt;p&gt;La figura es un rectángulo porque sus lados son iguales 2 a 2 y sus ángulos son iguales.&lt;/p&gt;</t>
  </si>
  <si>
    <t xml:space="preserve">{"id":"M5-G-11a-E-1","stimulus":"&lt;p&gt;Escreva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t>
  </si>
  <si>
    <t xml:space="preserve">Imagenes de rombo, romboide y trapecio</t>
  </si>
  <si>
    <t xml:space="preserve">&lt;p&gt;Un cuadrilátero es una figura geométrica con 4 lados.&lt;/p&gt;
- Si falla A1:
&lt;p&gt;La figura es un rombo porque sus lados son iguales y los ángulos son iguales 2 a 2.&lt;/p&gt;
- Si falla A2:
&lt;p&gt;La figura es un romboide porque sus lados y ángulos son iguales 2 a 2.&lt;/p&gt;
- Si falla A3:
&lt;p&gt;La figura es un trapecio porque solo tiene dos lados paralelos.&lt;/p&gt;</t>
  </si>
  <si>
    <t xml:space="preserve">{"id":"M5-G-11a-E-2","stimulus":"&lt;p&gt;Escreva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t>
  </si>
  <si>
    <t xml:space="preserve">Imagenes de rombo, trapezoide y trapecio</t>
  </si>
  <si>
    <t xml:space="preserve">&lt;p&gt;Un cuadrilátero es una figura geométrica con 4 lados.&lt;/p&gt;
- Si falla A1:
&lt;p&gt;La figura es un rombo porque sus lados son iguales y los ángulos son iguales 2 a 2.&lt;/p&gt;
- Si falla A2:
&lt;p&gt;La figura es un trapezoide porque ninguno de sus lados es paralelo.&lt;/p&gt;
- Si falla A3:
&lt;p&gt;La figura es un trapecio porque solo tiene dos lados paralelos.&lt;/p&gt;</t>
  </si>
  <si>
    <t xml:space="preserve">{"id":"M5-G-11a-E-3","stimulus":"&lt;p&gt;Escreva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t>
  </si>
  <si>
    <t xml:space="preserve">M5-G-11b</t>
  </si>
  <si>
    <t xml:space="preserve">Conoce el valor de la suma de los ángulos interiores de un cuadrilátero y calcula la amplitud de uno de ellos conocidos los demás</t>
  </si>
  <si>
    <t xml:space="preserve">Señala que fórmula representa el valor de la suma de los ángulos interiores de un cuadrilátero.
A + B + C + D = 360° *
A + B + C + D = 180°
A + B + C + D = 240°
A + B + C + D = 90°
Todos los ángulos A, B, C... con sombrerito de latex.
(se ven 1 correcta, 2 incorrectas)</t>
  </si>
  <si>
    <t xml:space="preserve">Señalá que fórmula te permite hallar la suma de los ángulos interiores en un cuadrilátero.
360° = 110° + 110° + 70° + 70° *
{{A1}} = {{Q1}}° × {{Q2}}° + {{Q3}}° × {{Q4}}° 
{{A1}} = { {{Q1}}° + {{Q2}}° } × { {{Q3}}° + {{Q4}}° }
{{A1}} = 2 ×  { {{Q1}}° + {{Q2}}° } + 2 × { {{Q3}}° + {{Q4}}° }
{{A1}} = 4 × {{Q1}}° × {{Q2}}° × {{Q3}}° × {{Q4}}°
(5 opciones, 1 correcta, se ven 3)</t>
  </si>
  <si>
    <t xml:space="preserve">Cada uno de los ángulos interiores de un cuadrado mide 90°.</t>
  </si>
  <si>
    <t xml:space="preserve">&lt;p&gt;La suma de los ángulos interiores de un cuadrilátero es 360°.&lt;/p&gt;
Imagen de TE.</t>
  </si>
  <si>
    <t xml:space="preserve">{"id":"M5-G-11b-I-1","stimulus":"&lt;p&gt;Indique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t>
  </si>
  <si>
    <t xml:space="preserve">¿Cuál es la amplitud del ángulo interior Â (sombrerito de latex) en el siguiente trapecio isósceles?
(imagen. Q1 en uno de los dos ángulos interiores grandes, Â en uno de los ángulos pequeños)
La amplitud de Â (sombrerito de latex) mide {{A1}}°.</t>
  </si>
  <si>
    <t xml:space="preserve">¿Cuál es la amplitud del ángulo interior que falta en el cuadrilátero {{T1}}, teniendo en cuenta la medida de los otros tres ángulos?
{{Q1}} = 100°
{{Q2}} = 80°
{{Q3}} = 65°
{{T1}} = trapecio escaleno
La amplitud del ángulo que falta en el cuadrilátero es de {{A1}}°</t>
  </si>
  <si>
    <t xml:space="preserve">Q1: Mín = 100; Máx = 110; incremento = 1</t>
  </si>
  <si>
    <t xml:space="preserve">A1 = 180 - {{Q1}}</t>
  </si>
  <si>
    <t xml:space="preserve">¿Cuánto mide el ángulo conocido de este trapecio?
Mide {{A1}}°.
[A1 = {{Q1}}]</t>
  </si>
  <si>
    <t xml:space="preserve">Según el enunciado, ¿qué hay que calcular?
El ángulo interior A(látex sombrerito).*
El perímetro del trapecio.
El área del trapecio.</t>
  </si>
  <si>
    <t xml:space="preserve">Para calcular el ángulo A(látex sombrerito), hay que saber cuál es la suma de los ángulos interiores de un cuadrilátero. Selecciona la opción correcta.
La suma es 360°.*
La suma es 180°.
La suma es 90°.</t>
  </si>
  <si>
    <t xml:space="preserve">¿Qué propiedad define a este trapecio?
Los dos ángulos superiores son iguales entre sí y los dos ángulos inferiores también.*
Los dos ángulos de la izquierda son iguales entre sí y los dos ángulos de la derecha también.
Todos los ángulos interiores son iguales.</t>
  </si>
  <si>
    <t xml:space="preserve">Por tanto, si dos de los ángulos miden {{Q1}}°, ¿cuánto mide la suma de los otros dos?
(Imagen, los dos ángulos grandes etiquetados con {{Q1}}°)
La suma de los otros dos ángulos = 360° − ({{Q1}}° + {{Q1}}°) = {{A1}}°
[A1 = 360-2*{{Q1}}]</t>
  </si>
  <si>
    <t xml:space="preserve">Y si la suma de los dos ángulos desconocidos mide {{T1}}°, ¿cuánto mide solo uno de ellos?
A(látex sombrerito) = {{T1}}° : 2 = {{A1}}°
[T1 = 360-2*{{Q1}}
A1 = 180-{{Q1}}]</t>
  </si>
  <si>
    <t xml:space="preserve">{"id":"M5-G-11b-E-1","seed":{"parameters":[{"name":"Q1","label":null,"min":100,"max":110,"step":1}],"uniques":true},"scaffolding":[{"id":"step-0","stimulus":"&lt;p&gt;Qual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</si>
  <si>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¿Cuál es la amplitud del ángulo Â?
(En la imagen, los siguientes valores: https://drive.google.com/file/d/1WG2Ijpq_jIRJPvI19xXH4fUlFwm4UWLg/view?usp=sharing)
La amplitud de Â es de {{A1}}°.</t>
  </si>
  <si>
    <t xml:space="preserve">¿Cuál es la amplitud del ángulo interior que falta en el cuadrilátero {{T1}}, teniendo en cuenta la medida de los otros tres ángulos?
{{Q1}} = 148°
{{Q2}} = 87°
{{Q3}} = 65°
{{T1}} = trapezoide
La amplitud del ángulo que falta en el cuadrilátero es de {{A1}}°</t>
  </si>
  <si>
    <t xml:space="preserve">Q1: Mín = 70; Máx = 80; incremento = 1
Q2: Mín = 70; Máx = 80; incremento = 1
Q3: Mín = 105; Máx = 115; incremento = 1</t>
  </si>
  <si>
    <t xml:space="preserve">A1 = 360-{{Q1}}-{{Q2}}-{{Q3}}</t>
  </si>
  <si>
    <t xml:space="preserve">¿Cuánto miden los ángulos conocidos de este trapezoide? Ordénalos de mayor a menor?
Miden {{A1}}°, {{A2}}° y {{A3}}°.
[A1 = math.max({{Q1}}, {{Q2}}, {{Q3}})
A2 = {{Q1}}+{{Q2}}+{{Q3}}-math.max({{Q1}}, {{Q2}}, {{Q3}})-math.min({{Q1}}, {{Q2}}, {{Q3}})
A3 = math.min({{Q1}}, {{Q2}}, {{Q3}})]</t>
  </si>
  <si>
    <t xml:space="preserve">Según el enunciado, ¿qué hay que calcular?
El ángulo interior A(látex sombrerito).*
El perímetro del trapezoide.
El área del trapezoide.</t>
  </si>
  <si>
    <t xml:space="preserve">Por tanto, ¿cómo se calcula el ángulo interior A(látex sombrerito)?
A(látex sombrerito) = 360° − ({{Q1}}° + {{Q2}}° + {{Q3}}°)*
A(látex sombrerito) = 360° − {{Q1}}° + {{Q2}}° + {{Q3}}°
A(látex sombrerito) = 360° + {{Q1}}° + {{Q2}}° + {{Q3}}°</t>
  </si>
  <si>
    <t xml:space="preserve">Sabiendo esto, halla la amplitud del ángulo interior A(látex sombrerito).
A(látex sombrerito) = 360° − ({{Q1}}° + {{Q2}}° + {{Q3}}°) = {{A1}}°
[A1 = 360-{{Q1}}-{{Q2}}-{{Q3}}]</t>
  </si>
  <si>
    <t xml:space="preserve">{"id":"M5-G-11b-E-2","seed":{"parameters":[{"name":"Q1","label":null,"min":70,"max":80,"step":1},{"name":"Q2","label":null,"min":70,"max":80,"step":1},{"name":"Q3","label":null,"min":105,"max":115,"step":1}],"uniques":true},"scaffolding":[{"id":"step-0","stimulus":"&lt;p&gt;Qual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</si>
  <si>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xml:space="preserve">Teniendo en cuenta el ángulo que aparece en este rombo, ¿cuál es la amplitud del ángulo Â?
(En la imagen:
Uno de los ángulos pequeños etiquetado con: Â
Uno de los ángulos grandes etiquetado con: {{Q1}}°)
La amplitud del ángulo Â mide {{A1}}°.</t>
  </si>
  <si>
    <t xml:space="preserve">¿Cuál es la amplitud del ángulo interior que falta en el cuadrilátero {{T1}}, teniendo en cuenta la medida de los otros tres ángulos?
{{Q1}} = 110°
{{Q2}} = 70°
{{Q3}} = 70°
{{T1}} = rombo
La amplitud del ángulo que falta en el cuadrilátero es de {{A1}}°</t>
  </si>
  <si>
    <t xml:space="preserve">Q1: Mín = 110; Máx = 130; incremento = 1</t>
  </si>
  <si>
    <t xml:space="preserve">¿Cuánto mide el ángulo conocido de este rombo?
Mide {{A1}}°.
[A1 = {{Q1}}]</t>
  </si>
  <si>
    <t xml:space="preserve">Según el enunciado, ¿qué hay que calcular?
El ángulo interior A(látex sombrerito).*
El perímetro del rombo.
El área del rombo.</t>
  </si>
  <si>
    <t xml:space="preserve">¿Cuál de las siguientes es una propiedad de los rombos?
Sus ángulos interiores son iguales dos a dos.*
Sus ángulos interiores son iguales.
Sus ángulos interiores son diferentes entre sí.</t>
  </si>
  <si>
    <t xml:space="preserve">{"id":"M5-G-11b-E-3","seed":{"parameters":[{"name":"Q1","label":null,"min":110,"max":130,"step":1}],"uniques":true},"scaffolding":[{"id":"step-0","stimulus":"&lt;p&gt;Levando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</si>
  <si>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En una ciudad se planea construir una playa artificial con forma de cuadrilátero. Tres de los ángulos interiores de esta playa medirán {{Q1}}°, {{Q2}}° y {{Q3}}°. ¿Cuánto medirá el ángulo que falta?
La amplitud del cuarto ángulo interior será de {{A1}}°.</t>
  </si>
  <si>
    <t xml:space="preserve">Una playa de estacionamiento cuenta con un playón, que fue construido de tal manera que queda con forma de cuadrilátero. Los ángulos interiores que se forman, miden 130°, 70° y 110°. Completá la medida del ángulo que falta.
La medida del ángulo que falta es de ...°</t>
  </si>
  <si>
    <t xml:space="preserve">Q1: Mín = 90; Máx = 120; step = 1
Q1: Mín = 90; Máx = 120; step = 1
Q3: Mín = 60; Máx = 90; step = 1
uniques = true</t>
  </si>
  <si>
    <t xml:space="preserve">¿Cuánto miden los ángulos conocidos de esta playa? Ordénalos de mayor a menor.
Miden {{A1}}°, {{A2}}° y {{A3}}°.
[A1 = math.max({{Q1}}, {{Q2}}, {{Q3}})
A2 = {{Q1}}+{{Q2}}+{{Q3}}-math.max({{Q1}}, {{Q2}}, {{Q3}})-math.min({{Q1}}, {{Q2}}, {{Q3}})
A3 = math.min({{Q1}}, {{Q2}}, {{Q3}})]</t>
  </si>
  <si>
    <t xml:space="preserve">Según el enunciado, ¿qué hay que calcular?
El ángulo interior de la playa que falta.*
El perímetro de la playa.
El área de la playa.</t>
  </si>
  <si>
    <t xml:space="preserve">Para calcular ese ángulo, hay que saber cuál es la suma de los ángulos interiores de un cuadrilátero. Selecciona la opción correcta.
La suma es 360°.*
La suma es 180°.
La suma es 90°.</t>
  </si>
  <si>
    <t xml:space="preserve">Sabiendo esto, halla la amplitud del ángulo interior A(látex sombrerito).
360° − ({{Q1}}° + {{Q2}}° + {{Q3}}°) = {{A1}}°
[A1 = 360-{{Q1}}-{{Q2}}-{{Q3}}]</t>
  </si>
  <si>
    <t xml:space="preserve">{"id":"M5-G-11b-A-1","seed":{"parameters":[{"name":"Q1","label":null,"min":90,"max":120,"step":1},{"name":"Q2","label":null,"min":90,"max":120,"step":1},{"name":"Q3","label":null,"min":60,"max":90,"step":1}],"uniques":true},"scaffolding":[{"id":"step-0","stimulus":"&lt;p&gt;Numa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t>
  </si>
  <si>
    <t xml:space="preserve">El respaldo de una silla tiene forma de trapecio como el de la siguiente imagen. Sabiendo el valor del ángulo que aparece en él, ¿cuánto mide el ángulo Â? (sombrero LATEX)
(imagen con {{Q1}} en uno de los ángulos pequeños. Â es uno de los ángulos grandes)
El ángulo Â mide {{A1}}°.</t>
  </si>
  <si>
    <t xml:space="preserve">Desde el frente de una vivienda, se puede ver una parte del techo con forma de trapecio isósceles. La medida de los ángulos interiores que quedan determinados son de 100°, 70° y 80° . Calcula la medida del cuarto ángulo.
La medida del ángulo interior es de ...°</t>
  </si>
  <si>
    <t xml:space="preserve">Q1: Mín = 70; Máx = 80; step = 1</t>
  </si>
  <si>
    <t xml:space="preserve">{"id":"M5-G-11b-A-2","seed":{"parameters":[{"name":"Q1","label":null,"min":70,"max":80,"step":1}],"uniques":true},"scaffolding":[{"id":"step-0","stimulus":"&lt;p&gt;O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</si>
  <si>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Pedro ha llevado a sus nietos al parque y se han puesto a jugar en un arenero con forma de rombo como el de la imagen. Calcula la amplitud del ángulo Â. (sombrerito LATEX)
(imagen de rombo. Â en uno de los ángulos pequeños, {{Q1}}º en uno de los grandes).
El ángulo Â mide {{A1}}°.</t>
  </si>
  <si>
    <t xml:space="preserve">Peter recorre la ciudad y observa que varios objetos a su alrededor, representan  cuadriláteros. Por ejemplo, en el parque, los soportes de las hamacas con el suelo. 
Sí la medida de los ángulos interiores son  dos de 105° y uno de 75 °, ¿cuál es la medida del ángulo que falta?
La medida del ángulo que falta es de ...°</t>
  </si>
  <si>
    <t xml:space="preserve">Q1:  Mín = 100; Máx = 120; step = 1</t>
  </si>
  <si>
    <t xml:space="preserve">{"id":"M5-G-11b-A-3","seed":{"parameters":[{"name":"Q1","label":null,"min":100,"max":120,"step":1}],"uniques":true},"scaffolding":[{"id":"step-0","stimulus":"&lt;p&gt;Pedro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</si>
  <si>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En una casa de antigüedades se vende un espejo con forma de romboide. Si uno de sus ángulos interiores pequeños mide {{Q1}}º, ¿cuánto mide uno de sus ángulos interiores grandes?
El ángulo mide {{A1}}°.</t>
  </si>
  <si>
    <t xml:space="preserve">En una casa de antigüedades se venden espejos decorativos con forma trapezoidal. Sus ángulos interiores miden {{Q1}}°, {{Q2}}° y {{Q3}}°. Determina la medida del ángulo que falta.
El ángulo mide {{A1}}</t>
  </si>
  <si>
    <t xml:space="preserve">Q1: Mín = 60; Máx = 80; step = 1</t>
  </si>
  <si>
    <t xml:space="preserve">¿Cuánto mide el ángulo conocido de este romboide?
Mide {{A1}}°.
[A1 = {{Q1}}]</t>
  </si>
  <si>
    <t xml:space="preserve">Según el enunciado, ¿qué hay que calcular?
La amplitud de uno de sus ángulos interiores grandes.*
El perímetro del romboide.
El área del romboide.</t>
  </si>
  <si>
    <t xml:space="preserve">¿Cuál de las siguientes es una propiedad de los romboides?
Sus ángulos interiores son iguales dos a dos.*
Sus ángulos interiores son iguales.
Sus ángulos interiores son diferentes entre sí.</t>
  </si>
  <si>
    <t xml:space="preserve">Por tanto, si dos de los ángulos miden {{Q1}}°, ¿cuánto mide la suma de los otros dos?
La suma de los otros dos ángulos = 360° − ({{Q1}}° + {{Q1}}°) = {{A1}}°
[A1 = 360-2*{{Q1}}]</t>
  </si>
  <si>
    <t xml:space="preserve">{"id":"M5-G-11b-A-4","seed":{"parameters":[{"name":"Q1","label":null,"min":60,"max":80,"step":1}],"uniques":true},"scaffolding":[{"id":"step-0","stimulus":"&lt;p&gt;Um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t>
  </si>
  <si>
    <t xml:space="preserve">Teresa confecciona colchas con retazos de tela. Uno de esos retazos es un trapecio como el de la imagen. ¿Cuánto mide el ángulo Â? (sombrerito LATEX)
(Imagen. {{Q1}} en el ángulo pequeño, Â en el grande)
El ángulo Â mide {{A1}}°.</t>
  </si>
  <si>
    <t xml:space="preserve">Teresa confecciona cubrecamas con retazos de tela. Uno de esos retazos es un cuadrilátero, que tiene sus ángulos interiores {{Q1}}°, {{Q2}}°, {{Q3}}°.
¿Qué medida tiene el ángulo que falta?
El ángulo mide {{A1}}°
</t>
  </si>
  <si>
    <t xml:space="preserve">Q1: Mín = 58; Máx = 68; step = 1</t>
  </si>
  <si>
    <t xml:space="preserve">A1= 180-{{Q1}}</t>
  </si>
  <si>
    <t xml:space="preserve">¿Cómo son los dos ángulos del lado izquierdo del trapecio?
Son ángulos rectos.*
Son ángulos agudos.
Son ángulos obtusos.</t>
  </si>
  <si>
    <t xml:space="preserve">Por tanto, ¿cómo se calcula el ángulo interior A(látex sombrerito)?
A(látex sombrerito) = 360° − (90° + 90° + {{Q1}}°)*
A(látex sombrerito) = 360° − 90° + 90° + {{Q1}}°
A(látex sombrerito) = 360° + 90° + 90° + {{Q1}}°</t>
  </si>
  <si>
    <t xml:space="preserve">Sabiendo esto, halla la amplitud del ángulo interior A(látex sombrerito).
A(látex sombrerito) = 360° − (90° + 90° + {{Q1}}°) = {{A1}}°
[A1 = 180-{{Q1}}]</t>
  </si>
  <si>
    <t xml:space="preserve">{"id":"M5-G-11b-A-5","seed":{"parameters":[{"name":"Q1","label":null,"min":58,"max":68,"step":1}],"uniques":true},"scaffolding":[{"id":"step-0","stimulus":"&lt;p&gt;Tereza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t>
  </si>
  <si>
    <t xml:space="preserve">M5-G-12a</t>
  </si>
  <si>
    <t xml:space="preserve">Identifica los elementos básicos de la circunferencia y el círculo: centro, radio, diámetro, cuerda, arco, tangente y sector circular</t>
  </si>
  <si>
    <t xml:space="preserve">Señala si estas afirmaciones son verdaderas o falsas.
El segmento de recta que pasa por el centro de la circunferencia y la divide en dos partes iguales se llama diámetro.*
Una cuerda es el segmento que une dos puntos de la circunferencia sin pasar por el centro.*
La recta que toca a la circunferencia en un punto se llama tangente.*
El centro es el punto que se encuentra a la misma distancia de todos los puntos de la circunferencia.*
Un sector circular es un segmento que une el centro con cualquier punto de la circunferencia.
El radio es la parte de la circunferencia limitada por dos puntos.
Un diámetro es la parte del círculo limitada por dos radios y el arco que determinan.
(Se ven 3 opciones, 2 verdaderas)</t>
  </si>
  <si>
    <t xml:space="preserve">Completá la información
El segmento de recta que pasa por el centro de la circunferencia y la divide en dos partes iguales, se llama diámetro.
El segmento que une dos puntos de la circunferencia, sin pasar por el centro se llama cuerda.
La recta que corta a la circunferencia en un punto es tangente.
El punto medio de la circunferencia es el centro.
El radio es un  segmento que une el centro con cualquier punto de la circunferencia.
El arco es la parte de la circunferencia limitada por dos puntos.
El sector circular es la parte del círculo limitada por dos radios y el arco que determinan.
{{A1}} = diámetro
{{A2}} = cuerda
{{A3}} = tangente
{{A4}} = centro
{{A5}} = radio
{{A6}} = arco
{{A7}} = sector circular
se ven 3 opciones
</t>
  </si>
  <si>
    <t xml:space="preserve">Imagen TE</t>
  </si>
  <si>
    <t xml:space="preserve">&lt;p&gt;Los elementos básicos de una circunferencia son el centro, el radio, el diámetro, la cuerda, el arco, la tangente y el sector circular.&lt;/p&gt;
-Si falla A5
&lt;p&gt;Es falsa dado que el sector circular es la parte del círculo limitada por dos radios y un arco.&lt;/p&gt;
-Si falla A6
&lt;p&gt;Es falsa porque el radio es el segmento que une el centro con un punto cualquiera de la circunferencia.&lt;/p&gt;
-Si falla A7
&lt;p&gt;Es falsa porque el diámetro es el segmento que pasa por el centro de la circunferencia y la divide en dos partes iguales.&lt;/p&gt;</t>
  </si>
  <si>
    <t xml:space="preserve">{"id":"M5-G-12a-I-1","stimulus":"&lt;p&gt;Indique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t>
  </si>
  <si>
    <t xml:space="preserve">Arrastra al lugar que le corresponda los siguientes elementos de una circunferencia.
(Imagen 1)</t>
  </si>
  <si>
    <t xml:space="preserve">Observá el dibujo y arrastrá la opción que corresponda
{{A1}} = centro
{{A2}} = Radio
{{A3}} = Diámetro
{{A4}} = Cuerda
{{A5}} = Arco
{{A6}} = Tangente
{{A7}} = Sector circular</t>
  </si>
  <si>
    <t xml:space="preserve">radio
diámetro
semicírculo
distractores:
arco
cuerda
sector circular
tangente</t>
  </si>
  <si>
    <t xml:space="preserve">Arrastra &lt;i&gt;radio, diámetro&lt;/i&gt; y &lt;i&gt;semicírculo&lt;/i&gt; a los lugares correspondientes.</t>
  </si>
  <si>
    <t xml:space="preserve">&lt;p&gt;Los elementos básicos de una circunferencia son el centro, el radio, el diámetro, la cuerda, el arco, la tangente y el sector circular.&lt;/p&gt;
- SI falla A1
&lt;p&gt;El radio es el segmento que une el centro con un punto cualquiera de la circunferencia.&lt;/p&gt;
- SI falla A2
&lt;p&gt;El diámetro es el segmento que pasa por el centro de la circunferencia y la divide en dos partes iguales.&lt;/p&gt;
- SI falla A3
&lt;p&gt;Un semicírculo es la mitad del círculo.&lt;/p&gt;</t>
  </si>
  <si>
    <t xml:space="preserve">{"id":"M5-G-12a-E-1","stimulus":"&lt;p&gt;Arraste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t>
  </si>
  <si>
    <t xml:space="preserve">Arrastra al lugar que le corresponda los siguientes elementos de una circunferencia.
(Imagen 2)</t>
  </si>
  <si>
    <t xml:space="preserve">centro
cuerda
arco
distractores:
diámetro
radio
tangente</t>
  </si>
  <si>
    <t xml:space="preserve">Arrastra &lt;i&gt;centro&lt;/i&gt;, &lt;i&gt;cuerda&lt;/i&gt; y &lt;i&gt;arco&lt;/i&gt;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</si>
  <si>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cuerda es un segmento que une dos puntos de la circunferencia sin pasar por el centro.&lt;/p&gt;
- SI falla A3
&lt;p&gt;Un arco es ua porción de la circunferencia.&lt;/p&gt;</t>
  </si>
  <si>
    <t xml:space="preserve">{"id":"M5-G-12a-E-2","stimulus":"&lt;p&gt;Arraste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t>
  </si>
  <si>
    <t xml:space="preserve">Arrastra al lugar que le corresponda los siguientes elementos de una circunferencia.
(Imagen 3)</t>
  </si>
  <si>
    <t xml:space="preserve">centro
tangente
sector circular
distractores:
diámetro
semicírculo
radio</t>
  </si>
  <si>
    <t xml:space="preserve">Arrastra &lt;i&gt;centro&lt;/i&gt;, &lt;i&gt;tangente&lt;/i&gt; y &lt;i&gt;sector circular&lt;/i&gt; a los lugares correspondientes.</t>
  </si>
  <si>
    <t xml:space="preserve">&lt;p&gt;Los elementos básicos de una circunferencia son el centro, el radio, el diámetro, la cuerda, el arco, la tangente y el sector circular.&lt;/p&gt;
- SI falla A1
&lt;p&gt;El centro es el punto que se encuentra a la misma distancia de todos los puntos de la circunferencia.&lt;/p&gt;
- SI falla A2
&lt;p&gt;Una tangente es una recta que toca la circunferencia en un punto.&lt;/p&gt;
- SI falla A3
&lt;p&gt;Un sector circular es una porción del círculo delimitado por dos radios y un arco.&lt;/p&gt;</t>
  </si>
  <si>
    <t xml:space="preserve">{"id":"M5-G-12a-E-3","stimulus":"&lt;p&gt;Arraste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t>
  </si>
  <si>
    <t xml:space="preserve">M5-G-24a</t>
  </si>
  <si>
    <t xml:space="preserve">Calcula la longitud de la circunferencia</t>
  </si>
  <si>
    <t xml:space="preserve">Selecciona la fórmula de la longitud de una circunferencia.
Longitud de una circunferencia = π × 2 × radio *
Longitud de una circunferencia = π × diámetro *
Longitud de una circunferencia = π × radio&lt;sup&gt;2&lt;/sup&gt;
Longitud de una circunferencia = π × radio
Longitud de una circunferencia = 2 × radio
Longitud de una circunferencia = π × radio /2
Longitud de una circunferencia = radio/2
(Se ven tres opciones, solo una correcta. Todas con LaTeX)</t>
  </si>
  <si>
    <t xml:space="preserve">La longitud de una circunferencia es 3.14 veces su diámetro.</t>
  </si>
  <si>
    <t xml:space="preserve">&lt;p&gt;La longitud de una circunferencia es π veces su diámetro o, dicho de otra forma, 2π veces su radio.&lt;/p&gt;
Sin TE particular</t>
  </si>
  <si>
    <t xml:space="preserve">{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t>
  </si>
  <si>
    <t xml:space="preserve">Calcula la longitud de una circunferencia de {{T1}} cm de radio. Utiliza el valor de π hasta las centésimas.
La longitud de la circunferencia mide {{A1}} cm.</t>
  </si>
  <si>
    <t xml:space="preserve">Calcula la longitud de la circunferencia de 3.5 cm de radio
La longitud de la circunferencia es de ... cm
</t>
  </si>
  <si>
    <t xml:space="preserve">Q1: Mín = 1 ; Máx = 5 ; step = 1</t>
  </si>
  <si>
    <t xml:space="preserve">A1 = 2*{{T1}}*3.14
T1 = Lemonlib.round({{Q1}}, 1)</t>
  </si>
  <si>
    <t xml:space="preserve">¿Cuánto mide el radio de la circunferencia?
Mide {{A1}} cm.
A1 = {{T1}}</t>
  </si>
  <si>
    <t xml:space="preserve">Según el enunciado, ¿qué hay que calcular?
El perímetro de la circunferencia.*
El diámetro de la circunferencia.
El radio de la circunferencia.</t>
  </si>
  <si>
    <t xml:space="preserve">¿Qué fórmula se utiliza para calcular la longitud de una circunferencia?
Longitud de una circunferencia = π × 2 × radio  *
Longitud de una circunferencia = π × radio
Longitud de una circunferencia = π × radio /2
(Todas con LaTeX)</t>
  </si>
  <si>
    <t xml:space="preserve">Teniendo en cuenta las respuestas anteriores, calcula la longitud de la circunferencia.
Longitud de la circunferencia = π × 2 × radio = 3.14 × 2 × {{T1}} cm = {{A1}} cm
A1 = 3.14*2*{{T1}}</t>
  </si>
  <si>
    <t xml:space="preserve">{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t>
  </si>
  <si>
    <t xml:space="preserve">En una clase de Educación Física los niños utilizan aros de {{Q1}} cm de radio. ¿Cuál es la longitud de la circunferencia de estos aros? Utiliza el valor de π hasta las centésimas.
La longitud de cada circunferencia es de {{A1}} cm.</t>
  </si>
  <si>
    <t xml:space="preserve">Para la muestra de educación física, los niños utilizan aros ( Hula Hula), de 30 cm de radio. ¿Cuál es la longitud de cada aro?
La longitud del aro es de ... cm</t>
  </si>
  <si>
    <t xml:space="preserve">Q1: Mín = 20 ; Máx = 30 ; step = 0.5</t>
  </si>
  <si>
    <t xml:space="preserve">A1 = 2*{{Q1}}*3.14</t>
  </si>
  <si>
    <t xml:space="preserve">¿Cuánto mide el radio de los aros?
Mide {{A1}} cm.
A1 = {{Q1}}</t>
  </si>
  <si>
    <t xml:space="preserve">Según el enunciado, ¿qué hay que calcular?
El perímetro del aro.*
El diámetro del aro.
El radio del aro.</t>
  </si>
  <si>
    <t xml:space="preserve">¿Qué fórmula se utiliza para calcular la longitud del perímetro de un aro?
Longitud de una circunferencia = π × 2 × radio  *
Longitud de una circunferencia = π × radio
Longitud de una circunferencia = π × radio /2
(Todas con LaTeX)</t>
  </si>
  <si>
    <t xml:space="preserve">Teniendo en cuenta las respuestas anteriores, calcula la longitud de cada aro.
Longitud del aro = π × 2 × radio = 3.14 × 2 × {{Q1}} cm = {{A1}} cm
A1 = 3.14*2*{{Q1}}</t>
  </si>
  <si>
    <t xml:space="preserve">{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t>
  </si>
  <si>
    <t xml:space="preserve">El radio de una moneda mide &lt;span class=\"no-break\"&gt;{{Q1}} cm.&lt;/span&gt; Calcula la longitud de su circunferencia utilizando el valor de π hasta las centésimas.
Su circunferencia mide &lt;span class=\"no-break\"&gt;{{A1}} cm.&lt;/span&gt;</t>
  </si>
  <si>
    <t xml:space="preserve">Los aros salvavidas llevan un cordón a su alrededor, ¿qué longitud tiene ese cordón, sí el radio del aro es de 25 cm?
La longitud del cordón es de ... cm</t>
  </si>
  <si>
    <t xml:space="preserve">Q1: Mín = 7 ; Máx = 13 ; step = 0.5</t>
  </si>
  <si>
    <t xml:space="preserve">¿Cuánto mide el radio de la moneda?
Mide {{A1}} cm.
A1 = {{Q1}}</t>
  </si>
  <si>
    <t xml:space="preserve">Según el enunciado, ¿qué hay que calcular?
El perímetro de la moneda.*
El diámetro de la moneda.
El radio de la moneda.</t>
  </si>
  <si>
    <t xml:space="preserve">¿Qué fórmula se utiliza para calcular la longitud del perímetro de una moneda?
Longitud de una circunferencia = π × 2 × radio  *
Longitud de una circunferencia = π × radio
Longitud de una circunferencia = π × radio /2
(Todas con LaTeX)</t>
  </si>
  <si>
    <t xml:space="preserve">Teniendo en cuenta las respuestas anteriores, calcula el perímetro de la moneda.
Perímetro de la moneda = π × 2 × radio = 3.14 × 2 × {{Q1}} cm = {{A1}} cm
A1 = 3.14*2*{{Q1}}</t>
  </si>
  <si>
    <t xml:space="preserve">{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t>
  </si>
  <si>
    <t xml:space="preserve">El radio de una sala circular mide &lt;span class=\"no-break\"&gt;{{Q1}} m.&lt;/span&gt; Calcula la longitud de su circunferencia utilizando el valor de π hasta las centésimas.
La circunferencia mide &lt;span class=\"no-break\"&gt;{{A1}} m.&lt;/span&gt;</t>
  </si>
  <si>
    <t xml:space="preserve">En la tienda de electrónica, tienen para vender, aros selfies de distintos diámetros. El más grande mide 12.5 cm de radio. ¿Cuál es el perímetro del aro selfie?
El perímetro del aro selfie es de ... cm
</t>
  </si>
  <si>
    <t xml:space="preserve">Q1: Mín = 3 ; Máx = 5 ; step = 0.1</t>
  </si>
  <si>
    <t xml:space="preserve">¿Cuánto mide el radio de la sala?
Mide {{A1}} m.
A1 = {{Q1}}</t>
  </si>
  <si>
    <t xml:space="preserve">Según el enunciado, ¿qué hay que calcular?
El perímetro de la sala.*
El diámetro de la sala.
El radio de la sala.</t>
  </si>
  <si>
    <t xml:space="preserve">¿Qué fórmula se utiliza para calcular la longitud del perímetro de una sala circular?
Longitud de una circunferencia = π × 2 × radio  *
Longitud de una circunferencia = π × radio
Longitud de una circunferencia = π × radio /2
(Todas con LaTeX)</t>
  </si>
  <si>
    <t xml:space="preserve">Teniendo en cuenta las respuestas anteriores, calcula el perímetro de la sala.
Perímetro de la sala = π × 2 × radio = 3.14 × 2 × {{Q1}} m = {{A1}} m
A1 = 3.14*2*{{Q1}}</t>
  </si>
  <si>
    <t xml:space="preserve">{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t>
  </si>
  <si>
    <t xml:space="preserve">El diámetro de un plato mide &lt;span class=\"no-break\"&gt;{{Q1}} cm.&lt;/span&gt; Calcula la longitud de su circunferencia utilizando el valor de π hasta las centésimas.
Su circunferencia mide &lt;span class=\"no-break\"&gt;{{A1}} cm.&lt;/span&gt;</t>
  </si>
  <si>
    <t xml:space="preserve">Elvira hornea pasteles en moldes circulares, a los que le pone alrededor, papel antiadherente. Calculá los centímetros de papel que necesita, sí el radio del molde es de 8 cm.
Necesita ... cm de papel antiadherente</t>
  </si>
  <si>
    <t xml:space="preserve">Q1: Mín = 10 ; Máx = 25 ; step = 0.5</t>
  </si>
  <si>
    <t xml:space="preserve">A1 = {{Q1}}*3.14</t>
  </si>
  <si>
    <t xml:space="preserve">¿Cuánto mide el diámetro del plato?
Mide {{A1}} cm.
A1 = {{Q1}}</t>
  </si>
  <si>
    <t xml:space="preserve">Según el enunciado, ¿qué hay que calcular?
El perímetro del plato.*
El diámetro del plato.
El radio del plato.</t>
  </si>
  <si>
    <t xml:space="preserve">¿Qué fórmula se utiliza para calcular la longitud del perímetro de un plato circular?
Longitud de una circunferencia = π × diámetro *
Longitud de una circunferencia = π × 2 × diámetro
Longitud de una circunferencia = π × radio /2
(Todas con LaTeX)</t>
  </si>
  <si>
    <t xml:space="preserve">Teniendo en cuenta las respuestas anteriores, calcula el perímetro del plato.
Perímetro del plato = π × diámetro = 3.14 × {{Q1}} cm = {{A1}} cm
A1 = 3.14*{{Q1}}</t>
  </si>
  <si>
    <t xml:space="preserve">{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t>
  </si>
  <si>
    <t xml:space="preserve">Uno de los aros de metal de un barril tiene un radio de &lt;span class=\"no-break\"&gt;{{Q1}} cm.&lt;/span&gt; ¿Cuál es la longitud de su circunferencia? Utiliza el valor de π hasta las centésimas.
Su circunferencia mide &lt;span class=\"no-break\"&gt;{{A1}} cm.&lt;/span&gt;</t>
  </si>
  <si>
    <t xml:space="preserve">Un barril de cerveza artesanal tiene un aro de metal a su alrededor, que se utiliza como precinto. ¿Qué medida tiene el aro de metal, sí el barril tiene un radio de 20 cm?
El aro de metal mide ... cm</t>
  </si>
  <si>
    <t xml:space="preserve">Q1: Mín = 20 ; Máx = 30 ; step = 1</t>
  </si>
  <si>
    <t xml:space="preserve">¿Cuánto mide el radio del aro?
Mide {{A1}} cm.
A1 = {{Q1}}</t>
  </si>
  <si>
    <t xml:space="preserve">Teniendo en cuenta las respuestas anteriores, calcula la longitud del aro del barril.
Longitud del aro = π × 2 × radio = 3.14 × 2 × {{Q1}} cm = {{A1}} cm
A1 = 3.14*2*{{Q1}}</t>
  </si>
  <si>
    <t xml:space="preserve">{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t>
  </si>
  <si>
    <t xml:space="preserve">M5-G-13a</t>
  </si>
  <si>
    <t xml:space="preserve">Reconoce poliedros, prismas y pirámides</t>
  </si>
  <si>
    <t xml:space="preserve">Señala si las siguientes afirmaciones son verdaderas o falsas.
Los poliedros son cuerpos geométricos formados por polígonos.*
Los prismas son poliedros.*
Las caras laterales de los prismas son paralelogramos.*
Las pirámides tienen una base.*
Las pirámides son un tipo de prismas.
Los prismas tienen cuatro bases paralelas e iguales.
Las caras de las pirámides no son siempre triángulos.
Un poliedro solo está formado por triángulos.
(Se ven 3 opciones, 2 verdaderas)</t>
  </si>
  <si>
    <r>
      <rPr>
        <sz val="12"/>
        <color rgb="FF000000"/>
        <rFont val="Calibri"/>
        <family val="0"/>
        <charset val="1"/>
      </rPr>
      <t xml:space="preserve">Arrastra para completar la información.
Los </t>
    </r>
    <r>
      <rPr>
        <sz val="12"/>
        <color rgb="FFFF0000"/>
        <rFont val="Calibri"/>
        <family val="0"/>
        <charset val="1"/>
      </rPr>
      <t xml:space="preserve">poliedros</t>
    </r>
    <r>
      <rPr>
        <sz val="12"/>
        <color rgb="FF000000"/>
        <rFont val="Calibri"/>
        <family val="0"/>
        <charset val="1"/>
      </rPr>
      <t xml:space="preserve"> son cuerpos geométricos, formados por </t>
    </r>
    <r>
      <rPr>
        <sz val="12"/>
        <color rgb="FFEA4335"/>
        <rFont val="Calibri"/>
        <family val="0"/>
        <charset val="1"/>
      </rPr>
      <t xml:space="preserve">poligonos</t>
    </r>
    <r>
      <rPr>
        <sz val="12"/>
        <color rgb="FF000000"/>
        <rFont val="Calibri"/>
        <family val="0"/>
        <charset val="1"/>
      </rPr>
      <t xml:space="preserve">.
Los </t>
    </r>
    <r>
      <rPr>
        <sz val="12"/>
        <color rgb="FFEA4335"/>
        <rFont val="Calibri"/>
        <family val="0"/>
        <charset val="1"/>
      </rPr>
      <t xml:space="preserve">prisma</t>
    </r>
    <r>
      <rPr>
        <sz val="12"/>
        <color rgb="FF000000"/>
        <rFont val="Calibri"/>
        <family val="0"/>
        <charset val="1"/>
      </rPr>
      <t xml:space="preserve"> y </t>
    </r>
    <r>
      <rPr>
        <sz val="12"/>
        <color rgb="FFEA4335"/>
        <rFont val="Calibri"/>
        <family val="0"/>
        <charset val="1"/>
      </rPr>
      <t xml:space="preserve">pirámide</t>
    </r>
    <r>
      <rPr>
        <sz val="12"/>
        <color rgb="FF000000"/>
        <rFont val="Calibri"/>
        <family val="0"/>
        <charset val="1"/>
      </rPr>
      <t xml:space="preserve"> son poliedros.
Los prismas tienen </t>
    </r>
    <r>
      <rPr>
        <sz val="12"/>
        <color rgb="FFEA4335"/>
        <rFont val="Calibri"/>
        <family val="0"/>
        <charset val="1"/>
      </rPr>
      <t xml:space="preserve">dos</t>
    </r>
    <r>
      <rPr>
        <sz val="12"/>
        <color rgb="FF000000"/>
        <rFont val="Calibri"/>
        <family val="0"/>
        <charset val="1"/>
      </rPr>
      <t xml:space="preserve"> bases paralelas e iguales.
Las caras de los prismas son </t>
    </r>
    <r>
      <rPr>
        <sz val="12"/>
        <color rgb="FFEA4335"/>
        <rFont val="Calibri"/>
        <family val="0"/>
        <charset val="1"/>
      </rPr>
      <t xml:space="preserve">paralelogramos
</t>
    </r>
    <r>
      <rPr>
        <sz val="12"/>
        <color rgb="FF000000"/>
        <rFont val="Calibri"/>
        <family val="0"/>
        <charset val="1"/>
      </rPr>
      <t xml:space="preserve">Las pirámides tienen </t>
    </r>
    <r>
      <rPr>
        <sz val="12"/>
        <color rgb="FFEA4335"/>
        <rFont val="Calibri"/>
        <family val="0"/>
        <charset val="1"/>
      </rPr>
      <t xml:space="preserve">uno</t>
    </r>
    <r>
      <rPr>
        <sz val="12"/>
        <color rgb="FF000000"/>
        <rFont val="Calibri"/>
        <family val="0"/>
        <charset val="1"/>
      </rPr>
      <t xml:space="preserve"> base.
Las caras de las pirámides son </t>
    </r>
    <r>
      <rPr>
        <sz val="12"/>
        <color rgb="FFEA4335"/>
        <rFont val="Calibri"/>
        <family val="0"/>
        <charset val="1"/>
      </rPr>
      <t xml:space="preserve">triángulos
</t>
    </r>
    <r>
      <rPr>
        <sz val="12"/>
        <color rgb="FF000000"/>
        <rFont val="Calibri"/>
        <family val="0"/>
        <charset val="1"/>
      </rPr>
      <t xml:space="preserve">
{{A1}} = poliedros
{{A2}} = polígonos
{{A3}} = prisma
{{A4}} = pirámide
{{A5}} = dos
{{A6}} = paralelogramos
{{A7}} = una
{{A8}} = triángulos 
</t>
    </r>
  </si>
  <si>
    <t xml:space="preserve">Los prismas y las pirámides son tipos de poliedros.</t>
  </si>
  <si>
    <t xml:space="preserve">&lt;p&gt;Los &lt;b&gt;poliedros&lt;/b&gt; son cuerpos geométricos compuestos por polígonos. Dos ejemplos de poliedros son los &lt;b&gt;prismas&lt;/b&gt; (tienen dos bases y sus caras laterales son paralelogramos) y las &lt;b&gt;pirámides&lt;/b&gt; (tienen solo una base y sus caras laterales son triángulos).&lt;/p&gt;
- Sí falla A5
&lt;p&gt;Es falsa porque las pirámides y los prismas son tipos de poliedros.&lt;/p&gt;
- Sí falla A6
&lt;p&gt;Es falsa porque los prismas tienen dos bases paralelas e iguales.&lt;/p&gt;
- Sí falla A7
&lt;p&gt;Es falsa porque las caras de una pirámide siempre son triángulos.&lt;/p&gt;
- Sí falla A8
&lt;p&gt;Es falsa porque un poliedro puede estar formado por todo tipo de polígonos.&lt;/p&gt;</t>
  </si>
  <si>
    <t xml:space="preserve">{"id":"M5-G-13a-I-1","stimulus":"&lt;p&gt;Indique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t>
  </si>
  <si>
    <t xml:space="preserve">Selecciona los prismas de entre las siguientes imágenes.
(4 opciones, 2 correctas)</t>
  </si>
  <si>
    <t xml:space="preserve">Un prisma tiene dos bases paralelas.</t>
  </si>
  <si>
    <t xml:space="preserve">&lt;p&gt;Un prisma tiene dos bases y el resto de sus caras son paralelogramos.&lt;/p&gt;
(No TE indivual)</t>
  </si>
  <si>
    <t xml:space="preserve">{"id":"M5-G-13a-E-1","stimulus":"&lt;p&gt;Selecione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t>
  </si>
  <si>
    <t xml:space="preserve">Selecciona las pirámides de entre las siguientes imágenes.
(4 opciones, 2 correctas)</t>
  </si>
  <si>
    <t xml:space="preserve">Una pirámide tiene una base. </t>
  </si>
  <si>
    <t xml:space="preserve">&lt;p&gt;Una pirámide tiene una base y el resto de sus caras son triángulos.&lt;/p&gt;
(No TE indivual)</t>
  </si>
  <si>
    <t xml:space="preserve">{"id":"M5-G-13a-E-2","stimulus":"&lt;p&gt;Selecione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t>
  </si>
  <si>
    <t xml:space="preserve">M5-G-21a</t>
  </si>
  <si>
    <t xml:space="preserve">Reconoce poliedros regulares (tetraedro, hexaedro o cubo, octaedro, dodecaedro e icosaedro)</t>
  </si>
  <si>
    <t xml:space="preserve">Selecciona el nombre de cada poliedro regular.
(tabla sin bordes, imágenes y textos centrados dentros de sus celdas, en la primera fila las imágenes y en la segunda los textos)
Es un {{grupo1}}.
Es un {{grupo2}}.
Es un {{grupo3}}.</t>
  </si>
  <si>
    <t xml:space="preserve">Une cada imagen con su nombre
{{A1}} = Icosaedro
{{A2}} = tetraedro
{{A3}} = Octaedro
{{A4}} = Hexaedro
{{A5}} = Dodecaedro</t>
  </si>
  <si>
    <t xml:space="preserve">Q1: "octaedro", "hexaedro"
Q2: "dodecaedro", "tetraedro"
Q3: "dodecaedro", "icosaedro"
Q4: "hexaedro", "octaedro"
Q5: "tetraedro", "hexaedro"
Q6: "icosaedro", "octaedro"</t>
  </si>
  <si>
    <t xml:space="preserve">grupo1 = {{Q1}}|{{Q2}}|icosaedro*
grupo2 = {{Q3}}|{{Q4}}|tetraedro*
grupo3 = {{Q5}}|{{Q5}}|dodecaedro*</t>
  </si>
  <si>
    <t xml:space="preserve">Un icosaedro está limitado por 20 triángulos equiláteros.</t>
  </si>
  <si>
    <t xml:space="preserve">&lt;p&gt;Los poliedros regulares son el tetraedro, el hexaedro, el octaedro, el dodecaedro y el icosaedro.&lt;/p&gt;
-Si falla A1
&lt;p&gt;Es un icosaedro porque sus caras son 20 triángulos equiláteros.&lt;/p&gt;
-Si falla A2
&lt;p&gt;Es un tetraedro porque sus caras son 4 triángulos equiláteros.&lt;/p&gt;
-Si falla A3
&lt;p&gt;Es un dodecaedro porque sus caras son 12 pentágonos regulares.&lt;/p&gt;</t>
  </si>
  <si>
    <t xml:space="preserve">{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t>
  </si>
  <si>
    <t xml:space="preserve">Q1: "octaedro", "hexaedro"
Q2: "dodecaedro", "icosaedro"
Q3: "dodecaedro", "icosaedro"
Q4: "hexaedro", "tetraedro"
Q5: "tetraedro", "dodecaedro"
Q6: "icosaedro", "octaedro"</t>
  </si>
  <si>
    <t xml:space="preserve">grupo1 = {{Q1}}|{{Q2}}|tetraedro*
grupo2 = {{Q3}}|{{Q4}}|octaedro*
grupo3 = {{Q5}}|{{Q5}}|hexaedro*</t>
  </si>
  <si>
    <t xml:space="preserve">Un tetraedro está limitado por 4 triángulos equiláteros.</t>
  </si>
  <si>
    <t xml:space="preserve">&lt;p&gt;Los poliedros regulares son el tetraedro, el hexaedro, el octaedro, el dodecaedro y el icosaedro.&lt;/p&gt;
-Si falla A1
&lt;p&gt;Es un tetraedro porque sus caras son 4 triángulos equiláteros.&lt;/p&gt;
-Si falla A2
&lt;p&gt;Es un octaedro porque sus caras son 8 triángulos equiláteros.&lt;/p&gt;
-Si falla A3
&lt;p&gt;Es un hexaedro porque sus caras son 6 cuadrados iguales.&lt;/p&gt;</t>
  </si>
  <si>
    <t xml:space="preserve">{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t>
  </si>
  <si>
    <t xml:space="preserve">Escribe el nombre de los siguientes poliedros regulares.
(tabla sin bordes, imágenes y textos centrados dentros de sus celdas, en la primera fila las imágenes y en la segunda los textos)
Es un {{A1}}.
Es un {{A2}}.
Es un {{A3}}.</t>
  </si>
  <si>
    <t xml:space="preserve">Escribe el nombre de los poliedros regulares
{{A1}} = Octaedro
{{A2}} = Icosaedro
{{A3}} = Cubo
{{A4}} = Tetraedro
{{A5}} = Dodecaedro</t>
  </si>
  <si>
    <t xml:space="preserve">A1 = "Octaedro"
A2 = "Icosaedro"
A3 = "Dodecaedro"</t>
  </si>
  <si>
    <t xml:space="preserve">Los poliedros regulares son el tetraedro, el hexaedro, el octaedro, el dodecaedro y el icosaedro.</t>
  </si>
  <si>
    <t xml:space="preserve">&lt;p&gt;Los poliedros regulares son el tetraedro, el hexaedro, el octaedro, el dodecaedro y el icosaedro.&lt;/p&gt;
-Si falla A1 
&lt;p&gt;Es un &lt;b&gt;octaedro&lt;/i&gt; porque sus caras son 8 triángulos equiláteros.&lt;/p&gt;
-Si falla A2
&lt;p&gt;Es un &lt;b&gt;icosaedro&lt;/b&gt; porque sus caras son 20 triángulos equiláteros.&lt;/p&gt;
-Si falla A3
&lt;p&gt;Es un &lt;b&gt;dodecaedro&lt;/b&gt; porque sus caras son 12 pentágonos regulares.&lt;/p&gt;</t>
  </si>
  <si>
    <t xml:space="preserve">{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t>
  </si>
  <si>
    <t xml:space="preserve">A1 = "Octaedro"
A2 = "Dodecaedro"
A3 = "Tetraedro"</t>
  </si>
  <si>
    <t xml:space="preserve">&lt;p&gt;Los poliedros regulares son el tetraedro, el hexaedro, el octaedro, el dodecaedro y el icosaedro.&lt;/p&gt;
-Si falla A1 
&lt;p&gt;Es un &lt;b&gt;octaedro&lt;/b&gt; porque sus caras son 8 triángulos equiláteros.&lt;/p&gt;
-Si falla A2
&lt;p&gt;Es un &lt;b&gt;dodecaedro&lt;/b&gt; porque sus caras son 12 pentágonos regulares.&lt;/p&gt;
-Si falla A3
&lt;p&gt;Es un &lt;b&gt;tetraedro&lt;/b&gt; porque sus caras son 4 triángulos equiláteros.&lt;/p&gt;</t>
  </si>
  <si>
    <t xml:space="preserve">{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t>
  </si>
  <si>
    <t xml:space="preserve">M5-G-13b</t>
  </si>
  <si>
    <t xml:space="preserve">Identifica los elementos básicos de los poliedros (vértices, caras y aristas)</t>
  </si>
  <si>
    <t xml:space="preserve">Arrastra los nombres de estos elementos de un poliedro a su posición correcta.
(Imagen cubo)</t>
  </si>
  <si>
    <t xml:space="preserve">Uní cada imágen con el elemento que corresponda
{{A1}} = cara 
{{A2}} = vértice
{{A3}} = arista
(cara de un cubo, vértice de una pirámide, arista en un tetraedro)
</t>
  </si>
  <si>
    <t xml:space="preserve">A1 = "Cara"
A2 = "Vértice"
A3 = "Arista"</t>
  </si>
  <si>
    <t xml:space="preserve">Una arista es un segmento de recta que une dos vértices y que hace de frontera entre dos caras.</t>
  </si>
  <si>
    <t xml:space="preserve">&lt;p&gt;Los elementos básicos de un poliedro son las caras, las aristas y los vértices.&lt;/p&gt;
-Sí falla A1
&lt;p&gt;Las caras son los polígonos que limitan a un poliedro.&lt;/p&gt;
-Sí falla A2
&lt;p&gt;Los vértices son el punto de unión de las aristas.&lt;/p&gt;
-Sí falla A3
&lt;p&gt;Las aristas separan las caras del poliedro.&lt;/p&gt;</t>
  </si>
  <si>
    <t xml:space="preserve">{"id":"M5-G-13b-I-1","stimulus":"&lt;p&gt;Arraste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t>
  </si>
  <si>
    <t xml:space="preserve">Arrastra los nombres de estos elementos de un poliedro a su posición correcta.
(Imagen pirámide triangular)</t>
  </si>
  <si>
    <t xml:space="preserve">{"id":"M5-G-13b-I-2","stimulus":"&lt;p&gt;Arraste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t>
  </si>
  <si>
    <t xml:space="preserve">Arrastra los nombres de estos elementos de un poliedro a su posición correcta.
(Imagen prisma pentagonal)</t>
  </si>
  <si>
    <t xml:space="preserve">{"id":"M5-G-13b-I-3","stimulus":"&lt;p&gt;Arraste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t>
  </si>
  <si>
    <t xml:space="preserve">Completa la siguiente información sobre esta pirámide cuadrangular.
(Imagen de una pirámide cuadrangular)
Número de vértices = {{A1}}
Número de caras = {{A2}}
Número de aristas = {{A3}}</t>
  </si>
  <si>
    <t xml:space="preserve">Observa la imágen e indica a qué parte del poliedro hace referencia cada letra
A = vértice = {{A1}}
B = caras = {{A2}}
C = aristas = {{A3}}
</t>
  </si>
  <si>
    <t xml:space="preserve">A1 = 5
A2 = 5
A3 = 8</t>
  </si>
  <si>
    <t xml:space="preserve">&lt;p&gt;Los elementos básicos de un poliedro son las caras, las aristas y los vértices.&lt;/p&gt;
Imagen de TE (pirámide)</t>
  </si>
  <si>
    <t xml:space="preserve">sí</t>
  </si>
  <si>
    <t xml:space="preserve">{"id":"M5-G-13b-E-1","stimulus":"&lt;p&gt;Complete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t>
  </si>
  <si>
    <t xml:space="preserve">Completa la siguiente información sobre este prisma rectangular.
(Imagen de un prisma rectangular)
Número de vértices = {{A1}}
Número de caras = {{A2}}
Número de aristas = {{A3}}</t>
  </si>
  <si>
    <t xml:space="preserve">A1 = 8
A2 = 6
A3 = 12</t>
  </si>
  <si>
    <t xml:space="preserve">&lt;p&gt;Los elementos básicos de un poliedro son las caras, las aristas y los vértices.&lt;/p&gt;
Imagen de TE (prisma)</t>
  </si>
  <si>
    <t xml:space="preserve">{"id":"M5-G-13b-E-2","stimulus":"&lt;p&gt;Complete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t>
  </si>
  <si>
    <t xml:space="preserve">Completa la siguiente información sobre este tetraedro.
(Imagen de un tetraedro)
Número de vértices = {{A1}}
Número de caras = {{A2}}
Número de aristas = {{A3}}</t>
  </si>
  <si>
    <t xml:space="preserve">A1 = 4
A2 = 4
A3 = 6</t>
  </si>
  <si>
    <t xml:space="preserve">&lt;p&gt;Los elementos básicos de un poliedro son las caras, las aristas y los vértices.&lt;/p&gt;
Imagen de TE (tetraedro)</t>
  </si>
  <si>
    <t xml:space="preserve">{"id":"M5-G-13b-E-3","stimulus":"&lt;p&gt;Complete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t>
  </si>
  <si>
    <t xml:space="preserve">M5-G-13c</t>
  </si>
  <si>
    <t xml:space="preserve">Identifica los desarrollos planos de los poliedros</t>
  </si>
  <si>
    <t xml:space="preserve">Señala cuál de los siguientes es el desarrollo plano de un cubo.
{{A1}} = desarrollo de un prisma triangular
{{A2}} = desarrollo de un cubo *
{{A3}} = desarrollo de una pirámide triangular
{{A4}} = desarrollo de un prisma rectángular
{{A5}} = desarrollo de un octaedro
(se ven 3 opciones, 1 correcta)</t>
  </si>
  <si>
    <t xml:space="preserve">El cuerpo geométrico es un cubo, señala cuál es su desarrollo plano
{{A1}} = desarrollo de un prisma triangular
{{A2}} = desarrollo de un cubo *
{{A3}} = desarrollo de una pirámide triangular
{{A4}} = desarrollo de un prisma rectángular
{{A5}} = desarrollo de un octaedro
(se ven 3 opciones, 1 correcta)</t>
  </si>
  <si>
    <t xml:space="preserve">El desarrollo plano de un cubo está formado por 6 cuadrados.</t>
  </si>
  <si>
    <t xml:space="preserve">&lt;p&gt;El desarrollo plano de un cubo está formado por 6 cuadrados.&lt;/p&gt;
Sí falla A1
&lt;p&gt;Este desarrollo plano es el de un prisma triangular.&lt;/p&gt;
Sí falla A3
&lt;p&gt;Este desarrollo plano es el de una pirámide triangular.&lt;/p&gt;
Sí falla A4
&lt;p&gt;Este desarrollo plano es el de un prisma rectangular.&lt;/p&gt;
Sí falla A5
&lt;p&gt;Este desarrollo plano es el de un octaedro.&lt;/p&gt;</t>
  </si>
  <si>
    <t xml:space="preserve">{"id":"M5-G-13c-I-1","stimulus":"&lt;p&gt;Indique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</si>
  <si>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xml:space="preserve">Señala cuál de los siguientes es el desarrollo plano de una pirámide triangular
{{A1}} = desarrollo de un prisma triangular
{{A2}} = desarrollo de un cubo
{{A3}} = desarrollo de una pirámide triangular*
{{A4}} = desarrollo de un prisma rectángular
{{A5}} = desarrollo de un octaedro
(se ven 3 opciones, 1 correcta)</t>
  </si>
  <si>
    <t xml:space="preserve">El desarrollo plano de una pirámide triangular está formado por triángulos.</t>
  </si>
  <si>
    <t xml:space="preserve">&lt;p&gt;El desarrollo plano de una pirámide triangular está formado por triángulos.&lt;/p&gt;
Sí falla A1
&lt;p&gt;Este desarrollo plano es el de un prisma triangular.&lt;/p&gt;
Sí falla A2
&lt;p&gt;Este desarrollo plano es el de un cubo.&lt;/p&gt;
Sí falla A4
&lt;p&gt;Este desarrollo plano es el de un prisma rectángular.&lt;/p&gt;
Sí falla A5
&lt;p&gt;Este desarrollo plano es el de un octaedro.&lt;/p&gt;</t>
  </si>
  <si>
    <t xml:space="preserve">{"id":"M5-G-13c-I-2","stimulus":"&lt;p&gt;Indique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t>
  </si>
  <si>
    <t xml:space="preserve">Señala cuál de los siguientes es el desarrollo plano de un octaedro.
{{A1}} = desarrollo de un prisma triangular
{{A2}} = desarrollo de un cubo
{{A3}} = desarrollo de una pirámide triangular
{{A4}} = desarrollo de un prisma rectángular
{{A5}} = desarrollo de un octaedro*
(se ven 3 opciones, 1 correcta)</t>
  </si>
  <si>
    <t xml:space="preserve">El desarrollo plano de un octaedro es está formado por 8 triángulos equiláteros.</t>
  </si>
  <si>
    <t xml:space="preserve">&lt;p&gt;El desarrollo plano de un octaedro está formado por 8 triángulos equiláteros.&lt;/p&gt;
Sí falla A1
&lt;p&gt;Este desarrollo plano es el de un prisma triangular.&lt;/p&gt;
Sí falla A2
&lt;p&gt;Este desarrollo plano es el de un cubo.&lt;/p&gt;
Sí falla A3
&lt;p&gt;Este desarrollo plano es el de una pirámide triangular.&lt;/p&gt;
Sí falla A4
&lt;p&gt;Este desarrollo plano es el de un prisma rectangular.&lt;/p&gt;</t>
  </si>
  <si>
    <t xml:space="preserve">{"id":"M5-G-13c-I-3","stimulus":"&lt;p&gt;Indique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t>
  </si>
  <si>
    <t xml:space="preserve">Escribe los nombres de los poliedros a los que corresponden los siguientes desarrollos planos.
(tabla sin bordes, imágenes y textos centrados dentros de sus celdas, en la primera fila las imágenes y en la segunda los textos)
Su nombre es {{A1}}.
Su nombre es {{A2}}.
Su nombre es {{A3}}.</t>
  </si>
  <si>
    <t xml:space="preserve">Completa los nombres de los poliedros ,de acuerdo a sus desarrollos planos.
(Debajo de cada imágen:)
{{A1}} = prisma triangular
{{A2}} = pirámide cuadrangular
{{A3}} = octaedro</t>
  </si>
  <si>
    <t xml:space="preserve">A1 = "Prisma hexagonal"
A2 = "Pirámide cuadrangular"
A3 = "Icosaedro"</t>
  </si>
  <si>
    <t xml:space="preserve">El desarrollo plano de un poliedro es la serie de polígonos enlazados que resultan de desplegar el poliedro en un plano.</t>
  </si>
  <si>
    <t xml:space="preserve">&lt;p&gt;El desarrollo plano de un poliedro es un conjunto de polígonos consecutivos que se forma a desplegar el poliedro en un plano.&lt;/p&gt;
- Si falla A1
&lt;p&gt;Es un prisma hexagonal porque tiene seis caras rectángulares y dos bases hexagonales.&lt;/p&gt;
- Si falla A2
&lt;p&gt;Es una pirámide cuadrangular porque tiene cuatro caras triángulares y una base cuadrangular.&lt;/p&gt;
- Si falla A3
&lt;p&gt;Es un icosaedro porque tiene veinte triángulos equiláteros.&lt;/p&gt;</t>
  </si>
  <si>
    <t xml:space="preserve">{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t>
  </si>
  <si>
    <t xml:space="preserve">A1 = "Prisma rectangular"
A2 = "Pirámide triangular"
A3 = "Dodecaedro"</t>
  </si>
  <si>
    <t xml:space="preserve">&lt;p&gt;El desarrollo plano de un poliedro es un conjunto de polígonos consecutivos que se forma al desplegar el poliedro en un plano.&lt;/p&gt;
-En A1
&lt;p&gt;Es un prisma rectangular porque tiene seis rectángulos.&lt;/p&gt;
-En A2
&lt;p&gt;Es una pirámide triangular porque tiene cuatro triángulos.&lt;/p&gt;
-En A3
&lt;p&gt;Es un dodecaedro porque tiene doce pentágonos iguales.&lt;/p&gt;</t>
  </si>
  <si>
    <t xml:space="preserve">{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t>
  </si>
  <si>
    <t xml:space="preserve">M5-G-14a</t>
  </si>
  <si>
    <t xml:space="preserve">Distingue cuerpos redondos: cilindro, cono y esfera</t>
  </si>
  <si>
    <t xml:space="preserve">Señala las siguientes afirmaciones que son correctas.
Los cuerpos redondos son cuerpos geométricos con superficies curvas.*
El cilindro, el cono y la esfera son cuerpos redondos.*
Los cilindros tienen dos bases circulares.*
Las esferas no tienen bases.*
Los conos tienen dos bases circulares.
Los cuerpos redondos son polígonos con superficies curvas.
La esfera y el cono son los únicos cuerpos redondos.
(2 opciones correctas, se ven 3)</t>
  </si>
  <si>
    <t xml:space="preserve">Arrastra una palabra para completar la oración
{{A1}} | {{A2}} | {{ A3}}
 cono = {{A1}}
esfera = {{A2}}
cilindro = {{A3}}
Un CILINDRO tiene dos bases circulares 
</t>
  </si>
  <si>
    <t xml:space="preserve">Los cuerpos redondos, es decir, los cilindros, conos y esferas, tienen superficies curvas.</t>
  </si>
  <si>
    <t xml:space="preserve">&lt;p&gt;Los cuerpos redondos son las figuras geométricas que tienen superficies curvas, como el cilindro, el cono y la esfera.&lt;/p&gt;
-Si falla A5
&lt;p&gt;Los conos solo tienen una base circular.&lt;/p&gt;
-Si falla A6
&lt;p&gt;Los cuerpos redondos no son polígonos, sino figuras con volumen.&lt;/p&gt;
-Si falla A7
&lt;p&gt;Los cuerpos redondos son todos aquellos que tienen superficies curvas, no solo la esfera, el cono y el cilindro.&lt;/p&gt;
(No TE en las correctas)</t>
  </si>
  <si>
    <t xml:space="preserve">{"id":"M5-G-14a-I-1","stimulus":"&lt;p&gt;Marque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t>
  </si>
  <si>
    <t xml:space="preserve">Escribe los nombres de los cuerpos redondos a los que se parece cada objeto.
(tabla sin bordes, imágenes y textos centrados dentros de sus celdas, en la primera fila las imágenes y en la segunda los textos)
Imagen de canica y pelota de tenis. Que salga una u otra de manera aleatoria, como en otras actividades.
Imagen de lata comida y tarta. Que salga una u otra de manera aleatoria, como en otras actividades.)
(Imagen de cono de obra y de tipi. Que salga una u otra de manera aleatoria, como en otras actividades.
Su nombre es {{A1}}.
Su nombre es {{A2}}.
Su nombre es {{A3}}.</t>
  </si>
  <si>
    <t xml:space="preserve">Escribe la forma de cada objeto 
{{A1}} = globo terraqueo - esfera
{{A2}} = lata gaseosa - cilindro
{{A3}} = cucurucho de helado - cono
{{A4}} = Bola de billar - esfera
{{A5}} = lata de pintura - cilindro
</t>
  </si>
  <si>
    <t xml:space="preserve">A1 = "esfera"
A2 = "cilindro"
A3 = "cono"</t>
  </si>
  <si>
    <t xml:space="preserve">El cilindro tiene dos bases, el cono solo tiene una base y la esfera no tiene ninguna.</t>
  </si>
  <si>
    <t xml:space="preserve">&lt;p&gt;Los cuerpos redondos son cuerpos geométricos con superficies curvas. Entre ellos se encuentran el &lt;b&gt;cilindro&lt;/b&gt; (tiene dos bases circulares), el &lt;b&gt;cono&lt;/b&gt; (solo tiene una base circular) y la &lt;b&gt;esfera&lt;/b&gt; (no tiene bases).&lt;/p&gt;
Sin TE particular.</t>
  </si>
  <si>
    <t xml:space="preserve">{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t>
  </si>
  <si>
    <t xml:space="preserve">Escribe los nombres de los cuerpos redondos a los que se parece cada objeto.
(tabla sin bordes, imágenes y textos centrados dentros de sus celdas, en la primera fila las imágenes y en la segunda los textos)
(Imagen de cono de obra y de tipi. Que salga una u otra de manera aleatoria, como en otras actividades.
Imagen de canica y pelota de tenis. Que salga una u otra de manera aleatoria, como en otras actividades.
Imagen de lata comida y tarta. Que salga una u otra de manera aleatoria, como en otras actividades.)
Su nombre es {{A1}}.
Su nombre es {{A2}}.
Su nombre es {{A3}}.</t>
  </si>
  <si>
    <t xml:space="preserve">A1 = "cono"
A2 = "esfera"
A3 = "cilindro"</t>
  </si>
  <si>
    <t xml:space="preserve">&lt;p&gt;Los cuerpos redondos son cuerpos geométricos con superficies curvas. Entre ellos se encuentran el &lt;b&gt;cilindro&lt;/b&gt;, que tiene dos bases circulares, el &lt;b&gt;cono&lt;/b&gt;, que solo tiene una base circular, y la &lt;b&gt;esfera&lt;/b&gt;, que no tiene bases.&lt;/p&gt;
Sin TE particular.</t>
  </si>
  <si>
    <t xml:space="preserve">{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t>
  </si>
  <si>
    <t xml:space="preserve">M5-G-14b</t>
  </si>
  <si>
    <t xml:space="preserve">Identifica los elementos básicos (base, superficie curva y cúspide)</t>
  </si>
  <si>
    <t xml:space="preserve">Señala las afirmaciones correctas.
A1 : La esfera tiene toda la superficie curva. *
A2 : El cono tiene una base circular y una superficie curva. *
A3 : El cilindro tiene dos bases circulares. *
A4 : El cono es un cuerpo redondo con cúspide.*
A5 : La esfera tiene una cúspide.
A6 : El cono tiene dos bases.
A7 : El cilindro es un cuerpo redondo con cúspide.
A8 : El cilindro tiene una única base circular.
A9 : La esfera tiene dos bases circulares.
(se ven 3 opciones, 2 correctas)</t>
  </si>
  <si>
    <t xml:space="preserve">Hacé click en la opción correcta
A1 : Un cilindro tiene cúspide
A2 : Un cono tiene dos bases
A3 : La esfera tiene toda la superficie curva *
A4 : Un cono tiene  base circular y  superficie curva *
A5 : Un cilindro tiene dos bases circulares *
( se ven 3 opciones, 2 correctas)</t>
  </si>
  <si>
    <t xml:space="preserve">Todos los cuerpos redondos tienen una superficie curva, mientras que el cono también tiene una cúspide.</t>
  </si>
  <si>
    <t xml:space="preserve">&lt;p&gt;Los elementos básicos de los cuerpos redondos son las base, la superficie curva y la cúspide.&lt;/p&gt;
-Si falla  A5
&lt;p&gt;La cúspide es el vértice superior de un cono.&lt;/p&gt;
-Si falla A6
&lt;p&gt;El cono tiene solo una base con forma circular.&lt;/p&gt;
-Si falla A7
&lt;p&gt;El cilindro no tiene cúspide, pero el cono sí.&lt;/p&gt;
-Si falla A8
&lt;p&gt;El cilindro tiene dos bases circulares.&lt;/p&gt;
-Si falla A9
&lt;p&gt;La esfera no tiene base.&lt;/p&gt;
(No TE individual)</t>
  </si>
  <si>
    <t xml:space="preserve">{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t>
  </si>
  <si>
    <t xml:space="preserve">Arrastra el nombre de las partes señaladas en este cono.
(imagen de un cono)</t>
  </si>
  <si>
    <t xml:space="preserve">Observa la imágen e indica a qué parte del cono hace referencia cada letra
A = base = {{A1}}
B = superficie curva = {{A2}}
C = cúspíde = {{A3}}</t>
  </si>
  <si>
    <t xml:space="preserve">Q1 : lista: "cara", "circunferencia"
Q2 : lista: "prisma", "pirámide"</t>
  </si>
  <si>
    <t xml:space="preserve">A1 = "base"
A2 = "superficie curva"
A3 = "cúspide"
Q1 y Q2: distractores</t>
  </si>
  <si>
    <t xml:space="preserve">El cono tiene una base circular, una superficie lateral curva y un cuspide.</t>
  </si>
  <si>
    <t xml:space="preserve">&lt;p&gt;Los elementos básicos de un cono son la base (la cara inferior con forma circular), la superficie curva y la cúspide (el vértice superior).&lt;/p&gt;
Sin TE particular.</t>
  </si>
  <si>
    <t xml:space="preserve">{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t>
  </si>
  <si>
    <t xml:space="preserve">Arrastra el nombre de las partes señaladas en este cilindro.
(imagen de un cilindro)</t>
  </si>
  <si>
    <t xml:space="preserve">Observa la imágen e indica como se llama la parte señalada en la esfera
A = superficie curva = {{A1}}</t>
  </si>
  <si>
    <t xml:space="preserve">Q1 : lista: "cúspide", "cara"
Q2 : lista: "circunferencia", "perímetro"
Q3 : lista: "triángulo", "cuadrado"</t>
  </si>
  <si>
    <t xml:space="preserve">A1 = "base"
A2 = "superficie curva"
Q1-Q3: distractores</t>
  </si>
  <si>
    <t xml:space="preserve">El cilindro tiene dos bases circulares y una superficie lateral curva.</t>
  </si>
  <si>
    <t xml:space="preserve">&lt;p&gt;Los elementos básicos de un cilindro son las bases (las caras superior e inferior con forma circular) y la superficie curva.&lt;/p&gt;
Sin TE particular</t>
  </si>
  <si>
    <t xml:space="preserve">{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t>
  </si>
  <si>
    <t xml:space="preserve">M5-G-14c</t>
  </si>
  <si>
    <t xml:space="preserve">Identifica los desarrollos planos de los cuerpos redondos</t>
  </si>
  <si>
    <t xml:space="preserve">Relaciona cada cuerpo redondo con su desarrollo plano.
{{A1}} = cilindro
{{A3}} = cono</t>
  </si>
  <si>
    <t xml:space="preserve">Une cada cuerpo redondo con su desarrollo plano
{{A1}} = cilindro
{{A2}} = esfera
{{A3}} = cono</t>
  </si>
  <si>
    <t xml:space="preserve">En el desarrollo plano del cilindro hay dos bases circulares mientras que en el del cono solo una.</t>
  </si>
  <si>
    <t xml:space="preserve">&lt;p&gt;El desarrollo plano de un cuerpo redondo es la forma de representarlo cuando se le despliega en un plano.&lt;/p&gt;
-Si falla A1
&lt;p&gt;Es un cilindro porque está formado por un rectángulo y dos círculos.&lt;/p&gt;
-Si falla A2
&lt;p&gt;Es un cono porque está formado por un sector circular y un círculo.&lt;/p&gt;</t>
  </si>
  <si>
    <t xml:space="preserve">{"id":"M5-G-14c-I-1","stimulus":"&lt;p&gt;Associe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t>
  </si>
  <si>
    <t xml:space="preserve">Relaciona cada cuerpo redondo con su desarrollo plano.
{{A3}} = cono
{{A1}} = cilindro</t>
  </si>
  <si>
    <t xml:space="preserve">&lt;p&gt;El desarrollo plano de un cuerpo redondo es la forma de representarlo cuando se le despliega en un plano.&lt;/p&gt;
-Si falla A1
&lt;p&gt;Es un cono porque está formado por un sector circular y un círculo.&lt;/p&gt;
-Si falla A2
&lt;p&gt;Es un cilindro porque está formado por un rectángulo y dos círculos.&lt;/p&gt;</t>
  </si>
  <si>
    <t xml:space="preserve">{"id":"M5-G-14c-I-2","stimulus":"&lt;p&gt;Associe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t>
  </si>
  <si>
    <t xml:space="preserve">Escribe a qué cuerpo redondo corresponde cada desarrollo plano.
{{A2}} = cono
{{A3}} = cilindro</t>
  </si>
  <si>
    <t xml:space="preserve">Completa el nombre de cada cuerpo redondo, de acuerdo a su desarrollo plano.
{{A1}} = cilindro
{{A2}} = esfera
{{A3}} = cono</t>
  </si>
  <si>
    <t xml:space="preserve">{"id":"M5-G-14c-E-1","stimulus":"&lt;p&gt;Escreva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t>
  </si>
  <si>
    <t xml:space="preserve">Escribe a qué cuerpo redondo corresponde cada desarrollo plano.
{{A2}} = cilindro
{{A1}} = cono</t>
  </si>
  <si>
    <t xml:space="preserve">Completa el nombre de cada cuerpo redondo, de acuerdo a su desarrollo plano.
{{A1}} = cono
{{A2}} = cilindro
{{A3}} = esfera</t>
  </si>
  <si>
    <t xml:space="preserve">{"id":"M5-G-14c-E-2","stimulus":"&lt;p&gt;Escreva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t>
  </si>
  <si>
    <t xml:space="preserve">M5-G-16a</t>
  </si>
  <si>
    <t xml:space="preserve">Observa que figuras con perímetros iguales pueden tener áreas diferentes (y figuras con áreas iguales pueden tener perímetros difs.) (EF05MA20)</t>
  </si>
  <si>
    <t xml:space="preserve">Las siguientes figuras tienen el mismo área. ¿Cuál tiene un perímetro diferente?
{{A1}}
{{A2}}
{{A3}}
{{A4}}
{{A8}}*
{{A9}}*
{{A10}}*
{{A11}}*
Se ven 4, 1 correcta</t>
  </si>
  <si>
    <t xml:space="preserve">A1 = M5-G-16a-1
A2 = M5-G-16a-2
A3 = M5-G-16a-3
A4 = M5-G-16a-4
A8 = M5-G-16a-8
A9 = M5-G-16a-9
A10 = M5-G-16a-10
A11 = M5-G-16a-11</t>
  </si>
  <si>
    <t xml:space="preserve">Dos figuras con la misma área pueden tener diferentes perímetros.</t>
  </si>
  <si>
    <t xml:space="preserve">&lt;p&gt;Todas las figuras están formadas por el mismo número de cuadrados por lo que tienen la misma área. Sin embargo, solo hay tres figuras que tienen un perímetro de 12 lados.&lt;/p&gt;
(Sin TE individual)</t>
  </si>
  <si>
    <t xml:space="preserve">{"id":"M5-G-16a-I-1","stimulus":"&lt;p&gt;A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t>
  </si>
  <si>
    <t xml:space="preserve">Las siguientes figuras tienen el mismo perímetro. ¿Cuál tiene un área diferente?
{{A1}}
{{A2}}
{{A3}}
{{A4}}
{{A5}}*
{{A6}}*
{{A7}}*
Se ven 4, 1 correcta</t>
  </si>
  <si>
    <t xml:space="preserve">A1 = M5-G-16a-1
A2 = M5-G-16a-2
A3 = M5-G-16a-3
A4 = M5-G-16a-4
A5 = M5-G-16a-5*
A6 = M5-G-16a-6*
A7 = M5-G-16a-7*</t>
  </si>
  <si>
    <t xml:space="preserve">&lt;p&gt;Todas las figuras tienen el mismo perímetro. Sin embargo, solo tres tienen la misma área.&lt;/p&gt;
(Sin TE individual)</t>
  </si>
  <si>
    <t xml:space="preserve">{"id":"M5-G-16a-I-2","stimulus":"&lt;p&gt;As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t>
  </si>
  <si>
    <t xml:space="preserve">Calcula el área y el perímetro de las siguientes figuras.
Tabla sin bordes
Figura 1   | Figura 2
Perímetro = {{A1}} cm | Perímetro = {{A2}} cm
Área = {{A3}} cm&lt;sup&gt;2&lt;/sup&gt; | Área = {{A4}} cm&lt;sup&gt;2&lt;/sup&gt;</t>
  </si>
  <si>
    <t xml:space="preserve">Q1: mín = 2; Máx = 7; Step = 1</t>
  </si>
  <si>
    <t xml:space="preserve">Figura 1: cuadrado con label en un lado, "{{Q1}} cm"
Figura 2: Rectángulo con label en cada lado, "{{T1}} cm" y {{T2}} cm"
T1 = Lemonlib.round(4*{{Q1}}/3)
T2 = (4*{{Q1}}-2*Lemonlib.round(4*{{Q1}}/3))/2
A1 = 4*{{Q1}}
A2 = 4*{{Q1}}
A3 = {{Q1}}*{{Q1}}
A4 = {{T1}}*{{T2}}</t>
  </si>
  <si>
    <t xml:space="preserve">&lt;p&gt;Perímetro = suma de las longitudes de los lados&lt;/p&gt;
&lt;p&gt;Área del cuadrado = lado × lado&lt;/p&gt;
&lt;p&gt;Área del rectángulo = base × altura&lt;/p&gt;</t>
  </si>
  <si>
    <t xml:space="preserve">&lt;p&gt;Perímetro del cuadrado = 4 × {{Q1}} = {{{A1}} cm&lt;/p&gt;&lt;p&gt;Perímetro del rectángulo = 2 × {{Q2}} cm + 2 × {{T1}} cm = {{A2}} cm.&lt;/p&gt;&lt;p&gt;Área del cuadrado = lado × lado = {{Q1}} cm × {{Q1}} cm = {{A3}} cm&lt;sup&gt;2&lt;/sup&gt;&lt;/p&gt;&lt;p&gt;Área del rectángulo = base × altura = {{T1}} cm × {{T2}} cm = {{A4}} cm&lt;sup&gt;2&lt;/sup&gt;&lt;/p&gt;</t>
  </si>
  <si>
    <t xml:space="preserve">{"id":"M5-G-16a-E-1","stimulus":"&lt;p&gt;Determine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t>
  </si>
  <si>
    <t xml:space="preserve">Q1: mín = 2; Máx = 10; Step = 2</t>
  </si>
  <si>
    <t xml:space="preserve">Figura 1: cuadrado con label en un lado, "{{Q1}} cm"
Figura 2: Rectángulo con label en cada lado, "{{T1}} cm" y {{T2}} cm"
T1 = 2*{{Q1}}
T2 = {{Q1}}/2
A1 = 4*{{Q1}}
A2 = 2*({{T1}}+{{T2}})
A3 = {{Q1}}*{{Q1}}
A4 = {{Q1}}*{{Q1}}</t>
  </si>
  <si>
    <t xml:space="preserve">&lt;p&gt;Perímetro del cuadrado = 4 × {{Q1}} cm = {{{A1}} cm&lt;/p&gt;&lt;p&gt;Perímetro del rectángulo = 2 × {{T1}} cm + 2 × {{T2}} cm = {{A2}} cm&lt;/p&gt;&lt;p&gt;Área del cuadrado = lado × lado = {{Q1}} cm × {{Q1}} cm = {{A3}} cm&lt;sup&gt;2&lt;/sup&gt;&lt;/p&gt;&lt;p&gt;Área del rectángulo = base × altura = {{T1}} cm × {{T2}} cm = {{A4}} cm&lt;sup&gt;2&lt;/sup&gt;&lt;/p&gt;</t>
  </si>
  <si>
    <t xml:space="preserve">{"id":"M5-G-16a-E-2","stimulus":"&lt;p&gt;Determine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t>
  </si>
  <si>
    <t xml:space="preserve">Un ayuntamiento ha diseñado una zona arbolada de {{T1}} m&lt;sup&gt;2&lt;/sup&gt; con forma de rectángulo. Los lados de esta zona en un principio iban a medir {{Q1}} m y {{Q2}} m, pero se ha decidido reducir el primer lado a la mitad y mantener el mismo área. ¿Cuánto medía el perímetro en el diseño original? ¿Y después del cambio?
El perímetro original medía {{A1}} m, mientras que después de los cambios medirá {{A2}} m.</t>
  </si>
  <si>
    <t xml:space="preserve">Q1: Mín = 2; Máx = 10;Step = 2
Q2: Mín = 2; Máx = 10;Step = 1</t>
  </si>
  <si>
    <t xml:space="preserve">T1 = {{Q1}}*{{Q2}}
A1 = 2*({{Q2}}+{{Q1}})
A2 = 2*({{Q2}}*2+{{Q1}}/2)</t>
  </si>
  <si>
    <t xml:space="preserve">Si uno de los lados se reduce la mitad y el área tiene que ser la misma, entonces el otro lado tendrá que aumentar al doble.</t>
  </si>
  <si>
    <t xml:space="preserve">&lt;p&gt;Perímetro del rectángulo original = 2 × {{Q1}} m + 2 × {{Q2}} m = {{A1}} m&lt;/p&gt;&lt;p&gt;Si uno de los lados se reduce la mitad y el área tiene que ser la misma, entonces el otro lado tendrá que aumentar al doble. Es decir, los nuevos lados medirán {{T3}} m y {{T4}} m y, por tanto:&lt;/p&gt;&lt;p&gt;Perímetro después del cambio = 2 × {{T3}} m + 2 × {{T4}} m = {{A2}} m&lt;/p&gt;</t>
  </si>
  <si>
    <t xml:space="preserve">{{T3}} = {{Q1}}/2
{{T4}} = {{Q2}}*2</t>
  </si>
  <si>
    <t xml:space="preserve">{"id":"M5-G-16a-A-1","stimulus":"&lt;p&gt;Uma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t>
  </si>
  <si>
    <t xml:space="preserve">En unas obras de un centro comercial, se quiere destinar un sector de {T1}} m&lt;sup&gt;2&lt;/sup&gt; con forma de rectángulo para zona de juegos. Los lados de esta sector en un principio iban a medir {{Q1}} m y {{Q2}} m, pero luego se ha decidido reducir uno de esos lados a la mitad y mantener el mismo área. ¿Cuánto medía el perímetro de ese sector inicialmente? ¿Y después del cambio?
El perímetro incial era de {{A1}} m, mientras que después de los cambios será de {{A2}} m.</t>
  </si>
  <si>
    <t xml:space="preserve">En el playón de estacionamiento del parque, se quiere destinar un sector de {T1}} m&lt;sup&gt;2&lt;/sup&gt; con forma de rectángulo, para las bicicletas. Los lados de esta sector en un principio iban a medir {{Q1}} m y {{Q2}} m, luego se decide reducir uno de esos lados a la mitad, y mantener el mismo área. ¿Cuánto medía el perímetro inicialmente? ¿Y después del cambio?
El perímetro incial era de {{A1}} cm, luego será de  {{A2}} cm.
</t>
  </si>
  <si>
    <t xml:space="preserve">Q1: Mín = 14; Máx = 24;Step = 2
Q2: Mín = 2; Máx = 10;Step = 1</t>
  </si>
  <si>
    <t xml:space="preserve">{"id":"M5-G-16a-A-2","stimulus":"&lt;p&gt;Em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t>
  </si>
  <si>
    <t xml:space="preserve">En las obras del patio de un colegio se ha planeado destinar una zona de {T1}} m&lt;sup&gt;2&lt;/sup&gt; con forma de rectángulo, para construir un arenero. En el proyecto original, los lados de este arenero  iban a medir {{Q1}} m y {{Q2}} m, pero luego se ha decidido reducir uno de esos lados a la mitad y mantener el mismo área. ¿Cuánto medía el perímetro del arenero inicialmente? ¿Y después del cambio?
El perímetro inicial era de {{A1}} cm, mientras que después de los cambios será de {{A2}} cm.</t>
  </si>
  <si>
    <t xml:space="preserve">Q1: Mín = 4; Máx = 8;Step = 2
Q2: Mín = 3; Máx = 9;Step = 3</t>
  </si>
  <si>
    <t xml:space="preserve">{"id":"M5-G-16a-A-3","stimulus":"&lt;p&gt;Na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t>
  </si>
  <si>
    <t xml:space="preserve">Un pintor va a pintar un gran cuadro de lados {{Q1}} cm y {{Q2}} cm. Sin embargo, antes de empezar cambia de idea y decide que el primer lado mida el doble. Va a cambiar el tamaño del segundo lado de manera que el perímetro siga siendo el mismo que el que tenía en mente originalmente. ¿Cuál era el área del cuadro inicial? ¿Y qué área tendrá finalmente?
El cuadro iba a medir originalmente {{A1}} cm&lt;sup&gt;2&lt;/sup&gt;, pero tras el cambio medirá {{A2}} cm&lt;sup&gt;2&lt;/sup&gt;.</t>
  </si>
  <si>
    <t xml:space="preserve">Q1: Mín = 50; Máx = 100; Step = 2
Q2 = Mín = 150; Máx = 200; Step = 1</t>
  </si>
  <si>
    <t xml:space="preserve">A1 = {{Q1}}*{{Q2}}
A2 = 2*{{Q1}}*({{Q2}}-{{Q1}})</t>
  </si>
  <si>
    <t xml:space="preserve">Si un lado aumenta el doble y el perímetro es el mismo, el otro lado tendrá que medir menos.</t>
  </si>
  <si>
    <t xml:space="preserve">&lt;p&gt;Si el primer lado va a medir el doble, es decir, {{T2}} cm, y el perímetro tiene que ser el mismo, entonces el otro lado tiene que medir {{T3}} cm porque:&lt;/p&gt;&lt;p&gt;{{Q1}} + {{Q1}} + {{Q2}} + {{Q2}} = {{T2}} + {{T2}} + {{T3}} + {{T3}}&lt;/p&gt;&lt;p&gt;Por tanto:&lt;/p&gt;&lt;p&gt;Área original = base × altura = {{Q1}} cm × {{Q2}} cm = {{A1}} cm&lt;sup&gt;2&lt;/sup&gt;&lt;/p&gt;&lt;p&gt;Área modificada = base × altura = {{T2}} cm × {{T3}} cm = {{A2}} cm&lt;sup&gt;2&lt;/sup&gt;&lt;/p&gt;</t>
  </si>
  <si>
    <t xml:space="preserve">{{T2}} = 2*{{Q1}}
{{T3}} = {{Q2}} - {{Q1}}</t>
  </si>
  <si>
    <t xml:space="preserve">{"id":"M5-G-16a-A-4","stimulus":"&lt;p&gt;Um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t>
  </si>
  <si>
    <t xml:space="preserve">Para hacer una figura de papel con papiroflexia, una persona ha cortado un papel rectangular con lados de {{Q1}} cm y {{Q2}} cm. Sin embargo, antes de empezar cambia de idea y decide cortar un nuevo papel en el que uno de los lados mida el doble que el del papel inicial, pero tenga el mismo perímetro. ¿Cuánto mide el área del primer papel? ¿Y cuánto medirá la del segundo?
El área del primer papel mide {{A1}} cm&lt;sup&gt;2&lt;/sup&gt;, mientras que la del segundo medirá {{A2}} cm&lt;sup&gt;2&lt;/sup&gt;.</t>
  </si>
  <si>
    <t xml:space="preserve">qu</t>
  </si>
  <si>
    <t xml:space="preserve">Q1: Mín = 10; Máx = 20; Step = 1
Q2 = Mín = 21; Máx = 30; Step = 1</t>
  </si>
  <si>
    <t xml:space="preserve">{"id":"M5-G-16a-A-5","stimulus":"&lt;p&gt;Para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t>
  </si>
  <si>
    <t xml:space="preserve">M5-EyP-1a</t>
  </si>
  <si>
    <t xml:space="preserve">Recoge datos relativos a variables cuantitativas o cualitativas</t>
  </si>
  <si>
    <t xml:space="preserve">Escoge las variables estadísticas cuantitativas.
{{A1}}*
{{A2}}*
{{A3}}
(Se ven 3, 2 correctas)</t>
  </si>
  <si>
    <t xml:space="preserve">No </t>
  </si>
  <si>
    <t xml:space="preserve">A1 = "La altura de un animal.", "La cantidad de alumnos de un aula.", "El número de medallas de un deportista.", "La cantidad de galletas en una bolsa.", "El peso de una bolsa de pan.", "Los puntos de un equipo en un partido de baloncesto."
A2 = "La edad de unos alumnos.", "El precio de los artículos de una tienda.", "La cantidad de personas que hay en una sala de cine.", "La distancia recorrida por un coche en una hora.", "El tiempo que dura una carrera de natación."
A3 = "El color de unas camisetas.", "El sabor de unos helados.", "El color de unos coches.", "El género de unas piezas musicales.", "El sabor del primer plato de unos restaurantes.", "El equipo de fútbol elegido durante una partida de videojuegos.", "El nombre de los invitados a una boda.", "El color del pelo.", "La especia que llevan unos platos.", "Los tipos de tiendas de campaña de un campamento."</t>
  </si>
  <si>
    <t xml:space="preserve">Las variables cuantitativas representan cantidades, mientras que las cualitativas no.</t>
  </si>
  <si>
    <t xml:space="preserve">&lt;p&gt;Las variables cuantitativas representan cantidades, mientras que las cualitativas no. Por ejemplo, la altura de un animal es una variable &lt;b&gt;cuantitativa&lt;/b&gt; porque solo se puede describir con números.&lt;/p&gt;
Sin TE particular</t>
  </si>
  <si>
    <t xml:space="preserve">Estadística y probabilidad</t>
  </si>
  <si>
    <t xml:space="preserve">{"id":"M5-EyP-1a-I-1","stimulus":"&lt;p&gt;Escolha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t>
  </si>
  <si>
    <t xml:space="preserve">Escoge las variables estadísticas cualitativas.
{{A1}}*
{{A2}}*
{{A3}}
(Se ven 3, 2 correctas)</t>
  </si>
  <si>
    <t xml:space="preserve">A1 = "El color de unas camisetas.", "El sabor de unos helados.", "El color de unos coches.", "El género de unas piezas musicales.", "El sabor del primer plato de unos restaurantes."
A2 = "El equipo de fútbol elegido durante una partida de videojuegos.", "El nombre de los invitados a una boda.", "El color del pelo.", "La especia que llevan unos platos.", "Los tipos de tiendas de campaña de un campamento."
A3 = "La altura de un animal.", "La cantidad de alumnos de un aula.", "El número de medallas de un deportista.", "La cantidad de galletas en una bolsa.", "El peso de una bolsa de pan.", "Los puntos de un equipo en un partido de baloncesto.", "La edad de unos alumnos.", "El precio de los artículos de una tienda.", "La cantidad de personas que hay en una sala de cine.", "La distancia recorrida por un coche en una hora.", "El tiempo que dura una carrera de natación."</t>
  </si>
  <si>
    <t xml:space="preserve">&lt;p&gt;Mientras que las variables cuantitativas representan cantidades, las cualitativas no. Por ejemplo, el color del pelo es una variable &lt;b&gt;cualitativa&lt;/b&gt; porque puede describirse como &lt;i&gt;rubio&lt;/i&gt; o &lt;i&gt;moreno&lt;/i&gt;, pero no puede ser &lt;i&gt;tres&lt;/i&gt; o &lt;i&gt;diez.&lt;/i&gt;
Sin TE particular</t>
  </si>
  <si>
    <t xml:space="preserve">{"id":"M5-EyP-1a-I-2","stimulus":"&lt;p&gt;Escolha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t>
  </si>
  <si>
    <t xml:space="preserve">¿Qué tipo de variable estadística es &lt;i&gt;{{Q1}}?&lt;/i&gt;
Es una variable {{A1}}.</t>
  </si>
  <si>
    <t xml:space="preserve">Q1 = "La altura de distintos animales", "La cantidad de alumnos que hay en distintas aulas", "La cantidad de medallas que consiguen los deportistas en los Juegos Olímpicos", "La cantidad de galletas en una bolsa", "El peso de distintas bolsas de pan", "Los puntos anotados en un partido de baloncesto", "Las edades de los alumnos de un curso", "Los precios de los artículos de una tienda", "La cantidad de personas que hay en una sala de cine en distintas sesiones", "La distancia recorrida por un coche en una hora", "El tiempo que tarda un nadador en hacer los 100 m mariposa"</t>
  </si>
  <si>
    <t xml:space="preserve">A1 = "cuantitativa"</t>
  </si>
  <si>
    <t xml:space="preserve">Las variables cuantitativas representan cantidades, mientras que las variables cualitatitivas no.</t>
  </si>
  <si>
    <t xml:space="preserve">&lt;p&gt;Las variables cuantitativas representan cantidades, mientras que las variables cualitatitivas no. &lt;i&gt;{{Q1}}&lt;/i&gt; se representa con una cantidad, por lo que es una &lt;b&gt;variable cuantitativa.&lt;/b&gt;&lt;/p&gt;</t>
  </si>
  <si>
    <t xml:space="preserve">{"id":"M5-EyP-1a-E-1","stimulus":"&lt;p&gt;Que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t>
  </si>
  <si>
    <t xml:space="preserve">Q1 = "El color de las pelotas de un pelotero", "Los sabores de los helados en una heladería", "Los colores de los coches en un concesionario", "Los géneros de música escuchados durante un año", "Las postres elegidos en un restaurante", "Los equipos de fútbol en un videojuego", "El nombre de los invitados a una boda", "El color de pelo de los clientes en una barbería", "Los aderezos elegidos para el almuerzo", "Los tipos de carpas en un circo"</t>
  </si>
  <si>
    <t xml:space="preserve">A1 = "cualitativa"</t>
  </si>
  <si>
    <t xml:space="preserve">&lt;p&gt;Las variables cuantitativas representan cantidades, mientras que las variables cualitatitivas no.&lt;/p&gt;&lt;p&gt;&lt;i&gt;{{Q1}}&lt;/i&gt; no representa una cantidad, por lo que es una variable cualitativa.&lt;/p&gt;</t>
  </si>
  <si>
    <t xml:space="preserve">{"id":"M5-EyP-1a-E-2","stimulus":"&lt;p&gt;Que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t>
  </si>
  <si>
    <t xml:space="preserve">M5-EyP-2a</t>
  </si>
  <si>
    <t xml:space="preserve">Interpreta tablas de frecuencias</t>
  </si>
  <si>
    <t xml:space="preserve">Se ha creado la siguiente tabla de frecuencias a partir del número de primos que tienen los alumnos de un aula. Selecciona la frase correcta.
Tabla:
Número de primos    I   Frecuencia absoluta
{{Q1}}  I     {{Q2}}
{{Q3}}  I     {{Q4}}
{{Q5}}  I     {{Q6}}
Hay {{Q2}} alumnos que tienen {{Q1}} primos.*
Hay {{Q4}} alumnos que tienen {{Q3}} primos.*
Hay {{Q6}} alumnos que tienen {{Q5}} primos.*
Hay {{Q1}} alumnos que tienen {{Q2}} primos.
Hay {{Q3}} alumnos que tienen {{Q4}} primos.
Hay {{Q5}} alumnos que tienen {{Q6}} primos.
Hay {{Q2}} alumnos que tienen {{Q3}} primos.
Hay {{Q4}} alumnos que tienen {{Q5}} primos.
Hay {{Q6}} alumnos que tienen {{Q1}} primos.
(se ven 3, una es correcta)</t>
  </si>
  <si>
    <t xml:space="preserve">Q1: Mín = 2; Máx = 10; Step = 1
Q2: Mín = 2; Máx = 10; Step = 1
Q3: Mín = 2; Máx = 10; Step = 1
Q4: Mín = 2; Máx = 10; Step = 1
Q5: Mín = 2; Máx = 10; Step = 1
Q6: Mín = 2; Máx = 10; Step = 1</t>
  </si>
  <si>
    <t xml:space="preserve">La frecuencia absoluta es el número de veces que se repite un valor.</t>
  </si>
  <si>
    <t xml:space="preserve">&lt;p&gt;La frecuencia absoluta es el número de veces que se repite un valor. En este caso, que {{Q1}} tenga una frecuencia absoluta de {{Q2}} significa que {{Q2}} alumnos tienen {{Q1}} primos.&lt;/p&gt;
- Si falla A4:
&lt;p&gt;En realidad, {{Q2}} alumnos tienen {{Q1}} primos.&lt;/p&gt;
- Si falla A5:
&lt;p&gt;En realidad, {{Q4}} alumnos tienen {{Q3}} primos.&lt;/p&gt;
- Si falla A6:
&lt;p&gt;En realidad, {{Q6}} alumnos tienen {{Q5}} primos.&lt;/p&gt;
- Si falla A7:
&lt;p&gt;En realidad, {{Q2}} alumnos tienen {{Q1}} primos.&lt;/p&gt;
- Si falla A8:
&lt;p&gt;En realidad, {{Q4}} alumnos tienen {{Q3}} primos.&lt;/p&gt;
- Si falla A9:
&lt;p&gt;En realidad, {{Q6}} alumnos tienen {{Q5}} primos.&lt;/p&gt;</t>
  </si>
  <si>
    <t xml:space="preserve">{"id":"M5-EyP-2a-I-1","stimulus":"&lt;p&gt;A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t>
  </si>
  <si>
    <t xml:space="preserve">En un restaurante se ha creado una tabla de frecuencias absolutas como la siguiente a partir del número de personas sentadas en cada mesa. Completa las siguientes oraciones.
Comensales por mesa  I   Frecuencia absoluta
{{Q1}}                              I     {{Q2}}
{{Q3}}                              I     {{Q4}}
{{Q5}}                              I     {{Q6}}
{{Q7}}                              I     {{Q8}}
En {{Q6}} mesas están sentados {{A1}} comensales.
Hay {{A2}} mesas en las que se sientan {{Q3}} comensales.</t>
  </si>
  <si>
    <t xml:space="preserve">Q1: Mín = 2; Máx = 10; Step = 1
Q2: Mín = 2; Máx = 10; Step = 1
Q3: Mín = 2; Máx = 10; Step = 1
Q4: Mín = 2; Máx = 10; Step = 1
Q5: Mín = 2; Máx = 10; Step = 1
Q6: Mín = 2; Máx = 10; Step = 1
Q7: Mín = 2; Máx = 10; Step = 1
Q8: Mín = 2; Máx = 10; Step = 1</t>
  </si>
  <si>
    <t xml:space="preserve">A1 = {{Q5}}
A1 = {{Q4}}</t>
  </si>
  <si>
    <t xml:space="preserve">&lt;p&gt;La frecuencia absoluta es el número de veces que se repite un valor. Por ejemplo, que {{Q5}} tenga una frecuencia absoluta de {{Q6}} significa que hay {{Q6}} mesas en las que se han sentado {{Q5}} comensales.&lt;/p&gt;
Sin TE particular</t>
  </si>
  <si>
    <t xml:space="preserve">{"id":"M5-EyP-2a-E-1","stimulus":"&lt;p&gt;Em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t>
  </si>
  <si>
    <t xml:space="preserve">En un restaurante se ha creado una tabla de frecuencias absolutas como la siguiente a partir del número de personas sentadas en cada mesa. Completa las siguientes oraciones.
Comensales por mesa  I   Frecuencia absoluta
{{Q1}}                              I     {{Q2}}
{{Q3}}                              I     {{Q4}}
{{Q5}}                              I     {{Q6}}
{{Q7}}                              I     {{Q8}}
En {{Q2}} mesas están sentados {{A1}} comensales.
Hay {{A2}} mesas en las que se sientan {{Q7}} comensales.</t>
  </si>
  <si>
    <t xml:space="preserve">A1 = {{Q1}}
A1 = {{Q8}}</t>
  </si>
  <si>
    <t xml:space="preserve">{"id":"M5-EyP-2a-E-2","stimulus":"&lt;p&gt;Em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t>
  </si>
  <si>
    <t xml:space="preserve">Samanta ha preguntado a varias personas cuánto tiempo llevan esperando en la estación de metro. Con sus respuestas ha elaborado la siguiente tabla de frecuencias. ¿A cuántas personas ha entrevistado?
Tabla:
Tiempo de espera  I   Frecuencia absoluta
{{Q1}}                       I     {{Q5}}
{{Q2}}                       I     {{Q6}}
{{Q3}}                       I     {{Q7}}
{{Q4}}                       I     {{Q8}}
Entrevistó a {{A1}} personas.</t>
  </si>
  <si>
    <t xml:space="preserve">Q1: Mín: 1; Máx: 2; Step: 1
Q2: Mín: 3; Máx: 4; Step: 1
Q3: Mín: 5; Máx: 6; Step: 1
Q4: Mín: 7; Máx: 8; Step: 1
Q5: Mín: 1; Máx: 15; Step: 1
Q6: Mín: 1; Máx: 15; Step: 1
Q7: Mín: 1; Máx: 15; Step: 1
Q8: Mín: 1; Máx: 15; Step: 1
(uniques: false)</t>
  </si>
  <si>
    <t xml:space="preserve">A1 = {{Q5}}+{{Q6}}+{{Q7}}+{{Q8}}</t>
  </si>
  <si>
    <t xml:space="preserve">&lt;p&gt;Para obtener la cantidad total de personas a las que se ha preguntado, hay que sumar las frecuencias absolutas.&lt;/p&gt;&lt;p&gt;{{Q5}} + {{Q6}} + {{Q7}} + {{Q8}} = {{A1}}&lt;/p&gt;</t>
  </si>
  <si>
    <t xml:space="preserve">{"id":"M5-EyP-2a-A-1","stimulus":"&lt;p&gt;Samantha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t>
  </si>
  <si>
    <t xml:space="preserve">Tadeo ha anotado en una tabla de frecuencias el número de veces que ha visto los siguientes pájaros en un parque. Escribe cuántas veces ha logrado ver a los dos siguientes.
Tabla:
Pájaros        I   Frecuencia absoluta
{{Q5}}     I     {{Q1}}
{{Q6}}     I     {{Q2}}
{{Q7}}     I     {{Q3}}
{{Q8}}     I     {{Q4}}
Ha visto {{A1}} {{Q5}}.
Ha visto {{A2}} {{Q8}}.</t>
  </si>
  <si>
    <t xml:space="preserve">Q1: Mín: 1; Máx: 15; Step: 1
Q2: Mín: 1; Máx: 15; Step: 1
Q3: Mín: 1; Máx: 15; Step: 1
Q4: Mín: 1; Máx: 15; Step: 1
Q5-Q8:  "mirlos", "petirrojos", "jilgueros", "gorriones", "estorninos"
(uniques: false)</t>
  </si>
  <si>
    <t xml:space="preserve">A1 = {{Q1}}
A2 = {{Q4}}</t>
  </si>
  <si>
    <t xml:space="preserve">&lt;p&gt;La frecuencia absoluta es el número de veces que se repite un valor. En este caso, si se quisiera saber cuántas veces ha visto {{Q7}}, la solución sería {{Q3}}.&lt;/p&gt;</t>
  </si>
  <si>
    <t xml:space="preserve">{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t>
  </si>
  <si>
    <t xml:space="preserve">En una escuela se va a llevar a cabo un concurso artístico. Los organizadores han apuntado las edades de los participantes en esta tabla de frecuencias. ¿Cuántos alumnos se han inscrito?
   Edad   |    Frecuencia absoluta
  {{Q1}}                       |   {{Q5}} 
   {{Q2}}                      |   {{Q6}} 
   {{Q3}}                      |   {{Q7}} 
   {{Q4}}                      |   {{Q8}} 
Se han inscrito {{A1}} alumnos.</t>
  </si>
  <si>
    <t xml:space="preserve">Q1: Mín: 6; Máx: 7; Step: 1
Q2: Mín: 8; Máx: 9; Step: 1
Q3: Mín: 10; Máx: 11; Step: 1
Q4: Mín: 12; Máx: 13; Step: 1
Q5: Mín: 1; Máx: 15; Step: 1
Q6: Mín: 1; Máx: 15; Step: 1
Q7: Mín: 1; Máx: 15; Step: 1
Q8: Mín: 1; Máx: 15; Step: 1
(uniques: false)</t>
  </si>
  <si>
    <t xml:space="preserve">&lt;p&gt;Para calcular la cantidad total de personas inscritas, hay que sumar las frecuencias absolutas de todas las edades.&lt;/p&gt;&lt;p&gt;{{Q5}} + {{Q6}} + {{Q7}} + {{Q8}} = {{A1}}&lt;/p&gt;</t>
  </si>
  <si>
    <t xml:space="preserve">{"id":"M5-EyP-2a-A-3","stimulus":"&lt;p&gt;Um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t>
  </si>
  <si>
    <t xml:space="preserve">Después de tirar un dado varias veces, Luisa ha apuntado en esta tabla de frecuencias las veces que ha obtenido cada número. ¿Cuál de ellos ha salido {{Q3}} veces?
Tabla:
Número  I   Frecuencia absoluta
   1           I     {{Q1}}
   2           I     {{Q2}}
   3           I     {{Q3}}
   4           I     {{Q4}}
   5           I     {{Q5}}
   6           I     {{Q6}}
El número es {{A1}}.</t>
  </si>
  <si>
    <t xml:space="preserve">Q1: Mín: 1; Máx: 15; Step: 1
Q2: Mín: 1; Máx: 15; Step: 1
Q3: Mín: 1; Máx: 15; Step: 1
Q4: Mín: 1; Máx: 15; Step: 1
Q5: Mín: 1; Máx: 15; Step: 1
Q6: Mín: 1; Máx: 15; Step: 1</t>
  </si>
  <si>
    <t xml:space="preserve">A1 = 3</t>
  </si>
  <si>
    <t xml:space="preserve">&lt;p&gt;La frecuencia absoluta es el número de veces que se repite un valor. En este caso, si se quisiera saber cuántas veces ha salido el 6 al lanzar el dado, la solución sería {{Q6}}.&lt;/p&gt;</t>
  </si>
  <si>
    <t xml:space="preserve">{"id":"M5-EyP-2a-A-4","stimulus":"&lt;p&gt;Depois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t>
  </si>
  <si>
    <t xml:space="preserve">Esteban ha anotado en esta tabla de frecuencias los géneros de las {{T1}} primeras canciones de su lista de reproducción aleatoria. Escribe cuántas canciones ha escuchado de los siguientes géneros.
Tabla:
Género | Frecuencia absoluta 
{{Q5}}    |     {{Q1}}  
{{Q6}}    |     {{Q2}} 
{{Q7}}    |     {{Q3}}
{{Q8}}    |     {{Q4}}
Ha escuchado {{A1}} canciones de {{Q6}}.
Ha escuchado {{A2}} canciones de {{Q8}}.</t>
  </si>
  <si>
    <t xml:space="preserve">Q1: Mín: 1; Máx: 15; Step: 1
Q2: Mín: 1; Máx: 15; Step: 1
Q3: Mín: 1; Máx: 15; Step: 1
Q4: Mín: 1; Máx: 15; Step: 1
Q5-Q8: "&lt;i&gt;rock&lt;/i&gt;", "pop", "electrónica", "&lt;i&gt;jazz&lt;/i&gt;", "clásica"
(uniques: false)</t>
  </si>
  <si>
    <t xml:space="preserve">T1 = {{Q1}}+{{Q2}}+{{Q3}}+{{Q4}}
A1 = {{Q2}}
A2 = {{Q4}}</t>
  </si>
  <si>
    <t xml:space="preserve">&lt;p&gt;La frecuencia absoluta es el número de veces que se repite un valor. En este caso, si se quisiera saber cuántas canciones de {{Q7}} ha escuchado Esteban, la solución sería {{Q3}}.&lt;/p&gt;</t>
  </si>
  <si>
    <t xml:space="preserve">{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t>
  </si>
  <si>
    <t xml:space="preserve">M5-EyP-2b</t>
  </si>
  <si>
    <t xml:space="preserve">Construye tablas de frecuencias absolutas</t>
  </si>
  <si>
    <t xml:space="preserve">¿Cuál es la tabla de frecuencias de estos valores?
(recuadrar estos números en una tabla sin cabecera)
{{Q2}}   {{Q1}}   {{Q4}}   {{Q4}}   {{Q1}}
{{Q4}}   {{Q3}}   {{Q2}}   {{Q4}}   {{Q3}}
{{A1}}*
{{A3}}
{{A4}}
{{A5}}
(se muestran 3 opciones, una es correcta)
{{A1}}:
Tabla
Valores    I   Frecuencia absoluta
{{Q1}}  I     2
{{Q2}}  I     2
{{Q3}}  I    2
{{Q4}}  I    4
{{A3}} = 
Tabla
Valores    I   Frecuencia absoluta
{{Q1}}  I     {{T1}}
{{Q2}}  I     {{T2}}
{{Q3}}  I    {{T3}}
{{Q4}}  I     {{T4}}
{{A4}} = 
Tabla
Valores    I   Frecuencia absoluta
{{Q1}}  I     {{T5}}
{{Q2}}  I    {{T6}}
{{Q3}}  I    {{T7}}
{{Q4}}  I     {{T8}}
{{A5}} = 
Tabla
Valores    I   Frecuencia absoluta
2 | {{Q1}}
2 | {{Q2}}
2 | {{Q3}}
4 | {{Q4}}</t>
  </si>
  <si>
    <t xml:space="preserve">Q1: Mín: 1; Máx: 3; Step: 1
Q2: Mín: 4; Máx: 6; Step: 1
Q3: Mín: 7; Máx: 9; Step: 1
Q4: Mín: 10; Máx: 12; Step: 1</t>
  </si>
  <si>
    <t xml:space="preserve">T1 = {{Q1}}*1
T2 = {{Q2}}*3
T3 = {{Q3}}*4
T4 = {{Q4}}*2
T5 = {{Q1}}+1
T6 = {{Q2}}+3
T7 = {{Q3}}+4
T8 = {{Q4}}+2</t>
  </si>
  <si>
    <t xml:space="preserve">La frecuencia absoluta de un dato es el número de veces que este se repite.</t>
  </si>
  <si>
    <t xml:space="preserve">&lt;p&gt;La frecuencia absoluta de un dato es el número de veces que este se repite. Por ejemplo, el valor {{Q2}} aparece repetido dos veces, entonces su frecuencia absoluta es 2.&lt;/p&gt;</t>
  </si>
  <si>
    <t xml:space="preserve">{"id":"M5-EyP-2b-I-1","stimulus":"&lt;p&gt;Qual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t>
  </si>
  <si>
    <t xml:space="preserve">¿Cuál es la tabla de frecuencias de estos valores?
(recuadrar estos números en una tabla sin cabecera)
{{Q2}}   {{Q3}}   {{Q2}}   {{Q4}}   {{Q1}}
{{Q3}}   {{Q3}}   {{Q2}}   {{Q4}}   {{Q3}}
{{A1}}*
{{A3}}
{{A4}}
{{A5}}
(se muestran 3 opciones, una es correcta)
{{A1}}:
Tabla
Valores    I   Frecuencia absoluta
{{Q1}}  I     1
{{Q2}}  I     3
{{Q3}}  I    4
{{Q4}}  I    2
{{A3}} = 
Tabla
Valores    I   Frecuencia absoluta
{{Q1}}  I     {{T1}}
{{Q2}}  I     {{T2}}
{{Q3}}  I    {{T3}}
{{Q4}}  I     {{T4}}
{{A4}} = 
Tabla
Valores    I   Frecuencia absoluta
{{Q1}}  I     {{T5}}
{{Q2}}  I    {{T6}}
{{Q3}}  I    {{T7}}
{{Q4}}  I     {{T8}}
{{A5}} = 
Tabla
Valores    I   Frecuencia absoluta
1 | {{Q1}}
3 | {{Q2}}
4 | {{Q3}}
2 | {{Q4}}</t>
  </si>
  <si>
    <t xml:space="preserve">T1 = {{Q1}}*2
T2 = {{Q2}}*2
T3 = {{Q3}}*2
T4 = {{Q4}}*4
T5 = {{Q1}}+2
T6 = {{Q2}}+2
T7 = {{Q3}}+2
T8 = {{Q4}}+4</t>
  </si>
  <si>
    <t xml:space="preserve">&lt;p&gt;La frecuencia absoluta de un dato es el número de veces que este se repite. Por ejemplo, el valor {{Q2}} aparece repetido tres veces, entonces su frecuencia absoluta es 3.&lt;/p&gt;</t>
  </si>
  <si>
    <t xml:space="preserve">{"id":"M5-EyP-2b-I-2","stimulus":"&lt;p&gt;Qual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t>
  </si>
  <si>
    <t xml:space="preserve">Completa la siguiente tabla de frecuencias a partir de estos datos.
(recuadrar estos números en una tabla sin cabecera)
{{Q1}}   {{Q3}}   {{Q4}}   {{Q3}}   {{Q1}} 
{{Q3}}   {{Q2}}   {{Q2}}   {{Q4}}   {{Q1}} 
Tabla:
Valores I Frecuencia absoluta
{{Q1}}                           I    {{A1}}
{{Q2}}                           I    {{A2}}
{{Q3}}                           I    {{A3}}
{{Q4}}                           I    {{A4}}</t>
  </si>
  <si>
    <t xml:space="preserve">Q1: Mín: 1; Máx: 3; Step: 1
Q2: Mín: 4; Máx: 7; Step: 1
Q3: Mín: 8; Máx: 11; Step: 1
Q4: Mín: 12; Máx: 15; Step: 1</t>
  </si>
  <si>
    <t xml:space="preserve">A1 = 3
A2 = 2
A3 = 3
A4 = 2</t>
  </si>
  <si>
    <t xml:space="preserve">&lt;p&gt;La frecuencia absoluta de un dato es el número de veces que este se repite.&lt;/p&gt;
Sin TE individual</t>
  </si>
  <si>
    <t xml:space="preserve">{"id":"M5-EyP-2b-E-1","stimulus":"&lt;p&gt;Preencha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t>
  </si>
  <si>
    <t xml:space="preserve">Completa la siguiente tabla de frecuencias a partir de estos datos.
(recuadrar estos números en una tabla sin cabecera)
{{Q1}}   {{Q3}}   {{Q4}}   {{Q3}}   {{Q2}} 
{{Q1}}   {{Q3}}   {{Q2}}   {{Q3}}   {{Q2}} 
Tabla:
Valores I Frecuencia absoluta
{{Q1}}                           I    {{A1}}
{{Q2}}                           I    {{A2}}
{{Q3}}                           I    {{A3}}
{{Q4}}                           I    {{A4}}</t>
  </si>
  <si>
    <t xml:space="preserve">A1 = 2
A2 = 3
A3 = 4
A4 = 1</t>
  </si>
  <si>
    <t xml:space="preserve">{"id":"M5-EyP-2b-E-2","stimulus":"&lt;p&gt;Preencha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t>
  </si>
  <si>
    <t xml:space="preserve">Completa la siguiente tabla de frecuencias a partir de estos datos.
(recuadrar estos números en una tabla sin cabecera)
{{Q4}}   {{Q3}}   {{Q4}}   {{Q3}}   {{Q2}} 
{{Q3}}   {{Q3}}   {{Q2}}   {{Q3}}   {{Q1}} 
Tabla:
Valores I Frecuencia absoluta
{{Q1}}                           I    {{A1}}
{{Q2}}                           I    {{A2}}
{{Q3}}                           I    {{A3}}
{{Q4}}                           I    {{A4}}</t>
  </si>
  <si>
    <t xml:space="preserve">A1 = 1
A2 = 2
A3 = 5
A4 = 2</t>
  </si>
  <si>
    <t xml:space="preserve">{"id":"M5-EyP-2b-E-3","stimulus":"&lt;p&gt;Preencha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t>
  </si>
  <si>
    <t xml:space="preserve">Leonardo recopiló estos datos cuando preguntó a sus compañeros a cuántos kilómetros viven del colegio. Completa la siguiente tabla de frecuencias con ellos. 
(recuadrar los números de abajo)
{{Q1}}   {{Q2}}   {{Q1}}   {{Q3}}   {{Q4}}
{{Q5}}   {{Q3}}   {{Q3}}   {{Q3}}   {{Q5}}
Tabla:
Distancia en km I Frecuencia absoluta
{{Q1}}                           I    {{A1}}
{{Q2}}                           I    {{A2}}
{{Q3}}                           I    {{A3}}
{{Q4}}                           I    {{A4}}
{{Q5}}                           I    {{A5}}</t>
  </si>
  <si>
    <t xml:space="preserve">Q1: Mín: 1; Máx: 3; Step: 1
Q2: Mín: 4; Máx: 6; Step: 1
Q3: Mín: 7; Máx: 9; Step: 1
Q4: Mín: 10; Máx: 12; Step: 1
Q5: Mín: 13; Máx: 15; Step: 1</t>
  </si>
  <si>
    <t xml:space="preserve">A1 = 2
A2 = 1
A3 = 4
A4 = 1
A5 = 2</t>
  </si>
  <si>
    <t xml:space="preserve">{"id":"M5-EyP-2b-A-1","stimulus":"&lt;p&gt;Leonardo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t>
  </si>
  <si>
    <t xml:space="preserve">Belén ha anotado el número de libros que tienen sus amigos y le han dado estas respuestas. Completa la siguiente tabla de frecuencias con estos datos.
(recuadrar los números de abajo)
{{Q4}}   {{Q2}}   {{Q1}}   {{Q3}}
{{Q5}}   {{Q3}}   {{Q2}}   {{Q2}}
Tabla:
Número de libros      I Frecuencia absoluta
{{Q1}}                           I    {{A1}}
{{Q2}}                           I    {{A2}}
{{Q3}}                           I    {{A3}}
{{Q4}}                           I    {{A4}}
{{Q5}}                           I    {{A5}}</t>
  </si>
  <si>
    <t xml:space="preserve">A1 = 1
A2 = 3
A3 = 2
A4 = 1
A5 = 1</t>
  </si>
  <si>
    <t xml:space="preserve">{"id":"M5-EyP-2b-A-2","stimulus":"&lt;p&gt;Isabela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t>
  </si>
  <si>
    <t xml:space="preserve">Un oftalmólogo ha ido apuntando el color de ojos de sus pacientes. Completa la siguiente tabla de frecuencias con estos datos.
(recuadrar los datos de abajo)
{{Q1}}   {{Q2}}   {{Q1}}   {{Q3}}
{{Q1}}   {{Q1}}   {{Q2}}   {{Q2}}
{{Q1}}   {{Q3}}   {{Q3}}   {{Q3}}
{{Q1}}   {{Q1}}   {{Q1}}   {{Q2}}
Tabla:
Color de ojos   I Frecuencia absoluta
{{Q1}}                I    {{A1}}
{{Q2}}                I    {{A2}}
{{Q3}}                I    {{A3}}</t>
  </si>
  <si>
    <t xml:space="preserve">Q1: "Azules", "Marrones", "Verdes"
Q2: "Azules", "Marrones", "Verdes"
Q3: "Azules", "Marrones", "Verdes"</t>
  </si>
  <si>
    <t xml:space="preserve">A1 = 8
A2 = 4
A3 = 4</t>
  </si>
  <si>
    <t xml:space="preserve">{"id":"M5-EyP-2b-A-3","stimulus":"&lt;p&gt;Um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t>
  </si>
  <si>
    <t xml:space="preserve">Estos son los resultados a una encuesta con la pregunta: &lt;i&gt;¿Tienes en casa un gato, un perro, ambos o ninguno?&lt;/i&gt; Completa la siguiente tabla de frecuencias absolutas con estos datos.
(recuadrar los datos de abajo)
{{Q2}}   {{Q2}}   {{Q3}}
{{Q1}}   {{Q4}}   {{Q2}}
{{Q2}}   {{Q1}}   {{Q3}}
Tabla:
Animales en el hogar   I Frecuencia absoluta
{{Q1}}                I    {{A1}}
{{Q2}}                I    {{A2}}
{{Q3}}                I    {{A3}}
{{Q4}}                I    {{A4}}</t>
  </si>
  <si>
    <t xml:space="preserve">Q1: "Perro", "Gato", "Ambos", "Ninguno"
Q2: "Perro", "Gato", "Ambos", "Ninguno"
Q3: "Perro", "Gato", "Ambos", "Ninguno"
Q4: "Perro", "Gato", "Ambos", "Ninguno"</t>
  </si>
  <si>
    <t xml:space="preserve">A1 = 2
A2 = 4
A3 = 2
A4 = 1</t>
  </si>
  <si>
    <t xml:space="preserve">{"id":"M5-EyP-2b-A-4","stimulus":"&lt;p&gt;Estes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t>
  </si>
  <si>
    <t xml:space="preserve">Enrique ha anotado en esta lista los minutos que ha esperado al autobús durante la última semana. Construye una tabla de frecuencias con ellos.
(recuadrar los números de abajo)
{{Q4}}   {{Q3}}   {{Q3}}   {{Q1}}   {{Q4}}   {{Q2}}   {{Q2}}
Tabla:
Tiempo de espera   I Frecuencia absoluta
{{Q1}}                        I    {{A1}}
{{Q2}}                        I    {{A2}}
{{Q3}}                        I    {{A3}}
{{Q4}}                        I    {{A4}}</t>
  </si>
  <si>
    <t xml:space="preserve">Q1: Mín: 1; Máx: 4; Step: 1
Q2: Mín: 5; Máx: 9; Step: 1
Q3: Mín: 10; Máx: 12; Step: 1
Q4: Mín: 13; Máx: 15; Step: 1</t>
  </si>
  <si>
    <t xml:space="preserve">A1 = 1
A2 = 2
A3 = 2
A4 = 2</t>
  </si>
  <si>
    <t xml:space="preserve">{"id":"M5-EyP-2b-A-5","stimulus":"&lt;p&gt;Enrique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t>
  </si>
  <si>
    <t xml:space="preserve">M5-EyP-3a</t>
  </si>
  <si>
    <t xml:space="preserve">Identifica en una tabla de frecuencias el dato que representa la moda</t>
  </si>
  <si>
    <t xml:space="preserve">¿Cuál de las siguientes opciones es la moda de estos valores?
(recuadrar los números de abajo)
{{Q1}}   {{Q1}}   {{Q2}}   {{Q3}}
{{Q4}}   {{Q5}}   {{Q4}}   {{Q3}}
{{Q2}}   {{Q4}}   {{Q1}}   {{Q4}}
{{A1}}
{{A2}}
{{A3}}
{{A4}}*
{{A5}}
(se muestran 3 opciones)</t>
  </si>
  <si>
    <t xml:space="preserve">Q1-Q5: Mín: 1; Máx: 9; Step: 1</t>
  </si>
  <si>
    <t xml:space="preserve">A1 = {{Q1}}
A2 = {{Q2}}
A3 = {{Q3}}
A4 = {{Q4}}
A5 = {{Q5}}</t>
  </si>
  <si>
    <t xml:space="preserve">La moda es el dato con la frecuencia absoluta más alta, es decir, el que más veces se repite.</t>
  </si>
  <si>
    <t xml:space="preserve">&lt;p&gt;La moda es el dato con la frecuencia absoluta más alta, es decir, el que más veces se repite.&lt;/p&gt;&lt;p&gt;En este caso, la moda es {{Q4}} porque se repite cuatro veces.&lt;/p&gt;
(Sin TE individual)</t>
  </si>
  <si>
    <t xml:space="preserve">{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t>
  </si>
  <si>
    <t xml:space="preserve">¿Cuál de las siguientes opciones es la moda de estos valores?
(recuadrar los números de abajo)
{{Q4}}   {{Q5}}   {{Q4}}   {{Q2}}
{{Q3}}   {{Q1}}   {{Q2}}   {{Q3}}
{{Q2}}   {{Q2}}   {{Q5}}   {{Q2}}
{{A1}}
{{A2}}*
{{A3}}
{{A4}}
{{A5}}
(se muestran 3 opciones)</t>
  </si>
  <si>
    <t xml:space="preserve">&lt;p&gt;La moda es el dato con la frecuencia absoluta más alta, es decir, el que más veces se repite.&lt;/p&gt;&lt;p&gt;En este caso, la moda es {{Q2}} porque se repite cinco veces.&lt;/p&gt;
(Sin TE individual)</t>
  </si>
  <si>
    <t xml:space="preserve">{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t>
  </si>
  <si>
    <t xml:space="preserve">Catorce personas han lanzado un dado hasta obtener un 5. Los siguientes valores son el número de intentos que ha necesitado cada uno. ¿Cuál es la moda?
(recuadrar los números de abajo)
{{Q1}}   {{Q2}}   {{Q2}}   {{Q3}}   {{Q3}}   {{Q2}}   {{Q3}}
{{Q2}}   {{Q4}}   {{Q1}}   {{Q2}}   {{Q4}}   {{Q5}}   {{Q6}}
La moda es {{A1}}.</t>
  </si>
  <si>
    <t xml:space="preserve">Estefanía anotó la cantidad de veces que fue necesario arrojar una moneda para obtener cara:
(recuadrar los números de abajo)
{{Q1}}   {{Q2}}   {{Q2}}   {{Q3}}   {{Q3}}   {{Q2}}   {{Q3}}
{{Q2}}   {{Q4}}   {{Q1}}   {{Q2}}   {{Q4}}   {{Q5}}   {{Q6}}
{{A1}}*
{{A2}}
{{A3}}
{{A4}}
{{A5}}
{{A6}}
(se muestran 3 opciones, una es correcta)</t>
  </si>
  <si>
    <t xml:space="preserve">Q1-Q6: Mín: 1; Máx: 9; Step: 1</t>
  </si>
  <si>
    <t xml:space="preserve">A1 = {{Q2}}</t>
  </si>
  <si>
    <t xml:space="preserve">&lt;p&gt;La moda es el dato con la frecuencia absoluta más alta, es decir, el que más veces se repite.&lt;/p&gt;&lt;p&gt;En este caso es {{Q2}}, ya que se repite cinco veces.&lt;/p&gt; 
(Sin TE individual)</t>
  </si>
  <si>
    <t xml:space="preserve">{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t>
  </si>
  <si>
    <t xml:space="preserve">Catorce personas han lanzado un dado hasta obtener un 5. Los siguientes valores son el número de intentos que ha necesitado cada uno. ¿Cuál es la moda?
(recuadrar los números de abajo)
{{Q6}}   {{Q1}}   {{Q1}}   {{Q2}}   {{Q4}}   {{Q5}}   {{Q6}}
{{Q3}}   {{Q2}}   {{Q2}}   {{Q1}}   {{Q3}}   {{Q6}}   {{Q1}}
La moda es {{A1}}.</t>
  </si>
  <si>
    <t xml:space="preserve">&lt;p&gt;La moda es el dato con la frecuencia absoluta más alta, es decir, el que más veces se repite.&lt;/p&gt;&lt;p&gt;En este caso es {{Q1}}, ya que se repite cuatro veces.&lt;/p&gt; 
(Sin TE individual)</t>
  </si>
  <si>
    <t xml:space="preserve">{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t>
  </si>
  <si>
    <t xml:space="preserve">Juan ha apuntado en esta tabla de frecuencias los coches que han pasado delante de su casa. Escribe el color que representa la moda.
Tabla:
Color del coche I    Frecuencia absoluta
{{Q6}}               I    {{Q1}}
{{Q7}}               I    {{Q2}}
{{Q8}}               I    {{Q3}}
{{Q9}}               I    {{Q4}}
{{Q10}}             I    {{Q5}}
El color de la moda es {{A1}}.</t>
  </si>
  <si>
    <t xml:space="preserve">Q2: Mín: 8; Máx: 10; Step: 1
Q1, Q3-Q5: Mín: 1; Máx: 7; Step: 1
Q6-Q10: "rojo", "azul", "negro", "blanco", "gris", "verde"</t>
  </si>
  <si>
    <t xml:space="preserve">A1 = {{Q7}}</t>
  </si>
  <si>
    <t xml:space="preserve">&lt;p&gt;La moda es el dato con la frecuencia absoluta más alta, es decir, el que más veces se repite.&lt;/p&gt;&lt;p&gt;En este caso es el color {{Q7}}, ya que se repite {{T1}} veces.&lt;/p&gt; 
(Sin TE individual)</t>
  </si>
  <si>
    <t xml:space="preserve">T1: Lemonlib.numToWords({{Q2}}, 'es')</t>
  </si>
  <si>
    <t xml:space="preserve">{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t>
  </si>
  <si>
    <t xml:space="preserve">En esta tabla de frecuencias están representados los alumnos de un colegio que se han inscrito en cada uno de estos deportes. Escribe el que representa la moda.
Tabla:
Deporte   I    Frecuencia absoluta
{{Q6}}       I    {{Q1}}
{{Q7}}       I    {{Q2}}
{{Q8}}       I    {{Q3}}
{{Q9}}       I    {{Q4}}
{{Q10}}     I    {{Q5}}
El deporte que representa la moda es el {{A1}}.</t>
  </si>
  <si>
    <t xml:space="preserve">Q4: Mín: 5; Máx: 8; Step: 1
Q1-Q3, Q5: Mín: 1; Máx: 4; Step: 1
Q6-Q10: "atletismo", "baloncesto", "fútbol", "balonmano", "voleibol","&lt;i&gt;hockey&lt;/i&gt;"
</t>
  </si>
  <si>
    <t xml:space="preserve">A1 = {{Q9}}</t>
  </si>
  <si>
    <t xml:space="preserve">&lt;p&gt;La moda es el dato con la frecuencia absoluta más alta, es decir, el que más veces se repite.&lt;/p&gt;&lt;p&gt;En este caso es el {{Q9}} porque su frecuencia absoluta es {{Q4}}.&lt;/p&gt; 
(Sin TE individual)</t>
  </si>
  <si>
    <t xml:space="preserve">{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t>
  </si>
  <si>
    <t xml:space="preserve">En una tabla de frecuencias como la siguiente, Romina ha apuntado los géneros cinematográficos preferidos de sus amigos. ¿Qué género representa la moda?
Tabla:
Género    I    Frecuencia absoluta
{{Q7}}       I    {{Q1}}
{{Q8}}       I    {{Q2}}
{{Q9}}       I    {{Q3}}
{{Q10}}     I    {{Q4}}
{{Q11}}     I    {{Q5}}
{{Q12}}     I    {{Q6}}
El género cinematográfico que representa la moda es: {{A1}}.</t>
  </si>
  <si>
    <t xml:space="preserve">Q6: Mín: 9; Máx: 12; Step: 1
Q1-Q5: Mín: 1; Máx: 8; Step: 1
Q7-Q12: "comedia", "terror", "ciencia ficción", "fantasía", "drama","acción", "aventuras"</t>
  </si>
  <si>
    <t xml:space="preserve">A1 = {{Q12}}</t>
  </si>
  <si>
    <t xml:space="preserve">&lt;p&gt;La moda es el dato con la frecuencia absoluta más alta, es decir, el que más veces se repite.&lt;/p&gt;&lt;p&gt;En este caso es el género de {{Q12}}, ya que se repite {{T1}} veces.&lt;/p&gt; 
(Sin TE individual)</t>
  </si>
  <si>
    <t xml:space="preserve">T1: Lemonlib.numToWords({{Q6}}, 'es')</t>
  </si>
  <si>
    <t xml:space="preserve">{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t>
  </si>
  <si>
    <t xml:space="preserve">Para un proyecto de la Feria de Ciencias, unos alumnos han completado esta tabla de frecuencias con los materiales que necesitan. Indica cuál es el que representa la moda.
Tabla:
MateriaI    Frecuencia absoluta
{{Q6}}       I    {{Q1}}
{{Q7}}       I    {{Q2}}
{{Q8}}       I    {{Q3}}
{{Q9}}       I    {{Q4}}
{{Q10}}     I    {{Q5}}
Los materiales que representan la moda son: {{A1}}.</t>
  </si>
  <si>
    <t xml:space="preserve">Q1: Mín: 11; Máx: 15; Step: 1
Q2-Q5: Mín: 1; Máx: 10; Step: 1
Q6-Q10: "reglas", "lápices", "libros", "tijeras", "gomas de borrar","bolígrafos"</t>
  </si>
  <si>
    <t xml:space="preserve">A1 = {{Q6}}</t>
  </si>
  <si>
    <t xml:space="preserve">&lt;p&gt;La moda es el dato con la frecuencia absoluta más alta, es decir, el que más veces se repite.&lt;/p&gt;&lt;p&gt;En este caso es {{Q6}}, ya que se repite {{T1}} veces.&lt;/p&gt; 
(Sin TE individual)</t>
  </si>
  <si>
    <t xml:space="preserve">T1: Lemonlib.numToWords({{Q1}}, 'es')</t>
  </si>
  <si>
    <t xml:space="preserve">{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t>
  </si>
  <si>
    <t xml:space="preserve">En esta tabla de frecuencias se recopila el número de instrumentos musicales que tiene un conservatorio. ¿Cuál de los instrumentos representa la moda?
Tabla
Instrumento I    Frecuencia absoluta
La {{Q5}}       I    {{Q1}}
La {{Q6}}       I    {{Q2}}
La {{Q7}}       I    {{Q3}}
La {{Q8}}       I    {{Q4}}
El instrumento que representa la moda es la {{A1}}.</t>
  </si>
  <si>
    <t xml:space="preserve">Q3: Mín: 6; Máx: 8; Step: 1
Q1-Q2, Q4: Mín: 1; Máx: 5; Step: 1
Q5-Q8: "trompeta", "guitarra", "flauta travesera", "viola", "armónica"</t>
  </si>
  <si>
    <t xml:space="preserve">&lt;p&gt;La moda es el dato con la frecuencia absoluta más alta, es decir, el que más veces se repite.&lt;/p&gt;&lt;p&gt;En este caso es la {{Q7}}, ya que se repite {{T1}} veces.&lt;/p&gt; 
(Sin TE individual)</t>
  </si>
  <si>
    <t xml:space="preserve">T1: Lemonlib.numToWords({{Q3}}, 'es')</t>
  </si>
  <si>
    <t xml:space="preserve">{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t>
  </si>
  <si>
    <t xml:space="preserve">M5-EyP-10a</t>
  </si>
  <si>
    <t xml:space="preserve">Calcula la media aritmética de un conjunto de datos (nºs enteros menores de 15)</t>
  </si>
  <si>
    <t xml:space="preserve">¿Cuál es la media aritmética del siguiente conjunto de datos?
(recuadrar los números de abajo)
{{Q1}}   {{Q2}}    {{Q3}}    {{Q3}}    {{Q4}}
{{Q5}}   {{Q3}}     {{Q3}}    {{Q6}}    {{Q7}} 
{{A1}}*
{{A2}}
{{A3}}
{{A4}}
{{A5}}
(Se ven 3 opciones)</t>
  </si>
  <si>
    <t xml:space="preserve">Q1: Mín: 1; Máx: 10; Step: 1
Q2: Mín: 1; Máx: 10; Step: 1
Q3: Mín: 1; Máx: 10; Step: 1
Q4: Mín: 1; Máx: 10; Step: 1
Q5: Mín: 1; Máx: 10; Step: 1
Q6: Mín: 1; Máx: 10; Step: 1
Q7: Mín: 1; Máx: 10; Step: 1
(uniques: true)</t>
  </si>
  <si>
    <t xml:space="preserve">A1 = ({{Q1}}+{{Q2}}+{{Q3}}+{{Q3}}+{{Q4}}+{{Q5}}+{{Q3}}+{{Q3}}+{{Q6}}+{{Q7}})/10
A2 = ({{Q1}}+{{Q2}}+{{Q3}}+{{Q3}}+{{Q4}}+{{Q5}}+{{Q3}}+{{Q3}}+{{Q6}}+{{Q7}})/2
A3 = {{Q3}}
A4 = {{Q1}}+{{Q2}}+{{Q3}}+{{Q3}}+{{Q4}}+{{Q5}}+{{Q3}}+{{Q3}}+{{Q6}}+{{Q7}}
A5 = {{Q3}}/2</t>
  </si>
  <si>
    <t xml:space="preserve">Para obtener la media aritmética de un conjunto de datos, primero suma todos los datos y luego divide esa suma entre la cantidad de datos.</t>
  </si>
  <si>
    <t xml:space="preserve">&lt;p&gt;Para obtener la media aritmética de un conjunto de datos, primero suma todos los datos y luego divide esa suma entre la cantidad de datos.&lt;/p&gt;
&lt;p&gt;{{Q1}} + {{Q2}} + {{Q3}} + {{Q3}} + {{Q4}} + {{Q5}} + {{Q3}} + {{Q3}} + {{Q6}} + {{Q7}} = {{T1}}&lt;/p&gt;
&lt;p&gt;{{T1}} : 10 = {{T2}}&lt;/p&gt;</t>
  </si>
  <si>
    <t xml:space="preserve">T1 = {{Q1}}+{{Q2}}+{{Q3}}+{{Q3}}+{{Q4}}+{{Q5}}+{{Q3}}+{{Q3}}+{{Q6}}+{{Q7}}
T2 = ({{Q1}}+{{Q2}}+{{Q3}}+{{Q3}}+{{Q4}}+{{Q5}}+{{Q3}}+{{Q3}}+{{Q6}}+{{Q7}})/10</t>
  </si>
  <si>
    <t xml:space="preserve">{"id":"M5-EyP-10a-I-1","stimulus":"&lt;p&gt;Qual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t>
  </si>
  <si>
    <t xml:space="preserve">¿Cuál es la media aritmética del siguiente conjunto de datos?
(recuadrar los números de abajo)
{{Q1}}   {{Q2}}    {{Q2}}    {{Q1}}    {{Q4}}
{{Q5}}   {{Q5}}     {{Q3}}    {{Q6}}    {{Q7}} 
{{A1}}*
{{A2}}
{{A3}}
{{A4}}
{{A5}}
(Se ven 3 opciones)</t>
  </si>
  <si>
    <t xml:space="preserve">A1 = ({{Q1}}+{{Q2}}+{{Q2}}+{{Q1}}+{{Q4}}+{{Q5}}+{{Q5}}+ {{Q3}}+{{Q6}}+{{Q7}})/10
A2 = ({{Q1}}+{{Q2}}+{{Q2}}+{{Q1}}+{{Q4}}+{{Q5}}+{{Q5}}+ {{Q3}}+{{Q6}}+{{Q7}})/2
A3 = {{Q3}}
A4 = {{Q1}}+{{Q2}}+{{Q2}}+{{Q1}}+{{Q4}}+{{Q5}}+{{Q5}}+ {{Q3}}+{{Q6}}+{{Q7}} 
A5 = {{Q3}}/2</t>
  </si>
  <si>
    <t xml:space="preserve">&lt;p&gt;Para obtener la media aritmética de un conjunto de datos, primero suma todos los datos y luego divide esa suma entre la cantidad de datos.&lt;/p&gt;&lt;p&gt;{{Q1}} + {{Q2}} + {{Q2}} + {{Q1}} + {{Q4}} + {{Q5}} + {{Q5}} +  {{Q3}} + {{Q6}} + {{Q7}} = {{T1}}&lt;/p&gt;&lt;p&gt;{{T1}} : 10 = {{T2}}&lt;/p&gt;</t>
  </si>
  <si>
    <t xml:space="preserve">T1 = {{Q1}}+{{Q2}}+{{Q2}}+{{Q1}}+{{Q4}}+{{Q5}}+{{Q5}}+ {{Q3}}+{{Q6}}+{{Q7}}
T2 = ({{Q1}}+{{Q2}}+{{Q2}}+{{Q1}}+{{Q4}}+{{Q5}}+{{Q5}}+ {{Q3}}+{{Q6}}+{{Q7}})/10</t>
  </si>
  <si>
    <t xml:space="preserve">{"id":"M5-EyP-10a-I-2","stimulus":"&lt;p&gt;Qual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t>
  </si>
  <si>
    <t xml:space="preserve">Calcula la media aritmética de estos datos. Si es necesario, aproxima el resultado a las centésimas.
(recuadrar los siguientes números)
{{Q1}}   {{Q2}}     {{Q3}}      {{Q4}}
{{Q5}}   {{Q6}}     {{Q7}}      {{Q8}}
{{Q9}}   {{Q10}}   {{Q11}}   {{Q12}}
La media aritmética es {{A1}}.</t>
  </si>
  <si>
    <t xml:space="preserve">Q1: Mín: 1; Máx: 10; Step: 1
Q2: Mín: 1; Máx: 10; Step: 1
Q3: Mín: 1; Máx: 10; Step: 1
Q4: Mín: 1; Máx: 10; Step: 1
Q5: Mín: 1; Máx: 10; Step: 1
Q6: Mín: 1; Máx: 10; Step: 1
Q7: Mín: 1; Máx: 10; Step: 1
Q8: Mín: 1; Máx: 10; Step: 1
Q9: Mín: 1; Máx: 10; Step: 1
Q10: Mín: 1; Máx: 10; Step: 1
Q11: Mín: 1; Máx: 10; Step: 1
Q12: Mín: 1; Máx: 10; Step: 1
(uniques: false)</t>
  </si>
  <si>
    <t xml:space="preserve">A1 = Lemonlib.round(({{Q1}}+{{Q2}}+{{Q3}}+{{Q4}}+{{Q5}}+{{Q6}}+{{Q7}}+{{Q8}}+{{Q9}}+{{Q10}}+{{Q11}}+{{Q12}})/12, 2)
uniques: false</t>
  </si>
  <si>
    <t xml:space="preserve">&lt;p&gt;Para obtener la media aritmética de un conjunto de datos, primero suma todos los datos y luego divide esa suma entre la cantidad de datos.&lt;/p&gt;&lt;p&gt;{{Q1}} + {{Q2}} + {{Q3}} + {{Q4}} + {{Q5}} + {{Q6}} + {{Q7}} + {{Q8}} + {{Q9}} + {{Q10}} + {{Q11}} + {{Q12}} = {{T1}}&lt;/p&gt;&lt;p&gt;{{T1}} : 12 = {{T2}}&lt;/p&gt;</t>
  </si>
  <si>
    <t xml:space="preserve">T1 = {{Q1}}+{{Q2}}+{{Q3}}+{{Q4}}+{{Q5}}+{{Q6}}+{{Q7}}+{{Q8}}+{{Q9}}+{{Q10}}+{{Q11}}+{{Q12}}
T2 = ({{Q1}}+{{Q2}}+{{Q3}}+{{Q4}}+{{Q5}}+{{Q6}}+{{Q7}}+{{Q8}}+{{Q9}}+{{Q10}}+{{Q11}}+{{Q12}})/12</t>
  </si>
  <si>
    <t xml:space="preserve">{"id":"M5-EyP-10a-E-1","stimulus":"&lt;p&gt;Calcule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t>
  </si>
  <si>
    <t xml:space="preserve">Durante un torneo, el equipo de fútbol del barrio ha anotado en cada partido los goles que aparecen en la siguiente tabla. ¿Cuál es la media arimética de goles por partido?
Tabla:
N.º de partido   I    Goles
               1           I     {{Q1}}
               2           I     {{Q2}}
               3           I     {{Q3}}
               4           I     {{Q4}}
               5           I     {{Q5}}
               6           I     {{Q6}}
               7           I     {{Q7}}
               8           I     {{Q8}}
La media aritmética es de {{A1}} goles por partido.</t>
  </si>
  <si>
    <t xml:space="preserve">En el último torneo, el equipo de fútbol del barrio anotó en cada partido la cantidad de goles que se marcan en la siguiente tabla:
Tabla:
Fecha I Goles
1         I    3
2         I    2
3         I    1
4         I    3
5         I    2
6         I    6
7         I    2
8         I    3
¿Cuál fue la media arimética de goles por partido? 
La media aritmética fue de 2.75 goles por partido.</t>
  </si>
  <si>
    <t xml:space="preserve">Q1: Mín: 1; Máx: 8; Step: 1
Q2: Mín: 1; Máx: 8; Step: 1
Q3: Mín: 1; Máx: 8; Step: 1
Q4: Mín: 1; Máx: 8; Step: 1
Q5: Mín: 1; Máx: 8; Step: 1
Q6: Mín: 1; Máx: 8; Step: 1
Q7: Mín: 1; Máx: 8; Step: 1
Q8: Mín: 1; Máx: 8; Step: 1
(uniques: false)</t>
  </si>
  <si>
    <t xml:space="preserve">A1 = ({{Q1}}+{{Q2}}+{{Q3}}+{{Q4}}+{{Q5}}+{{Q6}}+{{Q7}}+{Q8}})/8</t>
  </si>
  <si>
    <t xml:space="preserve">¿Qué pide el enunciado?
La media aritmética de goles por partido.*
La moda de goles por partido.
La mayor cantidad de goles en un partido.
(Single choice)</t>
  </si>
  <si>
    <t xml:space="preserve">¿Cómo se calcula la media aritmética?
Es la suma de los goles dividida entre el número de partidos.*
Es la cantidad de goles que más se ha repetido.
Es la cantidad total de goles.
(Single choice)</t>
  </si>
  <si>
    <t xml:space="preserve">Calcula la suma de todos los goles.
{{Q1}} + {{Q2}} + {{Q3}} + {{Q4}} + {{Q5}} + {{Q6}} + {{Q7}} + {Q8}} = {{A2}}
(Cloze math)
{{A2}} = {{Q1}}+{{Q2}}+{{Q3}}+{{Q4}}+{{Q5}}+{{Q6}}+{{Q7}}+{Q8}}</t>
  </si>
  <si>
    <t xml:space="preserve">Por último, divide la suma de todos los goles entre el número de partidos.
{{T1}}/8 = {{A1}}
(Cloze math)
{{T1}} = {{Q1}}+{{Q2}}+{{Q3}}+{{Q4}}+{{Q5}}+{{Q6}}+{{Q7}}+{Q8}}
A1 = ({{Q1}}+{{Q2}}+{{Q3}}+{{Q4}}+{{Q5}}+{{Q6}}+{{Q7}}+{Q8}})/8</t>
  </si>
  <si>
    <t xml:space="preserve">{"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t>
  </si>
  <si>
    <t xml:space="preserve">Guadalupe ha preguntado a sus compañeros cuántas televisiones tienen en sus casas y ha apuntado las siguientes respuestas. Calcula la media aritmética.
{{Q1}}    {{Q2}}     {{Q3}}    {{Q4}}    {{Q5}}
{{Q6}}    {{Q7}}     {{Q8}}    {{Q9}}    {{Q10}}
{{Q11}}  {{Q12}}  {{Q13}}  {{Q14}}  {{Q15}}
{{Q16}}  {{Q17}}  {{Q18}}  {{Q19}}  {{Q20}}
La media aritmética es de {{A1}} televisiones por hogar.</t>
  </si>
  <si>
    <t xml:space="preserve">Q1-Q20: Mín: 1; Máx: 4; Step: 1
(uniques: false)</t>
  </si>
  <si>
    <t xml:space="preserve">A1 = ({{Q1}}+{{Q2}}+{{Q3}}+{{Q4}}+{{Q5}}+{{Q6}}+{{Q7}}+{{Q8}}+{{Q9}}+{{Q10}}+{{Q11}}+{{Q12}}+{{Q13}}+{{Q14}}+{{Q15}}+{{Q16}}+{{Q17}}+{{Q18}}+{{Q19}}+{{Q20}})/20</t>
  </si>
  <si>
    <t xml:space="preserve">¿Qué pide el enunciado?
La media aritmética de televisiones por hogar.*
La moda de televisiones por hogar.
La menor cantidad de televisiones en una casa.
(Single choice)</t>
  </si>
  <si>
    <t xml:space="preserve">¿Cómo se calcula la media aritmética?
Es la suma de todas las televisiones dividida entre el número de hogares.*
Es la cantidad de televisiones que más se ha repetido.
Es la cantidad total de televisiones.
(Single choice)</t>
  </si>
  <si>
    <t xml:space="preserve">Calcula la suma de todas las televisiones.
{{Q1}} + {{Q2}} + {{Q3}} + {{Q4}} + {{Q5}} + {{Q6}} + {{Q7}} + {{Q8}} + {{Q9}} + {{Q10}} + {{Q11}} + {{Q12}} + {{Q13}} + {{Q14}} + {{Q15}} + {{Q16}} + {{Q17}} + {{Q18}} + {{Q19}} + {{Q20}} = {{A2}}
(Cloze math)
{{A2}} = {{Q1}}+{{Q2}}+{{Q3}}+{{Q4}}+{{Q5}}+{{Q6}}+{{Q7}}+{{Q8}}+{{Q9}}+{{Q10}}+{{Q11}}+{{Q12}}+{{Q13}}+{{Q14}}+{{Q15}}+{{Q16}}+{{Q17}}+{{Q18}}+{{Q19}}+{{Q20}}</t>
  </si>
  <si>
    <t xml:space="preserve">Por último, divide la suma de todas las televisiones entre el número de hogares.
{{T1}}/20 = {{A1}}
(Cloze math)
T1 = {{Q1}}+{{Q2}}+{{Q3}}+{{Q4}}+{{Q5}}+{{Q6}}+{{Q7}}+{{Q8}}+{{Q9}}+{{Q10}}+{{Q11}}+{{Q12}}+{{Q13}}+{{Q14}}+{{Q15}}+{{Q16}}+{{Q17}}+{{Q18}}+{{Q19}}+{{Q20}}
A1 = ({{Q1}}+{{Q2}}+{{Q3}}+{{Q4}}+{{Q5}}+{{Q6}}+{{Q7}}+{{Q8}}+{{Q9}}+{{Q10}}+{{Q11}}+{{Q12}}+{{Q13}}+{{Q14}}+{{Q15}}+{{Q16}}+{{Q17}}+{{Q18}}+{{Q19}}+{{Q20}})/20</t>
  </si>
  <si>
    <t xml:space="preserve">{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t>
  </si>
  <si>
    <t xml:space="preserve">Durante una clase, Pepa le pidió a sus alumnos que dibujasen una calle. Después contó cuántas personas aparecían en cada ilustración y las apuntó en la siguiente tabla. Calcula la media aritmética de las personas que aparecen en los dibujos.
Tabla:
Dibujante                 I    Personas en el dibujo
{{Q6}}                       I     {{Q1}}
{{Q7}}                       I     {{Q2}}
{{Q8}}                       I     {{Q3}}
{{Q9}}                       I     {{Q4}}
{{Q10}}                     I     {{Q5}}
La media aritmética es de {{A1}} personas por dibujo.</t>
  </si>
  <si>
    <t xml:space="preserve">Q1-Q5: Mín: 1; Máx: 10; Step: 1
Q6: "Miguel", "Gabriela"
Q7: "Eduardo", "Alejandra"
Q8: "Luis", "Mariana"
Q9: "Carlos", "Carmen"
Q10: "Alejandro", "Claudia"
(uniques: false)</t>
  </si>
  <si>
    <t xml:space="preserve">A1 = ({{Q1}}+{{Q2}}+{{Q3}}+{{Q4}}+{{Q5}})/5</t>
  </si>
  <si>
    <t xml:space="preserve">¿Qué pide el enunciado?
La media aritmética de personas por dibujo.*
La moda de personas por dibujo.
La mayor cantidad de personas en un dibujo.
(Single choice)</t>
  </si>
  <si>
    <t xml:space="preserve">¿Cómo se calcula la media aritmética?
Es la suma de todas las personas dibujadas dividida entre el número de dibujos.*
Es la cantidad de personas dibujadas que más se ha repetido.
Es la cantidad total de personas en todos los dibujos.
(Single choice)</t>
  </si>
  <si>
    <t xml:space="preserve">Calcula la suma de todas las personas dibujadas.
{{Q1}} + {{Q2}} + {{Q3}} + {{Q4}} + {{Q5}} = {{A2}}
(Cloze math)
{{A2}} = {{Q1}}+{{Q2}}+{{Q3}}+{{Q4}}+{{Q5}}</t>
  </si>
  <si>
    <t xml:space="preserve">Por último, divide la suma de todas las personas dibujadas entre el número de dibujos.
{{T1}}/5 = {{A1}}
(Cloze math)
T1 = {{Q1}}+{{Q2}}+{{Q3}}+{{Q4}}+{{Q5}}
A1 = ({{Q1}}+{{Q2}}+{{Q3}}+{{Q4}}+{{Q5}})/5</t>
  </si>
  <si>
    <t xml:space="preserve">{"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t>
  </si>
  <si>
    <t xml:space="preserve">Martín ha apuntado en la siguiente tabla las páginas que ha leído de una novela durante la pasada semana. ¿Cuál es la media aritmética de las páginas que leyó cada día? Si es necesario, aproxima el resultado a las centésimas.
Tabla:
Día                I    Páginas
Lunes           I     {{Q1}}
Martes         I     {{Q2}}
Miércoles    I     {{Q3}}
Jueves          I     {{Q4}}
Viernes        I     {{Q5}}
Sábado        I     {{Q6}}
Domingo     I     {{Q7}}
La media aritmética es {{A1}}.</t>
  </si>
  <si>
    <t xml:space="preserve">Q1-Q7: Mín: 0; Máx: 15; Step: 1
(uniques: false)</t>
  </si>
  <si>
    <t xml:space="preserve">A1 = ({{Q1}}+{{Q2}}+{{Q3}}+{{Q4}}+{{Q5}}+{{Q6}}+{{Q7}})/7
Redondear a las centésimas</t>
  </si>
  <si>
    <t xml:space="preserve">¿Qué pide el enunciado?
La media aritmética de páginas leídas por día.*
La moda de páginas leídas por día.
La mayor cantidad de páginas leídas en un día.
(Single choice)</t>
  </si>
  <si>
    <t xml:space="preserve">¿Cómo se calcula la media aritmética?
Es la suma de todas las páginas leídas dividida entre el número de días.*
Es la cantidad de páginas leídas por día que más se ha repetido.
Es la cantidad total de páginas leídas.
(Single choice)</t>
  </si>
  <si>
    <t xml:space="preserve">Calcula la suma de todas las páginas leídas.
{{Q1}} + {{Q2}} + {{Q3}} + {{Q4}} + {{Q5}} + {{Q6}} + {{Q7}} = {{A2}}
(Cloze math)
A2 = {{Q1}}+{{Q2}}+{{Q3}}+{{Q4}}+{{Q5}}+{{Q6}}+{{Q7}}</t>
  </si>
  <si>
    <t xml:space="preserve">Por último, divide la suma de todas las páginas leídas entre el número de días. Si es necesario, aproxima el resultado a las centésimas.
{{T1}} : 7 = {{A1}}
(Cloze math)
{{T1}} = {{Q1}}+{{Q2}}+{{Q3}}+{{Q4}}+{{Q5}}+{{Q6}}+{{Q7}}
A1 = ({{Q1}}+{{Q2}}+{{Q3}}+{{Q4}}+{{Q5}}+{{Q6}}+{{Q7}})/7</t>
  </si>
  <si>
    <t xml:space="preserve">{"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t>
  </si>
  <si>
    <t xml:space="preserve">Natalia ha apuntado en una tabla como la siguiente lo que miden los lápices de sus mejores amigas. ¿Cuál es la media aritmética de estos lápices? Si es necesario, aproxima el resultado a las centésimas.
{{Q1}} cm   {{Q2}} cm   {{Q3}} cm
{{Q4}} cm   {{Q5}} cm   {{Q6}} cm
La media aritmética es de &lt;span class=\"no-break\"&gt;{{A1}} cm.&lt;/span&gt;</t>
  </si>
  <si>
    <t xml:space="preserve">Q1-6: Mín: 6; Máx: 12; Step: 1
(uniques: false)</t>
  </si>
  <si>
    <t xml:space="preserve">A1 = ({{Q1}}+{{Q2}}+{{Q3}}+{{Q4}}+{{Q5}}+{{Q6}})/6
Redondear a las centésimas</t>
  </si>
  <si>
    <t xml:space="preserve">¿Qué pide el enunciado?
La media aritmética de las longitudes de los lápices.*
La moda de las longitudes de los lápices.
La media aritmética de lápices por persona.
(Single choice)</t>
  </si>
  <si>
    <t xml:space="preserve">¿Cómo se calcula la media aritmética?
Es la suma de las longitudes de todos los lápices dividida entre el número de lápices.*
Es la longitud de lápiz que más se ha repetido.
Es la cantidad total de lápices.
(Single choice)</t>
  </si>
  <si>
    <t xml:space="preserve">Calcula la suma de las longitudes de todos los lápices.
{{Q1}} + {{Q2}} + {{Q3}} + {{Q4}} + {{Q5}} + {{Q6}} = {{A2}}
(Cloze math)
{{A2}} = {{Q1}}+{{Q2}}+{{Q3}}+{{Q4}}+{{Q5}}+{{Q6}}</t>
  </si>
  <si>
    <t xml:space="preserve">Por último, divide la suma de las longitudes entre la cantidad de lápices. Si es necesario, aproxima el resultado a las centésimas.
{{T1}}/6 = {{A1}}
(Cloze math)
T1 = {{Q1}}+{{Q2}}+{{Q3}}+{{Q4}}+{{Q5}}+{{Q6}}
A1 = ({{Q1}}+{{Q2}}+{{Q3}}+{{Q4}}+{{Q5}}+{{Q6}})/6 (redondear a las centésimas)</t>
  </si>
  <si>
    <t xml:space="preserve">{"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t>
  </si>
  <si>
    <t xml:space="preserve">M5-EyP-4a</t>
  </si>
  <si>
    <t xml:space="preserve">Interpreta gráficos de barras dobles a partir de datos obtenidos </t>
  </si>
  <si>
    <t xml:space="preserve">En el siguiente gráfico de barras dobles están representadas las temperaturas mínimas y máximas de los primeros días de junio en la ciudad de Madrid. Indica si las afirmaciones son correctas o incorrectas.
Gráfica:
Serie "°C mínimas": {{Q1}}, {{Q2}}, {{Q3}}, {{Q4}}, {{Q5}}
Serie "°C máximas": {{Q6}}, {{Q7}}, {{Q8}}, {{Q9}}, {{Q10}}
Eje X: 1, 2, 3, 4, 5
La temperatura mínima que se registró el día 1 fue de {{Q1}} °C.*
La temperatura mínima que se registró el día 2 fue de {{Q2}} °C. *
La temperatura máxima que se registró el día 3 fue de {{Q8}} °C.*
La temperatura máxima que se registró el día 4 fue de {{Q9}} °C.*
La temperatura mínima que se registró el día 5 fue de {{Q5}} °C.*
La temperatura máxima que se registró el día 1 fue de {{Q1}} °C.
La temperatura máxima que se registró el día 2 fue de {{Q2}} °C.
La temperatura mínima que se registró el día 3 fue de {{Q8}} °C.
La temperatura máxima que se registró el día 4 fue de {{Q4}} °C.
La temperatura máxima que se registró el día 5 fue de {{Q5}} °C.
(Se ven 3 opciones, 2 correctas)</t>
  </si>
  <si>
    <t xml:space="preserve">En el siguiente gráfico de barras dobles están representadas las temperaturas mínimas y máximas de los primeros días de junio, en la ciudad de Madrid. Indica si las afirmaciones son correctas o incorrectas.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4 grados.
La temperatura más baja se registró el día 3.
(Se ven 3 opciones, 2 correctas)</t>
  </si>
  <si>
    <t xml:space="preserve">Q1-Q5 = Mín: 8; Máx: 15; Step: 1
Q6-Q10 = Mín: 20; Máx: 30; Step: 1</t>
  </si>
  <si>
    <t xml:space="preserve">La altura que alcanza cada barra representa la temperatura mínima y máxima de cada día.</t>
  </si>
  <si>
    <t xml:space="preserve">La altura que alcanza cada barra representa la temperatura mínima y máxima de cada día.
A6=&lt;p&gt;La temperatura mínima que se registró el día 1 fue {{Q1}} °C y la máxima, {{Q6}} °C.&lt;/p&gt;
A7=&lt;p&gt;La temperatura mínima que se registró el día 2 fue {{Q2}} °C y la máxima, {{Q7}} °C.&lt;/p&gt;
A8=&lt;p&gt;La temperatura mínima que se registró el día 3 fue {{Q3}} °C y la máxima, {{Q8}} °C.&lt;/p&gt;
A9=&lt;p&gt;La temperatura mínima que se registró el día 4 fue {{Q4}} °C y la máxima, {{Q9}} °C.&lt;/p&gt;
A10=&lt;p&gt;La temperatura mínima que se registró el día 5 fue {{Q5}} °C y la máxima, {{Q10}} °C.&lt;/p&gt;</t>
  </si>
  <si>
    <t xml:space="preserve">{"id":"M5-EyP-4a-I-1","stimulus":"&lt;p&gt;O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t>
  </si>
  <si>
    <t xml:space="preserve">En el siguiente gráfico están representadas las actividades favoritas de un grupo de niños y adolescentes. Completa las siguientes oraciones.
Gráfica:
Serie "Niños": {{Q1}}, {{Q3}}, {{Q5}}
Serie "Adolescentes": {{Q2}}, {{Q4}}, {{Q6}}
Eje X:  "Televisión"; "Ir al parque"; "Videojuegos"
{{A1}} adolescentes prefieren jugar a videojuegos. 
{{A2}} niños prefieren ir al parque.
Se ha realizado esta encuesta a {{A3}} adolescentes.</t>
  </si>
  <si>
    <t xml:space="preserve">El gráfico están representadas las actividades favoritas en tiempo libre, de un grupo de adolescentes y de niños. Observa y completa la información.
Gráfica:
Serie "Niños": {{Q1}}, {{Q3}}, {{Q5}}
Serie "Adolescentes": {{Q2}}, {{Q4}}, {{Q6}}
Eje X:  "T.V"; "Salir al parque"; "Videojuegos"
Del total de los adolescentes, {{A1}} prefieren videojuegos. 
La actividad favorita de los niños es {{A2}}.
La actividad menos elegida por los adolescentes es {{A3}}.
Del total de los niños, {{A4}} prefieren salir al parque.
La actividad menos elegida por los niños es {{A5}}.</t>
  </si>
  <si>
    <t xml:space="preserve">Q1-Q6 = Mín: 20; Máx: 25; Step: 1</t>
  </si>
  <si>
    <t xml:space="preserve">A1 = {{Q6}}
A2 = {{Q3}}
A3 = {{Q2}}+{{Q4}}+{{Q6}}</t>
  </si>
  <si>
    <t xml:space="preserve">La altura que alcanza cada barra representa a cuántos jóvenes o niños les gusta cada actividad.</t>
  </si>
  <si>
    <t xml:space="preserve">{"id":"M5-EyP-4a-E-1","stimulus":"&lt;p&gt;O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t>
  </si>
  <si>
    <t xml:space="preserve">La profesora de música ha realizado el siguiente gráfico con los estilos musicales favoritos de sus alumnos de 5.º A y 5.º B. Completa las siguientes oraciones.
Gráfica:
Serie "5.º A": {{Q1}}, {{Q3}}, {{Q5}}, {{Q7}}
Serie "5.º B": {{Q2}}, {{Q4}}, {{Q6}}, {{Q8}}
Eje X: {{Q9}}; {{Q10}}; {{Q11}}; {{Q12}}
{{A1}} alumnos de 5.º A prefieren la música {{Q9}}.
{{A2}} alumnos de 5.º B prefieren la música {{Q12}}.
{{A3}} alumnos de 5.º B prefieren la música {{Q10}}.</t>
  </si>
  <si>
    <t xml:space="preserve">La profesora de música ha realizado el siguiente gráfico, que muestra los estilos musicales favoritos de los alumnos de 5to A y 5to B. ¿Cuál es el estilo musical favorito en cada curso?
Gráfica:
Serie "5to A": {{Q1}}, {{Q3}}, {{Q5}}, {{Q7}}
Serie "5to B": {{Q2}}, {{Q4}}, 1, {{Q8}}
Eje X: "Pop"; "Rock"; "Clásica"; "Rap"
Los alumnos de 5to A prefieren {{A1}}.
Los alumnos de 5to B prefieren {{A2}}.</t>
  </si>
  <si>
    <t xml:space="preserve">Q1-Q8 = Mín: 5; Máx: 10; Step: 1
Q9-Q12: "pop", "rock", "clásica", "rap"</t>
  </si>
  <si>
    <t xml:space="preserve">A1 = {{Q1}}
A2 = {{Q8}}
A3 = {{Q4}}</t>
  </si>
  <si>
    <t xml:space="preserve">La altura que alcanza cada barra representa a cuántos alumnos de 5.º A y 5.º B les gusta cada estilo musical.</t>
  </si>
  <si>
    <t xml:space="preserve">{"id":"M5-EyP-4a-E-2","stimulus":"&lt;p&gt;A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t>
  </si>
  <si>
    <t xml:space="preserve">El profesor de Educación Física ha realizado el siguiente gráfico con los equipos de fútbol favoritos de sus alumnos de 5.º A y 5.º B. Completa las siguientes oraciones.
Gráfica:
Serie "5.º A": {{Q1}}, {{Q3}}, {{Q5}}, {{Q7}}
Serie "5.º B": {{Q2}}, {{Q4}}, {{Q6}}, {{Q8}}
Eje X: {{Q9}}; {{Q10}}; {{Q11}}; {{Q12}}
{{A1}} alumnos de 5.º B prefieren al {{Q11}}.
{{A2}} alumnos de 5.º A prefieren al {{Q9}}.
El equipo preferido por los alumnos de 5º A ha conseguido {{A7}} votos.</t>
  </si>
  <si>
    <t xml:space="preserve">Q1-Q8 = Mín: 5; Máx: 10; Step: 1
Q9-Q12: "Real Madrid", "Atlético de Madrid", "FC Barcelona", "Sevilla FC","Liverpool FC ", "AC Milan"</t>
  </si>
  <si>
    <t xml:space="preserve">A1 = {{Q6}}
A2 = {{Q1}}
A7=math.max({{Q1}},{{Q3}},{{Q5}},{{Q7}})</t>
  </si>
  <si>
    <t xml:space="preserve">La altura que alcanza cada barra representa a cuántos alumnos de 5.º A y 5.º B les gusta cada equipo de fútbol.</t>
  </si>
  <si>
    <t xml:space="preserve">{"id":"M5-EyP-4a-E-3","stimulus":"&lt;p&gt;O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t>
  </si>
  <si>
    <t xml:space="preserve">El alcalde de Villalimpio de Arriba quiere pintar todas las casas del pueblo de un mismo color. Ha hecho una encuesta, casa por casa, en los dos barrios en los que se divide el pueblo y con los resultados ha realizado el siguiente gráfico. Completa las siguientes oraciones.
Gráfica:
Serie "Barrio Viejo": {{Q1}}, {{Q3}}, {{Q5}}, {{Q7}}
Serie "Barrio Nuevo": {{Q2}}, {{Q4}}, {{Q6}}, {{Q8}}
Eje X: {{Q9}}; {{Q10}}; {{Q11}}; {{Q12}}
Han pasado la encuesta en {{A4}} casas del Barrio Viejo.
El color {{Q11}} ha conseguido {{A5}} votos entre las casas del Barrio Nuevo.
El color prefererido en el Barrio Nuevo ha conseguido {{A8}} votos.</t>
  </si>
  <si>
    <t xml:space="preserve">Q1-Q8 = Mín: 20; Máx: 30; Step: 1
Q9-Q12: "azul", "blanco", "rojo", "morado","amarillo","verde","naranja"</t>
  </si>
  <si>
    <t xml:space="preserve">A4= {{Q1}}+{{Q3}}+{{Q5}}+{{Q7}}
A5={{Q6}}
A8=math.max({{Q2}},{{Q4}},{{Q6}},{{Q8}})</t>
  </si>
  <si>
    <t xml:space="preserve">La altura que alcanza cada barra representa a cuántas casas de cada barrio les gusta los distintos colores.</t>
  </si>
  <si>
    <t xml:space="preserve">{"id":"M5-EyP-4a-E-4","stimulus":"&lt;p&gt;A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t>
  </si>
  <si>
    <t xml:space="preserve">La dirección de un club de fútbol sala quiere cambiar el color de las camisetas del uniforme. Ha hecho una encuesta entre los jugadores de los equipos masculinos y femeninos de las diferentes categorías. Con los resultados ha realizado el siguiente gráfico. Completa las siguientes oraciones.
Gráfica:
Serie "Jugadores": {{Q1}}, {{Q3}}, {{Q5}}, {{Q7}}
Serie "Jugadoras": {{Q2}}, {{Q4}}, {{Q6}}, {{Q8}}
Eje X: {{Q9}}; {{Q10}}; {{Q11}}; {{Q12}}
{{A1}} jugadores masculinos prefieren el color {{Q9}}.
El color prefererido por los jugadores masculinos ha conseguido {{A7}} votos.
El color prefererido por las jugadoras ha conseguido {{A8}} votos.</t>
  </si>
  <si>
    <t xml:space="preserve">Q1,Q3,Q5,Q7 = Mín: 10; Máx: 20; Step: 1
Q2,Q4,Q6,Q8 = Mín: 10; Máx: 20; Step: 1
Q9-Q12: "azul", "blanco", "rojo", "verde","morado","amarillo","naranja"</t>
  </si>
  <si>
    <t xml:space="preserve">A1 = {{Q1}}
A7=math.max({{Q1}},{{Q3}},{{Q5}},{{Q7}})
A8=math.max({{Q2}},{{Q4}},{{Q6}},{{Q8}})</t>
  </si>
  <si>
    <t xml:space="preserve">La altura que alcanza cada barra representa a cuántos jugadores les gusta cada color.</t>
  </si>
  <si>
    <t xml:space="preserve">{"id":"M5-EyP-4a-E-5","stimulus":"&lt;p&gt;A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t>
  </si>
  <si>
    <t xml:space="preserve">M5-EyP-4b</t>
  </si>
  <si>
    <t xml:space="preserve">Elabora gráficos de barras dobles</t>
  </si>
  <si>
    <t xml:space="preserve">Para decorar una fiesta de cumpleaños, Pedro ha comprado los globos que aparecen en esta tabla. Construye el gráfico de barras a partir de esa información.
Etiquetas: Rojos, Blancos, Amarillos, Azules, Verdes
Color | Unidades </t>
  </si>
  <si>
    <t xml:space="preserve">Barchart Output</t>
  </si>
  <si>
    <t xml:space="preserve">Q1 = Min = 1; Max = 10; Step = 1
Q2 = Min = 1; Max = 10; Step = 1
Q3 = Min = 1; Max = 10; Step = 1
Q4 = Min = 1; Max = 10; Step = 1
Q5 = Min = 1; Max = 10; Step = 1</t>
  </si>
  <si>
    <t xml:space="preserve">La altura de las barras representa el número de globos de cada color.</t>
  </si>
  <si>
    <t xml:space="preserve">{
    "id": "M5-EyP-4b-I-1",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t>
  </si>
  <si>
    <t xml:space="preserve">Un coleccionista ha apuntado una tabla los sellos que tiene de diferentes países. Construye el gráfico de barras a partir de esa información.
Etiquetas: España, EE. UU., Francia, Italia, Inglaterra
País  | Unidades </t>
  </si>
  <si>
    <t xml:space="preserve">La altura de las barras representa el número de sellos de cada país.</t>
  </si>
  <si>
    <t xml:space="preserve">{
    "id": "M5-EyP-4b-I-2",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t>
  </si>
  <si>
    <t xml:space="preserve">En el inventario del taller de un carpintero aparecen las siguientes herramientas. Construye el gráfico de barras a partir de esa información.
Etiquetas: Sierras, Gubias, Lijadoras, Cepillos, Guantes
Herramientas | Unidades</t>
  </si>
  <si>
    <t xml:space="preserve">La altura de las barras representa el número de herramientas de cada tipo.</t>
  </si>
  <si>
    <t xml:space="preserve">{
    "id": "M5-EyP-4b-I-3",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t>
  </si>
  <si>
    <t xml:space="preserve">M5-EyP-5a</t>
  </si>
  <si>
    <t xml:space="preserve">Elabora polígonos de frecuencias simples y dobles</t>
  </si>
  <si>
    <t xml:space="preserve">En la tabla se han apuntado los goles que han marcado dos equipos de fútbol a lo largo de cuatro meses. Completa el polígono de frecuencias a partir de ella.</t>
  </si>
  <si>
    <t xml:space="preserve">Linechart</t>
  </si>
  <si>
    <t xml:space="preserve">Q1 = min = 1; max = 10; step = 1
Q2 = min = 1; max = 10; step = 1
Q3 = min = 1; max = 10; step = 1
Q4 = min = 1; max = 10; step = 1
Q5 = min = 1; max = 10; step = 1
Q6 = min = 1; max = 10; step = 1
Q7 = min = 1; max = 10; step = 1
Q8 = min = 1; max = 10; step = 1</t>
  </si>
  <si>
    <t xml:space="preserve">La altura que alcanza la línea representa las goles de cada mes.</t>
  </si>
  <si>
    <t xml:space="preserve">{
    "id": "M5-EyP-5a-I-1",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t>
  </si>
  <si>
    <t xml:space="preserve">&lt;p&gt;Representa en este polígono de frecuencias las canicas de cada color que tienen Luis y su hermana Rosa.&lt;/p&gt;</t>
  </si>
  <si>
    <t xml:space="preserve">Q1 = min = 1; max = 10; step = 1
Q2 = min = 1; max = 10; step = 1
Q3 = min = 1; max = 10; step = 1
Q4 = min = 1; max = 10; step = 1
Q5 = min = 1; max = 10; step = 1
Q6 = min = 1; max = 10; step = 1</t>
  </si>
  <si>
    <t xml:space="preserve">La altura que alcanza la línea representa las canicas de cada tipo.</t>
  </si>
  <si>
    <t xml:space="preserve">{
    "id": "M5-EyP-5a-I-2",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t>
  </si>
  <si>
    <t xml:space="preserve">En la huerta del colegio, los alumnos de 4.º han plantado las verduras que aparecen en la tabla. Representa esa información en el polígono de frecuencias.</t>
  </si>
  <si>
    <t xml:space="preserve">Q1 = min = 1; max = 10; step = 1
Q2 = min = 1; max = 10; step = 1
Q3 = min = 1; max = 10; step = 1
Q4 = min = 1; max = 10; step = 1</t>
  </si>
  <si>
    <t xml:space="preserve">La altura que alcanza la línea representa las verduras de cada tipo.</t>
  </si>
  <si>
    <t xml:space="preserve">{
    "id": "M5-EyP-5a-I-3",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t>
  </si>
  <si>
    <t xml:space="preserve">M5-EyP-5b</t>
  </si>
  <si>
    <t xml:space="preserve">Interpreta polígonos de frecuencias simples y dobles a partir de datos obtenidos</t>
  </si>
  <si>
    <t xml:space="preserve">Las siguientes curvas de frecuencias dobles muestran las temperaturas mínimas y máximas de los primeros días de junio en la ciudad de París. Indica si estas afirmaciones son correctas o no.
Gráfica:
Serie "°C mínimas": {{Q1}}, {{Q2}}, {{Q3}}, {{Q4}}, {{Q5}}
Serie "°C máximas": {{Q6}}, {{Q7}}, {{Q8}}, {{Q9}}, {{Q10}}
Eje X: 1, 2, 3, 4, 5
La temperatura mínima del día 1 fue de {{Q1}} °C.*
La temperatura máxima del día 2 fue de {{Q7}} °C.*
La temperatura mínima del día 4 fue de {{Q4}} °C. *
La temperatura máxima del día 5 fue de {{Q10}} °C.*
La temperatura mínima del día 3 fue de {{Q3}} °C.*
La temperatura máxima del día 2 fue de {{Q2}} °C.
La temperatura mínima del día 1 fue de {{Q6}} °C.
La temperatura máxima del día 5 fue de {{Q5}} °C.
La temperatura mínima del día 3 fue de {{Q8}} °C.
La temperatura máxima del día 4 fue de {{Q4}} °C.
(Se ven 3 opciones, 2 correctas)</t>
  </si>
  <si>
    <t xml:space="preserve">En el siguiente polígono de frecuencias dobles, de acuerdo a las temperaturas mínimas y máximas de los primeros días de junio, en la ciudad de París. Indica cuáles de las afirmaciones son correctas.
Gráfica:
Serie "°C mínimas": {{Q1}}, {{Q3}}, {{Q5}}, {{Q7}}, {{Q9}}
Serie "°C máximas": {{Q2}}, {{Q4}}, {{Q6}}, {{Q8}}, {{Q10}}
Eje X: 1, 2, 3, 4, 5
La temperatura mínima que se registró el primer día del mes fue de {{Q1}} grados *
La temperatura más alta se registró el día 3 de junio *
La temperatura mínima más baja fue el día 1, con {{Q1}} grados *
La temperatura mínima más alta fue el día 4, con {{Q2}} grados
La temperatura máxima que se registró el primer día del mes fue de {{Q1}} grados.
La temperatura más baja se registró el día 3.
(Se ven 3 opciones, 2 correctas)
</t>
  </si>
  <si>
    <t xml:space="preserve">Q1-Q5 = Min: 8; Max: 18; Step: 1
Q6-Q10 = Min: 20; Max: 30; Step: 1</t>
  </si>
  <si>
    <t xml:space="preserve">La altura que alcanza cada línea representa la temperatura mínima y máxima de cada día.</t>
  </si>
  <si>
    <t xml:space="preserve">La altura que alcanza cada línea representa la temperatura mínima y máxima de cada día.
A6=&lt;p&gt;La temperatura máxima del día 2 fue de {{Q7}} °C y la mínima, de {{Q2}} °C.&lt;/p&gt;
A7=&lt;p&gt;La temperatura mínima del día 1 fue de {{Q1}} °C y la máxima, de {{Q6}} °C.&lt;/p&gt;
A8=&lt;p&gt;La temperatura máxima del día 5 fue de {{Q10}} °C y la mínima, de {{Q5}} °C.&lt;/p&gt; 
A9=&lt;p&gt;La temperatura mínima del día 3 fue de {{Q3}} °C y la máxima, de {{Q8}}  °C.&lt;/p&gt;
A10=&lt;p&gt;La temperatura mínima del día 4 fue de {{Q4}} °C y la máxima, de {{Q9}} °C.&lt;/p&gt;</t>
  </si>
  <si>
    <t xml:space="preserve">{"id":"M5-EyP-5b-I-1","stimulus":"&lt;p&gt;As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t>
  </si>
  <si>
    <t xml:space="preserve">En este gráfico se ven los sabores de helado más vendidos de dos heladerías en un día. A partir de él, completa la información.
Gráfica:
Serie "Heladería 1":  {{Q1}}, {{Q2}}, {{Q3}}
Serie "Heladería 2": {{Q4}}, {{Q5}}, {{Q6}}
Eje X:  "Chocolate"; "Limón"; "Fresa"
La heladería 1 ha vendido {{A1}} helados de fresa.
La heladería 2 ha vendido {{A2}} helados de limón.
Las dos heladerías ha vendido {{A3}} helados de chocolate juntas.</t>
  </si>
  <si>
    <t xml:space="preserve">El gráfico muestra los sabores de helado favoritos, de un grupo de adolescentes y de niños. Observa y completa la información.
Gráfica:
Serie "Adolescentes":  {{Q1}}, {{Q3}}, {{Q5}}
Serie "Niños": {{Q2}}, {{Q4}}, {{Q6}}
Eje X:  "Chocolate"; "Limón"; "Frutilla"
Del total de los adolescentes, {{A1}} prefieren el helado de chocolate. 
El sabor favorito de los niños es {{A2}}.
El sabor menos elegido por los adolescentes es el de {{A3}}.
Del  total de los niños, {{A4}} prefieren el helado de frutilla.
</t>
  </si>
  <si>
    <t xml:space="preserve">Q1-Q6 = Min: 40; Max: 60; Step: 1</t>
  </si>
  <si>
    <t xml:space="preserve">A1 = {{Q3}}
A2 = {{Q5}}
A3 = {{Q1}}+{{Q4}}</t>
  </si>
  <si>
    <t xml:space="preserve">La altura que alcanza cada línea representa los helados de diferentes sabores vendidos por cada heladería.</t>
  </si>
  <si>
    <t xml:space="preserve">La altura que alcanza cada línea representa los helados de diferentes sabores vendidos por cada heladería.
A1=&lt;p&gt;La curva que representa la heladería 1, en el valor &lt;i&gt;Fresa&lt;/i&gt; llega a la altura {{Q3}}.&lt;/p&gt;
A2=&lt;p&gt;La curva que representa la heladería 2, en el valor &lt;i&gt;Limón&lt;/i&gt; llega a la altura {{Q5}}.&lt;/p&gt;
A3=&lt;p&gt;La curva que representa la heladería 1, en el valor &lt;i&gt;Chocolate&lt;/i&gt; llega a la altura {{Q1}}.&lt;/p&gt;&lt;p&gt;La Heladería 2 llega a la altura {{Q4}}.&lt;/p&gt;&lt;p&gt;Por tanto, entre las dos han vendido:&lt;/p&gt;&lt;p&gt;{{Q1}} + {{Q4}} = {{A3}} helados de chocolate&lt;/p&gt;</t>
  </si>
  <si>
    <t xml:space="preserve">{"id":"M5-EyP-5b-E-1","stimulus":"&lt;p&gt;Este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t>
  </si>
  <si>
    <t xml:space="preserve">Una maestra ha preguntado a unos alumnos cuál es su comida favorita durante el recreo. Después ha dibujado la siguiente gráfica a partir de esa información. Completa las siguientes preguntas.
Gráfica:
Serie "Niñas":  {{Q1}}, {{Q3}}, {{Q5}}
Serie "Niños": {{Q2}}, {{Q4}}, {{Q6}}
Eje X: "Fruta"; "Galletas"; "Sándwich"
Las niñas que prefieren fruta son {{A1}}.
Los niños que prefieren un sándwich son {{A2}}.
La profesora ha preguntado a {{A3}} niños y niñas.</t>
  </si>
  <si>
    <t xml:space="preserve">La maestra de 5to grado ha realizado el siguiente gráfico, que muestra las colaciones que prefieren los alumnos para el recreo. ¿Cuál es la colación que prefieren los niños de este curso?¿Y las niñas?
Gráfica:
Serie "Niñas":  {{Q1}}, {{Q3}}, {{Q5}}
Serie "Niños": {{Q2}}, {{Q4}}, {{Q6}}
Eje X: "Frutas"; "Galletitas"; "Sandwich"; "Barras de cereales"
Los niños prefieren {{A1}} y las niñas {{A2}}.
</t>
  </si>
  <si>
    <t xml:space="preserve">Q1-Q6 = Min: 2; Max: 10; Step: 1</t>
  </si>
  <si>
    <t xml:space="preserve">A1 = {{Q1}}
A2 = {{Q6}}
A3 = {{Q1}}+{{Q2}}+{{Q3}}+{{Q4}}+{{Q5}}+{{Q6}}</t>
  </si>
  <si>
    <t xml:space="preserve">La altura que alcanza cada línea representa a cuántas niñas o niños les gusta cada comida.</t>
  </si>
  <si>
    <t xml:space="preserve">{"id":"M5-EyP-5b-E-2","stimulus":"&lt;p&gt;Uma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t>
  </si>
  <si>
    <t xml:space="preserve">El profesor de Plástica, después de realizar una visita al Museo del Prado con sus alumnos, ha realizado el siguiente gráfico con los pintores favoritos de 5.º A y 5.º B. Completa las siguientes oraciones.
Gráfica:
Serie "5.º A": {{Q1}}, {{Q3}}, {{Q5}}, {{Q7}}
Serie "5.º B": {{Q2}}, {{Q4}}, {{Q6}}, {{Q8}}
Eje X: {{Q9}}; {{Q10}}; {{Q11}}; {{Q12}}
{{A1}} alumnos de 5.º B prefieren a {{Q11}}.
{{A2}} alumnos de 5.º A prefieren a {{Q9}}.
El pintor preferido por los alumnos de 5.º A ha conseguido {{A7}} votos.</t>
  </si>
  <si>
    <t xml:space="preserve">Q1-Q8 = Mín: 5; Máx: 10; Step: 1
Q9-Q12: "Goya", "Dalí", "Picasso", "Velázquez","Miró", "Zurbarán"</t>
  </si>
  <si>
    <t xml:space="preserve">La altura que alcanza cada línea representa a cuántos alumnos de 5.º A y 5.º B les gusta cada pintor.</t>
  </si>
  <si>
    <t xml:space="preserve">{"id":"M5-EyP-5b-E-3","stimulus":"&lt;p&gt;O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t>
  </si>
  <si>
    <t xml:space="preserve">La profesora de música ha realizado el siguiente gráfico con los estilos musicales favoritos de los padres y madres de sus alumnos de 5.º A y 5.º B. Completa las siguientes oraciones.
Gráfica:
Serie "5.º A": {{Q1}}, {{Q3}}, {{Q5}}, {{Q7}}
Serie "5.º B": {{Q2}}, {{Q4}}, {{Q6}}, {{Q8}}
Eje X: {{Q9}}; {{Q10}}; {{Q11}}; {{Q12}}
Los padres y madres de {{A1}} alumnos de 5.º A prefieren la música {{Q11}}.
Los padres y madres de {{A2}} alumnos de 5.º B prefieren la música {{Q10}}.
Se ha realizado la encuenta a un total de {{A3}} padres y madres.</t>
  </si>
  <si>
    <t xml:space="preserve">Q1-Q8 = Mín: 5; Máx: 10; Step: 1
Q9-Q12: "pop", "&lt;i&gt;rock&lt;/i&gt;", "clásica", "punk","&lt;i&gt;heavy metal&lt;/i&gt;"</t>
  </si>
  <si>
    <t xml:space="preserve">A1 = {{Q5}}
A2 = {{Q4}}
A3 = {{Q1}}+{{Q2}}+{{Q3}}+{{Q4}}+{{Q5}}+{{Q6}}+{{Q7}}+{{Q8}}</t>
  </si>
  <si>
    <t xml:space="preserve">La altura que alcanza cada línea representa a cuántos padres y madres de los alumnos de 5.º A y 5.º B les gusta cada estilo musical.</t>
  </si>
  <si>
    <t xml:space="preserve">{"id":"M5-EyP-5b-E-4","stimulus":"&lt;p&gt;A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t>
  </si>
  <si>
    <t xml:space="preserve">La monitora de un taller de cine ha realizado el siguiente gráfico con los géneros favoritos de los alumnos de 5.º A y 5.º B. Completa las siguientes oraciones.
Gráfica:
Serie "5.º A": {{Q1}}, {{Q3}}, {{Q5}}, {{Q7}}
Serie "5.º B": {{Q2}}, {{Q4}}, {{Q6}}, {{Q8}}
Eje X: {{Q9}}; {{Q10}}; {{Q11}}; {{Q12}}
A {{A1}} alumnos de 5.º A les gusta las películas de {{Q12}}.
A {{A2}} alumnos de todo 5.º les gustan las película de {{Q11}}.
El género que menos ha gustado a los alumnos de 5.º B ha obtenido {{A3}} votos.</t>
  </si>
  <si>
    <t xml:space="preserve">Q1-Q8 = Mín: 5; Máx: 10; Step: 1
Q9-Q12: "acción", "aventuras", "musical", "ciencia ficción","terror"</t>
  </si>
  <si>
    <t xml:space="preserve">A1 = {{Q7}}
A2 = {{Q5}}+{{Q6}}
A3 = math.min({{Q2}},{{Q4},{{Q6}},{{Q8}})</t>
  </si>
  <si>
    <t xml:space="preserve">La altura que alcanza cada línea representa a cuántos alumnos de 5.º A o 5.º B les gusta cada género de cine.</t>
  </si>
  <si>
    <t xml:space="preserve">{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t>
  </si>
  <si>
    <t xml:space="preserve">M5-EyP-6a</t>
  </si>
  <si>
    <t xml:space="preserve">Interpreta pictogramas a partir de datos obtenidos (hasta cuatro categorías)</t>
  </si>
  <si>
    <r>
      <rPr>
        <sz val="12"/>
        <color rgb="FF000000"/>
        <rFont val="Calibri"/>
        <family val="0"/>
        <charset val="1"/>
      </rPr>
      <t xml:space="preserve">En el siguiente pictograma están representados los libros que ha prestado una biblioteca durante los últimos tres días. Teniendo en cuenta que cada icono representa 5 libros, indica si las afirmaciones son correctas o incorrectas.
</t>
    </r>
    <r>
      <rPr>
        <b val="true"/>
        <sz val="12"/>
        <color rgb="FF000000"/>
        <rFont val="Calibri"/>
        <family val="0"/>
        <charset val="1"/>
      </rPr>
      <t xml:space="preserve">Gráfico de pictograma
Serie: {{Q1}}, {{Q2}}, {{Q3}}
Eje X : "Día 1", "Día 2", "Día 3"
</t>
    </r>
    <r>
      <rPr>
        <sz val="12"/>
        <color rgb="FF000000"/>
        <rFont val="Calibri"/>
        <family val="0"/>
        <charset val="1"/>
      </rPr>
      <t xml:space="preserve">Icono: libro
En el día 3 se prestaron {{T3}} libros.*
Se prestaron más libros en el día 2.*
En el día 1 se prestaron {{T1}} libros.*
Se prestaron menos libros en el día 2.
En el día 3 se prestaron {{T1}} libros.
En el día 1 se prestaron {{T3}} libros.</t>
    </r>
  </si>
  <si>
    <t xml:space="preserve">En la biblioteca se han contado los libros que se han prestado en el último trimestre. Indique si las siguientes afirmaciones son verdaderas o falsas.
[IMAGEN label: Marzo, Abril, Mayo]
A1: En el mes de mayo se han prestado {{T3}} libros.*
A2: Se han prestado más libros en el mes de Abril.*
A3: En el mes de marzo se han prestado {{T1}} libros.*
A4: Se han prestado menos libros en el mes de Abril.
A5: En el mes de mayo se han prestado {{T1}} libros.
A6: En el mes de abril se han prestado {{T3}}.
</t>
  </si>
  <si>
    <t xml:space="preserve">Q1 = Mín 1;Máx 3; Step: 1
Q2 = Mín 4;Máx 5; Step:1
Q3 = Mín 1;Máx 3; Step: 1</t>
  </si>
  <si>
    <t xml:space="preserve">T1 = {{Q1}}*5
T2 = {{Q2}}*5
T3 = {{Q3}}*5</t>
  </si>
  <si>
    <t xml:space="preserve">Cuenta el número de iconos en cada día y cuántos libros representan.</t>
  </si>
  <si>
    <t xml:space="preserve">Ten presente cuántos iconos hay en cada día y cuántos libros simbolizan.
A4=&lt;p&gt;El día 2 se prestaron el mayor número de libros, {{T2}}, mientras que en el día 1 se prestaron {{T1}} y en el día 3, {{T3}}.&lt;/p&gt;
A5=&lt;p&gt;El día 3 se prestaron {{T3}} libros.&lt;/p&gt;
A6=&lt;p&gt;El día 1 se prestaron {{T1}} libros.&lt;/p&gt;</t>
  </si>
  <si>
    <t xml:space="preserve">{"id":"M5-EyP-6a-I-1","stimulus":"&lt;p&gt;O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t>
  </si>
  <si>
    <r>
      <rPr>
        <sz val="12"/>
        <color rgb="FF000000"/>
        <rFont val="Calibri"/>
        <family val="0"/>
        <charset val="1"/>
      </rPr>
      <t xml:space="preserve">En el siguiente pictograma están representados los puntos que ha hecho un equipo de baloncesto. Teniendo en cuenta que cada icono representa 4 puntos, completa las siguientes oraciones.
</t>
    </r>
    <r>
      <rPr>
        <b val="true"/>
        <sz val="12"/>
        <color rgb="FF000000"/>
        <rFont val="Calibri"/>
        <family val="0"/>
        <charset val="1"/>
      </rPr>
      <t xml:space="preserve">Gráfico de Pictograma
Serie: {{Q1}}, {{Q2}}, {{Q3}}, {{Q4}}
Eje X : "Partido 1", "Partido 2", "Partido 3", "Partido 4"
</t>
    </r>
    <r>
      <rPr>
        <sz val="12"/>
        <color rgb="FF000000"/>
        <rFont val="Calibri"/>
        <family val="0"/>
        <charset val="1"/>
      </rPr>
      <t xml:space="preserve">Icono: balón de baloncesto
A lo largo de los cuatro partidos el equipo obtuvo {{A1}} puntos.
En el partido con mejor resultado el equipo obtuvo {{A2}} puntos.</t>
    </r>
  </si>
  <si>
    <t xml:space="preserve">IMAGEN
Eje X label: Partido 1, Partido 2, Partido 3, Partido 4
Un pelota de basquet representa 2 puntos.
Partido 1: {{Q1}} pelotas de basquet
Partido 2: {{Q2}} pelotas de basquet
Partido 3: {{Q4}} pelotas de basquet
Partido 4: {{Q5}} pelotas de basquet</t>
  </si>
  <si>
    <t xml:space="preserve">Q1-Q4 = Mín 2;Máx 5; Step: 1</t>
  </si>
  <si>
    <t xml:space="preserve">A1 = ({{Q1}}+{{Q2}}+{{Q3}}+{{Q4}})*4
A2 = math.max({{Q1}}, {{Q2}}, {{Q3}}, {{Q4}})*4</t>
  </si>
  <si>
    <t xml:space="preserve">Cuenta el número de iconos en cada partido y cuántos puntos representan.</t>
  </si>
  <si>
    <t xml:space="preserve">Ten presente cuántos iconos hay en cada partido y cuántos puntos simbolizan.
A1=&lt;p&gt;Como hay {{T1}} iconos, se marcaron:&lt;/p&gt;&lt;p&gt;{{T1}} × 4 = {{A1}} puntos&lt;/p&gt;
A2=&lt;p&gt;El partido con el mejor resultado tiene {{T2}} iconos, por lo que se marcaron:&lt;/p&gt;&lt;p&gt;{{T2}} × 4 = {{A2}} puntos&lt;/p&gt; </t>
  </si>
  <si>
    <t xml:space="preserve">T1 = {{Q1}}+{{Q2}}+{{Q3}}+{{Q4}}
T2 = math.max({{Q1}}, {{Q2}}, {{Q3}}, {{Q4}})</t>
  </si>
  <si>
    <t xml:space="preserve">{"id":"M5-EyP-6a-E-1","stimulus":"&lt;p&gt;O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t>
  </si>
  <si>
    <r>
      <rPr>
        <sz val="12"/>
        <color rgb="FF000000"/>
        <rFont val="Calibri"/>
        <family val="0"/>
        <charset val="1"/>
      </rPr>
      <t xml:space="preserve">{{Q5}}, {{Q6}}, {{Q7}} y {{Q8}} han inflado tantos globos para una fiesta de cumpleaños como se ve en el siguiente pictograma. Teniendo en cuenta que cada icono representa 6 globos, completa las siguientes oraciones.
</t>
    </r>
    <r>
      <rPr>
        <b val="true"/>
        <sz val="12"/>
        <color rgb="FF000000"/>
        <rFont val="Calibri"/>
        <family val="0"/>
        <charset val="1"/>
      </rPr>
      <t xml:space="preserve">Grafico de pictograma
Serie: {{Q1}}, {{Q2}}, {{Q3}}, {{Q4}}
Eje X : "{{Q5}}", "{{Q6}}", "{{Q7}}", "{{Q8}}"
</t>
    </r>
    <r>
      <rPr>
        <sz val="12"/>
        <color rgb="FF000000"/>
        <rFont val="Calibri"/>
        <family val="0"/>
        <charset val="1"/>
      </rPr>
      <t xml:space="preserve">
{{Q5}} infló {{A1}} globos.
{{Q7}} infló {{A2}} globos.
En total se han inflado {{A3}} globos.</t>
    </r>
  </si>
  <si>
    <t xml:space="preserve">IMAGEN
Eje x label: 5° A, 5° B, 5° C, 5° D
El dibujo del globo representa 6 globos
5° A: {{Q1}} GLOBOS
5° B: {{Q2}} GLOBOS
5° C: {{Q3}} GLOBOS
5° D: {{Q4}} GLOBOS</t>
  </si>
  <si>
    <t xml:space="preserve">Q1 = Mín 2;Máx 4; Step: 1
Q2 = Mín 2;Máx 4; Step:1
Q3 = Mín 2;Máx 5; Step:1
Q4 = Mín 2;Máx 4; Step:1
Q5-Q8= List="Lorena", "Borja", "Daniel", "Jorge", "Laura"</t>
  </si>
  <si>
    <t xml:space="preserve">A1 = {{Q1}}*6
A2 = {{Q3}}*6
A3 = ({{Q1}}+{{Q2}}+{{Q3}}+{{Q4}})*6
</t>
  </si>
  <si>
    <t xml:space="preserve">Cuenta el número de iconos en cada persona y cuántos globos representan.</t>
  </si>
  <si>
    <t xml:space="preserve">Ten presente cuántos iconos hay en cada persona y cuántos globos simbolizan.
A1=&lt;p&gt;{{Q5}} tiene {{Q1}} iconos, por lo que infló:&lt;/p&gt;&lt;p&gt;{{Q1}} × 6 = {{T1}} globos&lt;/p&gt;
A2= &lt;p&gt;{{Q7}} tiene {{Q3}} iconos, por lo que infló:&lt;/p&gt;&lt;p&gt;{{Q3}} × 6 = {{T2}} globos&lt;/p&gt;
A3=&lt;p&gt;Como hay {{T3}} iconos, se inflaron:&lt;/p&gt;&lt;p&gt;{{T3}} × 6 = {{T4}} globos&lt;/p&gt;</t>
  </si>
  <si>
    <t xml:space="preserve">T1={{Q1}}*6
T2={{Q3}}*6
T3 = {{Q1}}+{{Q2}}+{{Q3}}+{{Q4}}
T4 = {{T3}}*6</t>
  </si>
  <si>
    <t xml:space="preserve">{"id":"M5-EyP-6a-E-2","stimulus":"&lt;p&gt;Para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t>
  </si>
  <si>
    <t xml:space="preserve">María ha preguntado a cuatro amigas por el número de audios que han envíado en un día por una red social. Completa las siguientes oraciones a partir de la información de este pictograma.
(Pictograma)
Serie: {{Q01}}, {{Q02}}, {{Q03}}, {{Q04}}
Label: {{Q1}}, {{Q2}}, {{Q3}}, {{Q4}}
Imagen: https://drive.google.com/file/d/1gIIYgXRrtuvoXv79vnX29xHx-QLEgUYZ/view?usp=sharing
{{Q4}} ha enviado {{A1}} audios.
La persona que más audios ha enviado lo ha hecho {{A2}} veces.
{{Q1}} ha enviado {{A3}} audios.</t>
  </si>
  <si>
    <t xml:space="preserve">Q1-Q4= List="Ana", "Miriam", "Lola", "Charo", "Carmela", "Noelia", "Lucía"
Q01-Q04= Min: 1; Max: 5; Step: 1</t>
  </si>
  <si>
    <t xml:space="preserve">A1={{Q04}}
A2=math.max({{Q01}},{{Q02}},{{Q03}},{{Q04}})
A3={{Q01}}</t>
  </si>
  <si>
    <t xml:space="preserve">Cuenta el número de iconos que tiene cada persona.</t>
  </si>
  <si>
    <t xml:space="preserve">Ten en cuenta el número de iconos que tiene cada persona.</t>
  </si>
  <si>
    <t xml:space="preserve">{"id":"M5-EyP-6a-E-3","stimulus":"&lt;p&gt;Maria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t>
  </si>
  <si>
    <t xml:space="preserve">Un dietista ha preguntado a cuatro pacientes el número de manzanas que han comido durante la semana. Completa las siguientes oraciones con la información de este pictograma.
(Pictograma)
Serie: {{Q01}}, {{Q02}}, {{Q03}}, {{Q04}}
Label: {{Q1}}, {{Q2}}, {{Q3}}, {{Q4}}
Imagen: https://drive.google.com/file/d/15LUPwXQ_IGjWmYmm-fjvJH1uKXIokEl3/view?usp=sharing
{{Q3}} ha comido {{A1}} manzanas.
La persona que menos ha comido ha sido el de las {{A2}} manzanas.
{{Q1}} y {{Q2}} han comido {{A3}} manzanas entre los dos.</t>
  </si>
  <si>
    <t xml:space="preserve">Q1-Q4= List="Juan", "Miriam", "Pedro", "Charo", "Luis", "Noelia", "Carlos"
Q01-Q04= Min: 2; Max: 5; Step: 1</t>
  </si>
  <si>
    <t xml:space="preserve">A1={{Q03}}
A2=math.min({{Q01}},{{Q02}},{{Q03}},{{Q04}})
A3={{Q01}}+{{Q02}}</t>
  </si>
  <si>
    <t xml:space="preserve">Ten en cuenta el número de iconos que tiene cada persona.
A1=&lt;p&gt;{{Q3}} tiene {{Q03}} iconos, por lo que comió {{Q03}} manzanas.&lt;/p&gt;
A3=&lt;p&gt;Suma los iconos que tienen {{Q1}} y {{Q2}}.&lt;/p&gt;&lt;p&gt;{{Q01}} + {{Q02}} = {{T3}} manzanas&lt;/p&gt;</t>
  </si>
  <si>
    <t xml:space="preserve">T3={{Q01}}+{{Q02}}</t>
  </si>
  <si>
    <t xml:space="preserve">{"id":"M5-EyP-6a-E-4","stimulus":"&lt;p&gt;Um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t>
  </si>
  <si>
    <t xml:space="preserve">Ana, Pablo y Laura quieren comparar las veces que utilizan el coche o la bicicleta para desplazarse, por lo que han dibujado el siguiente pictograma. Teniendo en cuenta que cada icono representa 4 días utilizando ese vehículo, completa las siguientes oraciones.
(Pictograma)
Serie: {{Q01}}, {{Q02}}, {{Q03}}
Label: "Ana", "Pablo", "Laura"
Imagen Ana: https://drive.google.com/file/d/1YVzvNc22b3AWI940lfbCgzjb6KQZVE9A/view?usp=sharing
Imagen Pablo y Laura: https://drive.google.com/file/d/123iaLwU8uoTivJj9WBeT4jp7vzcs_MTY/view?usp=sharing
Ana utilizó el coche {{A1}} días.
Pablo utilizó el coche {{A2}} días.
Laura utilizó la bicicleta {{A3}} días.</t>
  </si>
  <si>
    <t xml:space="preserve">Q01-Q03= Min: 2; Max: 5; Step: 1</t>
  </si>
  <si>
    <t xml:space="preserve">A1=4*{{Q01}}
A2=0
A3=4*{{Q03}}</t>
  </si>
  <si>
    <t xml:space="preserve">Cuenta el número de iconos que tienen Ana, Pablo y Laura y los días que representan.</t>
  </si>
  <si>
    <t xml:space="preserve">Ten presente los iconos que tienen Ana, Pablo y Laura y los días que simbolizan.
A1=&lt;p&gt;Ana tiene {{Q01}} iconos de coche, por lo que utilizó el coche durante:&lt;/p&gt;&lt;p&gt;{{Q01}} × 4 = {{T1}} días&lt;/p&gt;
A2 =&lt;p&gt;Pablo no utilizó el coche, sino la bicicleta.&lt;/p&gt;
A3= &lt;p&gt;Laura tiene {{Q01}} iconos de bicicleta, por lo que utilizó la bicicleta durante:&lt;/p&gt;&lt;p&gt;{{Q03}} × 4 = {{T3}} días&lt;/p&gt;</t>
  </si>
  <si>
    <t xml:space="preserve">T1=4*{{Q01}}
T3=4*{{Q03}}</t>
  </si>
  <si>
    <t xml:space="preserve">{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t>
  </si>
  <si>
    <t xml:space="preserve">M5-EyP-6b</t>
  </si>
  <si>
    <t xml:space="preserve">Elabora pictogramas a partir de datos obtenidos (hasta cuatro categorías)</t>
  </si>
  <si>
    <t xml:space="preserve">&lt;p&gt;En la tabla se han anotado las novelas que una librería ha vendido a lo largo de un día. Completa el pictograma teniendo en cuenta que cada icono representa &lt;u&gt;2 libros&lt;/u&gt;.&lt;/p&gt;
Etiquetas: Romántica, ciencia ficción, aventura, histórica</t>
  </si>
  <si>
    <t xml:space="preserve">Pictograph</t>
  </si>
  <si>
    <t xml:space="preserve">Q1 = min = 1; max = 8; step = 1
Q2 = min = 1; max = 8; step = 1
Q3 = min = 1; max = 8; step = 1
Q4 = min = 1; max = 8; step = 1</t>
  </si>
  <si>
    <t xml:space="preserve">&lt;p&gt;Marca en el gráfico los libros que se han vendido de cada tipo. Recuerda que cada icono representa 2 libros.&lt;/p&gt;</t>
  </si>
  <si>
    <t xml:space="preserve">&lt;p&gt;En un pictograma cada columna de iconos representa una cantidad.&lt;/p&gt;</t>
  </si>
  <si>
    <t xml:space="preserve">{
    "id": "M5-EyP-6b-I-1",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t>
  </si>
  <si>
    <t xml:space="preserve">&lt;p&gt;Estos son las patatas que un cocinero ha necesitado para preparar cuatro platos diferentes. Completa el pictograma a partir de esa información.&lt;/p&gt;</t>
  </si>
  <si>
    <t xml:space="preserve">Marca en el gráfico las patatas que se han usado para cada plato.</t>
  </si>
  <si>
    <t xml:space="preserve">{
    "id": "M5-EyP-6b-I-2",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t>
  </si>
  <si>
    <t xml:space="preserve">&lt;p&gt;Durante una excursión al campo, Noelia ha apuntado en su cuaderno el número de insectos que ha visto. Representa en el pictograma la información de la tabla teniendo en cuenta que cada icono representa &lt;u&gt;3 insectos&lt;/u&gt;.&lt;/p&gt;</t>
  </si>
  <si>
    <t xml:space="preserve">&lt;p&gt;Marca en el gráfico los insectos de cada tipo. Recuerda que cada icono representa 3 insectos.&lt;/p&gt;</t>
  </si>
  <si>
    <t xml:space="preserve">{
    "id": "M5-EyP-6b-I-3",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t>
  </si>
  <si>
    <t xml:space="preserve">M5-EyP-7a</t>
  </si>
  <si>
    <t xml:space="preserve">Interpreta gráficos de sectores a partir de datos obtenidos</t>
  </si>
  <si>
    <t xml:space="preserve">En el siguiente gráfico de sectores están representadas lo que prefieren hacer unos alumnos en vacaciones. Indica si las afirmaciones son correctas o incorrectas.
Gráfica:
Serie: {{Q1}}, {{Q2}}, {{Q3}}, {{Q4}}
Leyenda: "Ir {{Q5}}", "Ir {{Q6}}", "Ir {{Q7}}", "Ir {{Q8}}"
La actividad que más le gusta a los alumnos es ir {{Q5}}.*
La actividad que menos le gusta a los alumnos es ir {{Q8}}.*
La actividad que más le gusta a los alumnos es ir {{Q6}}.
La actividad que más le gusta a los alumnos es ir {{Q7}}.
La actividad que más le gusta a los alumnos es ir {{Q8}}.
La actividad que menos le gusta a los alumnos es ir {{Q5}}.
La actividad que menos le gusta a los alumnos es ir {{Q6}}.
La actividad que menos le gusta a los alumnos es ir {{Q7}}.</t>
  </si>
  <si>
    <t xml:space="preserve">GRÁFICO
Variables Ir a la playa, Ir a la montaña,Paseos por la ciudad, Viaje educativo
Ir a la playa {{Q1}}
Ir a la montaña {{Q2}}
Paseos por la ciudad {{Q3}}
 Viaje educativo {{Q4}}</t>
  </si>
  <si>
    <t xml:space="preserve">Q1: Mín = 80; Máx = 100; Step = 1
Q1: Mín = 50; Máx = 80; Step = 1
Q1: Mín = 50; Máx = 80; Step = 1
Q1: Mín = 20; Máx = 50; Step = 1
Q5-Q8: "a la playa", "a la montaña", "a una ciudad", "a un museo"</t>
  </si>
  <si>
    <t xml:space="preserve">En un gráfico de sectores, el área de cada sector es proporcional a la frecuencia de su variable estadística.</t>
  </si>
  <si>
    <t xml:space="preserve">En un gráfico de sectores, el área de cada sector es proporcional a la frecuencia de su variable estadística.
A3-A5=&lt;p&gt;La actividad que más les gusta a los alumnos es ir {{Q5}}.&lt;/p&gt;
A6-A8=&lt;p&gt;La actividad que menos les gusta a los alumnos es ir {{Q8}}.&lt;/p&gt;</t>
  </si>
  <si>
    <t xml:space="preserve">{"id":"M5-EyP-7a-I-1","stimulus":"&lt;p&gt;O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t>
  </si>
  <si>
    <t xml:space="preserve">En el siguiente gráfico de sectores están representadas las respuestas de una encuesta sobre el tipo favorito de comida de los encuestados. Ordena las opciones de mayor a menor.
Gráfica:
Serie: {{Q1}}, {{Q2}}, {{Q3}}
Leyenda: "{{Q4}}", "{{Q5}}", "{{Q6}}"
{{A1}}
{{A2}}
{{A3}}</t>
  </si>
  <si>
    <t xml:space="preserve">GRÁFICO
Variables Pizza, Hamburguesa, Hotdog
Pizza{{Q1}}
Hamburguesas {{T2}}
Hotdog {{Q3}}
</t>
  </si>
  <si>
    <t xml:space="preserve">Order list</t>
  </si>
  <si>
    <t xml:space="preserve">Q1-Q3 = Mín 1;Máx 5; Step: 1
Q4-Q6 = "Comida rápida", "Comida china", "Cocina tradicional"</t>
  </si>
  <si>
    <t xml:space="preserve">A1 = {{Q4}}
A2 = {{Q5}}
A3 = {{Q6}}
Ordenar según los valores Q1-Q3</t>
  </si>
  <si>
    <t xml:space="preserve">&lt;p&gt;En un gráfico de sectores, el área de cada sector es proporcional a la frecuencia de su variable estadística.&lt;/p&gt;</t>
  </si>
  <si>
    <t xml:space="preserve">{"id":"M5-EyP-7a-E-1","stimulus":"&lt;p&gt;O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t>
  </si>
  <si>
    <t xml:space="preserve">En el siguiente gráfico de sectores se han representado los resultados de la votacion para delegado del curso. Ordena a los candidatos de mayor a menor número de votos.
Gráfica:
Serie: {{Q1}}, {{Q2}}, {{Q3}}, {{Q4}}
Leyenda: "{{Q5}}", "{{Q6}}", "{{Q7}}", "{{Q8}}"
{{A1}}
{{A2}}
{{A3}}
{{A4}}</t>
  </si>
  <si>
    <t xml:space="preserve">GRÁFICO Variables: Julia, Tomas, Beatriz, Pablo
Julia {{Q1}}
Tomas {{Q2}}
Beatriz {{Q3}}
Pablo {{Q4}}</t>
  </si>
  <si>
    <t xml:space="preserve">Q1-Q4 = Mín 1;Máx 5; Step: 1
Q5-Q8 = "Julia", "Tomás", "Beatriz", "Pablo", "Laura"</t>
  </si>
  <si>
    <t xml:space="preserve">A1 = {{Q5}}
A2 = {{Q6}}
A3 = {{Q7}}
A4 = {{Q8}}
Ordenar según los valores Q1-Q4</t>
  </si>
  <si>
    <t xml:space="preserve">{"id":"M5-EyP-7a-E-2","stimulus":"&lt;p&gt;O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t>
  </si>
  <si>
    <t xml:space="preserve">En el siguiente gráfico de sectores se han representado las frutas preferidas por los alumnos de una clase de 5.º de primaria. Ordena las frutas de menor a mayor preferencia.
Gráfica:
Serie: {{Q1}}, {{Q2}}, {{Q3}}, {{Q4}}
Leyenda: "{{Q5}}", "{{Q6}}", "{{Q7}}", "{{Q8}}"
{{A1}}
{{A2}}
{{A3}}
{{A4}}</t>
  </si>
  <si>
    <t xml:space="preserve">Q1-Q4 = Min: 1; Max: 5; Step: 1
Q5-Q8 = List= "Fresa", "Plátano", "Sandía", "Melón", "Papaya", "Kiwi", "Cereza"</t>
  </si>
  <si>
    <t xml:space="preserve">A1 = {{Q5}}
A2 = {{Q6}}
A3 = {{Q7}}
A4 = {{Q8}}
Ordenar de menor a mayor según los valores Q1-Q4</t>
  </si>
  <si>
    <t xml:space="preserve">{"id":"M5-EyP-7a-E-3","stimulus":"&lt;p&gt;O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t>
  </si>
  <si>
    <t xml:space="preserve">En el siguiente gráfico de sectores se han representado los gustos musicales de los alumnos de una clase de 5.º. Ordena los estilos de mayor a menor preferencia.
Gráfica:
Serie: {{Q1}}, {{Q2}}, {{Q3}},
Leyenda: "{{Q4}}", "{{Q5}}", "{{Q6}}"
{{A1}}
{{A2}}
{{A3}}</t>
  </si>
  <si>
    <t xml:space="preserve">Q1-Q3 = Min: 1; Max: 5; Step: 1
Q4-Q6 = List= "pop", "&lt;i&gt;rock&lt;/i&gt;", "rap", "latino", "electrónica"</t>
  </si>
  <si>
    <t xml:space="preserve">A1 = {{Q4}}
A2 = {{Q5}}
A3 = {{Q6}}
Ordenar de mayor a menor según los valores Q1-Q3</t>
  </si>
  <si>
    <t xml:space="preserve">{"id":"M5-EyP-7a-E-4","stimulus":"&lt;p&gt;O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t>
  </si>
  <si>
    <t xml:space="preserve">En la calle &lt;i&gt;Animalandia&lt;/i&gt; todos los vecinos tienen mascota. En el siguiente gráfico se han representado las mascotas que tienen los vecinos. Ordénalas de menor a mayor. 
Gráfica:
Serie: {{Q1}}, {{Q2}}, {{Q3}}, {{Q4}}
Leyenda: "{{Q5}}", "{{Q6}}", "{{Q7}}", "{{Q8}}"
{{A1}}
{{A2}}
{{A3}}
{{A4}}</t>
  </si>
  <si>
    <t xml:space="preserve">Q1-Q4 = Min: 1; Max: 5; Step: 1
Q5-Q8 = List= "Perro", "Gato", "Conejo", "Cobaya", "Serpiente", "Pájaro", "Tortuga"</t>
  </si>
  <si>
    <t xml:space="preserve">A1 = {{Q5}}
A2 = {{Q6}}
A3 = {{Q7}}
A4 = {{Q8}}
Ordenar de mayor a menor  según los valores Q1-Q4</t>
  </si>
  <si>
    <t xml:space="preserve">{"id":"M5-EyP-7a-E-5","stimulus":"&lt;p&gt;Na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t>
  </si>
  <si>
    <t xml:space="preserve">M5-EyP-8a</t>
  </si>
  <si>
    <t xml:space="preserve">Realiza conjeturas sobre si un suceso es seguro, posible o imposible en una experiencia aleatoria</t>
  </si>
  <si>
    <t xml:space="preserve">Une cada experiencia con el tipo de suceso que la describe.
{{Q1}} ---- Suceso seguro
{{Q2}} ---- Suceso posible
{{Q3}} ---- Suceso imposible</t>
  </si>
  <si>
    <t xml:space="preserve">Une cada experiencia con el tipo de suceso que la describe.
Sale cara en una moneda trucada con dos caras ---- Suceso seguro
Sale un dos en un dado ---- Suceso posible
 Nieva con treinta grados ---- Suceso imposible</t>
  </si>
  <si>
    <t xml:space="preserve">Q1: Obtener cara o cruz al tirar una moneda. | Obtener un número mayor que cero al tirar un dado. |  Después de llover, el suelo de la calle está mojado.
Q2: Obtener un dos al tirar un dado. | Obtener cruz al tirar una moneda.| Un partido de fútbol acaba en empate.
Q3: Nieva con treinta grados. | Obtener un siete al tirar un dado. | No obtener ni cara ni cruz al tirar una moneda.</t>
  </si>
  <si>
    <t xml:space="preserve">Un suceso seguro es una experiencia que siempre ocurre, mientras que uno imposible no puede ocurrir nunca.</t>
  </si>
  <si>
    <t xml:space="preserve">&lt;p&gt;Un suceso seguro es aquel que va a ocurrir con toda seguridad, un suceso posible es aquel que quizá ocurra y un suceso imposible es el que nunca ocurrirá.&lt;/p&gt;
- Si falla A1:
&lt;p&gt;Es un suceso seguro porque siempre ocurre.&lt;/p&gt;
- Si falla A2:
&lt;p&gt;Es un suceso posible porque existe una probabilidad de que ocurra.&lt;/p&gt;
- Si falla A3:
&lt;p&gt;Es un suceso imposible porque jamás ocurre.&lt;/p&gt;</t>
  </si>
  <si>
    <t xml:space="preserve">{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t>
  </si>
  <si>
    <t xml:space="preserve">Indica qué tipo de suceso es el siguiente: &lt;i&gt;{{Q1}}.&lt;/i&gt;
A1: Suceso seguro*
A2: Suceso posible
A3: Suceso imposible</t>
  </si>
  <si>
    <t xml:space="preserve">Indica a qué tipo de suceso hace referencia esta experiencia:  &lt;i&gt;Sale una bola lisa &lt;/i&gt;.
Suceso seguro
Suceso posible
Suceso imposible</t>
  </si>
  <si>
    <t xml:space="preserve">Q1: "sacar de la caja una bola coloreada", "sacar de la caja una bola con un número"</t>
  </si>
  <si>
    <t xml:space="preserve">&lt;p&gt;Un suceso seguro es aquel que va a ocurrir con toda seguridad, un suceso posible es aquel que quizá ocurra y un suceso imposible es el que nunca ocurrirá.&lt;/p&gt;
- Si falla A2 o A3:
&lt;p&gt;Este es un suceso que va a pasar con certeza, por lo que es seguro.&lt;/p&gt;</t>
  </si>
  <si>
    <t xml:space="preserve">{"id":"M5-EyP-8a-E-1","stimulus":"&lt;p&gt;Indique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t>
  </si>
  <si>
    <t xml:space="preserve">Indica qué tipo de suceso es el siguiente: &lt;i&gt;{{Q1}}.&lt;/i&gt;
A1: Suceso seguro
A2: Suceso posible*
A3: Suceso imposible</t>
  </si>
  <si>
    <t xml:space="preserve">Indica a qué tipo de suceso hace referencia esta experiencia:  &lt;i&gt;Sale una bola de color azul &lt;/i&gt;.
Suceso seguro
Suceso posible
Suceso imposible</t>
  </si>
  <si>
    <t xml:space="preserve">Q1: "sacar de la caja una bola con un número par", "sacar de la caja una bola de color azul", "sacar de la caja una bola roja con el número 2", "sacar de la caja dos bolas azules"</t>
  </si>
  <si>
    <t xml:space="preserve">&lt;p&gt;Un suceso seguro es aquel que va a ocurrir con toda seguridad, un suceso posible es aquel que quizá ocurra y un suceso imposible es el que nunca ocurrirá.&lt;/p&gt;
- Si falla A1 o A3:
&lt;p&gt;Este suceso puede que pase, por lo que es posible.&lt;/p&gt;</t>
  </si>
  <si>
    <t xml:space="preserve">{"id":"M5-EyP-8a-E-2","stimulus":"&lt;p&gt;Indique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t>
  </si>
  <si>
    <t xml:space="preserve">Indica qué tipo de suceso es el siguiente: &lt;i&gt;{{Q1}}.&lt;/i&gt;
A1: Suceso seguro
A2: Suceso posible
A3: Suceso imposible*</t>
  </si>
  <si>
    <t xml:space="preserve">Q1: "sacar de la caja una bola sin número", "sacar de la caja dos bolas con el número 1", "sacar de la caja cuatro bolas azules", "sacar de la caja una bola roja con el número 5"</t>
  </si>
  <si>
    <t xml:space="preserve">&lt;p&gt;Un suceso seguro es aquel que va a ocurrir con toda seguridad, un suceso posible es aquel que quizá ocurra y un suceso imposible es el que nunca ocurrirá.&lt;/p&gt;
- Si falla A1 o A2:
&lt;p&gt;Este suceso no va a pasar nunca, por lo que es imposible.&lt;/p&gt;</t>
  </si>
  <si>
    <t xml:space="preserve">{"id":"M5-EyP-8a-E-3","stimulus":"&lt;p&gt;Indique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t>
  </si>
  <si>
    <t xml:space="preserve">M5-EyP-9a</t>
  </si>
  <si>
    <t xml:space="preserve">Calcula la probabilidad de un suceso</t>
  </si>
  <si>
    <t xml:space="preserve">¿Cuál es la fórmula con la que se halla la probabilidad de un suceso?
Probabilidad de un suceso = n.º de casos favorables/n.º de casos posibles*
Probabilidad de un suceso = n.º de casos posibles/n.º de casos favorables
Probabilidad de un suceso = n.º de casos no favorables/n.º de casos posibles
Probabilidad de un suceso = n.º de casos posibles/n.º de casos no favorables
Probabilidad de un suceso = n.º de casos favorables/n.º de casos seguros
(se ven1 correcta, 2 incorrectas)</t>
  </si>
  <si>
    <t xml:space="preserve">¿Cuál es la fórmula con la que se halla la probabilidad de un suceso?
A1= Número de casos posibles/Número de casos favorables
A2= Número de casos favorables/Número de casos posibles*
A3= Número de casos seguros/Número de casos posibles
(Se muestran 3 de las 5 opciones)</t>
  </si>
  <si>
    <t xml:space="preserve">La probabilidad se calcula teniendo en cuenta los sucesos posibles y los favorables.</t>
  </si>
  <si>
    <t xml:space="preserve">&lt;p&gt;La fórmula para calcular la probabilidad de un suceso azaroso es:&lt;/p&gt;&lt;p&gt;Probabilidad de un suceso = n.º de casos favorables/n.º de casos posibles&lt;/p&gt;
- Si falla A2:
&lt;p&gt;En esta opción los valores de la fracción están invertidos.&lt;/p&gt;
- Si falla A3:
&lt;p&gt;En esta opción se calcula la probabilidad de que un suceso no ocurra.&lt;/p&gt;
- Si falla A4:
&lt;p&gt;En esta opción los términos de la probabilidad de que un suceso no ocurra están invertidos.&lt;/p&gt;
- Si falla A5:
&lt;p&gt;En esta opción se hace referencia a casos seguros cuando debería hablar de casos posibles.&lt;/p&gt;</t>
  </si>
  <si>
    <t xml:space="preserve">{"id":"M5-EyP-9a-I-1","stimulus":"&lt;p&gt;Qual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t>
  </si>
  <si>
    <t xml:space="preserve">En una bolsa se introducen {{Q1}} papeletas de color {{Q4}}, {{Q2}} de color {{Q5}} y {{Q3}} de color {{Q6}}. ¿Cuál será la probabilidad de sacar de sacar una papeleta de color {{Q4}} de la bolsa?  Escribre el resultado en forma de fracción.
La probabilidad de sacar una papeleta de color {{Q4}} es {{A1}}/{{A2}}.</t>
  </si>
  <si>
    <t xml:space="preserve">¿Qué probabilidad hay de que un árbitro saque una tarjeta de color amarillo y no rojo durante un partido de fútbol?
1/2*
2/2
1/4
6/3
</t>
  </si>
  <si>
    <t xml:space="preserve">Q1: Mín = 2; Máx = 5; Step = 1
Q2: Mín = 2; Máx = 5; Step = 1
Q3: Mín = 2; Máx = 5; Step = 1
Q4: "rojo", "azul", "verde"
Q5: "rojo", "azul", "verde"
Q6: "rojo", "azul", "verde"</t>
  </si>
  <si>
    <t xml:space="preserve">A1 = {{Q1}}
A2 = {{Q1}}+{{Q2}}+{{Q3}}</t>
  </si>
  <si>
    <t xml:space="preserve">Probabilidad de un suceso = n.º de casos favorables/n.º de casos posibles</t>
  </si>
  <si>
    <t xml:space="preserve">&lt;p&gt;La probabilidad de un suceso se obtiene con la siguiente fórmula:&lt;/p&gt;&lt;p&gt;Probabilidad de un suceso = n.º de casos favorables/n.º de casos posibles = {{Q1}}/{{Q1}} de color {{Q4}} + {{Q2}} de color {{Q5}} + {{Q3}} de color {{Q6}} = {{A1}}/{{A2}}&lt;/p&gt;</t>
  </si>
  <si>
    <t xml:space="preserve">{"id":"M5-EyP-9a-E-1","stimulus":"&lt;p&gt;{{Q1}}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t>
  </si>
  <si>
    <t xml:space="preserve">Sara ha comprado {{T4}} cartulinas. Ha comprado {{Q4}} de color {{Q1}}, {{Q5}} de color {{Q2}} y {{Q6}} de color {{Q3}}. ¿Cuál es la probabilidad de que a su hermano le dé una cartunila de color {{Q2}}? Escribe el resultado en forma de fracción.
La probabilidad de que le dé una cartulina de color {{Q2}} es de {{A1}}.</t>
  </si>
  <si>
    <t xml:space="preserve">Sara ha comprado 18 cartulinas para repartir entre sus hermanos. 4 de ellas son azules, 5 son naranjas y 9 son verdes. ¿Cuál es la probabilidad de que uno de sus hermanos tenga una cartulina naranja? 
La probabilidad de que su hermano tenga una cartulina naranja es de ... .</t>
  </si>
  <si>
    <t xml:space="preserve">Q1: Mín: 1; Máx: 10; Step: 1
Q2: Mín: 1; Máx: 10; Step: 1
Q3: Mín: 1; Máx: 10; Step: 1</t>
  </si>
  <si>
    <t xml:space="preserve">T1= {{Q1}}+{{Q2}}+{{Q3}}
A1 = \\frac{{{Q2}}}{{{T1}}}</t>
  </si>
  <si>
    <t xml:space="preserve">¿Cuántas cartulinas ha comprado Sara en total? ¿Y cuántas son de color {{Q2}}?
Sara ha comprado {{A1}} cartulinas en total, de las cuales {{A2}} son de color {{Q2}}.
A1= {{Q4}}+{{Q5}}+{{Q6}}
A2= {{Q5}}
#Cloze math#</t>
  </si>
  <si>
    <t xml:space="preserve">¿Qué pide el enunciado?
La probabilidad de que Sara dé una cartulina de color {{Q1}}.
La probabilidad de que Sara dé una cartulina de color {{Q2}}.*
La probabilidad de que Sara dé una cartulina de color {{Q3}}.</t>
  </si>
  <si>
    <t xml:space="preserve">¿Cómo se halla la probabilidad de un suceso?
Probabilidad de un suceso = n.º de casos favorables/n.º de casos posibles*
Probabilidad de un suceso = n.º de casos posibles/n.º de casos favorables
Probabilidad de un suceso = n.º de casos no favorables/n.º de casos posibles</t>
  </si>
  <si>
    <t xml:space="preserve">Si hay {{Q4}} cartulinas de color {{Q1}}, {{Q5}} de color {{Q2}} y {{Q6}} de color {{Q3}}, ¿cuáles son los casos posibles? ¿Y los favorables?
Los casos posibles son {{A1}}, mientras que los favorables, {{A2}}.
A2 = {{Q5}}
A1 = {{Q4}}+{{Q5}}+{{Q6}}</t>
  </si>
  <si>
    <t xml:space="preserve">Sabiendo esto, calcula la probabilidad de que Sara le dé a su hermano una cartulina de color {{Q2}}. Escribe el resultado en forma de fracción.
cartulinas de color {{Q2}}/todas las cartulinas = {{A1}}
Cloze math
T4 = {{Q4}}+{{Q5}}+{{Q6}}
A1 = {{Q5}}/{{T4}}
Importante, equivSymbolic</t>
  </si>
  <si>
    <t xml:space="preserve">{"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t>
  </si>
  <si>
    <t xml:space="preserve">Dos clubs de regatistas se enfrentan en una competición. En el primer club hay {{Q1}} participantes y en el segundo, {{Q2}}. Sabiendo que ambos clubs tienen la misma oportunidad de vencer, ¿cuál es la probabilidad de que gane un miembro del primero? Escribe el resultado en forma de fracción.
La probabilidad de que gane un miembro del primer club es {{A1}}.</t>
  </si>
  <si>
    <t xml:space="preserve">De entre todos los participantes en la regata, los regatistas del club de Renato tienen una probabilidad de setenta entre ciento ochenta y dos de ganarla. ¿Cuántos participantes hay en la regata? Escríbelo con letras.
En la regata participan ... regatistas. </t>
  </si>
  <si>
    <t xml:space="preserve">Q1: Mín: 25; Máx: 50; Step: 1
Q2: Mín: 25; Máx: 50; Step: 1</t>
  </si>
  <si>
    <t xml:space="preserve">T1= {{Q1}}+{{Q2}}
A1 = \\frac{{{Q1}}}{{{T1}}}</t>
  </si>
  <si>
    <t xml:space="preserve">¿Cuántos miembros participan de cada club?
Hay {{A1}} participantes del primer club y {{A2}} del segundo.
[A1 = {{Q1}}
A2 = {{Q2}}]</t>
  </si>
  <si>
    <t xml:space="preserve">¿Qué pide el enunciado?
La probabilidad de que gane un miembro del primer club.*
La probabilidad de que gane un miembro del segundo club.
La probabilidad de que gane un miembro de cualquier club.</t>
  </si>
  <si>
    <t xml:space="preserve">Si del primer club hay {{Q1}} participantes y del segundo, {{Q2}}, ¿cuáles son los casos posibles? ¿Y los favorables?
Los casos posibles son {{A1}}, mientras que los favorables, {{A2}}.
A2 = {{Q1}}
A1 = {{Q1}}+{{Q2}}</t>
  </si>
  <si>
    <t xml:space="preserve">Sabiendo esto, calcula la probabilidad de que gane un miembro del primer club. Escribe el resultado en forma de fracción.
miembros del primer club/todos los participantes = {{A1}}
Cloze math
T1 = {{Q1}}+{{Q2}}
A1 = {{Q1}}/{{T1}}
Importante, equivSymbolic</t>
  </si>
  <si>
    <t xml:space="preserve">{"id":"M5-EyP-9a-A-2","seed":{"parameters":[{"name":"Q1","label":null,"min":25,"max":50,"step":1},{"name":"Q2","label":null,"min":25,"max":50,"step":1}],"uniques":true},"scaffolding":[{"id":"step-0","stimulus":"&lt;p&gt;Dois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t>
  </si>
  <si>
    <t xml:space="preserve">Amelia ha guardado en una caja {{Q1}} pegamentos, {{Q2}} tijeras y {{Q3}} limpiapipas. ¿Qué probabilidad hay de que saque un limpiapipas sin mirar dentro de la caja? Escribe el resultado en forma de fracción.
La probabilidad de que Amelia saque un limpiapipas es de {{A1}}.</t>
  </si>
  <si>
    <t xml:space="preserve">Amelia ha guardado en una caja 7 pegamentos, 11 tijeras y 15 limpiapipas. ¿Qué probabilidad hay de que saque un limpiapipas sin mirar dentro de la caja?
La probabilidad de que Amelia saque un limpiapipas es de ... .</t>
  </si>
  <si>
    <t xml:space="preserve">Q1: Mín: 5; Máx: 10; Step: 1
Q2: Mín: 7; Máx: 12; Step: 1
Q3: Mín: 10; Máx: 20; Step: 1</t>
  </si>
  <si>
    <t xml:space="preserve">T1= {{Q1}}+{{Q2}}+{{Q3}}
A1 = \\frac{{{Q3}}}{{{T1}}}</t>
  </si>
  <si>
    <t xml:space="preserve">¿Cuántos objetos ha guardado Amelia en la caja? ¿Y cuántos limpiapipas?
Amelia ha guardado {{A1}} objetos en la caja, de los cuales {{A2}} son limpiapipas.
A1 = {{Q1}}+{{Q2}}+{{Q3}}
A2 = {{Q3}}</t>
  </si>
  <si>
    <t xml:space="preserve">¿Qué pide el enunciado?
La probabilidad de sacar del cajón un pegamento.
La probabilidad de sacar del cajón unas tijeras.
La probabilidad de sacar del cajón un limpiapipas.*</t>
  </si>
  <si>
    <t xml:space="preserve">Si en la caja hay {{Q1}} pegamentos, {{Q2}} tijeras y {{Q3}} limpiapipas, ¿cuáles son los casos posibles? ¿Y los favorables?
Los casos posibles son {{A1}}, mientras que los favorables, {{A2}}.
A1 = Q1+Q2+Q3
A2 = Q3</t>
  </si>
  <si>
    <t xml:space="preserve">Sabiendo esto, calcula la probabilidad de que Amelia saque un limpiapipas de la caja. Escribe el resultado en forma de fracción.
limpiapipas/objetos en la caja = {{A1}}
Cloze math
A1 = {{Q3}}/{{T1}}
Importante, equivSymbolic</t>
  </si>
  <si>
    <t xml:space="preserve">{"id":"M5-EyP-9a-A-3","seed":{"parameters":[{"name":"Q1","label":null,"min":5,"max":10,"step":1},{"name":"Q2","label":null,"min":7,"max":12,"step":1},{"name":"Q3","label":null,"min":10,"max":20,"step":1}],"uniques":true},"scaffolding":[{"id":"step-0","stimulus":"&lt;p&gt;Amélia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t>
  </si>
  <si>
    <t xml:space="preserve">En una carrera hípica participan {{T1}} jinetes, de los cuales {{Q1}} visten chaquetillas lisas y {{Q2}}, chaquetillas estampadas. Sabiendo que todos los jinetes tienen la misma oportunidad de vencer, ¿cuál es la probabilidad de que gane la carrera un jinete con chaquetilla estampada? Escribe el resultado en forma de fracción.
La probabilidad de que un jinete con chaquetilla estampada gane es de {{A1}}.</t>
  </si>
  <si>
    <t xml:space="preserve">En una carrera hípica participan 16 jinetes, entre los cuales 7 visten chaquetillas lisas y 9, chaquetillas estampadas. ¿Cuál es la probabilidad de que gane la carrera un jinete con chaquetilla estampada?
La probabilidad de que un jinete con chaquetilla estampada gane es de ... .</t>
  </si>
  <si>
    <t xml:space="preserve">Q1: Mín: 4; Máx: 12; Step: 1
Q2: Mín: 4; Máx: 12; Step: 1</t>
  </si>
  <si>
    <t xml:space="preserve">T1= {{Q1}}+{{Q2}}
A1 = \\frac{{{Q2}}}{{{T1}}}</t>
  </si>
  <si>
    <t xml:space="preserve">¿Cuántos jinetes participan en la carrera en total? ¿Cuántos llevan chaquetilla estampada?
En la carrera participan {{A1}} jinetes, de los cuales {{A3}} visten una chaquetilla estampada. 
[A1 = {{Q1}}+{{Q2}}
A3 = {{Q2}}]</t>
  </si>
  <si>
    <t xml:space="preserve">¿Qué pide el enunciado?
La probabilidad de que gane un jinete con chaquetilla estampada.*
La probabilidad de que gane un jinete con chaquetilla lisa.
La probabilidad de que gane un jinete con chaquetilla.</t>
  </si>
  <si>
    <t xml:space="preserve">Si {{Q1}} jinetes llevan chaquetilla lisa y {{Q2}}, chaquetilla estampada, ¿cuáles son los casos posibles? ¿Y los favorables?
Los casos posibles son {{A1}}, mientras que los favorables, {{A2}}.
A1 = Q1+Q2
A2 = Q2</t>
  </si>
  <si>
    <t xml:space="preserve">Sabiendo esto, calcula la probabilidad de que gane un jinete con chaquetilla estampada. Escribe el resultado en forma de fracción.
Probabilidad = jinetes con chaquetilla estampada/jinetes = {{A1}}
T1: {{Q1}}+{{Q2}}
A1 {{Q2}}/{{T1}}</t>
  </si>
  <si>
    <t xml:space="preserve">{"id":"M5-EyP-9a-A-4","seed":{"parameters":[{"name":"Q1","label":null,"min":4,"max":12,"step":1},{"name":"Q2","label":null,"min":4,"max":12,"step":1}],"uniques":true},"scaffolding":[{"id":"step-0","stimulus":"&lt;p&gt;Existem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t>
  </si>
  <si>
    <t xml:space="preserve">Soraya ha metido en una bolsa {{T1}} papelitos; {{Q1}} tienen escrito un número par y {{Q2}} un número impar. ¿Cuál es la probabilidad de que saque un papelito con número par? Escribe el resultado en forma de fracción.
La probabilidad de que Soraya saque número par es de {{A1}}.</t>
  </si>
  <si>
    <t xml:space="preserve">Soraya ha metido en una bolsa 12 papelitos, 5 tienen escrito un número par y 7, un número impar. ¿Cuál es la probabilidad de que saque un papelito con número par? 
La probabilidad de que Soraya saque número par es de ... . </t>
  </si>
  <si>
    <t xml:space="preserve">Q1: Mín: 3; Máx: 9; Step: 1
Q2: Mín: 3; Máx: 9; Step: 1</t>
  </si>
  <si>
    <t xml:space="preserve">¿Cuántos papelitos ha metido Soraya en la bolsa en total? ¿Cuántos tienen escrito un número par?
Soraya ha metido {{A1}} papelitos en la bolsa, de los cuales {{A2}} tienen escrito un número par.
A1 {{Q1}}+{{Q2}}
A2 {{Q1}}</t>
  </si>
  <si>
    <t xml:space="preserve">¿Qué pide el enunciado?
La probabilidad de sacar de la bolsa un papelito.
La probabilidad de sacar de la bolsa un papelito con un número par.*
La probabilidad de sacar de la bolsa un papelito con un número impar.</t>
  </si>
  <si>
    <t xml:space="preserve">Si en la bolsa hay {{Q1}} papelitos con un número par y {{Q2}} con un número impar, ¿cuáles son los casos posibles? ¿Y los favorables?
Los casos posibles son {{A1}}, mientras que los favorables, {{A2}}.
A1 = Q1+Q2
A2 = Q1</t>
  </si>
  <si>
    <t xml:space="preserve">Sabiendo esto, calcula la probabilidad de que Soraya saque un número par. Escribe el resultado en forma de fracción.
papelitos con número par/papelitos = {{A1}}
[T1 = {{Q1}}+{{Q2}}
 A1 = {{Q1}}/{{T1}}]</t>
  </si>
  <si>
    <t xml:space="preserve">{"id":"M5-EyP-9a-A-5","seed":{"parameters":[{"name":"Q1","label":null,"min":3,"max":9,"step":1},{"name":"Q2","label":null,"min":3,"max":9,"step":1}],"uniques":true},"scaffolding":[{"id":"step-0","stimulus":"&lt;p&gt;Soraya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t>
  </si>
  <si>
    <t xml:space="preserve">M5-MyM-1a</t>
  </si>
  <si>
    <t xml:space="preserve">Elige la unidad más adecuada para la expresión de una medida de longitud</t>
  </si>
  <si>
    <t xml:space="preserve">Une cada distancia con la unidad de longitud en la que se puede expresar mejor.
{{Q1}} - {{A1}}
{{Q2}} - {{A2}}
{{Q3}} - {{A3}}</t>
  </si>
  <si>
    <t xml:space="preserve">Une la unidad mas adecuada para expresar 
la longitud en cada caso
Distancia entre Barcelona y Valencia - Kilometros
Longitud de una lapiz - Centimeros
Altura de Nicolas - Metros</t>
  </si>
  <si>
    <t xml:space="preserve">Q1: La distancia entre dos ciudades, La longitud de un río, La distancia recorrida por un avión
Q2: La longitud de un lápiz, La altura de una taza, El tamaño de un mando a distancia
Q3: La altura de una jirafa, El ancho de un comedor, El tamaño de una piscina</t>
  </si>
  <si>
    <t xml:space="preserve">A1 = "km"
A2 = "cm"
A3 = "m"</t>
  </si>
  <si>
    <t xml:space="preserve">Recuerda que &lt;span class=\"no-break\"&gt;1 km&lt;/span&gt; son &lt;span class=\"no-break\"&gt;1000 m&lt;/span&gt; y que &lt;span class=\"no-break\"&gt;1 m&lt;/span&gt; son &lt;span class=\"no-break\"&gt;100 cm.&lt;/span&gt;</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</si>
  <si>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gran unidad de longitud, es decir, en {{A1}}.&lt;/p&gt;
- Si falla A2:
&lt;p&gt;Esta longitud se expresa en una unidad de longitud muy pequeña, es decir, en {{A2}}.&lt;/p&gt;
- Si falla A3:
&lt;p&gt;Esta longitud se expresa en una unidad cercana a nuestro tamaño, es decir, en {{A3}}.&lt;/p&gt;</t>
  </si>
  <si>
    <t xml:space="preserve">Magnitudes y medida</t>
  </si>
  <si>
    <t xml:space="preserve">{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t>
  </si>
  <si>
    <t xml:space="preserve">Escribe, en su forma abreviada, en cuál de estas unidades de longitud se expresan mejor las siguientes medidas: kilómetros, metros y milímetros.
{{Q1}} se expresa en {{A1}}.
{{Q2}} se expresa en {{A2}}.
{{Q3}} se expresa en {{A3}}.</t>
  </si>
  <si>
    <t xml:space="preserve">Q1: La longitud de un tornillo, El diámetro de una moneda, El tamaño de una hormiga, El diámetro de un huevo de codorniz
Q2: La altura de la copa de un árbol, La longitud de una mesa, La profundidad de una piscina
Q3: El perímetro de un país, El recorrido de una maratón, La distancia entre dos pueblos</t>
  </si>
  <si>
    <t xml:space="preserve">A1 = "mm"
A2 = "m"
A3 = "km"</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</si>
  <si>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unidad de longitud muy pequeña, es decir, en {{A1}}.&lt;/p&gt;
- Si falla A2:
&lt;p&gt;Esta longitud se expresa en una unidad cercana a nuestro tamaño, es decir, en {{A2}}.&lt;/p&gt;
- Si falla A3:
&lt;p&gt;Esta longitud se expresa en una gran unidad de longitud, es decir, en {{A3}}.&lt;/p&gt;</t>
  </si>
  <si>
    <t xml:space="preserve">{"id":"M5-MyM-1a-E-1","stimulus":"&lt;p&gt;Escreva,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t>
  </si>
  <si>
    <t xml:space="preserve">Q2: La altura de la copa de un árbol, La longitud de una mesa, La profundidad de una piscina
Q3: El perímetro de un país, El recorrido de una maratón, La distancia entre dos pueblos
Q1: La longitud de un tornillo, El diámetro de una moneda, El tamaño de una hormiga, El diámetro de un huevo de codorniz
</t>
  </si>
  <si>
    <t xml:space="preserve">A2 = "m"
A3 = "km"
A1 = "mm"</t>
  </si>
  <si>
    <t xml:space="preserve">&lt;p&gt;Para estimar longitudes, hay que tener en cuenta que &lt;span class=\"no-break\"&gt;1 km&lt;/span&gt; son &lt;span class=\"no-break\"&gt;1000 m&lt;/span&gt; y que &lt;span class=\"no-break\"&gt;1 m&lt;/span&gt; son &lt;span class=\"no-break\"&gt;100 cm.&lt;/span&gt;&lt;/p&gt;
- Si falla A1:
&lt;p&gt;Esta longitud se expresa en una unidad cercana a nuestro tamaño, es decir, en {{A1}}.&lt;/p&gt;
- Si falla A2:
&lt;p&gt;Esta situación se expresa en una unidad grande, es decir, los {{A2}}.&lt;/p&gt;
- Si falla A3:
&lt;p&gt;Esta longitud se expresa en una unidad de longitud muy pequeña, es decir, en {{A3}}.&lt;/p&gt;</t>
  </si>
  <si>
    <t xml:space="preserve">{"id":"M5-MyM-1a-E-2","stimulus":"&lt;p&gt;Escreva,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t>
  </si>
  <si>
    <t xml:space="preserve">M5-MyM-25a</t>
  </si>
  <si>
    <t xml:space="preserve">Calcula conversiones de unidades de longitud (números de hasta 4 cifras entera y 2 decimales)</t>
  </si>
  <si>
    <t xml:space="preserve">Selecciona la conversión de unidades correcta.
{{Q1}} m = {{grupo1}} cm
{{Q2}} cm = {{grupo2}} dam
{{Q3}} km = {{grupo3}} hm</t>
  </si>
  <si>
    <t xml:space="preserve">Q1: Mín = 10; Máx = 99; Step = 0.1
Q2: Mín = 100; Máx = 990; Step = 10
Q3: Mín = 10; Máx = 99; Step = 0.1</t>
  </si>
  <si>
    <t xml:space="preserve">grupo 1: A1*|A2|A3
A1 = {{Q1}}*100
A2 = {{Q1}}*1000
A3 = {{Q1}}/10
grupo 2: A4*|A5|A6
A4 = {{Q2}}/1000
A5 = {{Q2}}/10
A6 = {{Q2}}*10
grupo 3: A7*|A8|A9
A7 = {{Q3}}*10
A8 = {{Q3}}*100
A9 = {{Q3}}*1000</t>
  </si>
  <si>
    <t xml:space="preserve">&lt;img src='http://drive.google.com/uc?export=view&amp;id=1eSLGCfNTIjBvQi9U6SOhn_kGVuAuUfIt'style=\"width: 350px;\"&gt;</t>
  </si>
  <si>
    <t xml:space="preserve">Imagen: M5-MyM-1b-3
- Si falla A1:
&lt;p&gt;{{Q1}} m × 100 = {{A1}} cm&lt;/p&gt;
- Si falla A2:
&lt;p&gt;{{Q2}} cm : 1 000 = {{A2}} dam&lt;/p&gt;
- Si falla A3:
&lt;p&gt;{{Q3}} km × 10 = {{A3}} hm&lt;/p&gt;</t>
  </si>
  <si>
    <t xml:space="preserve">{"id":"M5-MyM-25a-I-1","stimulus":"&lt;p&gt;Selecione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t>
  </si>
  <si>
    <t xml:space="preserve">Selecciona la conversión de unidades correcta.
{{Q1}} mm = {{grupo1}} dm
{{Q2}} dm = {{grupo2}} m
{{Q3}} m = {{grupo3}} km</t>
  </si>
  <si>
    <t xml:space="preserve">Q1: Mín = 1000; Máx = 9900; Step = 100
Q2: Mín = 10; Máx = 99; Step = 1
Q3: Mín = 10000; Máx = 99000; Step = 100</t>
  </si>
  <si>
    <t xml:space="preserve">grupo 1: A1*|A2|A3
A1 = {{Q1}}/100
A2 = {{Q1}}*10
A3 = {{Q1}}*100
grupo 2: A4*|A5|A6
A4 = {{Q2}}/10
A5 = {{Q2}}*10
A6 = {{Q2}}/100
grupo 3: A7*|A8|A9
A7 = {{Q3}}/1000
A8 = {{Q3}}/100
A9 = {{Q3}}/10</t>
  </si>
  <si>
    <t xml:space="preserve">Imagen: M5-MyM-1b-3
- Si falla A1:
&lt;p&gt;{{Q1}} mm : 100 = {{A1}} dm&lt;/p&gt;
- Si falla A2:
&lt;p&gt;{{Q1}} dm : 10 = {{A2}} m&lt;/p&gt;
- Si falla A3:
&lt;p&gt;{{Q1}} m : 1 000 = {{A3}} km&lt;/p&gt;</t>
  </si>
  <si>
    <t xml:space="preserve">{"id":"M5-MyM-25a-I-2","stimulus":"&lt;p&gt;Selecione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t>
  </si>
  <si>
    <t xml:space="preserve">Calcula las conversiones de las siguientes longitudes.
{{Q1}} mm = {{A1}} cm
{{Q2}} hm = {{A2}} m</t>
  </si>
  <si>
    <t xml:space="preserve">Q1: Mín: 10; Máx: 999; Step: 1
Q2: Mín: 0.01; Máx: 10; Step: 0.01</t>
  </si>
  <si>
    <t xml:space="preserve">A1 = {{Q1}}/10
A2 = {{Q1}}*100</t>
  </si>
  <si>
    <t xml:space="preserve">Imagen: M5-MyM-1b-3
- Si falla A1:
&lt;p&gt;{{Q1}} mm : 10 = {{function}} cm&lt;/p&gt;
- Si falla A2:
&lt;p&gt;{{Q2}} hm × 100 = {{function}} m&lt;/p&gt;</t>
  </si>
  <si>
    <t xml:space="preserve">{"id":"M5-MyM-25a-E-1","stimulus":"&lt;p&gt;Calcule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t>
  </si>
  <si>
    <t xml:space="preserve">Calcula las conversiones de las siguientes longitudes.
{{Q1}} dm = {{A1}} hm
{{Q2}} dam = {{A2}} dm</t>
  </si>
  <si>
    <t xml:space="preserve">Q1: Mín: 1000; Máx: 9900; Step: 100
Q2: Mín: 10; Máx: 99; Step: 0.1</t>
  </si>
  <si>
    <t xml:space="preserve">A1 = {{Q1}}/1000
A2 = {{Q2}}*100</t>
  </si>
  <si>
    <t xml:space="preserve">Imagen: M5-MyM-1b-3
- Si falla A1:
&lt;p&gt;{{Q1}} dm : 1000 = {{A1}} hm&lt;/p&gt;
- Si falla A2:
&lt;p&gt;{{Q2}} dam × 100 = {{A2}} dm&lt;/p&gt;</t>
  </si>
  <si>
    <t xml:space="preserve">{"id":"M5-MyM-25a-E-2","stimulus":"&lt;p&gt;Calcule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t>
  </si>
  <si>
    <t xml:space="preserve">Calcula las conversiones de las siguientes longitudes.
{{Q1}} m = {{A1}} cm
{{Q2}} dm = {{A2}} dam</t>
  </si>
  <si>
    <t xml:space="preserve">Q1: Mín: 1; Máx: 9; Step: 0.1
Q2: Mín: 10; Máx: 90; Step: 10</t>
  </si>
  <si>
    <t xml:space="preserve">A1 = {{Q1}}*100
A2 = {{Q2}}/100</t>
  </si>
  <si>
    <t xml:space="preserve">Imagen: M5-MyM-1b-3
- Si falla A1:
&lt;p&gt;{{Q1}} m × 100 = {{A1}} cm&lt;/p&gt;
- Si falla A2:
&lt;p&gt;{{Q2}} dm : 100 = {{A2}} dam&lt;/p&gt;</t>
  </si>
  <si>
    <t xml:space="preserve">{"id":"M5-MyM-25a-E-3","stimulus":"&lt;p&gt;Calcule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t>
  </si>
  <si>
    <t xml:space="preserve">Agustín ha puesto en fila todos sus juguetes y ha visto que la fila mide &lt;span class=\"no-break\"&gt;{{Q1}} dam.&lt;/span&gt; ¿A cuántos metros equivalen?
Equivalen a {{A1}} m.</t>
  </si>
  <si>
    <t xml:space="preserve">Q1: Mín 0.2;Máx 0.5; Step: 0.01</t>
  </si>
  <si>
    <t xml:space="preserve">A1 = {{Q1}}*10</t>
  </si>
  <si>
    <t xml:space="preserve">¿Cuántos decámetros miden los juguetes de Agustín en fila?
Los juguetes miden &lt;span class=\"no-break\"&gt;{{A1}} dam.&lt;/span&gt;
A1 = {{Q1}}</t>
  </si>
  <si>
    <t xml:space="preserve">¿Qué pide el enunciado?
Convertir los decámetros en metros.*
Convertir los metros en decámetros.
Convertir los decámetros en decímetros.</t>
  </si>
  <si>
    <t xml:space="preserve">¿En qué tabla están las conversiones de unidades correctas?
Imagen M5-MyM-1b-3*
Imagen M5-MyM-1b-4
Imagen M5-MyM-1b-5</t>
  </si>
  <si>
    <t xml:space="preserve">Realiza la siguiente operación para obtener la longitud de la hilera de juguetes.
{{Q1}} dam × 10 = {{A1}} m
(Cloze math)
A1: {{Q1}}*10</t>
  </si>
  <si>
    <t xml:space="preserve">{"id":"M5-MyM-25a-A-1","seed":{"parameters":[{"name":"Q1","label":null,"min":0.2,"max":0.5,"step":0.01}],"uniques":true},"scaffolding":[{"id":"step-0","stimulus":"&lt;p&gt;Augusto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t>
  </si>
  <si>
    <t xml:space="preserve">Un autobús recorre {{Q1}} m entre la parada de Raúl y la siguiente. ¿Cuántos kilómetros hay de distancia entre estas dos paradas?
Hay una distancia de {{A1}} km.</t>
  </si>
  <si>
    <t xml:space="preserve">Q1: Mín 2000; Máx: 9000; Step: 100</t>
  </si>
  <si>
    <t xml:space="preserve">A1 = {{Q1}}/1000</t>
  </si>
  <si>
    <t xml:space="preserve">¿Cuántos metros recorre el autobús hasta llegar a la siguiente parada?
El autobús recorre &lt;span class=\"no-break\"&gt;{{A1}} m.&lt;/span&gt;
A1 = {{Q1}}</t>
  </si>
  <si>
    <t xml:space="preserve">¿Qué pide el enunciado?
Convertir los metros en kilómetros.*
Convertir los kilómetros en metros.
Convertir los kilómetros en hectómetros.</t>
  </si>
  <si>
    <t xml:space="preserve">Realiza la siguiente operación para obtener la distancia entre dos paradas.
{{Q1}} m : 1 000 = {{A1}} km
(Cloze math)
A1 = {{Q1}}/1000</t>
  </si>
  <si>
    <t xml:space="preserve">{"id":"M5-MyM-25a-A-2","seed":{"parameters":[{"name":"Q1","label":null,"min":2000,"max":9000,"step":100}],"uniques":true},"scaffolding":[{"id":"step-0","stimulus":"&lt;p&gt;Um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t>
  </si>
  <si>
    <t xml:space="preserve">Después de pasar por la peluquería, el pelo de Rocío mide {{Q1}} m. ¿Cuántos centímetros mide ahora el pelo de Rocío?
El pelo de Rocío mide {{A1}} cm.</t>
  </si>
  <si>
    <t xml:space="preserve">Q1: Mín: 0.25; Máx: 0.6; Step: 0.01</t>
  </si>
  <si>
    <t xml:space="preserve">A1 = {{Q1}}*100</t>
  </si>
  <si>
    <t xml:space="preserve">¿Cuántos metros mide el pelo de Rocío después de ir a la peluquería?
Su pelo mide &lt;span class=\"no-break\"&gt;{{Q1}} m.&lt;/span&gt;
A1 = {{Q1}}</t>
  </si>
  <si>
    <t xml:space="preserve">¿Qué pide el enunciado?
Convertir los metros en centímetros.*
Convertir los centímetros en metros.
Convertir los decámetros en centímetros.</t>
  </si>
  <si>
    <t xml:space="preserve">Realiza la siguiente operación para obtener la longitud del pelo de Rocío.
{{Q1}} m × 100 = {{A1}} cm
(Cloze math)
A1 = {{Q1}}*100</t>
  </si>
  <si>
    <t xml:space="preserve">{"id":"M5-MyM-25a-A-3","seed":{"parameters":[{"name":"Q1","label":null,"min":0.25,"max":0.6,"step":0.01}],"uniques":true},"scaffolding":[{"id":"step-0","stimulus":"&lt;p&gt;Depois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t>
  </si>
  <si>
    <t xml:space="preserve">Un jardinero ha podado una hortensia con una altura como esta. ¿Cuántos decámetros mide la hortensia?
({{Q1}} dm de alto)
La hortensia mide &lt;span class=\"no-break\"&gt;{{A1}} dam.&lt;/span&gt;</t>
  </si>
  <si>
    <t xml:space="preserve">Q1: Mín: 5; Máx; 15; Step: 1</t>
  </si>
  <si>
    <t xml:space="preserve">A1 = {{Q1}}/100</t>
  </si>
  <si>
    <t xml:space="preserve">¿Cuántos decímetros mide la hortensia?
La hortensia mide &lt;span class=\"no-break\"&gt;{{Q1}} dm.&lt;/span&gt;
A1 = {{Q1}}</t>
  </si>
  <si>
    <t xml:space="preserve">¿Qué pide el enunciado?
Convertir los decímetros en decámetros.*
Convertir los decámetros en decímetros.
Convertir los metros en decámetros.</t>
  </si>
  <si>
    <t xml:space="preserve">Realiza la siguiente operación para obtener la altura de la hortensia.
{{Q1}} dm : 100 = {{A1}} dam
(Cloze math)
A1 = {{Q1}}/100</t>
  </si>
  <si>
    <t xml:space="preserve">{"id":"M5-MyM-25a-A-4","seed":{"parameters":[{"name":"Q1","label":null,"min":5,"max":15,"step":1}],"uniques":true},"scaffolding":[{"id":"step-0","stimulus":"&lt;p&gt;Um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t>
  </si>
  <si>
    <t xml:space="preserve">Anahí ha participado en una carrera en la que ha recorrido {{Q1}} hm. ¿A cuántos kilómetros equivale esa distancia?
Anahí ha recorrido {{A1}} km.</t>
  </si>
  <si>
    <t xml:space="preserve">Q1: Mín: 50; Máx: 100; Step: 1</t>
  </si>
  <si>
    <t xml:space="preserve">A1 = {{Q1}}/10</t>
  </si>
  <si>
    <t xml:space="preserve">¿Cuántos hectómetros ha reccorido Anahí en la carrera?
Anahí ha recorrido &lt;span class=\"no-break\"&gt;{{Q1}} hm.&lt;/span&gt;
A1 = {{Q1}}</t>
  </si>
  <si>
    <t xml:space="preserve">¿Qué pide el enunciado?
Convertir los hectómetros en kilómetros.*
Convertir los kilómetros en hectómetros.
Convertir los hectómetros en decímetros.</t>
  </si>
  <si>
    <t xml:space="preserve">Realiza la siguiente operación para obtener la distancia que ha corrido Anahí.
{{Q1}} hm : 10 = {{A1}} km
(Cloze math)
A1 = {{Q1}}/10</t>
  </si>
  <si>
    <t xml:space="preserve">{"id":"M5-MyM-25a-A-5","seed":{"parameters":[{"name":"Q1","label":null,"min":50,"max":100,"step":1}],"uniques":true},"scaffolding":[{"id":"step-0","stimulus":"&lt;p&gt;Anahí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t>
  </si>
  <si>
    <t xml:space="preserve">M5-MyM-26a</t>
  </si>
  <si>
    <t xml:space="preserve">Ordena medidas de longitud (números de hasta 4 cifras enteras y 2 decimales)</t>
  </si>
  <si>
    <t xml:space="preserve">Señala si las siguientes comparaciones son correctas o no. 
{{Q1}} {{Q12}} &gt; {{Q2}} {{Q12}} *
{{Q3}} {{Q13}} &lt; {{Q4}} {{Q13}} *
{{Q5}} {{Q14}} &lt; {{Q6}} {{Q14}} *
{{Q2}} {{Q15}} &gt; {{Q7}} {{Q15}}
{{Q8}} {{Q16}} &gt; {{Q9}} {{Q16}}
{{Q10}} {{Q17}} &lt; {{Q11}} {{Q17}}
(Se ven 3 opciones, 1 correcta; etiquetas: Correcto | Incorrecto)</t>
  </si>
  <si>
    <t xml:space="preserve">Q1: Mín 500;Máx 999; Step: 1
Q2: Mín 300;Máx 499; Step: 1
Q7: Mín 500;Máx 999; Step: 1
Q3: Mín 100;Máx 150; Step: 0.1
Q4: Mín 151;Máx 200; Step: 0.1
Q8: Mín 1;Máx 66.65; Step: 0.01
Q9: Mín 100;Máx 999; Step: 0.1
Q5: Mín 10;Máx 59.99; Step: 0.01
Q6: Mín 60;Máx 99.99; Step: 0.01 
Q10: Mín 5600;Máx 9000; Step: 1
Q11: Mín 1000;Máx 5500; Step: 1
Q11: km, hm, dam, m, dm, cm, mm
Q12: km, hm, dam, m, dm, cm, mm
Q13: km, hm, dam, m, dm, cm, mm
Q14: km, hm, dam, m, dm, cm, mm
Q15: km, hm, dam, m, dm, cm, mm
Q16: km, hm, dam, m, dm, cm, mm</t>
  </si>
  <si>
    <t xml:space="preserve">&lt;p&gt;Como están expresadas en la misma unidad, solo hay que comparar sus cifras empezando por la izquierda.&lt;/p&gt;</t>
  </si>
  <si>
    <t xml:space="preserve">&lt;p&gt;Para comparar medidas de longitud, estas tienen que estar expresadas en la misma unidad. Después, se comparan sus cifras empezando por la izquierda. Por ejemplo, 50 m es mayor que 40 m.&lt;/p&gt;</t>
  </si>
  <si>
    <t xml:space="preserve">{"id":"M5-MyM-26a-I-1","stimulus":"&lt;p&gt;Indique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t>
  </si>
  <si>
    <t xml:space="preserve">Ordena de mayor a menor las siguientes longitudes.
{{T1}} hm
{{Q2}} m
{{T3}} km
{{T4}} dam</t>
  </si>
  <si>
    <t xml:space="preserve">Q1: Mín 10;Máx 99; Step: 0.1
Q2: Mín 10;Máx 99; Step: 0.1
Q3: Mín 10;Máx 99; Step: 0.1
Q4: Mín 10;Máx 99; Step: 0.1
uniques true</t>
  </si>
  <si>
    <t xml:space="preserve">T1= {{Q1}}/100
T3= {{Q3}}/1000
T4= {{Q4}}/10</t>
  </si>
  <si>
    <t xml:space="preserve">¿Qué pide el enunciado?
Ordenar las medidas de longitud de mayor a menor.*
Ordenar las medidas de longitud de menor a mayor.
Averiguar la mayor medida de longitud.
[single choice]</t>
  </si>
  <si>
    <t xml:space="preserve">Para ordenar las distintas medidas, hay que expresarlas en la misma unidad. ¿En qué tabla están las conversiones de unidades correctas?
Imagen M5-MyM-1b-3*
Imagen M5-MyM-1b-4
Imagen M5-MyM-1b-5
(Single choice)</t>
  </si>
  <si>
    <t xml:space="preserve">Con la ayuda de la anterior tabla de conversiones, convierte todas las longitudes a metros.
{{T1}} hm = {{T1}} hm × 100 = {{A2}} m
{{Q2}} m
{{T3}} km = {{T3}} km × 1 000 = {{A1}} m
{{T4}} dam = {{T4}} dam × 10 = {{A4}} m
A1={{Q3}}
A2={{Q1}}
A4={{Q4}}
[cloze with math]</t>
  </si>
  <si>
    <t xml:space="preserve">Con estos resultados, ordena las medidas de longitud de mayor a menor.
{{T1}} hm = {{Q1}} m
{{Q2}} m
{{T3}} km = {{Q3}} m
{{T4}} dam = {{Q4}} m
[order list]</t>
  </si>
  <si>
    <t xml:space="preserve">{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t>
  </si>
  <si>
    <t xml:space="preserve">En la casa de Juan, el techo tienen una altura de {{Q1}} cm y en la de Antonio, de {{T1}} dam. ¿Cuál es el techo más alto?
El techo de mayor altura mide {{A1}} m.</t>
  </si>
  <si>
    <t xml:space="preserve">La casa de Juan Pablo mide 3.2 m, y la de su vecino 0.6 dam.
La casa de mayor altura mide -------- m.</t>
  </si>
  <si>
    <t xml:space="preserve">Q1-Q2: Mín 220;Máx 280; Step: 1</t>
  </si>
  <si>
    <t xml:space="preserve">T1 = {{Q2}}/1000
A1 = math.max({{Q1}}/100,{{Q2}}/100)</t>
  </si>
  <si>
    <t xml:space="preserve">¿Cuánto mide el techo en la casa de Juan? ¿Y en la de Antonio?
El techo de Juan mide {{A1}} cm.
El techo de Antonio mide {{A2}} dam.
A1 = {{Q1}}
A2 = {{T1}}</t>
  </si>
  <si>
    <t xml:space="preserve">¿Qué pide el enunciado?
Averiguar la medida del techo de mayor altura en m.*
Averiguar la medida del techo de mayor altura en dam.
Averiguar la medida del techo de menor altura en m.</t>
  </si>
  <si>
    <t xml:space="preserve">Con la ayuda de la anterior tabla de conversiones, calcula los metros de la altura de cada techo.
{{Q1}} cm = {{Q1}} cm : 100 = {{A1}} m
{{T1}} dam = {{T1}} dam × 10 = {{A2}} m
A1 = {{Q1}}/100
A2 = {{Q2}}/100</t>
  </si>
  <si>
    <t xml:space="preserve">Selecciona, por tanto, cuál es el techo más alto.
El techo de {{T3}} m*
El techo de {{T4}} m
(single choice) 
T3 = math.max({{Q1}}/100,{{Q2}}/100)
T4 = math.min({{Q1}}/100,{{Q2}}/100)</t>
  </si>
  <si>
    <t xml:space="preserve">{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t>
  </si>
  <si>
    <t xml:space="preserve">Alejo ha anotado a continuación la altura de sus padres, su hermana y la suya. Ordénalas de mayor a menor.
{{T1}} m
{{T2}} dam
{{T3}} dm
{{Q4}} cm</t>
  </si>
  <si>
    <t xml:space="preserve">Alejo mide 175 cm y Patricio 1400 mm.
El más alto mide ---- cm.</t>
  </si>
  <si>
    <t xml:space="preserve">Q1: Mín 165;Máx 185; Step: 1
Q2: Mín 155;Máx 175; Step: 1
Q3: Mín 150;Máx 160; Step: 1
Q4: Mín 110;Máx 149; Step: 1
uniques true</t>
  </si>
  <si>
    <t xml:space="preserve">T1 = {{Q1}}/100
T2 = {{Q2}}/1000
T3 = {{Q3}}/10</t>
  </si>
  <si>
    <t xml:space="preserve">¿Qué pide el enunciado?
Ordenar las alturas de la familia de mayor a menor.*
Ordenar las alturas de la familia de menor a mayor.
Averiguar la altura de la persona más baja.
[single choice]</t>
  </si>
  <si>
    <t xml:space="preserve">Con la ayuda de la anterior tabla de conversiones, convierte todas las longitudes a centímetros.
{{T1}} m = {{T1}} m × 100 = {{A2}} cm
{{T2}} dam = {{T2}} dam × 1 000 = {{A1}} cm
{{T3}} dm = {{T3}} dm × 10 = {{A3}} cm
{{Q4}} cm
A1={{Q2}}
A2={{Q1}}
A4={{Q3}}
[cloze with math]</t>
  </si>
  <si>
    <t xml:space="preserve">Con estos resultados, ordena las medidas de longitud de mayor a menor.
{{T1}} m = {{Q1}} cm
{{T2}} dam = {{Q2}} cm
{{T3}} dm = {{Q3}} cm
{{Q4}} cm
[order list]</t>
  </si>
  <si>
    <t xml:space="preserve">{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t>
  </si>
  <si>
    <t xml:space="preserve">Para pasear a sus perros, Manuel ha comprado una correa de {{Q1}} cm y Andrés una de {{T1}} mm. ¿Cuál es la correa más larga?
La correa mas larga mide {{A1}} dm.</t>
  </si>
  <si>
    <t xml:space="preserve">Para pasear a su perro Emanuel compro una correa de 257 cm y Alan una de 2600 mm para pasear al suyo.
¿Qué correa es la más larga? 
La correa mas larga mide {{A1}} metros.</t>
  </si>
  <si>
    <t xml:space="preserve">Q1-Q2: Mín 150;Máx 400; Step: 1</t>
  </si>
  <si>
    <t xml:space="preserve">T1 = {{Q2}}*10
A1: math.max({{Q1}}/10,{{Q2}}/10)</t>
  </si>
  <si>
    <t xml:space="preserve">¿Cuánto mide la correa de Manuel? ¿Y la de Andrés?
La correa de Manuel mide {{A1}} cm.
La correa de Andrés mide {{A2}} mm.
A1 = {{Q1}}
A2 = {{T1}}</t>
  </si>
  <si>
    <t xml:space="preserve">¿Qué pide el enunciado?
Averiguar la longitud de la correa más larga en dm.*
Averiguar la longitud de la correa más larga en mm.
Averiguar la longitud de la correa más corta en dm.</t>
  </si>
  <si>
    <t xml:space="preserve">Con la ayuda de la anterior tabla de conversiones, calcula los decímetros de la longitud de cada correa.
{{Q1}} cm = {{Q1}} cm : 10 = {{A1}}
{{T1}} mm = {{T1}} mm : 100 = {{A2}}
A1 = {{Q1}}/10
A2 = {{Q2}}/10</t>
  </si>
  <si>
    <t xml:space="preserve">Selecciona, por tanto, cuál es la correa más larga.
La correa de {{T3}} dm*
La correa de {{T4}} dm
(single choice) 
T3 = math.max({{Q1}}/10,{{Q2}}/10)
T4 = math.min({{Q1}}/10,{{Q2}}/10)</t>
  </si>
  <si>
    <t xml:space="preserve">{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t>
  </si>
  <si>
    <t xml:space="preserve">Alfonso puede llegar a su librería favorita por las tres siguientes rutas. Ordénalas de menor a mayor.
Pasando junto a la panadería: {{Q1}} m.
Pasando junto al banco: {{T2}} hm.
Pasando junto a la zapatería: {{T3}} km.</t>
  </si>
  <si>
    <t xml:space="preserve">Alfonso tiene que elgir entre dos camino, el primero tiene una longitud de 1530 m, el otro 14 hm.
Alfonso toma el camino más corto que mide -------- m.</t>
  </si>
  <si>
    <t xml:space="preserve">Q1: Mín 1000;Máx 2000; Step: 10
Q2: Mín 1000;Máx 2000; Step: 10
Q1: Mín 1000;Máx 2000; Step: 10
uniques true</t>
  </si>
  <si>
    <t xml:space="preserve">T2 = {{Q2}}/100
T3 = {{Q3}}/1000</t>
  </si>
  <si>
    <t xml:space="preserve">¿Qué pide el enunciado?
Ordenar las medidas de rutas a la librería de mayor a menor.
Ordenar las medidas de rutas a la librería de menor a mayor.*
Averiguar la ruta a la librería más corta.
[single choice]</t>
  </si>
  <si>
    <t xml:space="preserve">Con la ayuda de la anterior tabla de conversiones, convierte todas las longitudes a metros.
{{Q1}} m
{{T2}} hm = {{T2}} hm × 100 = {{A2}} m
{{T3}} km = {{T3}} km × 1 000 = {{A1}} m
A1={{Q3}}
A2={{Q2}}
[cloze with math]</t>
  </si>
  <si>
    <t xml:space="preserve">Con estos resultados, ordena las medidas de longitud de menor a mayor.
{{Q1}} m
{{T2}} hm = {{Q2}} m
{{T3}} km = {{Q3}} m
[order list]</t>
  </si>
  <si>
    <t xml:space="preserve">{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t>
  </si>
  <si>
    <t xml:space="preserve">Unos oceanógrafos han apuntado las siguientes longitudes de tres tiburones blancos. Ordénalas de menor a mayor.
{{T1}} dam
{{T2}} dm
{{Q3}} m</t>
  </si>
  <si>
    <t xml:space="preserve">Datos:
Orca 6.5 a 8 m
Tiburon 4.5 a 6.4 m
Coocodrilo 2.1 a 3.3 m</t>
  </si>
  <si>
    <t xml:space="preserve">Q1: Mín 4.5;Máx 6.4; Step: 0.1
Q2: Mín 4.5;Máx 6.4; Step: 0.1
Q3: Mín 4.5;Máx 6.4; Step: 0.1
uniques true</t>
  </si>
  <si>
    <t xml:space="preserve">T1: {{Q1}}/10
T2: {{Q2}}*10</t>
  </si>
  <si>
    <t xml:space="preserve">¿Qué pide el enunciado?
Ordenar las longitudes de los tiburones de mayor a menor.
Ordenar las longitudes de los tiburones de menor a mayor.*
Averiguar la longitud del tiburón más largo.
[single choice]</t>
  </si>
  <si>
    <t xml:space="preserve">Con la ayuda de la anterior tabla de conversiones, convierte todas las longitudes a metros.
{{T1}} dam = {{T1}} dam × 10 = {{A1}} m
{{T2}} dm = {{T2}} dm : 10 = {{A2}} m
{{Q3}} m
A1={{Q1}}
A2={{Q2}}
[cloze with math]</t>
  </si>
  <si>
    <t xml:space="preserve">Con estos resultados, ordena las medidas de longitud de menor a mayor.
{{T1}} dam = {{Q1}} m
{{T2}} dm = {{Q2}} m
{{Q3}} m
[order list]</t>
  </si>
  <si>
    <t xml:space="preserve">{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t>
  </si>
  <si>
    <t xml:space="preserve">M5-MyM-17a</t>
  </si>
  <si>
    <t xml:space="preserve">Expresa en forma simple una medición de longitud dada en forma compleja y viceversa (números de hasta 4 cifras enteras y 2 decimales)</t>
  </si>
  <si>
    <t xml:space="preserve">Selecciona las igualdades correctas.
{{Q1}} m y {{Q2}} cm = {{function}} cm * 
{{Q3}} km y {{Q4}} dam = {{function}} dam * 
{{Q5}} hm y {{Q6}} dm = {{function}} dm * 
{{Q7}} dam y {{Q8}} cm = {{function}} cm 
{{Q9}} m y {{Q10}} mm = {{function}} mm 
{{Q11}} m y {{Q12}} cm = {{function}} cm 
(Se visualizan 3 opciones, 2 correctas)</t>
  </si>
  <si>
    <t xml:space="preserve">Multiple Choice</t>
  </si>
  <si>
    <t xml:space="preserve">Q1: Mín 1;Máx 20; Step: 1
Q2: Mín 1;Máx 99; Step: 1
Q3: Mín 1;Máx 20; Step: 1
Q4: Mín 1;Máx 99; Step: 1
Q5: Mín 1;Máx 20; Step: 1
Q6: Mín 1;Máx 999; Step: 1
Q7: Mín 1;Máx 20; Step: 1
Q8: Mín 1;Máx 99; Step: 1
Q9: Mín 1;Máx 9; Step: 1
Q10: Mín 10;Máx 990; Step: 10
Q11: Mín 1;Máx 20; Step: 1
Q12: Mín 1;Máx 99; Step: 1</t>
  </si>
  <si>
    <t xml:space="preserve">A1 = {{Q1}}*100+{{Q2}}
A2 = {{Q3}}*100+{{Q4}}
A3 = {{Q5}}*1000+{{Q6}}
A4 = {{Q7}}*100+{{Q8}}
A5 = {{Q9}}*1000+{{Q10}}/10
A6 = {{Q11}}+{{Q12}}/100</t>
  </si>
  <si>
    <t xml:space="preserve">Imagen M5-MyM-1b-3</t>
  </si>
  <si>
    <t xml:space="preserve">Imagen M5-MyM-1b-3
-Si falla {{A4}}:
&lt;p&gt;{{Q7}} dam y {{Q8}} cm = ({{Q7}} dam × 1 000) + &lt;span class=\"no-break\"&gt;{{Q8}} cm&lt;/span&gt; = {{T10}} cm + &lt;span class=\"no-break\"&gt;{{Q8}} cm&lt;/span&gt; = {{T7}} cm&lt;/p&gt;
-Si falla {{A5}}:
&lt;p&gt;{{Q9}} m y {{Q10}} mm = ({{Q9}} m × 1 000) + &lt;span class=\"no-break\"&gt;{{Q10}} mm&lt;/span&gt; = {{T11}} mm + &lt;span class=\"no-break\"&gt;{{Q10}} mm&lt;/span&gt; = {{T8}} mm&lt;/p&gt;
-Si falla {{A6}}:
&lt;p&gt;{{Q11}} m y {{Q12}} cm = ({{Q11}} m × 100) + &lt;span class=\"no-break\"&gt;{{Q12}} cm&lt;/span&gt; = {{T12}} cm + &lt;span class=\"no-break\"&gt;{{Q12}} cm&lt;/span&gt; = {{T9}} cm&lt;/p&gt;</t>
  </si>
  <si>
    <t xml:space="preserve">T7 = {{Q8}}+{{Q7}}*1000
T8 = {{Q10}}+{{Q9}}*1000
T9 = {{Q12}}+{{Q11}}*100
T10 = {{Q7}}*1000
T11 = {{Q9}}*1000
T12 = {{Q11}}*100</t>
  </si>
  <si>
    <t xml:space="preserve">{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t>
  </si>
  <si>
    <t xml:space="preserve">Selecciona las igualdades correctas.
{{function}} dm = {{Q1}} dam y {{Q2}} dm *
{{function}} mm = {{Q3}} cm y {{Q4}} mm *
{{function}} m = {{Q5}} hm y {{Q6}} m *
{{function}} dam = {{T7}} km y {{T8}} dam
{{function}} cm = {{T9}} m y {{T10}} cm
{{function}} km = {{T11}} km y {{T12}} hm
(Se visualizan 3 opciones, 2 correctas)</t>
  </si>
  <si>
    <t xml:space="preserve">Selecciona las expresiones correctas.
{{T1}} dm = {{A1}} dam y {{A2}} dm *
{{T2}} mm = {{A3}} cm y {{A4}} mm *
{{T3}} m = {{A5}} hm y {{A6}} m *
{{T4}} dam = {{A7}} km y {{A8}} dam
{{T5}} cm = {{A9}} m y {{A10}} cm
{{T6}} km = {{A11}} km y {{A12}} hm
(Se visualizan 3 opciones, 2 correctas)</t>
  </si>
  <si>
    <t xml:space="preserve">Q1: Mín 1;Máx 90; Step: 1
Q2: Mín 1;Máx 99; Step: 1
Q3: Mín 1;Máx 900; Step: 1
Q4: Mín 1;Máx 9; Step: 1
Q5: Mín 1;Máx 90; Step: 1
Q6: Mín 1;Máx 99; Step: 1
Q7: Mín 10;Máx 20; Step: 1
Q8: Mín 1;Máx 99; Step: 1
Q9: Mín 10;Máx 90; Step: 10
Q10: Mín 1;Máx 99; Step: 1
Q11: Mín 10;Máx 200; Step: 1
Q12: Mín 1;Máx 9; Step: 1</t>
  </si>
  <si>
    <t xml:space="preserve">A1 = {{Q1}}*100+{{Q2}}
A2 = {{Q3}}*10+{{Q4}}
A3 = {{Q5}}*100+{{Q6}}
A4 = {{Q7}}*100+{{Q8}}
A5 = {{Q9}}*100+{{Q10}}
A6 = {{Q11}}+{{Q12}}/10
T7 = math.floor(Q7/10)
T8 = {{Q8}}+(Q7/10-math.floor(Q7/10))*1000
T9 = math.floor(Q9/10)
T10 = {{Q10}}+(Q9/10-math.floor(Q9/10))*1000
T11 = {{Q11}}
T12 = {{Q12}}/10</t>
  </si>
  <si>
    <t xml:space="preserve">Imagen M5-MyM-1b-3
-Si falla A4
&lt;p&gt;{{A4}} dam = {{T13}} dam + {{Q8}} dam = {{Q7}} km y {{Q8}} dam&lt;/p&gt;
-Si falla A5
&lt;p&gt;{{A5}} cm = {{T14}} cm + {{Q10}} cm = {{Q9}} m y {{Q10}} cm&lt;/p&gt;
-Si falla A6
&lt;p&gt;{{A6}} km = {{Q11}} km + {{T12}} km = {{Q11}} km y {{Q12}} hm&lt;/p&gt;</t>
  </si>
  <si>
    <t xml:space="preserve">T13 = {{Q7}}*100
T14 = {{Q9}}*100</t>
  </si>
  <si>
    <t xml:space="preserve">{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t>
  </si>
  <si>
    <t xml:space="preserve">Expresa las siguientes longitudes en forma compleja.
{{T1}} cm = &lt;span class=\"no-break\"&gt;{{A1}} m&lt;/span&gt; y &lt;span class=\"no-break\"&gt;{{A2}} cm&lt;/span&gt;
{{T2}} hm = &lt;span class=\"no-break\"&gt;{{A3}} km&lt;/span&gt; y &lt;span class=\"no-break\"&gt;{{A4}} hm&lt;/span&gt;</t>
  </si>
  <si>
    <t xml:space="preserve">Q1: Mín 1;Máx 10; Step: 1
Q2: Mín 1;Máx 99; Step: 1
Q3: Mín 1;Máx 9; Step: 1
Q4: Mín 1;Máx 9; Step: 1</t>
  </si>
  <si>
    <t xml:space="preserve">T1 = {{Q1}}*100 + {{Q2}}
A1 = {{Q1}}
A2 = {{Q2}}
T2 = {{Q3}}*10 + {{Q4}}
A3 = {{Q3}}
A4 = {{Q4}}</t>
  </si>
  <si>
    <t xml:space="preserve">Imagen M5-MyM-1b-3
-Si falla A1
{{T1}} cm = {{T3}} cm y {{Q2}} cm = {{Q1}} m y {{Q2}} cm
-Si falla A2
{{T2}} hm = {{T4}} hm y {{Q4}} hm = {{Q3}} km y {{Q4}} hm</t>
  </si>
  <si>
    <t xml:space="preserve">T3 = {{Q1}}*100
T4 = {{Q3}}*10</t>
  </si>
  <si>
    <t xml:space="preserve">{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t>
  </si>
  <si>
    <t xml:space="preserve">Expresa las siguientes longitudes en forma simple.
{{Q1}} dam y {{Q2}} m = {{A1}} m 
{{Q3}} dm y {{Q4}} cm = {{A2}} dm</t>
  </si>
  <si>
    <t xml:space="preserve">Q1: Mín = 1; Máx = 20; Step = 1
Q2: Mín = 1; Máx = 9; Step = 1
Q3: Mín = 1; Máx = 20; Step = 1
Q4: Mín = 1; Máx = 9; Step = 1</t>
  </si>
  <si>
    <t xml:space="preserve">A1 = {{Q1}}*10 + {{Q2}}
A2 = {{Q3}} + {{Q4}}/10</t>
  </si>
  <si>
    <t xml:space="preserve">Imagen M5-MyM-1b-3
-Si falla A1
{{Q1}} dam y {{Q2}} m = {{Q1}} dam × 10 + {{Q2}} = {{T1}} m + {{Q2}} m = {{T2}} m 
-Si falla A2
{{Q3}} dm y {{Q4}} cm = {{Q3}} dm + {{Q4}} cm : 10 = {{Q3}} dm + {{T3}} dm = {{T4}} dm</t>
  </si>
  <si>
    <t xml:space="preserve">T1 = {{Q1}}*10
T2 = {{Q1}}*10 + {{Q2}}
T3 = {{Q4}}/10
T4 = {{Q3}} + {{Q4}}/10</t>
  </si>
  <si>
    <t xml:space="preserve">{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t>
  </si>
  <si>
    <t xml:space="preserve">Emilia tiene &lt;span class=\"no-break\"&gt;{{Q1}} dam&lt;/span&gt; y &lt;span class=\"no-break\"&gt;{{Q2}} dm&lt;/span&gt; de tela roja para hacer un vestido. ¿A cuántos decímetros equivalen?
Emilia tiene &lt;span class=\"no-break\"&gt;{{A1}} dm&lt;/span&gt; de tela.</t>
  </si>
  <si>
    <t xml:space="preserve">Q1: Mín 1; Máx 20; Step: 1
Q2: Mín 10; Máx 99; Step: 1</t>
  </si>
  <si>
    <t xml:space="preserve">A1: {{Q1}}*100 + {{Q2}}</t>
  </si>
  <si>
    <t xml:space="preserve">¿Cuánta tela tiene Emilia?
Tiene &lt;span class=\"no-break\"&gt;{{A1}} dam&lt;/span&gt; y &lt;span class=\"no-break\"&gt;{{A2}} dm&lt;/span&gt; de tela.
Cloze math
A1 = {{Q1}}
A2 = {{Q2}}</t>
  </si>
  <si>
    <t xml:space="preserve">¿Qué pide el enunciado?
Los decímetros de tela que tiene Emilia.*
Los decámetros de tela que tiene Emilia.
Los metros de tela que tiene Emilia.</t>
  </si>
  <si>
    <t xml:space="preserve">Con esto en mente, completa el siguiente cálculo para obtener los decímetros de tela.
{{Q1}} dam y {{Q2}} dm = {{Q1}} dam × 100 + {{Q2}} dm = {{A1}} dm + {{Q2}} dm = {{A2}} dm
(Cloze math)
A1 = {{Q1}}*100
A2 = {{Q1}}*100 + {{Q2}}</t>
  </si>
  <si>
    <t xml:space="preserve">{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t>
  </si>
  <si>
    <t xml:space="preserve">Azucena tiene una pancarta de &lt;span class=\"no-break\"&gt;{{Q1}} m&lt;/span&gt; y &lt;span class=\"no-break\"&gt;{{Q2}} mm.&lt;/span&gt; ¿A cuántos milímetros equivale esta longitud?
La pancarta mide &lt;span class=\"no-break\"&gt;{{A1}} mm.&lt;/span&gt;</t>
  </si>
  <si>
    <t xml:space="preserve">Q1: Mín 1; Máx 9; Step: 1
Q2: Mín 100; Máx 999; Step: 1</t>
  </si>
  <si>
    <t xml:space="preserve">A1 = {{Q1}}*1000 + {{Q2}}</t>
  </si>
  <si>
    <t xml:space="preserve">¿Cuánto mide la pancarta?
La pancarta mide &lt;span class=\"no-break\"&gt;{{A1}} m&lt;/span&gt; y &lt;span class=\"no-break\"&gt;{{A2}} mm.&lt;/span&gt;
Cloze math
A1 = {{Q1}}
A2 = {{Q2}}</t>
  </si>
  <si>
    <t xml:space="preserve">¿Qué pide el enunciado?
Los milímetros que mide la pancarta.*
Los centímetros que mide la pancarta.
Los metros que mide la pancarta.</t>
  </si>
  <si>
    <t xml:space="preserve">Con esto en mente, completa el siguiente cálculo para obtener los milímetros de la pancarta.
{{Q1}} m y {{Q2}} mm = {{Q1}} m × 1 000 + {{Q2}} mm = {{A1}} mm + {{Q2}} mm = {{A2}} mm
(Cloze math)
A1 = {{Q1}}*1000
A2 = {{Q1}}*1000 + {{Q2}}</t>
  </si>
  <si>
    <t xml:space="preserve">{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t>
  </si>
  <si>
    <t xml:space="preserve">Lucas tiene una cuerda de &lt;span class=\"no-break\"&gt;{{Q1}} m&lt;/span&gt; y &lt;span class=\"no-break\"&gt;{{Q2}} cm&lt;/span&gt; de longitud. ¿Cuántos centímetros mide de largo?
La cuerda mide &lt;span class=\"no-break\"&gt;{{A1}} cm.&lt;/span&gt;</t>
  </si>
  <si>
    <t xml:space="preserve">Q1: Mín 1; Máx 20; Step: 1
Q2: Mín 1; Máx 99; Step: 1</t>
  </si>
  <si>
    <t xml:space="preserve">A1 = {{Q1}}*100 + {{Q2}}</t>
  </si>
  <si>
    <t xml:space="preserve">¿Cuánto mide la cuerda?
Mide {{A1}} m y {{A2}} cm.
(Cloze math)
A1 = {{Q1}}
A2 = {{Q2}}</t>
  </si>
  <si>
    <t xml:space="preserve">¿Qué pide el enunciado?
La longitud de la cuerda en centímetros.*
La longitud de la cuerda en metros.
La longitud de la cuerda en kilómetros.</t>
  </si>
  <si>
    <t xml:space="preserve">Con esto en mente, completa el siguiente cálculo para obtener los centímetros de cuerda.
{{Q1}} m y {{Q2}} cm = {{Q1}} m × 100 + {{Q2}} cm = {{A1}} cm + {{Q2}} cm = {{A2}} cm
(Cloze math)
A1 = {{Q1}}*100
A2 = {{Q1}}*100 + {{Q2}}</t>
  </si>
  <si>
    <t xml:space="preserve">{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t>
  </si>
  <si>
    <t xml:space="preserve">Se ha construido un rascacielos con una altura de {{T1}} m. ¿Cómo se expresaría en forma compleja?
El rascacielos mide {{A1}} hm y {{A2}} m.</t>
  </si>
  <si>
    <t xml:space="preserve">Q1: Mín 2;Máx 8; Step: 1
Q2: Mín 10;Máx 99; Step: 1</t>
  </si>
  <si>
    <t xml:space="preserve">A1 = {{Q1}}
A2 = {{Q2}}
T1 = {{Q1}}*100+{{Q2}}</t>
  </si>
  <si>
    <t xml:space="preserve">¿Cuánto mide el rascacielos?
Mide &lt;span class=\"no-break\"&gt;{{A3}} m.&lt;/span&gt;
(Cloze math)
{{A3}} = {{Q1}}*100+{{Q2}}</t>
  </si>
  <si>
    <t xml:space="preserve">¿Qué pide el enunciado?
La altura del rascacielos expresada en hectómetros y metros.*
La altura del rascacielos expresada en metros.
La altura del rascacielos expresada en hectómetros.</t>
  </si>
  <si>
    <t xml:space="preserve">Con esto en mente, completa el siguiente cálculo para obtener la altura del rascacielo.
{{T1}} m = {{A1}} m y {{Q2}} m = {{A2}} hm y {{A3}} m
(Cloze math)
A1 = {{Q1}}*100
A2 = {{Q1}}
A3 = {{Q2}}</t>
  </si>
  <si>
    <t xml:space="preserve">{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t>
  </si>
  <si>
    <t xml:space="preserve">En una ciudad se ha construido un nuevo tramo de carretera de &lt;span class=\"no-break\"&gt;{{T1}} m.&lt;/span&gt; ¿Cómo se expresaría esa distancia en forma compleja?
Se han construido &lt;span class=\"no-break\"&gt;{{A1}} km&lt;/span&gt; y &lt;span class=\"no-break\"&gt;{{A2}} m&lt;/span&gt; de carretera.</t>
  </si>
  <si>
    <t xml:space="preserve">Q1: Mín 1; Máx 9; Step: 1
Q2: Mín 10; Máx 999; Step: 1</t>
  </si>
  <si>
    <t xml:space="preserve">A1 = {{Q1}}
A2 = {{Q2}}
T1 = {{Q1}}*1000+{{Q2}}</t>
  </si>
  <si>
    <t xml:space="preserve">¿Cuánto mide el nuevo tramo de carretera?
Mide &lt;span class=\"no-break\"&gt;{{A2}} m.&lt;/span&gt;
(Cloze math)
A2 = {{Q1}}*1000+{{Q2}}</t>
  </si>
  <si>
    <t xml:space="preserve">¿Qué pide el enunciado?
La longitud del tramo de carretera expresada en kilómetros y metros.*
La longitud del tramo de carretera expresada en kilómetros.
La longitud del tramo de carretera expresada en hectómetros y metros.</t>
  </si>
  <si>
    <t xml:space="preserve">Con esto en mente, completa el siguiente cálculo para obtener la longitud del tramo de carretera.
{{T1}} m = {{A1}} m y {{Q2}} m = {{A2}} km y {{A3}} m
(Cloze math)
A1 = {{Q1}}*1000
A2 = {{Q1}}
A3 = {{Q2}}</t>
  </si>
  <si>
    <t xml:space="preserve">{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t>
  </si>
  <si>
    <t xml:space="preserve">M5-MyM-17b</t>
  </si>
  <si>
    <t xml:space="preserve">Ordena medidas de longitud dadas en forma simple y compleja</t>
  </si>
  <si>
    <t xml:space="preserve">Ordena las siguientes longitudes de mayor a menor.
{{T1}} m
{{T2}} dm
{{T3}} cm
{{T4}} dam</t>
  </si>
  <si>
    <t xml:space="preserve">Selecciona el resultado que cumpla las condiciones dadas.
{{Q1}} km y {{Q2}} m &lt; {{A1}} | {{A2}}| {{A3}}* m
{{Q3}} dm y {{Q4}} mm &gt; {{A4}}*| {{A5}} |{{A6}} mm
{{T5}} dam &lt; {{A7}} km y {{A8}} dam | {{A9}} km y {{A10}} dam *| {{A11}} km y {{A12}} dam</t>
  </si>
  <si>
    <t xml:space="preserve">Q1: Mín = 1; Máx = 9999; Step = 1
Q2: Mín = 1; Máx = 9999; Step = 1
Q3: Mín = 1; Máx = 9999; Step = 1
Q4: Mín = 1; Máx = 9999; Step = 1</t>
  </si>
  <si>
    <t xml:space="preserve">T1 = {{Q1}}/100
T2 = {{Q2}}/10
T3 = {{Q3}}
T4 = {{Q1}}/1000
Ordenar según valores de Q1-Q4.</t>
  </si>
  <si>
    <t xml:space="preserve">Transforma todas las medidas a la misma unidad.</t>
  </si>
  <si>
    <t xml:space="preserve">&lt;p&gt;Para ordenar estas medidas de mayor a menor, conviértelas todas a la misma unidad y después compáralas.&lt;/p&gt;
Imagen M5-MyM-1b-3
&lt;p&gt;{{T4}} dam = {{T4}} × 1 000 = {{Q4}} cm&lt;/p&gt;&lt;p&gt;{{T1}} m = {{T1}} × 100 = {{Q1}} cm&lt;/p&gt;&lt;p&gt;{{T2}} dm = {{T2}} × 10 = {{Q2}} cm&lt;/p&gt;&lt;p&gt;{{T3}} cm&lt;/p&gt;</t>
  </si>
  <si>
    <t xml:space="preserve">{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t>
  </si>
  <si>
    <t xml:space="preserve">Ordena de menor a mayor las siguientes medidas de longitud.
{{T11}} dm y {{T12}} cm
{{T21}} m y {{T22}} cm
{{T3}} dm
{{T4}} cm</t>
  </si>
  <si>
    <t xml:space="preserve">Q1: Mín = 100; Máx = 9999; Step = 1
Q2: Mín = 100; Máx = 9999; Step = 1
Q3: Mín = 100; Máx = 9999; Step = 1
Q4: Mín = 100; Máx = 9999; Step = 1</t>
  </si>
  <si>
    <t xml:space="preserve">T11 = math.floor({{Q1}}/10)
T12 = {{Q1}}-math.floor({{Q1}}/10)*10
T21 = math.floor({{Q2}}/100)
T22 = {{Q2}}-math.floor({{Q2}}/100)*100
T3 = {{Q3}}/10
T4 = {{Q4}}
Ordenar según los valores de Q1-Q4</t>
  </si>
  <si>
    <t xml:space="preserve">¿Qué pide el enunciado?
Ordenar de mayor a menor las medidas de longitud.
Ordenar de menor a mayor las medidas de longitud. *
(Single choice)</t>
  </si>
  <si>
    <t xml:space="preserve">Ahora toma una de las cuatro medidas como ejemplo y conviértela a centímetros.
{{T21}} m = {{T21}} × 100 = {{A2}} cm
{{T21}} m y {{T22}} cm = {{A3}} cm
(Cloze Math)
A2 = math.floor({{Q2}}/100)*100
A3 = {{Q2}}</t>
  </si>
  <si>
    <t xml:space="preserve">Repitiendo los cálculos del paso anterior, ordena las medidas de mayor a menor.
{{T11}} dm y {{T12}} cm = {{Q2}} cm
{{T21}} m y {{T22}} cm = {{Q1}} cm
{{T3}} dm = {{Q3}} cm
{{T4}} cm
(Order list)
</t>
  </si>
  <si>
    <t xml:space="preserve">{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t>
  </si>
  <si>
    <t xml:space="preserve">Un granjero necesita &lt;span class=\"no-break\"&gt;{{Q1}} dam&lt;/span&gt; y &lt;span class=\"no-break\"&gt;{{Q2}} m&lt;/span&gt; de alambre para cercar el gallinero y &lt;span class=\"no-break\"&gt;{{Q3}} cm&lt;/span&gt; para el corral de las ovejas. ¿Cuántos centímetros mide el cerco de menor longitud?
El cerco de menor longitud tiene &lt;span class=\"no-break\"&gt;{{A1}} m.&lt;/span&gt;</t>
  </si>
  <si>
    <t xml:space="preserve">Q1: lista 1
Q2: Mín 1;Máx 9; Step: 2
Q3: Mín 1000;Máx 2000; Step: 200</t>
  </si>
  <si>
    <t xml:space="preserve">A1 = math.min({{Q1}}*1000+{{Q2}}*100, {{Q3}})</t>
  </si>
  <si>
    <t xml:space="preserve">¿Cuánto alambre necesita el granjero para cada cerco?
Necesita &lt;span class=\"no-break\"&gt;{{A2}} dam&lt;/span&gt; y &lt;span class=\"no-break\"&gt;{{A3}} m&lt;/span&gt; para el gallinero y &lt;span class=\"no-break\"&gt;{{A4}} cm&lt;/span&gt; para el corral de las ovejas.
[A2 = {{Q1}}
A3 = {{Q2}}
A4 = {{Q3}}]</t>
  </si>
  <si>
    <t xml:space="preserve">Según el enunciado, ¿qué hay que obtener?
La longitud del cerco más pequeño en centímetros.*
La longitud del cerco más grande en centímetros.
La longitud total de ambos cercos en centímetros.</t>
  </si>
  <si>
    <t xml:space="preserve">Para comprobar cuál es el cerco más pequeño hay que comparar las dos medidas. ¿Cómo se comparan longitudes que están escritas en unidades diferentes?
Hay que reescribir una de las longitudes en la unidad de la otra.*
La que tenga una cifra mayor a la izquierda es la de mayor longitud.
La que tenga la mayor unidad de longitud es la de mayor longitud.</t>
  </si>
  <si>
    <t xml:space="preserve">Como la longitud del gallinero está escrita en forma compleja, hay que convertirla en las unidades del corral de las ovejas. Completa este cálculo.
{{Q1}} dam y {{Q2}} m = {{Q1}} dam × 1 000 + {{Q2}} m × 100 = {{A5}} cm</t>
  </si>
  <si>
    <t xml:space="preserve">Por tanto, ¿cuál es la longitud de menor tamaño? ¿La del gallinero de {{T1}} cm o la del corral de {{Q3}} cm?
La longitud de menor tamaño mide {{A1}} cm.
[T1 = {{Q1}}*1000+{{Q2}}+100]</t>
  </si>
  <si>
    <t xml:space="preserve">{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t>
  </si>
  <si>
    <t xml:space="preserve">{{Q91}}, {{Q92}} y {{Q93}} están volando sus cometas. {{Q91}} ha soltado &lt;span class=\"no-break\"&gt;{{T11}} dm&lt;/span&gt; y &lt;span class=\"no-break\"&gt;{{T12}} cm&lt;/span&gt; de hilo; {{Q92}}, &lt;span class=\"no-break\"&gt;{{T2}} cm&lt;/span&gt; y {{Q93}}, &lt;span class=\"no-break\"&gt;{{Q3}} mm.&lt;/span&gt; Ordénalos de mayor a menor según el hilo que han soltado
A1/A2/A3</t>
  </si>
  <si>
    <t xml:space="preserve">Q1: Mín = 5010; Máx = 16000; Step = 20
Q2: Mín = 5000; Máx = 16000; Step = 10
Q3: Mín = 5000; Máx = 16000; Step = 10
Q91: Jorge, Felipe, Román
Q92: Catalina, Iria, Óliver
Q93: Eire, Carlota, Ayan</t>
  </si>
  <si>
    <t xml:space="preserve">T11 = math.floor({{Q1}}/100)
T12 = {{Q1}}/10-math.floor({{Q1}}/100)*10
T2 = {{Q2}}/10
Ordenar según los valores de Q1-Q4</t>
  </si>
  <si>
    <t xml:space="preserve">¿Qué pide el enunciado?
Ordenar de mayor a menor las longitudes de los hilos.*
Ordenar de menor a mayor las longitudes de los hilos.
(Single choice)</t>
  </si>
  <si>
    <t xml:space="preserve">Ahora toma una de las tres medidas como ejemplo y conviértela a milímetros.
{{T11}} dm = {{T11}} × 100 = {{A1}} mm
{{T12}} cm = {{T12}} × 10 = {{A2}} mm
{{T11}} dm y {{T12}} cm = {{A3}} mm
(Cloze Math)
A1 = math.floor({{Q1}}/100)*100
A2 = {{Q1}}-math.floor({{Q1}}/100)*100
A3 = {{Q1}}</t>
  </si>
  <si>
    <t xml:space="preserve">Repitiendo los cálculos del paso anterior, ordena la longitud de los hilos de mayor a menor.
{{Q91}}: {{T11}} dm y {{T12}} cm = {{Q1}} mm
{{Q92}}: {{T2}} cm = {{Q2}} mm
{{Q93}}: {{Q3}} mm
(Order list)
</t>
  </si>
  <si>
    <t xml:space="preserve">{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t>
  </si>
  <si>
    <t xml:space="preserve">Camila compró una comba de &lt;span class=\"no-break\"&gt;{{T1}} cm&lt;/span&gt; y su hermana, una de &lt;span class=\"no-break\"&gt;{{T21}} m&lt;/span&gt; y &lt;span class=\"no-break\"&gt;{{T22}} dm.&lt;/span&gt; ¿Cuántos decímetros mide la comba más corta?
La comba de menor longitud mide &lt;span class=\"no-break\"&gt;{{A1}} dm.&lt;/span&gt;</t>
  </si>
  <si>
    <t xml:space="preserve">Q1: Mín = 21; Máx = 41; Step = 2
Q2: Mín = 21; Máx = 41; Step = 2</t>
  </si>
  <si>
    <t xml:space="preserve">T1 = {{Q1}}*10
T21 = math.floor({{Q2}}/10)
T22 = {{Q2}}-math.floor({{Q2}}/10)*10
A1 = math.min({{Q1}}, {{Q2}})</t>
  </si>
  <si>
    <t xml:space="preserve">¿Cuánto mide cada comba?
La de Camila mide &lt;span class=\"no-break\"&gt;{{A1}} cm&lt;/span&gt; y la de su hermana, &lt;span class=\"no-break\"&gt;{{A2}} m&lt;/span&gt; y &lt;span class=\"no-break\"&gt;{{A3}} dm&lt;/span&gt;.
(Cloze math)
A2 = {{T1}}
A3 = {{T21}}
A4 = {{T22}}</t>
  </si>
  <si>
    <t xml:space="preserve">Según el enunciado, ¿qué hay que obtener?
La longitud de la comba más corta en decímetros.*
La longitud de la comba más larga en decímetros.
La longitud total de las dos combas en decímetros.</t>
  </si>
  <si>
    <t xml:space="preserve">Para comprobar cuál es la comba más corta, hay que convertir las dos longitudes en decímetros. ¿En qué tabla están las conversiones de unidades correctas?
Imagen M5-MyM-1b-3*
Imagen M5-MyM-1b-4
Imagen M5-MyM-1b-5</t>
  </si>
  <si>
    <t xml:space="preserve">Ahora completa estos cálculos para dejar las dos longitudes en decímetros.
La comba de Camila:
{{T1}} cm = {{T1}} : 10 = {{A5}} dm
La comba de su hermana:
{{T21}} m = {{T21}} × 10 = {{A6}} dm
{{T21}} m y {{T22}} dm = {{A7}} dm
(Cloze text)
A5 = {{Q1}}
A6 = math.floor({{Q2}}/10)*10
A7 = {{Q2}}</t>
  </si>
  <si>
    <t xml:space="preserve">Por tanto, ¿cuál es la comba de menor tamaño?
La comba de {{T3}} dm.*
La comba de {{T4}} dm.
(Single choice)
T3 = math.min({{Q1}}, {{Q2}})
T4 = math.max({{Q1}}, {{Q2}})</t>
  </si>
  <si>
    <t xml:space="preserve">{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t>
  </si>
  <si>
    <t xml:space="preserve">Durante una competición de salto de longitud, Carol saltó &lt;span class=\"no-break\"&gt;{{T11}} m&lt;/span&gt; y &lt;span class=\"no-break\"&gt;{{T12}} cm,&lt;/span&gt; Laura &lt;span class=\"no-break\"&gt;{{T2}} m&lt;/span&gt; e Isabel &lt;span class=\"no-break\"&gt;{{T31}} dm&lt;/span&gt; y &lt;span class=\"no-break\"&gt;{{T32}} cm.&lt;/span&gt; Ordena a las saltadoras de mayor a menor.
(Opciones:
Carol
Laura
Isabel)</t>
  </si>
  <si>
    <t xml:space="preserve">Q1: Mín = 601; Máx = 701; Step = 2
Q2: Mín = 600; Máx = 700; Step = 1
Q3: Mín = 601; Máx = 701; Step = 2</t>
  </si>
  <si>
    <t xml:space="preserve">T11 = math.floor({{Q1}}/100)
T12 = {{Q1}}-math.floor({{Q1}}/100)*100
T2 =  {{Q2}}/100
T31 = math.floor({{Q3}}/10)
T32 = {{Q3}}-math.floor({{Q3}}/10)*10</t>
  </si>
  <si>
    <t xml:space="preserve">¿Qué pide el enunciado?
Ordenar de menor a mayor la longitud de los saltos.
Ordenar de mayor a menor la longitud de los saltos.*
(Single choice)</t>
  </si>
  <si>
    <t xml:space="preserve">Ahora toma una de las tres medidas como ejemplo y conviértela a centímetros.
{{T11}} m = {{T11}} × 100 = {{A2}} cm
{{T11}} m y {{T12}} cm = {{A3}} cm
(Cloze Math)
A2 = math.floor({{Q1}}/100)*100
A3 = {{Q1}}</t>
  </si>
  <si>
    <t xml:space="preserve">Repitiendo los cálculos del paso anterior, ordena a las saltadoras de mayor a menor.
Carol: {{T11}} m y {{T12}} cm = {{Q1}} cm
Laura: {{T2}} m = {{Q2}} cm
Isabel: {{T31}} dm y {{T32}} cm = {{Q3}} cm
(Order list)</t>
  </si>
  <si>
    <t xml:space="preserve">{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t>
  </si>
  <si>
    <t xml:space="preserve">Un puente mide &lt;span class=\"no-break\"&gt;{{T1}} m&lt;/span&gt; de largo y otro, &lt;span class=\"no-break\"&gt;{{T21}} km&lt;/span&gt; y &lt;span class=\"no-break\"&gt;{{T22}} m.&lt;/span&gt; ¿Cuántos hectómetros mide el puente más largo?
El puente más largo mide &lt;span class=\"no-break\"&gt;{{A1}} hm.&lt;/span&gt;</t>
  </si>
  <si>
    <t xml:space="preserve">Q1: Mín = 600; Máx = 800; Step = 1
Q2: Mín = 600; Máx = 800; Step = 1</t>
  </si>
  <si>
    <t xml:space="preserve">T1 = {{Q1}}*10
T21 = math.floor({{Q2}}/100)
T22 = {{Q2}}*10-math.floor({{Q2}}/100)*1000
A1 = math.max({{Q1}}/10, {{Q2}}/10)</t>
  </si>
  <si>
    <t xml:space="preserve">¿Cuál es la longitud de cada puente?
El primer puente mide &lt;span class=\"no-break\"&gt;{{A2}} m&lt;/span&gt; y el segundo, &lt;span class=\"no-break\"&gt;{{A3}} km&lt;/span&gt; y &lt;span class=\"no-break\"&gt;{{A4}} m&lt;/span&gt;.
[A2 = {{T1}}
A3 = {{T21}}
A4 = {{T22}}]</t>
  </si>
  <si>
    <t xml:space="preserve">Según el enunciado, ¿qué hay que obtener?
La longitud del puente más largo en hectómetros.*
La longitud del puente más corto en hectómetros.
La longitud total de los dos puentes en hectómetros.</t>
  </si>
  <si>
    <t xml:space="preserve">Para comprobar cuál es el puente más largo, hay que convertir las longitudes en hectómetros. ¿En qué tabla están las conversiones de unidades correctas?
Imagen M5-MyM-1b-3*
Imagen M5-MyM-1b-4
Imagen M5-MyM-1b-5</t>
  </si>
  <si>
    <t xml:space="preserve">Ahora completa estos cálculos para dejar las dos longitudes en hectómetros.
El primer puente:
{{T1}} m = {{T1}} : 100 = {{A5}} hm
El segundo puente:
{{T21}} km = {{T21}} × 10 = {{A6}} hm
{{T22}} m = {{T22}} : 100 = {{A7}} hm
{{T21}} km y {{T22}} m = {{A8}} hm
(Cloze text)
A5 = {{Q1}}/10
A6 = math.floor({{Q2}}/100)*10
A7 = ({{Q2}}*10-math.floor({{Q2}}/100)*1000)/100
A8 = {{Q2}}/10</t>
  </si>
  <si>
    <t xml:space="preserve">Por tanto, ¿cuál es el puente más largo?
El puente de {{T3}} hm.*
El puente de {{T4}} hm.
(Single choice)
T3 = math.max({{Q1}}/10, {{Q2}}/10)
T4 = math.min({{Q1}}/10, {{Q2}}/10)</t>
  </si>
  <si>
    <t xml:space="preserve">{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t>
  </si>
  <si>
    <t xml:space="preserve">M5-MyM-2a</t>
  </si>
  <si>
    <t xml:space="preserve">Elige la unidad más adecuada para la expresión de una medida de masa</t>
  </si>
  <si>
    <t xml:space="preserve">Elige la unidad más adecuada para expresar la masa de los siguientes elementos.
{{Q1}}: {{A1}}
{{Q2}}: {{A2}}
{{Q3}}: {{A3}}</t>
  </si>
  <si>
    <t xml:space="preserve">Q1 = "Armario", "Mesa", "Ordenador"
Q2 = "Libro", "Tableta de chocolate", "Bolsa de caramelos"
Q3 = "Grano de arroz", "Gota de agua", "Hoja de un árbol"</t>
  </si>
  <si>
    <t xml:space="preserve">A1: kg
A2: g
A3: mg</t>
  </si>
  <si>
    <t xml:space="preserve">1 kg = 1 000 g y 1 g = 1 000 mg</t>
  </si>
  <si>
    <t xml:space="preserve">&lt;p&gt;1 kg equivale a 1 000 g y 1 g equivale a 1 000 mg.&lt;/p&gt;
- Si falla A1:
&lt;p&gt;Por comparar, el peso de una mesa de comedor suele estar en alrededor de unos 100 kg.&lt;/p&gt;
- Si falla A2:
&lt;p&gt;Por comparar, el peso de un libro suele estar en alrededor de unos 500 g.&lt;/p&gt;
- Si falla A3:
&lt;p&gt;Por comparar, el peso de un grano de arroz suele estar en alrededor de unos 1.5 mg.&lt;/p&gt;</t>
  </si>
  <si>
    <t xml:space="preserve">{"id":"M5-MyM-2a-I-1","stimulus":"&lt;p&gt;Escolha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t>
  </si>
  <si>
    <t xml:space="preserve">Escribe, en su forma abreviada, en cuál de estas unidades de masa (kilogramos, gramos y miligramos) se expresan mejor los siguientes animales.
{{Q1}}: {{A1}}
{{Q2}}: {{A2}}
{{Q3}}: {{A3}}</t>
  </si>
  <si>
    <t xml:space="preserve">Q1 = "Hormiga", "Abeja", "Mariposa"
Q2 = "Elefante", "Rinoceronte", "Caballo"
Q3 = "Pez de acuario", "Hámster", "Periquito"</t>
  </si>
  <si>
    <t xml:space="preserve">A1: mg
A2: kg
A3: g</t>
  </si>
  <si>
    <t xml:space="preserve">&lt;p&gt;1 kg equivale a 1 000 g y 1 g equivale a 1 000 mg.&lt;/p&gt;
- Si falla A1:
&lt;p&gt;La masa de las mariposas, abejas y hormigas se encuentra entre los 2 mg y los 8 mg.&lt;/p&gt;
- Si falla A2:
&lt;p&gt;La masa de los caballos, rinocerontes y elefantes se encuentra entre los 300 kg y los 6 000 kg.&lt;/p&gt;
- Si falla A3:
&lt;p&gt;La masa de los peces de acuario, hámsteres y periquitos se encuentra entre los 10 g y los 150 g.&lt;/p&gt;</t>
  </si>
  <si>
    <t xml:space="preserve">{"id":"M5-MyM-2a-E-1","stimulus":"&lt;p&gt;Escreva,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t>
  </si>
  <si>
    <t xml:space="preserve">Escribe, en su forma abreviada, en cuál de estas unidades de masa (kilogramos, gramos y miligramos) se expresan mejor los siguientes animales.
{{Q3}}: {{A3}}
{{Q2}}: {{A2}}
{{Q1}}: {{A1}}</t>
  </si>
  <si>
    <t xml:space="preserve">&lt;p&gt;1 kg equivale a 1 000 g y 1 g equivale a 1 000 mg.&lt;/p&gt;
- Si falla A1:
&lt;p&gt;La masa de los peces de acuario, hámsteres y periquitos se encuentra entre los 10 g y los 150 g.&lt;/p&gt;
- Si falla A2:
&lt;p&gt;La masa de los caballos, rinocerontes y elefantes se encuentra entre los 300 kg y los 6 000 kg.&lt;/p&gt;
- Si falla A3:
&lt;p&gt;La masa de las mariposas, abejas y hormigas se encuentra entre los 2 mg y los 8 mg.&lt;/p&gt;</t>
  </si>
  <si>
    <t xml:space="preserve">{"id":"M5-MyM-2a-E-2","stimulus":"&lt;p&gt;Escreva,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t>
  </si>
  <si>
    <t xml:space="preserve">M5-MyM-27a</t>
  </si>
  <si>
    <t xml:space="preserve">Calcula conversiones de unidades de masa (números de hasta 4 cifras entera y 2 decimales)</t>
  </si>
  <si>
    <t xml:space="preserve">Selecciona la conversión de unidades correcta.
{{Q1}} kg = {{grupo1}} dm
{{Q2}} g = {{grupo2}} cg
{{Q3}} mg = {{grupo3}} dg</t>
  </si>
  <si>
    <t xml:space="preserve">Q1: Mín = 10; Máx = 99; Step = 0.1
Q2: Mín = 100; Máx = 999; Step = 1
Q3: Mín = 100; Máx = 900; Step = 10</t>
  </si>
  <si>
    <t xml:space="preserve">grupo 1: A1*|A2|A3
A1 = {{Q1}}*10000
A2 = {{Q1}}*1000
A3 = {{Q1}}*100
grupo 2: A4*|A5|A6
A4 = {{Q2}}*100
A5 = {{Q2}}*10
A6 = {{Q2}}*1000
grupo 3: A7*|A8|A9
A7 = {{Q3}}/100
A8 = {{Q3}}/10
A9 = {{Q3}}*100</t>
  </si>
  <si>
    <t xml:space="preserve">Imagen M5-MyM-2b-1</t>
  </si>
  <si>
    <t xml:space="preserve">Imagen M5-MyM-2b-1
- Si falla A1:
&lt;p&gt;{{Q1}} kg = {{Q1}} × 10 000 = {{T1}} dg&lt;/p&gt;
- Si falla A2:
&lt;p&gt;{{Q2}} g = {{Q2}} × 100 = {{T2}} cg&lt;/p&gt;
- Si falla A3:
&lt;p&gt;{{Q3}} mg = {{Q3}} : 100 = {{T3}} dg&lt;/p&gt;</t>
  </si>
  <si>
    <t xml:space="preserve">T1 = {{Q1}}*10000
T2 = {{Q2}}*100
T3 = {{Q3}}/100</t>
  </si>
  <si>
    <t xml:space="preserve">{"id":"M5-MyM-27a-I-1","stimulus":"&lt;p&gt;Selecione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t>
  </si>
  <si>
    <t xml:space="preserve">Selecciona la conversión de unidades correcta.
{{Q1}} dg = {{grupo1}} hg
{{Q2}} g = {{grupo2}} dag
{{Q3}} dag = {{grupo3}} dg</t>
  </si>
  <si>
    <t xml:space="preserve">Q1: Mín = 1000; Máx = 9900; Step = 10
Q2: Mín = 10; Máx = 99; Step = 0.1
Q3: Mín = 10; Máx = 99; Step = 0.1</t>
  </si>
  <si>
    <t xml:space="preserve">grupo 1: A1*|A2|A3
A1 = {{Q1}}/1000
A2 = {{Q1}}/100
A3 = {{Q1}}*10
grupo 2: A4*|A5|A6
A4 = {{Q2}}/10
A5 = {{Q2}}*10
A6 = {{Q2}}/100
grupo 3: A7*|A8|A9
A7 = {{Q3}}*100
A8 = {{Q3}}*10
A9 = {{Q3}}/100</t>
  </si>
  <si>
    <t xml:space="preserve">Imagen M5-MyM-2b-1
- Si falla A1:
&lt;p&gt;{{Q1}} dg = {{Q1}} : 1 000 = {{T1}} hg&lt;/p&gt;
- Si falla A2:
&lt;p&gt;{{Q2}} g = {{Q2}} : 10 = {{T2}} dag&lt;/p&gt;
- Si falla A3:
&lt;p&gt;{{Q3}} dag = {{Q3}} × 100 = {{T3}} dg&lt;/p&gt;</t>
  </si>
  <si>
    <t xml:space="preserve">T1 = Lemonlib.round({{Q1}}/1000, 2)
T2 = Lemonlib.round({{Q2}}/10, 2)
T3 = Lemonlib.round({{Q3}}*100, 2)</t>
  </si>
  <si>
    <t xml:space="preserve">{"id":"M5-MyM-27a-I-2","stimulus":"&lt;p&gt;Selecione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t>
  </si>
  <si>
    <t xml:space="preserve">Expresa las siguientes cantidades en la unidad de masa indicada.
{{Q1}} g = {{A1}} mg
{{Q2}} dg = {{A2}} kg</t>
  </si>
  <si>
    <t xml:space="preserve">Q1: Mín 0.01;Máx 9.99; Step: 0.01
Q2: Mín 100;Máx 9900; Step: 100</t>
  </si>
  <si>
    <t xml:space="preserve">A1: {{Q1}}*1000
A2: {{Q2}}/10000</t>
  </si>
  <si>
    <t xml:space="preserve">Imagen M5-MyM-2b-1
- Si falla A1: 
&lt;p&gt;{{Q1}} g = {{Q1}} × 1 000 = {{A1}} mg&lt;/p&gt;
- Si falla A2:
&lt;p&gt;{{Q2}} dg = {{Q2}} : 10 000 = {{A2}} kg</t>
  </si>
  <si>
    <t xml:space="preserve">{"id":"M5-MyM-27a-E-1","stimulus":"&lt;p&gt;Expresse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t>
  </si>
  <si>
    <t xml:space="preserve">Expresa las siguientes cantidades en la unidad de masa indicada.
{{Q1}} hg = {{A1}} g
{{Q2}} dag = {{A2}} cg</t>
  </si>
  <si>
    <t xml:space="preserve">Q1: Mín 10;Máx 99.9; Step: 0.1
Q2: Mín 0.01;Máx 9.99; Step: 0.01</t>
  </si>
  <si>
    <t xml:space="preserve">A1: {{Q1}}*100
A2: {{Q2}}*1000</t>
  </si>
  <si>
    <t xml:space="preserve">Imagen M5-MyM-2b-1
- Si falla A1:
&lt;p&gt;{{Q1}} hg = {{Q1}}  × 100 = {{A1}} g&lt;/p&gt;
- Si falla A2:
&lt;p&gt;{{Q2}} dag = {{Q2}} × 1 000 = {{A2}} cg&lt;/p&gt;</t>
  </si>
  <si>
    <t xml:space="preserve">{"id":"M5-MyM-27a-E-2","stimulus":"&lt;p&gt;Expresse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t>
  </si>
  <si>
    <t xml:space="preserve">Expresa las siguientes cantidades en la unidad de masa indicada.
{{Q1}} g = {{A1}} cg
{{Q2}} g = {{A2}} kg</t>
  </si>
  <si>
    <t xml:space="preserve">Q1: Mín 0.001;Máx 0.999; Step: 0.001
Q2: Mín 100;Máx 9900; Step: 100</t>
  </si>
  <si>
    <t xml:space="preserve">A1: {{Q1}}*100
A2:{{Q2}}/1000</t>
  </si>
  <si>
    <t xml:space="preserve">Imagen M5-MyM-2b-1
- Si falla A1:
&lt;p&gt;{{Q1}} g = {{Q1}} × 100 = {{A1}} cg&lt;/p&gt;
- Si falla A2:
&lt;p&gt;{{Q2}} g = {{Q2}} : 1 000 = {{A2}} kg&lt;/p&gt;
</t>
  </si>
  <si>
    <t xml:space="preserve">{"id":"M5-MyM-27a-E-3","stimulus":"&lt;p&gt;Expresse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t>
  </si>
  <si>
    <t xml:space="preserve">Nicolás ha comprado &lt;span class=\"no-break\"&gt;{{Q1}} kg&lt;/span&gt; de albaricoque para hacer mermelada. ¿Cómo se expresaría esta cantidad en gramos?
Nicolás ha comprado &lt;span class=\"no-break\"&gt;{{A1}} g&lt;/span&gt; de albaricoque.</t>
  </si>
  <si>
    <t xml:space="preserve">Q1: Mín 1;Máx 10; Step: 0.01</t>
  </si>
  <si>
    <t xml:space="preserve">A1: {{Q1}}*1000
</t>
  </si>
  <si>
    <t xml:space="preserve">¿Cuántos kilogramos de albaricoques ha comprado Nicolás?
Nicolás ha comprado &lt;span class=\"no-break\"&gt;{{A2}} kg&lt;/span&gt; de albaricoques.
[{{A2}}:{{Q1}}]</t>
  </si>
  <si>
    <t xml:space="preserve">¿Qué pide el enunciado?
Convertir los kilogramos en gramos.*
Convertir los gramos en kilogramos.
Convertir los kilogramos en miligramos.</t>
  </si>
  <si>
    <t xml:space="preserve">¿En qué tabla están las conversiones de unidades correctas?
M5-MyM-2b-1*
M5-MyM-2b-2
M5-MyM-2b-3
(Single choice)</t>
  </si>
  <si>
    <t xml:space="preserve">Realiza la siguiente operación para obtener los gramos de albaricoques.
{{Q1}} kg = {{Q1}} × 1 000 = {{A1}} g
(Cloze math)
{{A3}}: {{Q1}}*1000</t>
  </si>
  <si>
    <t xml:space="preserve">{"id":"M5-MyM-27a-A-1","seed":{"parameters":[{"name":"Q1","label":null,"min":1.01,"max":9.99,"step":0.01}],"uniques":true},"scaffolding":[{"id":"step-0","stimulus":"&lt;p&gt;Nicolás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t>
  </si>
  <si>
    <t xml:space="preserve">Un elefante pesa {{Q1}} toneladas. ¿A cuantós hectogramos equivale esa cantidad?
Equivale a &lt;span class=\"no-break\"&gt;{{A1}} hg.&lt;/span&gt;</t>
  </si>
  <si>
    <t xml:space="preserve">Q1: Mín 3;Máx 6; Step: 0.1</t>
  </si>
  <si>
    <t xml:space="preserve">A1 = {{Q1}}*10000</t>
  </si>
  <si>
    <t xml:space="preserve">¿Cuántas toneladas pesa el elefante?
El elefante pesa &lt;span class=\"no-break\"&gt;{{A2}} toneladas.&lt;/span&gt;
[{{A2}} = {{Q1}}]</t>
  </si>
  <si>
    <t xml:space="preserve">¿Qué pide el enunciado?
Convertir las toneladas en hectogramos.*
Convertir los hectogramos en toneladas.
Convertir las toneladas en kilogramos.</t>
  </si>
  <si>
    <t xml:space="preserve">¿Cuál de estas equivalencias de toneladas y kilogramos es correcta?
1 t = 1 000 kg*
1 t = 10 kg
1 t = 100 kg</t>
  </si>
  <si>
    <t xml:space="preserve">Realiza la siguiente operación para obtener los hectogramos del elefante.
{{Q1}} t = {{Q1}} × 10 000 = {{A1}} hg
(Cloze math)
A1 = {{Q1}}*10000</t>
  </si>
  <si>
    <t xml:space="preserve">{"id":"M5-MyM-27a-A-2","seed":{"parameters":[{"name":"Q1","label":null,"min":3,"max":6,"step":0.1}],"uniques":true},"scaffolding":[{"id":"step-0","stimulus":"&lt;p&gt;Um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t>
  </si>
  <si>
    <t xml:space="preserve">Una pastelería ha encargado &lt;span class=\"no-break\"&gt;{{Q1}} dag&lt;/span&gt; de harina. ¿Cuántos kilogramos son?
Ha pedido &lt;span class=\"no-break\"&gt;{{A1}} kg&lt;/span&gt; de harina.</t>
  </si>
  <si>
    <t xml:space="preserve">Q1: Mín 1000;Máx 9999; Step: 1</t>
  </si>
  <si>
    <t xml:space="preserve">¿Cuántos decagramos de harina ha encargado la pastelería?
Ha encargado &lt;span class=\"no-break\"&gt;{{A2}} dag.&lt;/span&gt;
[{{A2}}:{{Q1}}]</t>
  </si>
  <si>
    <t xml:space="preserve">¿Qué pide el enunciado?
Convertir los decagramos en kilogramos.*
Convertir los kilogramos en decagramos.
Convertir los gramos en kilogramos.</t>
  </si>
  <si>
    <t xml:space="preserve">Realiza la siguiente operación para obtener los kilogramos de harina.
{{Q1}} dag = {{Q1}} : 100 = {{A1}} kg
(Cloze math)
A1 = {{Q1}}/100</t>
  </si>
  <si>
    <t xml:space="preserve">{"id":"M5-MyM-27a-A-3","seed":{"parameters":[{"name":"Q1","label":null,"min":1000,"max":9999,"step":1}],"uniques":true},"scaffolding":[{"id":"step-0","stimulus":"&lt;p&gt;Uma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t>
  </si>
  <si>
    <t xml:space="preserve">Raquel ha comprado &lt;span class=\"no-break\"&gt;{{Q1}} cg&lt;/span&gt; de canela. ¿A cuántos decagramos equivalen?
Raquel ha comprado &lt;span class=\"no-break\"&gt;{{A1}} dag.&lt;/span&gt;</t>
  </si>
  <si>
    <t xml:space="preserve">Q1: Mín 100;Máx 999; Step: 1</t>
  </si>
  <si>
    <t xml:space="preserve">¿Cuántos centigramos de canela ha comprado Raquel?
Ha comprado &lt;span class=\"no-break\"&gt;{{A2}} cg.&lt;/span&gt;
[{{A2}}:{{Q1}}]</t>
  </si>
  <si>
    <t xml:space="preserve">¿Qué pide el enunciado?
Convertir los centigramos en decagramos.*
Convertir los decagramos en centigramos .
Convertir los centigramos en miligramos.</t>
  </si>
  <si>
    <t xml:space="preserve">Realiza la siguiente operación para obtener los decagramos de canela.
{{Q1}} cg = {{Q1}} : 1 000 = {{A1}} dag
(Cloze math)
A1 = {{Q1}}/1000</t>
  </si>
  <si>
    <t xml:space="preserve">{"id":"M5-MyM-27a-A-4","seed":{"parameters":[{"name":"Q1","label":null,"min":100,"max":999,"step":1}],"uniques":true},"scaffolding":[{"id":"step-0","stimulus":"&lt;p&gt;Raquel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t>
  </si>
  <si>
    <t xml:space="preserve">Sonia ha comprado &lt;span class=\"no-break\"&gt;{{Q1}} dag&lt;/span&gt; de abono para sus plantas. ¿Cuántos hectogramos son?
Ha comprado &lt;span class=\"no-break\"&gt;{{A1}} hg&lt;/span&gt; de abono.</t>
  </si>
  <si>
    <t xml:space="preserve">Q1: Mín 500;Máx 5500; Step: 1</t>
  </si>
  <si>
    <t xml:space="preserve">¿Cuántos decagramos de abono ha comprado Sonia?
Ha comprado &lt;span class=\"no-break\"&gt;{{A2}} dag.&lt;/span&gt;
[{{A2}}:{{Q1}}]</t>
  </si>
  <si>
    <t xml:space="preserve">¿Qué pide el enunciado?
Convertir los decagramos en hectogramos.*
Convertir los hectogramos en decagramos.
Convertir los gramos en hectogramos.</t>
  </si>
  <si>
    <t xml:space="preserve">Realiza la siguiente operación para obtener los hectogramos de abono.
{{Q1}} dag = {{Q1}} : 10 = {{A1}} hg
(Cloze math)
A1 = {{Q1}}/10</t>
  </si>
  <si>
    <t xml:space="preserve">{"id":"M5-MyM-27a-A-5","seed":{"parameters":[{"name":"Q1","label":null,"min":500,"max":5500,"step":1}],"uniques":true},"scaffolding":[{"id":"step-0","stimulus":"&lt;p&gt;Sonia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t>
  </si>
  <si>
    <t xml:space="preserve">M5-MyM-28a</t>
  </si>
  <si>
    <t xml:space="preserve">Ordena medidas de masa con números de hasta 4 cifras y 2 decimales</t>
  </si>
  <si>
    <t xml:space="preserve">Ordena de mayor a menor las siguientes medidas de masa.
{{Q1}} {{Q9}}
{{Q2}} {{Q9}}
{{Q3}} {{Q9}}
{{Q4}} {{Q9}}</t>
  </si>
  <si>
    <t xml:space="preserve">Q1: Mín 1;Máx 100; Step: 1
Q2: Mín 1;Máx 100; Step: 1
Q3: Mín 1;Máx 100; Step: 1
Q4: Mín 1;Máx 100; Step: 1
Q9 Lista: dg, cg, g, dag, hg, kg</t>
  </si>
  <si>
    <t xml:space="preserve">A1 = {{Q1}}
A2 = {{Q2}}
A3 = {{Q3}}
A4 = {{Q4}}</t>
  </si>
  <si>
    <t xml:space="preserve">&lt;p&gt;Para comparar medidas de masa, estas tienen que estar expresadas en la misma unidad. Después, se comparan sus cifras empezando por la izquierda. Por ejemplo, 50 {{Q9}} es mayor que 40 {{Q9}}.&lt;/p&gt;</t>
  </si>
  <si>
    <t xml:space="preserve">{"id":"M5-MyM-28a-I-1","stimulus":"&lt;p&gt;Arraste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t>
  </si>
  <si>
    <t xml:space="preserve">Ordena de mayor a menor las siguientes medidas de masa.
{{T1}} cg
{{T2}} dg
{{T3}} g
{{T4}} dag</t>
  </si>
  <si>
    <t xml:space="preserve">Q1: Mín 1;Máx 100; Step: 0.1
Q2: Mín 1;Máx 100; Step: 0.1
Q3: Mín 1;Máx 100; Step: 0.1
Q4: Mín 1;Máx 100; Step: 0.1</t>
  </si>
  <si>
    <t xml:space="preserve">T1 = {{Q1}}*100
T2 = {{Q2}}*10
T3 = {{Q3}}
T4 = {{Q4}}/10
A1 = {{Q1}}
A2 = {{Q2}}
A3 = {{Q3}}
A4 = {{Q4}}</t>
  </si>
  <si>
    <t xml:space="preserve">¿Qué pide el enunciado?
Ordenar las medidas de masa de mayor a menor.*
Ordenar las medidas de masa de menor a mayor.
Averiguar la medida de masa de mayor peso.
Averiguar la medida de masa de menor peso.
[single choice]</t>
  </si>
  <si>
    <t xml:space="preserve">Para ordenar las distintas medidas, hay que expresarlas en la misma unidad. ¿En qué tabla están las conversiones de unidades correctas?
Imagen M5-MyM-2b-1*
Imagen M5-MyM-2b-2
Imagen M5-MyM-2b-3
(Single choice)</t>
  </si>
  <si>
    <t xml:space="preserve">Con la ayuda de la anterior tabla de conversiones, convierte todas las cantidades a gramos.
{{T1}} cg = {{T1}} : 100 = {{A1}} g
{{T2}} dg = {{T2}} : 10 = {{A2}} g 
{{Q3}} g
{{T4}} dag = {{T4}} × 10 = {{A4}} g 
[cloze with math]
T1 = {{Q1}}*100
T2 = {{Q2}}*10
T4 = {{Q4}}/10
[Respuesta: A1={{Q1}}]
[Respuesta: A2={{Q2}}]
[Respuesta: A4={{Q4}}]</t>
  </si>
  <si>
    <t xml:space="preserve">Con los resultados anteriores, ordena las medidas de masa de mayor a menor.
{{T1}} cg = {{Q1}} g 
{{T2}} dg = {{Q2}} g
{{Q3}} g
{{T4}} dag = {{Q4}} g
[order list]
T1 = {{Q1}}*100
T2 = {{Q2}}*10
T4 = {{Q4}}/10</t>
  </si>
  <si>
    <t xml:space="preserve">{"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t>
  </si>
  <si>
    <t xml:space="preserve">A un museo acaban de llegar dos fósiles de trilobites. Uno pesa &lt;span class=\"no-break\"&gt;{{T1}} dag&lt;/span&gt; y el otro, &lt;span class=\"no-break\"&gt;{{T2}} dg.&lt;/span&gt; ¿Cuántos gramos pesa el más ligero de los dos?
El fósil de menor masa pesa &lt;span class=\"no-break\"&gt;{{A1}} g.&lt;/span&gt;</t>
  </si>
  <si>
    <t xml:space="preserve">Mauricio tiene un perro que pesa {{Q1}} dag Y Micky tiene un gato que pesa {{Q2}} g. ¿Cuántos decigramos pesa el animal de menor masa?
El animal de menor masa tiene {{A1}} dag.</t>
  </si>
  <si>
    <t xml:space="preserve">Q1: Mín 100;Máx 999 ; Step: 0.1
Q2: Mín 100;Máx 999; Step: 0.1</t>
  </si>
  <si>
    <t xml:space="preserve">T1 = {{Q1}}/10
T2 = {{Q2}}*10
A1 = math.min({{Q1}}, {{Q2}})</t>
  </si>
  <si>
    <t xml:space="preserve">¿Cuánto pesan los fósiles de trilobites?
El primero pesa {{T1}} dag.
El segundo pesa {{T2}} dg.</t>
  </si>
  <si>
    <t xml:space="preserve">¿Qué pide el enunciado?
Indicar cuántos gramos pesa el fósil más ligero. *
Indicar cuántos gramos pesa el fósil más pesado.
Indicar cuántos gramos pesan los fósiles juntos.
[single choice]</t>
  </si>
  <si>
    <t xml:space="preserve">Con la ayuda de la anterior tabla de conversiones, calcula los gramos que pesa cada fósil.
{{T1}} dag = {{T1}} × 10 = {{A2}} g
{{T2}} dg = {{T2}} : 10 = {{A3}} g
[cloze with math]
A2 = Q1
A3 = Q2</t>
  </si>
  <si>
    <t xml:space="preserve">Selecciona por tanto cuál es el fósil más ligero.
El trilobite de {{T3}} g
El trilobite de {{T4}} g*
(single choice) 
T3 = math.max({{Q1}}, {{Q2}})
T4 = math.min({{Q1}}, {{Q2}})</t>
  </si>
  <si>
    <t xml:space="preserve">{"id":"M5-MyM-28a-A-1","seed":{"parameters":[{"name":"Q1","label":null,"min":100,"max":999,"step":0.1},{"name":"Q2","label":null,"min":100,"max":999,"step":1}],"uniques":true},"scaffolding":[{"id":"step-0","stimulus":"&lt;p&gt;Em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t>
  </si>
  <si>
    <t xml:space="preserve">El padre de Mariano tiene una camioneta que pesa {{T1}} toneladas y su tío, un coche que pesa &lt;span class=\"no-break\"&gt;{{T2}} hg.&lt;/span&gt; ¿Cuántos kilogramos pesa el vehículo de mayor masa?
El vehículo de mayor masa pesa &lt;span class=\"no-break\"&gt;{{A1}} kg.&lt;/span&gt;</t>
  </si>
  <si>
    <t xml:space="preserve">Q1: Mín = 2000; Máx = 5000; Step = 100.
Q2: Mín = 2000; Máx = 5000; Step = 10.</t>
  </si>
  <si>
    <t xml:space="preserve">T1 = {{Q1}}/1000
T2 = {{Q2}}*10
A1 = math.max({{Q1}}, {{Q2}})</t>
  </si>
  <si>
    <t xml:space="preserve">¿Cuánto pesan los vehículos?
La camioneta pesa {{T1}} toneladas.
El coche pesa {{T2}} hg.</t>
  </si>
  <si>
    <t xml:space="preserve">¿Qué pide el enunciado?
Indicar cuántos kilogramos pesa el vehículo de mayor masa. *
Indicar cuántos kilogramos pesa el vehículo de menor masa.
Indicar cuántos gramos pesa el vehículo de menor masa.
[single choice]</t>
  </si>
  <si>
    <t xml:space="preserve">Con la ayuda de la anterior tabla de conversiones, calcula los kilogramos que pesa cada vehículo.
{{T1}} toneladas = {{T1}} × 1 000 = {{A2}} kg
{{T2}} hg = {{T2}} : 10 = {{A3}} kg
[cloze with math]
A2 = {{Q1}}
A3 = {{Q2}}</t>
  </si>
  <si>
    <t xml:space="preserve">Selecciona, por tanto, cuál es el vehículo más pesado.
La camioneta de {{T3}} kg*
El coche de {{T4}} kg
(single choice) 
T3 = math.max({{Q1}}, {{Q2}})
T4 = math.min({{Q1}}, {{Q2}})</t>
  </si>
  <si>
    <t xml:space="preserve">{"id":"M5-MyM-28a-A-2","seed":{"parameters":[{"name":"Q1","label":null,"min":2000,"max":5000,"step":100},{"name":"Q2","label":null,"min":2000,"max":5000,"step":10}],"uniques":true},"scaffolding":[{"id":"step-0","stimulus":"&lt;p&gt;O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t>
  </si>
  <si>
    <t xml:space="preserve">Rodrigo está cocinando una gran lasaña y necesita comprar un gran trozo de queso. Ordena de mayor a menor las siguientes opciones.
{{T1}} kg de {{Qa}}
{{T2}} hg de {{Qb}}
{{T3}} dag de {{Qc}}
{{Q4}} g de {{Qd}}</t>
  </si>
  <si>
    <t xml:space="preserve">Qa: "Gouda", "Parmesano", "Raclette", "Cheddar", "Edam", "Mozzarella", "Provolone"
Qb: "Gouda", "Parmesano", "Raclette", "Cheddar", "Edam", "Mozzarella", "Provolone"
Qc: "Gouda", "Parmesano", "Raclette", "Cheddar", "Edam", "Mozzarella", "Provolone"
Qd: "Gouda", "Parmesano", "Raclette", "Cheddar", "Edam", "Mozzarella", "Provolone"
Q1: Mín  = 800; Máx = 1200; Step = 1
Q2: Mín  = 800; Máx = 1200; Step = 1
Q3: Mín  = 800; Máx = 1200; Step = 1
Q4: Mín  = 800; Máx = 1200; Step = 1</t>
  </si>
  <si>
    <t xml:space="preserve">T1 = {{Q1}}/1000
T2 = {{Q2}}/100
T3 = {{Q3}}/10</t>
  </si>
  <si>
    <t xml:space="preserve">¿Qué pide el enunciado?
Ordenar de mayor a menor las masas de los quesos.*
Ordenar de menor a mayor las masas de los quesos.
Seleccionar el queso de menor masa.
Seleccionar el queso de mayor masa.</t>
  </si>
  <si>
    <t xml:space="preserve">Con la ayuda de la anterior tabla de conversiones, convierte todas las cantidades a gramos.
{{T1}} kg = {{T1}} × 1 000 = {{A1}} g de {{Qa}}
{{T2}} hg = {{T2}} × 100 = {{A2}} g de {{Qb}}
{{T3}} dag = {{T3}} × 10 = {{A3}} g de {{Qc}}
{{Q4}} g de {{Qd}}
[Cloze with math]
A1 = Q1
A2 = Q2
A3 = Q3</t>
  </si>
  <si>
    <t xml:space="preserve">Con los resultados anteriores, ordena las masas de los quesos de mayor a menor.
{{T1}} kg × 1 000 = {{A1}} g de {{Qa}}
{{T2}} hg × 100 = {{A2}} g de {{Qb}}
{{T3}} dag × 10 = {{A3}} g de {{Qc}}
{{Q4}} g de {{Qd}}</t>
  </si>
  <si>
    <t xml:space="preserve">{"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t>
  </si>
  <si>
    <t xml:space="preserve">Alejandro ha comprado las siguientes cantidades de fruta. Ordénalas de menor a mayor masa.
{{T1}} kg de picotas
{{T2}} hg de frambuesas
{{T3}} dag de uvas</t>
  </si>
  <si>
    <t xml:space="preserve">Q1: Mín 1;Máx 2; Step: 0.1
Q2: Mín 1;Máx 2; Step: 0.1
Q3: Mín 1;Máx 2; Step: 0.1</t>
  </si>
  <si>
    <t xml:space="preserve">{{T1}} = {{Q1}}
{{T2}} = {{Q2}}*10
{{T3}} = {{Q3}}*100</t>
  </si>
  <si>
    <t xml:space="preserve">¿Qué pide el enunciado?
Ordenar de menor a mayor las masas de las frutas.*
Ordenar de mayor a menor las masas de las frutas.
Seleccionar qué fruta compró en menor cantidad.</t>
  </si>
  <si>
    <t xml:space="preserve">Con la ayuda de la anterior tabla de conversiones, convierte todas las cantidades a kilogramos.
{{T1}} kg
{{T2}} hg = {{T2}} : 10 = {{A2}} kg
{{T3}} dag = {{T3}} : 100 = {{A2}} kg
[Cloze with math]
A2 = Q2
A3 = Q3</t>
  </si>
  <si>
    <t xml:space="preserve">Con los resultados anteriores, ordena la masa de las frutas de menor a mayor.
{{T1}} kg de picotas
{{T2}} hg de frambuesas = {{A2}} kg
{{T3}} dag de uvas = {{A3}} kg</t>
  </si>
  <si>
    <t xml:space="preserve">{"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t>
  </si>
  <si>
    <t xml:space="preserve">Juan Pablo ha comprado una bolsa con &lt;span class=\"no-break\"&gt;{{T1}} dg&lt;/span&gt; de caramelos y Vera, una con &lt;span class=\"no-break\"&gt;{{T2}} dag.&lt;/span&gt; ¿Cuántos gramos tiene la bolsa que pesa más?
La bolsa que pesa más tiene &lt;span class=\"no-break\"&gt;{{A1}} g.&lt;/span&gt;</t>
  </si>
  <si>
    <t xml:space="preserve">Q1: Mín 500;Máx 750; Step: 1
Q1: Mín 500;Máx 750; Step: 1</t>
  </si>
  <si>
    <t xml:space="preserve">T1 = {{Q1}}*10
T2 = {{Q2}}/10
A1 = math.max({{Q1}}, {{Q2}})</t>
  </si>
  <si>
    <t xml:space="preserve">¿Cuánto pesan las bolsas de caramelos?
La de Juan Pablo pesa {{T1}} dg.
La de Vera pesa {{T2}} dag.</t>
  </si>
  <si>
    <t xml:space="preserve">¿Qué pide el enunciado?
Indicar cuántos gramos tiene la bolsa más pesada. *
Indicar cuántos gramos pesa la bolsa menos pesada.
Indicar cuántos gramos pesan las dos bolsas juntas. </t>
  </si>
  <si>
    <t xml:space="preserve">Con la ayuda de la anterior tabla de conversiones, calcula los gramos que pesa cada bolsa.
{{T1}} dg = {{T1}} : 10 = {{A2}} g
{{T2}} dag = {{T2}} × 10 = {{A3}} g
[Cloze with math]
A3 = {{Q1}}
A3 = {{Q2}}</t>
  </si>
  <si>
    <t xml:space="preserve">Selecciona, por tanto, cuál es la bolsa más pesada.
La bolsa de {{T3}} g*
La bolsa de {{T4}} g
(single choice) 
T3 = math.max({{Q1}}, {{Q2}})
T4 = math.min({{Q1}}, {{Q2}})</t>
  </si>
  <si>
    <t xml:space="preserve">{"id":"M5-MyM-28a-A-5","seed":{"parameters":[{"name":"Q1","label":null,"min":500,"max":750,"step":1},{"name":"Q2","label":null,"min":500,"max":750,"step":1}],"uniques":true},"scaffolding":[{"id":"step-0","stimulus":"&lt;p&gt;Paulo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t>
  </si>
  <si>
    <t xml:space="preserve">M5-MyM-18a</t>
  </si>
  <si>
    <t xml:space="preserve">Expresa en forma simple una medición de masa dada en forma compleja y viceversa con números de hasta 4 cifras y 2 decimales </t>
  </si>
  <si>
    <t xml:space="preserve">Señala cuáles de las siguientes equivalencias son correctas.
{{A1}} g = {{Q1}} g y {{Q2}} cg *
{{Q3}} dag y {{Q4}} g = {{T2}} g *
{{T3}} kg = {{Q5}} kg y {{Q6}} g
{{T4}} mg = {{Q7}} g y {{Q8}} mg
{{Q9}} g y {{Q10}} cg = {{T5}} g
{{Q11}} hg y {{Q12}} dg = {{T6}} dg
(Se ven 3 opciones, 1 correcta)</t>
  </si>
  <si>
    <t xml:space="preserve">Q1: Mín 1;Máx 99; Step: 1
Q2: Mín 1;Máx 99; Step: 1
Q3: Mín 1;Máx 900; Step: 1
Q4: Mín 1;Máx 9; Step: 1
Q5: Mín 10;Máx 90; Step: 10
Q6: Mín 1;Máx 99; Step: 1
Q7: Mín 1;Máx 9; Step: 1
Q8: Mín 10;Máx 90; Step: 10
Q9: Mín 1;Máx 90; Step: 1
Q10: Mín 1;Máx 99; Step: 1
Q11: Mín 1;Máx 9; Step: 1
Q12: Mín 1;Máx 999; Step: 1</t>
  </si>
  <si>
    <t xml:space="preserve">T1: {{Q1}}+ {{Q2}}/100
T2: {{Q3}}*10 + {{Q4}}
T3: {{Q5}}*100 + {{Q6}}
T4: {{Q7}}*100 + {{Q8}}
T5: {{Q9}} + {{Q10}}/10
T6: {{Q11}}*10000 + {{Q12}}</t>
  </si>
  <si>
    <t xml:space="preserve">Imagen: M5-MyM-2b-1</t>
  </si>
  <si>
    <t xml:space="preserve">Imagen: M5-MyM-2b-1
-Si falla {{A3}}:
{{T3}} kg = {{T7}} g + {{Q6}} g = {{T14}} kg y {{Q6}} g
-Si falla {{A4}}:
{{T4}} mg = {{T8}} mg + {{Q8}} mg = {{T13}} g y {{Q8}} mg
-Si falla {{A5}}:
{{Q9}} g y {{Q10}} cg = {{Q9}} g + {{T9}} g = {{T10}} g
-Si falla {{A6}}:
{{Q11}} hg y {{Q12}} dg = {{T11}} dg + {{Q12}} dg = {{T12}} dg</t>
  </si>
  <si>
    <t xml:space="preserve">T7 = {{Q5}} * 100
T8 = {{Q7}}*100
T9 = {{Q10}}/100
T10 = Lemonlib.round({{Q10}}/100, 2)+{{Q9}}
T11 = {{Q11}}*1000
T12 = {{Q11}}*1000 + {{Q12}}
T13 = {{Q7}}/10
T14 = {{Q5}}/10</t>
  </si>
  <si>
    <t xml:space="preserve">{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t>
  </si>
  <si>
    <t xml:space="preserve">Expresa las siguientes masas en forma simple.
{{Q1}} hg y {{Q2}} g = {{A1}} hg
{{Q3}} dag y {{Q4}} cg = {{A2}} cg</t>
  </si>
  <si>
    <t xml:space="preserve">Q1: Mín 1;Máx 99; Step: 1
Q2: Mín 1;Máx 99; Step: 1
Q3: Mín 1;Máx 9; Step: 1
Q4: Mín 1;Máx 999; Step: 1</t>
  </si>
  <si>
    <t xml:space="preserve">A1 = {{Q1}} + {{Q2}}/100
A2 = {{Q3}}*1000 + {{Q4}}</t>
  </si>
  <si>
    <t xml:space="preserve">Imagen: M5-MyM-2b-1
-Si falla {{A1}}:
&lt;p&gt;{{Q1}} hg y {{Q2}} g = {{Q1}} hg + {{Q2}} g : 100 = {{Q1}} hg + {{T1}} hg = &lt;span class=\"no-break\"&gt;{{T2}} hg&lt;/span&gt;&lt;/p&gt;
-Si falla {{A2}}:
&lt;p&gt;{{Q3}} dag y {{Q4}} cg = {{Q3}} dag × 1 000 + {{Q4}} cg = {{T3}} cg + {{Q4}} cg = &lt;span class=\"no-break\"&gt;{{T4}} cg&lt;/span&gt;&lt;/p&gt;</t>
  </si>
  <si>
    <t xml:space="preserve">T1 = {{Q2}}/100
T2 = {{Q1}} + {{Q2}}/100
T3 = {{Q3}}*1000
T4 = {{Q3}}*1000 +  {{Q4}}</t>
  </si>
  <si>
    <t xml:space="preserve">{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t>
  </si>
  <si>
    <t xml:space="preserve">Expresa las siguientes masas en forma compleja.
{{T1}} mg = {{A1}} dg y {{A2}} mg
{{T2}} kg = {{A3}} kg y {{A4}} dg</t>
  </si>
  <si>
    <t xml:space="preserve">Q1: Mín 1;Máx 99; Step: 1
Q2: Mín 1;Máx 99; Step: 1
Q3: Mín 1; Máx 99; Step: 1
Q4: Mín 1;Máx 9999; Step: 1</t>
  </si>
  <si>
    <t xml:space="preserve">T1 = {{Q1}}*100 + {{Q2}}
A1 = {{Q1}}
A2 = {{Q2}}
T2 = {{Q3}} + {{Q4}}/10000
A3 = {{Q3}}
A4 = {{Q4}}</t>
  </si>
  <si>
    <t xml:space="preserve">Imagen: M5-MyM-2b-1
-Si falla A1
{{T1}} mg = {{T3}} mg y {{Q2}} mg = {{Q1}} dg y {{Q2}} mg
-Si falla A2
{{T2}} kg = {{Q3}} kg y {{T4}} kg = {{Q3}} kg y {{Q4}} dg</t>
  </si>
  <si>
    <t xml:space="preserve">T3 = {{Q1}}*100 
T4 = {{Q4}}/10000</t>
  </si>
  <si>
    <t xml:space="preserve">{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t>
  </si>
  <si>
    <t xml:space="preserve">Una empresa ha comprado &lt;span class=\"no-break\"&gt;{{T1}} dag&lt;/span&gt; de arena para una construccion. ¿Cómo se escribiría esa cantidad en forma compleja?
Se han comprado &lt;span class=\"no-break\"&gt;{{A1}} kg&lt;/span&gt; y &lt;span class=\"no-break\"&gt;{{A2}} dag&lt;/span&gt; de arena.</t>
  </si>
  <si>
    <t xml:space="preserve">Q1: Mín 20;Máx 99; Step: 1
Q2: Mín 1;Máx 99; Step: 1</t>
  </si>
  <si>
    <t xml:space="preserve">T1 = {{Q1}}*100 + {{Q2}}
A1 = {{Q1}}
A2 = {{Q2}}</t>
  </si>
  <si>
    <t xml:space="preserve">¿Cuánta arena ha comprado la empresa?
Ha comprado {{A3}} dag de arena.
A3 = {{Q1}}*100 + {{Q2}}</t>
  </si>
  <si>
    <t xml:space="preserve">¿Qué pide el enunciado?
La masa de arena expresada en kilogramos y decagramos.*
La masa de arena expresada en kilogramos.
La masa de arena expresada en gramos.</t>
  </si>
  <si>
    <t xml:space="preserve">¿En qué tabla están las conversiones de unidades correctas?
Imagen M5-MyM-2b-1*
Imagen M5-MyM-2b-2
Imagen M5-MyM-2b-3</t>
  </si>
  <si>
    <t xml:space="preserve">Con esto en mente, completa el siguiente cálculo para obtener la masa de arena.
{{T1}} dag = {{A1}} dag y {{Q2}} dag = {{A2}} kg y {{A3}} dag
(Cloze math)
A1 = {{Q1}}*100
A2 = {{Q1}}
A3 = {{Q2}}</t>
  </si>
  <si>
    <t xml:space="preserve">{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t>
  </si>
  <si>
    <t xml:space="preserve">Rocky, el perro de Camila, pesa &lt;span class=\"no-break\"&gt;{{Q1}} kg&lt;/span&gt; y &lt;span class=\"no-break\"&gt;{{Q2}} hg.&lt;/span&gt; ¿A cuántos hectogramos equivale esta masa?
Rocky pesa &lt;span class=\"no-break\"&gt;{{A1}} hg.&lt;/span&gt;</t>
  </si>
  <si>
    <t xml:space="preserve">Q1: Mín 5;Máx 70; Step: 1
Q2: Mín 1;Máx 9; Step: 1</t>
  </si>
  <si>
    <t xml:space="preserve">A1 = {{Q1}}*10 + {{Q2}}</t>
  </si>
  <si>
    <t xml:space="preserve">¿Cuánto pesa Rocky?
Rocky pesa &lt;span class=\"no-break\"&gt;{{Q1}} kg&lt;/span&gt; y &lt;span class=\"no-break\"&gt;{{Q2}} hg.&lt;/span&gt;</t>
  </si>
  <si>
    <t xml:space="preserve">¿Qué pide el enunciado?
El peso de Rocky en hectogramos.*
El peso de Rocky en kilogramos.
El peso de Rocky en gramos.</t>
  </si>
  <si>
    <t xml:space="preserve">Con esto en mente, completa el siguiente cálculo para obtener los hectogramos de Rocky.
{{Q1}} kg y {{Q2}} hg = {{Q1}} kg × 10 + {{Q2}} hg = {{A1}} hg + {{Q2}} hg = {{A2}} hg
(Cloze math)
A1 = {{Q1}}*10
A2 = {{Q1}}*10 + {{Q2}}</t>
  </si>
  <si>
    <t xml:space="preserve">{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t>
  </si>
  <si>
    <t xml:space="preserve">Un zoo necesita &lt;span class=\"no-break\"&gt;{{T1}} g&lt;/span&gt; de verduras al día dar de comer a las tortugas. ¿Cuántos kilogramos y gramos comen diariamente?
Las tortugas comen &lt;span class=\"no-break\"&gt;{{A1}} kg&lt;/span&gt; y &lt;span class=\"no-break\"&gt;{{A2}} g&lt;/span&gt; al día.</t>
  </si>
  <si>
    <t xml:space="preserve">Q1: Mín 1;Máx 9; Step: 1
Q: Mín 100;Máx 999; Step: 10</t>
  </si>
  <si>
    <t xml:space="preserve">T1 = {{Q1}} *1000 + {{Q2}}
A1 = {{Q1}}
A2 = {{Q2}}</t>
  </si>
  <si>
    <t xml:space="preserve">¿Cuánta verdura comen las tortugas?
Comen &lt;span class=\"no-break\"&gt;{{T1}} g&lt;/span&gt; de verduras al día.
A3 = {{Q1}} *1000 + {{Q2}}</t>
  </si>
  <si>
    <t xml:space="preserve">¿Qué pide el enunciado?
La masa de las verduras expresada en kilogramos y gramos.*
La masa de las verduras expresada en kilogramos.
La masa de las verduras expresada en decagramos y gramos.</t>
  </si>
  <si>
    <t xml:space="preserve">Con esto en mente, completa el siguiente cálculo para obtener la masa de verduras que comen las tortugas.
{{T1}} g = {{A1}} g y {{Q2}} g = {{A2}} kg y {{A3}} g
(Cloze math)
A1 = {{Q1}}*1000
A2 = {{Q1}}
A3 = {{Q2}}</t>
  </si>
  <si>
    <t xml:space="preserve">{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t>
  </si>
  <si>
    <t xml:space="preserve">Para hacer una tarta se han usado &lt;span class=\"no-break\"&gt;{{Q1}} g&lt;/span&gt; y &lt;span class=\"no-break\"&gt;{{Q2}} dg&lt;/span&gt; de azúcar. ¿A cuántos gramos equivalen?
Se han necesitado &lt;span class=\"no-break\"&gt;{{A1}} g.&lt;/span&gt;</t>
  </si>
  <si>
    <t xml:space="preserve">Q1: Mín 100;Máx 500; Step: 10
Q2: Mín 1;Máx 9; Step: 1</t>
  </si>
  <si>
    <t xml:space="preserve">A1 = {{Q1}} + {{Q2}}/10</t>
  </si>
  <si>
    <t xml:space="preserve">¿Cuánto azúcar se ha utilizado para la tarta?
Se han utilizado &lt;span class=\"no-break\"&gt;{{A2}} g&lt;/span&gt; y &lt;span class=\"no-break\"&gt;{{A3}} dg&lt;/span&gt; de azúcar.
[{{A2}} ={{Q1}}
{{A3}} = {{Q2}}]</t>
  </si>
  <si>
    <t xml:space="preserve">¿Qué pide el enunciado?
El total de gramos de azúcar.*
El total de decigramos de azúcar.
El total de centigramos de azúcar.</t>
  </si>
  <si>
    <t xml:space="preserve">Con esto en mente, completa el siguiente cálculo para obtener los gramos de azúcar.
{{Q1}} g y {{Q2}} dg = {{Q1}} g + {{Q2}} dg : 10 = {{Q1}} g + {{A1}} g = {{A2}} g
(Cloze math)
A1 = {{Q2}}/10
A2 = {{Q1}} + {{Q2}}/10</t>
  </si>
  <si>
    <t xml:space="preserve">{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t>
  </si>
  <si>
    <t xml:space="preserve">La maleta de Jorge pesa &lt;span class=\"no-break\"&gt;{{Q1}} kg&lt;/span&gt; y &lt;span class=\"no-break\"&gt;{{Q2}} dag.&lt;/span&gt; ¿Cómo se escribiría esa cantidad en kilogramos?
La maleta pesa &lt;span class=\"no-break\"&gt;{{A1}} kg.&lt;/span&gt;</t>
  </si>
  <si>
    <t xml:space="preserve">Q1: Mín 5;Máx 32; Step: 1
Q2: Mín 1;Máx 99; Step: 1</t>
  </si>
  <si>
    <t xml:space="preserve">A1 = {{Q1}} + {{Q2}}/100</t>
  </si>
  <si>
    <t xml:space="preserve">¿Cuánto pesa la maleta de Jorge?
La maleta pesa &lt;span class=\"no-break\"&gt;{{A2}} kg&lt;/span&gt; y &lt;span class=\"no-break\"&gt;{{A3}} dag.&lt;/span
(cloze math)
{{A2}} = {{Q1}}
{{A3}} = {{Q2}}</t>
  </si>
  <si>
    <t xml:space="preserve">¿Qué pide el enunciado?
La masa en kilogramos de la maleta.*
La masa en decagramos de la maleta.
La masa en gramos de la maleta.</t>
  </si>
  <si>
    <t xml:space="preserve">Con esto en mente, completa el siguiente cálculo para obtener los kilogramos que pesa la maleta.
{{Q1}} kg y {{Q2}} dag = {{Q1}} kg + {{Q2}} dag : 100 = {{Q1}} kg + {{A1}} kg = {{A2}} kg
(Cloze math)
A1 = {{Q2}}/100
A2 = {{Q1}} + {{Q2}}/100</t>
  </si>
  <si>
    <t xml:space="preserve">{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t>
  </si>
  <si>
    <t xml:space="preserve">M5-MyM-18b</t>
  </si>
  <si>
    <t xml:space="preserve">Ordena medidas de masa dadas en forma simple y compleja</t>
  </si>
  <si>
    <t xml:space="preserve">Ordena las siguientes masas de mayor a menor.
{{T1}} g
{{T2}} dg
{{T3}} cg
{{T4}} dag</t>
  </si>
  <si>
    <t xml:space="preserve">T1 = {{Q1}}/100
T2 = {{Q2}}/10
T3 = {{Q3}}
T4 = {{Q4}}/1000
Ordenar según valores de Q1-Q4.</t>
  </si>
  <si>
    <t xml:space="preserve">&lt;p&gt;Para ordenar estas medidas de mayor a menor, conviértelas todas a la misma unidad y después compáralas.&lt;/p&gt;
Imagen M5-MyM-2b-1
&lt;p&gt;{{T4}} dag = {{T4}} × 1 000 = {{Q4}} cg&lt;/p&gt;&lt;p&gt;{{T1}} g = {{T1}} × 100 = {{Q1}} cg&lt;/p&gt;&lt;p&gt;{{T2}} dg = {{T2}} × 10 = {{Q2}} cg&lt;/p&gt;&lt;p&gt;{{T3}} cg&lt;/p&gt;</t>
  </si>
  <si>
    <t xml:space="preserve">{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t>
  </si>
  <si>
    <t xml:space="preserve">Ordena de menor a mayor las siguientes medidas de masa.
{{T11}} hg y {{T12}} dag
{{T21}} kg y {{T22}} dag
{{T3}} hg
{{T4}} dag</t>
  </si>
  <si>
    <t xml:space="preserve">Q1: Mín = 101; Máx = 9999; Step = 2
Q2: Mín = 101; Máx = 9999; Step = 2
Q3: Mín = 101; Máx = 9999; Step = 2
Q4: Mín = 101; Máx = 9999; Step = 2</t>
  </si>
  <si>
    <t xml:space="preserve">T11 = math.floor({{Q1}}/10)
T12 = {{Q1}}-math.floor({{Q1}}/10)*10
T21 = math.floor({{Q2}}/100)
T22 = {{Q2}}-math.floor({{Q2}}/100)*100
T3 = {{Q3}}*10
T4 = {{Q4}}
Ordenar según los valores de Q1-Q4</t>
  </si>
  <si>
    <t xml:space="preserve">¿Qué pide el enunciado?
Ordenar de mayor a menor las medidas de masa.
Ordenar de menor a mayor las medidas de masa. *
(Single choice)</t>
  </si>
  <si>
    <t xml:space="preserve">Ahora toma una de las cuatro medidas como ejemplo y conviértela a decagramos.
{{T21}} kg = {{T21}} × 100 = {{A2}} dag
{{T21}} kg y {{T22}} dag = {{A4}} dag
(Cloze Math)
A2 = math.floor({{Q1}}/10)*10
A4 = {{Q1}}</t>
  </si>
  <si>
    <t xml:space="preserve">Repitiendo los cálculos del paso anterior, ordena las medidas de menor a mayor.
{{T11}} hg y {{T12}} dag = {{Q1}} dag
{{T21}} kg y {{T22}} dag = {{Q2}} dag
{{T3}} hg = {{Q3}} dag
{{T4}} dag
(Order list)</t>
  </si>
  <si>
    <t xml:space="preserve">{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t>
  </si>
  <si>
    <t xml:space="preserve">Para hacer una excursión por la montaña, Mario duda entre dos tiendas de campaña: una pesa &lt;span class=\"no-break\"&gt;{{T1}} hg&lt;/span&gt; y &lt;span class=\"no-break\"&gt;{{T2}} dag&lt;/span&gt; y la otra, &lt;span class=\"no-break\"&gt;{{T3}} dag.&lt;/span&gt; Como quiere que su mochila sea lo más ligera posible, ¿cuántos gramos pesará la tienda que tiene que elegir?
La tienda de campaña más ligera pesa &lt;span class=\"no-break\"&gt;{{A1}} g.&lt;/span&gt;</t>
  </si>
  <si>
    <t xml:space="preserve">Máx, uno de los perros de Lucia, come diariamente {{Q1}} hg, Toby come {{Q2}} dag y {{Q3}} g. ¿Cuántos gramos ingiere diariamente el perro que come más?
El perro que come mas ingiere {{A1}} g.</t>
  </si>
  <si>
    <t xml:space="preserve">Q1: Mín = 1010; Máx = 1510; Step: 20
Q2: Mín = 1010; Máx = 1510; Step: 20</t>
  </si>
  <si>
    <t xml:space="preserve">T1 = math.floor({{Q1}}/100)
T2 = {{Q1}}/10-math.floor({{Q1}}/100)*10
T3 = {{Q2}}/10
A1 = math.min({{Q1}},{{Q2}})</t>
  </si>
  <si>
    <t xml:space="preserve">¿Cuál es la masa de cada tienda de campaña?
La masa de la primera tienda de campaña es &lt;span class=\"no-break\"&gt;{{A1}} hg&lt;/span&gt; y &lt;span class=\"no-break\"&gt;{{A2}} dag&lt;/span&gt; y de la segunda, &lt;span class=\"no-break\"&gt;{{A3}} dag.&lt;/span&gt;
(cloze math)
[A1 = {{T1}}
A2 = {{T2}}
A3 = {{T3}}]</t>
  </si>
  <si>
    <t xml:space="preserve">Según el enunciado, ¿qué hay que obtener?
La masa de la tienda de campaña más ligera en gramos.*
La masa de la tienda de campaña más pesada en gramos.
La masa total de las dos tiendas de campaña en gramos.</t>
  </si>
  <si>
    <t xml:space="preserve">Para comprobar cuál es la tienda de campaña más ligera, hay que convertir las masas en gramos. ¿En qué tabla están las conversiones de unidades correctas?
Imagen M5-MyM-2b-1*
Imagen M5-MyM-2b-2
Imagen M5-MyM-2b-3</t>
  </si>
  <si>
    <t xml:space="preserve">Ahora completa estos cálculos para saber los gramos de las dos masas.
La primera tienda de campaña:
{{T1}} hg = {{T1}} × 100 = {{A5}} g
{{T2}} dag = {{T2}} × 10 = {{A6}} g
{{T1}} hg y {{T2}} dag = {{A7}} g
La segunda tienda de campaña:
{{T3}} dag = {{T3}} × 10 = {{A8}} g
(Cloze text)
A5 = {{T1}}*100
A6 = {{T2}}*10
A7 = {{Q1}}
A8 = {{T3}}*10</t>
  </si>
  <si>
    <t xml:space="preserve">Por tanto, ¿cuál es la tienda de campaña más ligera?
La tienda de campaña de {{T3}} g.*
La tienda de campaña de {{T4}} g.
(Single choice)
T3 = math.min({{Q1}}, {{Q2}})
T4 = math.max({{Q1}}, {{Q2}})</t>
  </si>
  <si>
    <t xml:space="preserve">{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t>
  </si>
  <si>
    <t xml:space="preserve">Las siguientes son las masas que pueden subir los ascensores de tres torres diferentes. Ordénalas de menor a mayor.
El ascensor de la torre {{QA}} levanta {{T1}} kg .
El ascensor de la torre {{QB}} levanta {{T2}} hg.
El ascensor de la torre {{QC}} levanta {{T3}} dag.</t>
  </si>
  <si>
    <t xml:space="preserve">Q1-Q3: Mín = 300; Máx = 500; Step = 10
QA, QB, QC = "gótica", "barroca", "neoclásica"</t>
  </si>
  <si>
    <t xml:space="preserve">T1 = {{Q1}}
T2 = {{Q2}}*10
T3 = {{Q3}}*100</t>
  </si>
  <si>
    <t xml:space="preserve">¿Qué pide el enunciado?
Ordenar la masa que pueden levantar los ascensores de menor a mayor.*
Ordenar la masa que pueden levantar los ascensores de mayor a menor.
(Single choice)</t>
  </si>
  <si>
    <t xml:space="preserve">Para ordenar las distintas masas, hay que expresarlas en la misma unidad. ¿En qué tabla están las conversiones de unidades correctas?
Imagen M5-MyM-2b-1*
Imagen M5-MyM-2b-2
Imagen M5-MyM-2b-3
(Single choice)</t>
  </si>
  <si>
    <t xml:space="preserve">Completa los siguientes cálculos para convertir todas las masas a kilogramos.
{{T1}} kg
{{T2}} hg = {{T2}} : 10 = {{A2}} kg
{{T3}} dag = {{T3}} : 100 = {{A3}} kg
(Cloze Math)
A2 = {{Q2}}
A3 = {{Q3}}</t>
  </si>
  <si>
    <t xml:space="preserve">Ahora ordena la masa que pueden subir los ascensores de menor a mayor.
La torre {{QA}}: {{Q1}} kg
La torre {{QB}}: {{T2}} hg = {{Q2}} kg
La torre {{QC}}: {{T3}} dag = {{Q3}} kg
(Order list)</t>
  </si>
  <si>
    <t xml:space="preserve">{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t>
  </si>
  <si>
    <t xml:space="preserve">{{Q11}}, {{Q12}}, y {{Q13}} son trillizas. {{Q11}} pesó al nacer &lt;span class=\"no-break\"&gt;{{T1}} kg;&lt;/span&gt; {{Q12}}, &lt;span class=\"no-break\"&gt;{{T21}} kg&lt;/span&gt; y &lt;span class=\"no-break\"&gt;{{T22}} g&lt;/span&gt; y {{Q13}}, &lt;span class=\"no-break\"&gt;{{T3}} hg.&lt;/span&gt; ¿Cuántos gramos pesaba la hermana más ligera?
La hermana que pesó menos es la de &lt;span class=\"no-break\"&gt;{{A1}} g.&lt;/span&gt;</t>
  </si>
  <si>
    <t xml:space="preserve">Q1-Q3: Mín = 2500; Máx = 4000; Step = 1
Q11-Q13: "Lorena", "Matilde", "Diana", "María", "Sabela", "Juana", "Esther", "Ruth", "Ainhoa"</t>
  </si>
  <si>
    <t xml:space="preserve">T1 = {{Q1}}/1000
T21 = math.floor({{Q2}}/1000)
T22 = {{Q2}}-math.floor({{Q2}}/1000)*1000
T3 = {{Q3}}/100
A1 = math.min({{Q1}}, {{Q2}}, {{Q3}})</t>
  </si>
  <si>
    <t xml:space="preserve">¿Cuál fue la masa de cada trilliza?
{{Q11}} pesaba &lt;span class=\"no-break\"&gt;{{A1}} kg.&lt;/span&gt;
{{Q12}} pesaba &lt;span class=\"no-break\"&gt;{{A2}} kg&lt;/span&gt; y &lt;span class=\"no-break\"&gt;{{A3}} g.&lt;/span&gt;
{{Q13}} pesaba &lt;span class=\"no-break\"&gt;{{A4}} hg.&lt;/span&gt;
(cloze math)
A2 = {{T1}}
A3 = {{T21}}
A4 = {{T22}}
A5 = {{T3}}</t>
  </si>
  <si>
    <t xml:space="preserve">Según el enunciado, ¿qué hay que obtener?
La masa de la trilliza más ligera en gramos.*
La masa de la trilliza más pesada en gramos.
La masa total de las trillizas en gramos.</t>
  </si>
  <si>
    <t xml:space="preserve">Para comprobar cuál es la trilliza más ligera, hay que convertir las masas en gramos. ¿En qué tabla están las conversiones de unidades correctas?
Imagen M5-MyM-2b-1*
Imagen M5-MyM-2b-2
Imagen M5-MyM-2b-3</t>
  </si>
  <si>
    <t xml:space="preserve">Ahora completa estos cálculos para saber los gramos de las tres masas.
La masa de {{Q11}}:
{{T1}} kg = {{T1}} × 1 000 = {{A8}} g
La masa de {{Q12}}:
{{T21}} kg = {{T21}} × 1 000 = {{A5}} g
{{T21}} kg y {{T22}} g = {{A7}} g
La masa de {{Q13}}:
{{T3}} hg = {{T3}} × 100 = {{A8}} g
(Cloze text)
A5 = {{Q1}}
A6 = math.floor({{Q2}}/1000)*1000
A7 = {{Q2}}
A8 = {{Q3}}</t>
  </si>
  <si>
    <t xml:space="preserve">Por tanto, ¿qué trilliza fue la más ligera?
La recién nacida de {{T3}} g.*
La recién nacida de {{T4}} g.
La recién nacida de {{T5}} g.
(Single choice)
T3 = math.min({{Q1}}, {{Q2}}, {{Q3}})
T4 = math.max({{Q1}}, {{Q2}}, {{Q3}})
T5 = {{Q1}}+{{Q2}}+{{Q3}}-math.min({{Q1}}, {{Q2}}, {{Q3}})-math.max({{Q1}}, {{Q2}}, {{Q3}})</t>
  </si>
  <si>
    <t xml:space="preserve">{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t>
  </si>
  <si>
    <t xml:space="preserve">Emilia ha apuntado la siguiente la masa de varios animales. Ordénalas de mayor a menor.
{{T1}} cg
{{T2}} g
{{T3}} hg
{{T4}} kg
</t>
  </si>
  <si>
    <t xml:space="preserve">Romina y Emilia se fueron de viaje, 
la valija de Romina pesa {{Q1}} kg y {{Q2}} g, 
la de Emilia {{Q3}} dag. 
¿Cuanto kilogramos pesa la valija más liviana?
La valija más liviana pesa {{A1}} kg.</t>
  </si>
  <si>
    <t xml:space="preserve">Q1-Q4: Mín = 1; Máx = 9999; Step = 1</t>
  </si>
  <si>
    <t xml:space="preserve">T1 = {{Q1}}*100
T2 = {{Q2}}
T3 = {{Q3}}/100
T4 = {{Q4}}/1000</t>
  </si>
  <si>
    <t xml:space="preserve">¿Qué pide el enunciado?
Ordenar la masa de los animales de mayor a menor.*
Ordenar la masa de los animales de menor a mayor. 
(Single choice)</t>
  </si>
  <si>
    <t xml:space="preserve">Para ordenar la masa de los animales, hay que expresarlas en la misma unidad. ¿En qué tabla están las conversiones de unidades correctas?
Imagen M5-MyM-2b-1*
Imagen M5-MyM-2b-2
Imagen M5-MyM-2b-3
(Single choice)</t>
  </si>
  <si>
    <t xml:space="preserve">Completa los siguientes cálculos para convertir todas las masas a gramos.
{{T1}} cg = {{T1}} : 100 = {{A1}} g
{{T2}} g
{{T3}} hg = {{T3}} × 100 = {{A2}} g
{{T4}} kg = {{T4}} × 1 000 = {{A3}} g
(Cloze Math)
A1 = {{Q1}}
A2 = {{Q3}}
A3 = {{Q4}}</t>
  </si>
  <si>
    <t xml:space="preserve">Ahora ordena la masa de los animales de mayor a menor.
{{T1}} cg = {{Q1}} g
{{T2}} g
{{T3}} hg = {{Q3}} g
{{T4}} kg = {{Q4}} g
(Order list)</t>
  </si>
  <si>
    <t xml:space="preserve">{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t>
  </si>
  <si>
    <t xml:space="preserve">Julián levanta &lt;span class=\"no-break\"&gt;{{T1}} kg&lt;/span&gt; en el gimnasio, mientras que Matías levanta &lt;span class=\"no-break\"&gt;{{T21}} kg&lt;/span&gt; y &lt;span class=\"no-break\"&gt;{{T22}} g&lt;/span&gt; y Alicia, &lt;span class=\"no-break\"&gt;{{T31}} hg&lt;/span&gt; y &lt;span class=\"no-break\"&gt;{{T32}} dag.&lt;/span&gt; ¿Cuántos gramos levanta el más fuerte de los tres?
El más fuerte levanta &lt;span class=\"no-break\"&gt;{{A1}} g.&lt;/span&gt;</t>
  </si>
  <si>
    <t xml:space="preserve">Q1-Q3: Mín = 20000; Máx = 45000; Step = 10</t>
  </si>
  <si>
    <t xml:space="preserve">T1 = {{Q1}}/1000
T21 = math.floor({{Q2}}/1000)
T22 = {{Q2}}-math.floor({{Q2}}/1000)*1000
T31 = math.floor({{Q3}}/100)
T32 = {{Q3}}/10-math.floor({{Q3}}/100)*10
A1 = math.max({{Q1}}, {{Q2}}, {{Q3}})</t>
  </si>
  <si>
    <t xml:space="preserve">¿Cuánto peso levanta cada uno en el gimnasio?
Julián levanta &lt;span class=\"no-break\"&gt;{{A2}} kg.&lt;/span&gt;
Matías levanta &lt;span class=\"no-break\"&gt;{{A3}} kg&lt;/span&gt; y &lt;span class=\"no-break\"&gt;{{A4}} g.&lt;/span&gt;
Alicia levanta &lt;span class=\"no-break\"&gt;{{A5}} hg&lt;/span&gt; y &lt;span class=\"no-break\"&gt;{{A6}} dag.&lt;/span&gt;
(cloze math)
A2 = {{T1}}
A3 = {{T21}}
A4 = {{T22}}
A5 = {{T31}}
A6 = {{T32}}</t>
  </si>
  <si>
    <t xml:space="preserve">Según el enunciado, ¿qué hay que obtener?
La masa en gramos que levanta la persona más fuerte.*
La masa en gramos que levanta la persona más débil.
La masa en gramos que levantan entre todos.</t>
  </si>
  <si>
    <t xml:space="preserve">Para comprobar quién sube más peso, hay que convertir las masas en gramos. ¿En qué tabla están las conversiones de unidades correctas?
Imagen M5-MyM-2b-1*
Imagen M5-MyM-2b-2
Imagen M5-MyM-2b-3</t>
  </si>
  <si>
    <t xml:space="preserve">Ahora toma esta medida como ejemplo para convertirla a gramos.
La masa que levanta Alicia:
{{T31}} hg = {{T31}} × 100 = {{A5}} g
{{T32}} dag = {{T32}} × 10 = {{A6}} g
{{T31}} hg y {{T32}} dag = {{A7}} g
(Cloze text)
A5 = math.floor({{Q3}}/100)*100
A6 = {{Q3}}-math.floor({{Q3}}/100)*100
A7 = {{Q3}}</t>
  </si>
  <si>
    <t xml:space="preserve">Por tanto, ¿cuál es la masa que levanta el más fuerte de los tres?
{{T4}} g*
{{T5}} g
{{T6}} g
(Single choice)
T4 = math.max({{Q1}}, {{Q2}}, {{Q3}})
T5 = math.min({{Q1}}, {{Q2}}, {{Q3}})
T6 = {{Q1}}+{{Q2}}+{{Q3}}-math.min({{Q1}}, {{Q2}}, {{Q3}})-math.max({{Q1}}, {{Q2}}, {{Q3}})</t>
  </si>
  <si>
    <t xml:space="preserve">{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t>
  </si>
  <si>
    <t xml:space="preserve">M5-MyM-3a</t>
  </si>
  <si>
    <t xml:space="preserve">Elige la unidad más adecuada para la expresión de una medida de volumen</t>
  </si>
  <si>
    <t xml:space="preserve">Selecciona las afirmaciones correctas.
Una botella tiene una capacidad de 50 cl.*
Un vaso tiene una capacidad de 20 cl.*
Una bañera tiene una capacidad de 200 l.*
Una garrafa tiene una capacidad de 20 l.*
Una botella tiene una capacidad de {{Q1}} {{Q2}}.
Un vaso tiene una capacidad de {{Q3}} {{Q4}}.
Una bañera tiene una capacidad de {{Q5}} {{Q6}}.
Una garrafa tiene una capacidad de {{Q7}} {{Q8}}.
(Se ven 3, 2 correctas)</t>
  </si>
  <si>
    <t xml:space="preserve">Q1: Mín = 10; Máx = 30; Step = 5.
Q2: "l"; "dal", "hl", "kl", "ml"
Q3: Mín = 5; Máx = 30; Step = 5.
Q4: "l"; "dal", "hl", "kl", "ml"
Q5: Mín = 100; Máx = 200; Step = 5.
Q6: "ml"; "dl", "cl", "kl"
Q7: Mín = 5; Máx = 20; Step = 1.
Q8: "ml"; "dl", "cl", "kl"</t>
  </si>
  <si>
    <t xml:space="preserve">1 kl = 1 000 l y 1 l = 1 000 ml</t>
  </si>
  <si>
    <t xml:space="preserve">&lt;p&gt;1 kl equivale a 1 000 l y 1 l equivale a 1 000 ml.&lt;/p&gt;
- Si falla A5
&lt;p&gt;La capacidad de una botella suele estar entre los 0.75 l y los 2 l.&lt;/p&gt;
- Si falla A6
&lt;p&gt;La capacidad de un vaso suele ser de unos 250 cl.&lt;/p&gt;
- Si falla A7
&lt;p&gt;La capacidad de una bañera está por encima de los 100 l.&lt;/p&gt;
-Si falla A8
&lt;p&gt;La capacidad de una garrafa suele estar entre los 5 l y los 20 l.&lt;/p&gt;
(No TE correcto)</t>
  </si>
  <si>
    <t xml:space="preserve">{"id":"M5-MyM-3a-I-1","stimulus":"&lt;p&gt;Selecione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t>
  </si>
  <si>
    <t xml:space="preserve">Completa las siguientes oraciones con la unidad de volumen abreviada correspondiente.
El depósito de un coche tiene una capacidad de {{Q1}} {{A1}}.
Estefanía ha llenado una taza con {{Q2}} {{A2}} de leche.
El volumen de una lágrima es de {{Q3}} {{A3}}.</t>
  </si>
  <si>
    <t xml:space="preserve">Q1: Mín = 40; Máx = 70; Step = 1.
Q2: Mín = 20; Máx = 30; Step = 0.5.
Q3: Mín = 0.001; Máx = 0.007; Step = 0.001.</t>
  </si>
  <si>
    <t xml:space="preserve">A1 = "l"
A2 = "cl"
A3 = "ml"</t>
  </si>
  <si>
    <t xml:space="preserve">&lt;p&gt;1 kl equivale a 1 000 l y 1 l equivale a 1 000 ml.&lt;/p&gt;
-Si falla A1
&lt;p&gt;El depósito de un coche tiene un volumen de entre 40 l y 70 l.&lt;/p&gt;
-Si falla A2
&lt;p&gt;Una taza de desayuno tiene una capacidad de 33 cl.&lt;/p&gt;
-Si falla A3
&lt;p&gt;El volumen de una lágrima es de unos 0.005 ml.&lt;/p&gt;</t>
  </si>
  <si>
    <t xml:space="preserve">{"id":"M5-MyM-3a-E-1","stimulus":"&lt;p&gt;Complete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t>
  </si>
  <si>
    <t xml:space="preserve">Completa las siguientes oraciones con la unidad de volumen abreviada correspondiente.
El volumen de un tarro de mermelada mide {{Q1}} {{A1}}.
Es recomendable beber {{Q2}} {{A2}} de agua al día.
Un brik tiene una capacidad de {{Q3}} {{A3}} de leche.</t>
  </si>
  <si>
    <t xml:space="preserve">Q1: Mín = 20; Máx = 30; Step = 1.
Q2: Mín = 2; Máx = 3; Step = 0.1.
Q3: Mín = 950; Máx = 1000; Step = 1.</t>
  </si>
  <si>
    <t xml:space="preserve">A1 = "cl"
A2 = "l"
A3 = "ml"</t>
  </si>
  <si>
    <t xml:space="preserve">&lt;p&gt;1 kl equivale a 1 000 l y 1 l equivale a 1 000 ml.&lt;/p&gt;
-Si falla A1
&lt;p&gt;El volumen de un tarro de mermelada suele estar entre los 20 cl y los 30 cl.&lt;/p&gt;
-Si falla A2
&lt;p&gt;Es recomendable beber al día entre 2 l y 3 l de agua.&lt;/p&gt;
-Si falla A3
&lt;p&gt;El volumen de un brik de leche es de alrededor 1 l.&lt;/p&gt;
</t>
  </si>
  <si>
    <t xml:space="preserve">{"id":"M5-MyM-3a-E-2","stimulus":"&lt;p&gt;Complete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t>
  </si>
  <si>
    <t xml:space="preserve">Completa las siguientes oraciones con la unidades de volumen abreviada correspondiente.
Una dosis de una vacuna contiene {{Q1}} {{A1}}.
Una garrafa tiene un volumen de {{Q2}} {{A2}}.
Una lata de refresco tiene una capacidad de {{Q3}} {{A3}}.</t>
  </si>
  <si>
    <t xml:space="preserve">Q1: Mín = 0.1; Máx = 0.5; Step = 0.1.
Q2: Mín = 5; Máx = 20; Step = 0.1.
Q3: Mín = 25; Máx = 35; Step = 1.</t>
  </si>
  <si>
    <t xml:space="preserve">A1 = "ml"
A2 = "l"
A3 = "cl"</t>
  </si>
  <si>
    <t xml:space="preserve">&lt;p&gt;1 kl equivale a 1 000 l y 1 l equivale a 1 000 ml.&lt;/p&gt;
-Si falla A1
&lt;p&gt;La dosis de una vacuna suele ser de unos 0.5 ml.&lt;/p&gt;
-Si falla A2
&lt;p&gt;La capacidad de una garrafa suele estar entre los 5 l y los 20 l.&lt;/p&gt;
-Si falla A3
&lt;p&gt;Una lata suele contener entre 33 cl o 50 cl de líquido.&lt;/p&gt;
</t>
  </si>
  <si>
    <t xml:space="preserve">{"id":"M5-MyM-3a-E-3","stimulus":"&lt;p&gt;Complete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t>
  </si>
  <si>
    <t xml:space="preserve">M5-MyM-29a</t>
  </si>
  <si>
    <t xml:space="preserve">Calcula conversiones de unidades de volumen (números de hasta 4 cifras entera y 2 decimales)</t>
  </si>
  <si>
    <t xml:space="preserve">Selecciona la conversión de unidades correcta.
{{Q1}} l = {{grupo1}} ml
{{Q2}} dl = {{grupo2}} dal
{{Q3}} hl = {{grupo3}} kl</t>
  </si>
  <si>
    <t xml:space="preserve">Q1: Mín = 1; Máx = 9; Step = 0.01
Q2: Mín = 100; Máx = 999; Step = 1
Q3: Mín = 100; Máx = 900; Step = 1</t>
  </si>
  <si>
    <t xml:space="preserve">grupo 1: A1*|A2|A3
A1 = {{Q1}}*1000
A2 = {{Q1}}*10
A3 = {{Q1}}*100
grupo 2: A4*|A5|A6
A4 = {{Q2}}/100
A5 = {{Q2}}/1000
A6 = {{Q2}}/10
grupo 3: A7*|A8|A9
A7 = {{Q3}}/10
A8 = {{Q3}}*10
A9 = {{Q3}}/100</t>
  </si>
  <si>
    <t xml:space="preserve">Imagen M5-MyM-3c-1</t>
  </si>
  <si>
    <t xml:space="preserve">Imagen M5-MyM-3c-1
- Si falla A1:
&lt;p&gt;{{Q1}} l = {{Q1}} × 1 000 = {{T1}} ml&lt;/p&gt;
- Si falla A2:
&lt;p&gt;{{Q2}} dl = {{Q2}} : 100 = {{T2}} dal&lt;/p&gt;
- Si falla A3:
&lt;p&gt;{{Q3}} hl = {{Q3}} : 10 = {{T3}} kl&lt;/p&gt;</t>
  </si>
  <si>
    <t xml:space="preserve">T1 = {{Q1}}*1000
T2 = {{Q2}}/100
T3 = {{Q3}}/10</t>
  </si>
  <si>
    <t xml:space="preserve">{"id":"M5-MyM-29a-I-1","stimulus":"&lt;p&gt;Selecione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t>
  </si>
  <si>
    <t xml:space="preserve">Selecciona la conversión de unidades correcta.
{{Q1}} cl = {{grupo1}} dal
{{Q2}} ml = {{grupo2}} dl
{{Q3}} hl = {{grupo3}} dl</t>
  </si>
  <si>
    <t xml:space="preserve">Q1: Mín = 100; Máx = 9900; Step = 10
Q2: Mín = 100; Máx = 9900; Step = 10
Q3: Mín = 1; Máx = 9; Step = 0.01</t>
  </si>
  <si>
    <t xml:space="preserve">grupo 1: A1*|A2|A3
A1 = {{Q1}}/1000
A2 = {{Q1}}/10
A3 = {{Q1}}/100
grupo 2: A4|A5|A6*
A4 = {{Q2}}/100
A5 = {{Q2}}*100
A6 = {{Q2}}/10
grupo 3: A7|A8|A9*
A7 = {{Q3}}*1000
A8 = {{Q3}}*10
A9 = {{Q3}}*100</t>
  </si>
  <si>
    <t xml:space="preserve">Imagen M5-MyM-3c-1
- Si falla A1:
&lt;p&gt;{{Q1}} cl = {{Q1}} : 1 000 = {{T1}} dal&lt;/p&gt;
- Si falla A2:
&lt;p&gt;{{Q2}} ml = {{Q2}} : 100 = {{T2}} dl&lt;/p&gt;
- Si falla A3:
&lt;p&gt;{{Q3}} hl = {{Q3}} × 1000 = {{T3}} dl&lt;/p&gt;</t>
  </si>
  <si>
    <t xml:space="preserve">T1 = {{Q1}}/1000
T2 = {{Q2}}/100
T3 = {{Q3}}*1000</t>
  </si>
  <si>
    <t xml:space="preserve">{"id":"M5-MyM-29a-I-2","stimulus":"&lt;p&gt;Selecione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t>
  </si>
  <si>
    <t xml:space="preserve">Calcula las siguientes conversiones.
{{Q1}} kl = {{A1}} dal
{{Q2}} dl = {{A2}} l</t>
  </si>
  <si>
    <t xml:space="preserve">Q1: Mín 0.01;Máx 0.09; Step: 0.01
Q2: Mín 1;Máx 9.99; Step: 0.1</t>
  </si>
  <si>
    <t xml:space="preserve">A1 = {{Q1}}*100
A2 = {{Q2}}/10</t>
  </si>
  <si>
    <t xml:space="preserve">Imagen M5-MyM-3c-1
- Si falla A1 
&lt;p&gt;{{Q1}} kl = {{Q1}} × 100 = {{A1}} dal&lt;/p&gt;
- Si falla A2
&lt;p&gt;{{Q2}} dl = {{Q2}} : 10 = {{A2}} l</t>
  </si>
  <si>
    <t xml:space="preserve">{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t>
  </si>
  <si>
    <t xml:space="preserve">Calcula las siguientes conversiones.
{{Q3}} cl = {{A3}} ml
{{Q1}} l = {{A1}} cl</t>
  </si>
  <si>
    <t xml:space="preserve">Q3: Mín 10;Máx 90; Step: 0.1
Q1: Mín 0.01;Máx 0.99; Step: 0.01</t>
  </si>
  <si>
    <t xml:space="preserve">A3 = {{Q3}}*10
A1 = {{Q1}}*100</t>
  </si>
  <si>
    <t xml:space="preserve">Imagen M5-MyM-3c-1
- Si falla A1
&lt;p&gt;{{Q3}} cl = {{Q3}} × 10 = {{A3}} ml&lt;/p&gt;
- Si falla A2 
&lt;p&gt;{{Q1}} l = {{Q1}} × 100 = {{A1}} cl&lt;/p&gt;</t>
  </si>
  <si>
    <t xml:space="preserve">{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t>
  </si>
  <si>
    <t xml:space="preserve">Calcula las siguientes conversiones.
{{Q2}} dl = {{A2}} dal
{{Q3}} hl = {{A3}} kl</t>
  </si>
  <si>
    <t xml:space="preserve">Q2: Mín 10;Máx 99.9; Step: 0.1
Q3: Mín 10;Máx 90; Step: 0.1</t>
  </si>
  <si>
    <t xml:space="preserve">A2 = {{Q2}}/100
A3 = {{Q3}}/10</t>
  </si>
  <si>
    <t xml:space="preserve">Imagen M5-MyM-3c-1
- Si falla A1
&lt;p&gt;{{Q2}} dl = {{Q2}} : 100 = {{A2}} dal
- Si falla A2 
&lt;p&gt;{{Q3}} hl = {{Q3}} : 10 = {{A3}} kl&lt;/p&gt;</t>
  </si>
  <si>
    <t xml:space="preserve">{"id":"M5-MyM-29a-E-3","stimulus":"&lt;p&gt;Calcule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t>
  </si>
  <si>
    <t xml:space="preserve">Una botella tiene una capacidad de &lt;span class=\"no-break\"&gt;{{Q1}} dl.&lt;/span&gt; ¿A cuántos centilitros equivalen?
Tiene &lt;span class=\"no-break\"&gt;{{A1}} cl.&lt;/span&gt; de capacidad</t>
  </si>
  <si>
    <t xml:space="preserve">Q1: Mín 5;Máx 10; Step: 0.1</t>
  </si>
  <si>
    <t xml:space="preserve">¿Qué capacidad en decilitros tiene la botella?
En la botella caben &lt;span class=\"no-break\"&gt;{{A2}} dl.&lt;/span&gt;
[{{A2}}:{{Q1}}]</t>
  </si>
  <si>
    <t xml:space="preserve">¿Qué pide el enunciado?
Convertir los decilitros en centilitros.*
Convertir los centilitros en decilitros.
Convertir los decilitros en litros.</t>
  </si>
  <si>
    <t xml:space="preserve">¿En qué tabla están las conversiones de unidades correctas?
M5-MyM-3c-1*
M5-MyM-3c-2
M5-MyM-3c-3</t>
  </si>
  <si>
    <t xml:space="preserve">Realiza la siguiente operación para obtener los centilitros que caben en la botella.
{{Q1}} dl = {{Q1}} × 10 = {{A1}} cl*
A1 = {{Q1}}*10</t>
  </si>
  <si>
    <t xml:space="preserve">{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t>
  </si>
  <si>
    <t xml:space="preserve">Se quiere llenar un recipiente que tiene &lt;span class=\"no-break\"&gt;{{Q1}} ml&lt;/span&gt; de capacidad. ¿Cuántos centilitros de líquido serán necesarios?
Se necesitarán &lt;span class=\"no-break\"&gt;{{A1}} cl.&lt;/span&gt;</t>
  </si>
  <si>
    <t xml:space="preserve">Q1: Mín 1000;Máx 9990; Step: 10</t>
  </si>
  <si>
    <t xml:space="preserve">¿Qué capacidad en mililitros tiene el recipiente?
En el recipiente caben &lt;span class=\"no-break\"&gt;{{A2}} ml.&lt;/span&gt;
[{{A2}}:{{Q1}}]</t>
  </si>
  <si>
    <t xml:space="preserve">¿Qué pide el enunciado?
Convertir los mililitros en centilitros.*
Convertir los centilitros en mililitros.
Convertir los decalitros en centilitros.</t>
  </si>
  <si>
    <t xml:space="preserve">Realiza la siguiente operación para obtener los centilitros que caben en el recipiente.
{{Q1}} ml = {{Q1}} : 10 = {{A1}} cl*
A1 = {{Q1}}/10</t>
  </si>
  <si>
    <t xml:space="preserve">{"id":"M5-MyM-29a-A-2","seed":{"parameters":[{"name":"Q1","label":null,"min":1000,"max":9990,"step":10}],"uniques":true},"scaffolding":[{"id":"step-0","stimulus":"&lt;p&gt;Uma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t>
  </si>
  <si>
    <t xml:space="preserve">Un contenedor tiene una capacidad de &lt;span class=\"no-break\"&gt;{{Q1}} dal.&lt;/span&gt; ¿A cuántos litros equivalen?
El contenedor tiene &lt;span class=\"no-break\"&gt;{{A1}} l&lt;/span&gt; de capacidad.</t>
  </si>
  <si>
    <t xml:space="preserve">Q1: Mín 30;Máx 70; Step: 0.1</t>
  </si>
  <si>
    <t xml:space="preserve">¿Qué capacidad en decalitros tiene el contenedor?
En el contenedor caben &lt;span class=\"no-break\"&gt;{{A2}} dal.&lt;/span&gt;
[{{A2}}:{{Q1}}]</t>
  </si>
  <si>
    <t xml:space="preserve">¿Qué pide el enunciado?
Convertir los decalitros en litros.*
Convertir los litros en decalitros.
Convertir los decilitros en litros.</t>
  </si>
  <si>
    <t xml:space="preserve">Realiza la siguiente operación para obtener los litros que caben en el contenedor.
{{Q1}} dal = {{Q1}} × 10 = {{A1}} l
A1 = {{Q1}}*10</t>
  </si>
  <si>
    <t xml:space="preserve">{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t>
  </si>
  <si>
    <t xml:space="preserve">En el laboratorio de ciencias, Sebastián ha llenado su pipeta con {{Q1}} ml de agua. ¿A cuántos decilitros equivalen?
La pipeta contiene {{A1}} dl de agua.</t>
  </si>
  <si>
    <t xml:space="preserve">Q1: Mín 5;Máx 20; Step: 0.1</t>
  </si>
  <si>
    <t xml:space="preserve">¿Cuántos mililitros contiene la pipeta?
La pipeta contiene &lt;span class=\"no-break\"&gt;{{A2}} ml.&lt;/span&gt;
[{{A2}}:{{Q1}}]</t>
  </si>
  <si>
    <t xml:space="preserve">¿Qué pide el enunciado?
Convertir los mililitros en decilitros.*
Convertir los decilitros en mililitros.
Convertir los mililitros en litros.</t>
  </si>
  <si>
    <t xml:space="preserve">Realiza la siguiente operación para obtener los decilitros que caben en el contenedor.
{{Q1}} ml = {{Q1}} : 100 = {{A1}} dl
A1 = {{Q1}}/100</t>
  </si>
  <si>
    <t xml:space="preserve">{"id":"M5-MyM-29a-A-4","seed":{"parameters":[{"name":"Q1","label":null,"min":5,"max":20,"step":0.1}],"uniques":true},"scaffolding":[{"id":"step-0","stimulus":"&lt;p&gt;No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t>
  </si>
  <si>
    <t xml:space="preserve">Un camión cisterna de bomberos tiene una capacidad de &lt;span class=\"no-break\"&gt;{{Q1}} dl.&lt;/span&gt; ¿A cuántos litros de capacidad equivalen?
La capacidad del camión es de &lt;span class=\"no-break\"&gt;{{A1}} l.&lt;/span&gt;</t>
  </si>
  <si>
    <t xml:space="preserve">Q1: Mín 3000;Máx 4500; Step: 10</t>
  </si>
  <si>
    <t xml:space="preserve">¿Qué capacidad en decilitros tiene el camión cisterna?
En el camión cisterna caben &lt;span class=\"no-break\"&gt;{{A2}} dl.&lt;/span&gt;
[{{A2}}:{{Q1}}]</t>
  </si>
  <si>
    <t xml:space="preserve">¿Qué pide el enunciado?
Convertir los decilitros en litros.*
Convertir los litros en decilitros.
Convertir los decilitros en kilolitros.</t>
  </si>
  <si>
    <t xml:space="preserve">Realiza la siguiente operación para obtener los litros que caben en el camión cisterna.
{{Q1}} dl = {{Q1}} : 10 = {{A1}} l
A1 = {{Q1}}/10</t>
  </si>
  <si>
    <t xml:space="preserve">{"id":"M5-MyM-29a-A-5","seed":{"parameters":[{"name":"Q1","label":null,"min":3000,"max":4500,"step":10}],"uniques":true},"scaffolding":[{"id":"step-0","stimulus":"&lt;p&gt;Um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t>
  </si>
  <si>
    <t xml:space="preserve">M5-MyM-30a</t>
  </si>
  <si>
    <t xml:space="preserve">Ordena medidas de volumen con números de hasta 4 cifras y 2 decimales</t>
  </si>
  <si>
    <t xml:space="preserve">Señala si las siguientes comparaciones son correctas o no.
{{Q1}} {{Q21}} &lt; {{Q2}} {{Q21}} *
{{Q3}} {{Q22}} &gt; {{Q4}} {{Q22}}*
{{Q5}} {{Q23}} &lt; {{Q6}} {{Q23}}*
{{Q7}} {{Q24}} &gt; {{Q8}} {{Q24}}
{{Q9}} {{Q25}} &lt; {{Q10}} {{Q25}}
{{Q11}} {{Q26}} &gt; {{Q12}} {{Q26}}
(2 Verdaderas y 1 Falsa)</t>
  </si>
  <si>
    <t xml:space="preserve">Clasificar como verdadero o falso los siguientes enunciados.
{{Q1}} m^3 &lt; {{Q2}} dm^3 (T)
{{Q3}} dam^3 &lt; {{Q4}} m^3
{{Q5}} hm^3 &gt; {{Q6}} dam^3
{{Q7}} mm^3 &gt; {{Q8}} cm^3
{{Q9}} cm^3 = {{T1}} dm^3 (T)
{{Q10}} km^3 &lt; {{Q11}} hm^3 (T)</t>
  </si>
  <si>
    <t xml:space="preserve">Q1: Mín = 1; Máx = 99; Step = 1
Q2: Mín = 100; Máx = 200; Step = 1
Q3: Mín = 2000; Máx = 2199; Step = 0.1
Q4: Mín = 2200; Máx = 4000; Step = 0.1
Q5: Mín = 1; Máx = 4.99; Step = 0.01
Q6: Mín = 5; Máx = 10; Step = 0.01
Q7: Mín = 100; Máx = 199; Step = 0.1
Q8: Mín = 200; Máx = 1000; Step = 0.1
Q9: Mín = 1000; Máx = 9999; Step = 1
Q10: Mín = 1;Máx = 999; Step = 1
Q11: Mín = 5; Máx = 10; Step = 0.01
Q12: Mín = 11; Máx = 50; Step = 0.01
Q21-Q26: kl, hl, dal, l, dl, cl, ml</t>
  </si>
  <si>
    <t xml:space="preserve">&lt;p&gt;Como las medidas están expresadas en la &lt;b&gt;misma unidad,&lt;/b&gt; solo hay que comparar sus cifras empezando por la izquierda.&lt;/p&gt;</t>
  </si>
  <si>
    <t xml:space="preserve">&lt;p&gt;Para comparar medidas de volumen, estas tienen que estar expresadas en la misma unidad. Después se comparan sus cifras empezando por la izquierda. Por ejemplo, 50 l es mayor que 40 l.&lt;/p&gt;
(No TE individual)</t>
  </si>
  <si>
    <t xml:space="preserve">{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t>
  </si>
  <si>
    <t xml:space="preserve">Ordena de mayor a menor los siguientes volúmenes.
{{T1}} dal
{{T2}} l
{{T3}} dl
{{T4}} cl</t>
  </si>
  <si>
    <t xml:space="preserve">Ordena de mayor a menor los siguientes volumenes.
{{Q4}} m^3 | {{Q2}} dam^3 | {{Q1}} m^3 | {{Q3}} dm^3</t>
  </si>
  <si>
    <t xml:space="preserve">Q1: Mín = 100; Máx = 9999; Step = 1
Q2: Mín = 100; Máx = 9999; Step = 1
Q3: Mín = 100; Máx = 9999; Step = 1
Q4: Mín = 100; Máx = 9999; Step = 1
</t>
  </si>
  <si>
    <t xml:space="preserve">T1 = {{Q1}}/1000
T2 = {{Q2}}/100
T3 = {{Q3}}/10
T4 = {{Q4}}</t>
  </si>
  <si>
    <t xml:space="preserve">¿Qué pide el enunciado?
Ordenar los volúmenes de mayor a menor.*
Ordenar los volúmenes de menor a mayor.
Seleccionar el volumen mayor.
[single choice]</t>
  </si>
  <si>
    <t xml:space="preserve">Para ordenar las distintas medidas, hay que expresarlas en la misma unidad. ¿En qué tabla están las conversiones de unidades correctas?
Imagen M5-MyM-3c-1*
Imagen M5-MyM-3c-2
Imagen M5-MyM-3c-3
(Single choice)</t>
  </si>
  <si>
    <t xml:space="preserve">Con la ayuda de la anterior tabla de conversiones, convierte todas las cantidades a centilitros.
{{T1}} dal = {{T1}} × 1 000 = {{A2}} cl
{{T2}} l = {{T2}} × 100 = {{A3}} cl
{{T3}} dl = {{T3}} × 10 = {{A4}} cl
{{T4}} cl
T1 = {{Q1}}/1000
T2 = {{Q2}}/100
T3 = {{Q3}}/10
A2={{Q1}}
A3={{Q2}}
A4={{Q3}}
[cloze with math]</t>
  </si>
  <si>
    <t xml:space="preserve">Con los resultados anteriores, ordena los volúmenes de mayor a menor.
{{T1}} dal = {{Q1}} cl
{{T2}} l = {{Q2}} cl
{{T3}} dl = {{Q3}} cl
{{T4}} cl
[order list]
T1 = {{Q1}}/1000
T2 = {{Q2}}/100
T3 = {{Q3}}/10</t>
  </si>
  <si>
    <t xml:space="preserve">{"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t>
  </si>
  <si>
    <t xml:space="preserve">En una finca hay tres depósitos de agua con lo siguientes volúmenes. Ordénalos de mayor a menor.
{{T1}} hl
{{T2}} dal
{{T3}} kl</t>
  </si>
  <si>
    <t xml:space="preserve">Leo tiene tres depositos llenos de agua, el primero tiene {{Q1}}, el segundo {{Q2}} y el tercero {{Q3}}. Ordenar los volumenes de mayor a menor.
{{Q3}} km^3 {{Q1}} hm^3  {{Q2}} dam^3</t>
  </si>
  <si>
    <t xml:space="preserve">Q1: Mín = 1; Máx = 100; Step = 1
Q2: Mín = 1; Máx = 100; Step = 1
Q3: Mín = 1; Máx = 100; Step = 1</t>
  </si>
  <si>
    <t xml:space="preserve">A1 = {{Q1}}/10
A2 = {{Q2}}
A3 = {{Q3}}/100</t>
  </si>
  <si>
    <t xml:space="preserve">¿Qué pide el enunciado?
Ordenar el volumen de los depósitos de mayor a menor.*
Ordenar el volumen de los depósitos de menor a mayor.
Seleccionar el depósito de mayor volumen.
[single choice]</t>
  </si>
  <si>
    <t xml:space="preserve">Con la ayuda de la anterior tabla de conversiones, convierte todas las cantidades a decalitros.
{{T1}} hl = {{T1}} × 10 = {{A2}} dal
{{Q2}} dal
{{T3}} kl = {{T3}} × 100 = {{A3}} dal
[cloze with math]
T1 = {{Q1}}/10
T3 = {{Q3}}/100
A2={{Q1}}
A3={{Q3}}</t>
  </si>
  <si>
    <t xml:space="preserve">Con los resultados anteriores, ordena el volumen de los depósitos de mayor a menor.
{{T1}} hl = {{Q1}} dal
{{Q2}} dal
{{T3}} kl = {{Q3}} dal
[order list]
T1 = {{Q1}}/10
T3 = {{Q3}}/100
</t>
  </si>
  <si>
    <t xml:space="preserve">{"id":"M5-MyM-30a-A-1","seed":{"parameters":[{"name":"Q1","label":null,"min":1,"max":100,"step":1},{"name":"Q2","label":null,"min":1,"max":100,"step":1},{"name":"Q3","label":null,"min":1,"max":100,"step":1}],"uniques":true},"scaffolding":[{"id":"step-0","stimulus":"&lt;p&gt;Em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t>
  </si>
  <si>
    <t xml:space="preserve">Joaquín ha comprado tres floreros con las siguientes capacidades. Ordénalas de menor a mayor.
{{Q1}} dl
{{Q2}} cl
{{Q3}} l</t>
  </si>
  <si>
    <t xml:space="preserve">Para una mudanza Joaquin adquirio tres cajas de diferentes dimensiones, la caja A tiene una capacidad de {{Q1}}, la caja B {{Q2}} y la caja C {{Q3}}. Ordenar las capacidades de las cajas de menor a mayor.
{{Q2}}cm^3 {{Q1}} dm^3 {{Q3}} m^3</t>
  </si>
  <si>
    <t xml:space="preserve">Q1: Mín = 100; Máx = 400; Step = 1
Q2: Mín = 100; Máx = 400; Step = 1
Q3: Mín = 100; Máx = 400; Step = 1
</t>
  </si>
  <si>
    <t xml:space="preserve">¿Qué pide el enunciado?
Ordenar el volumen de los floreros de menor a mayor.*
Ordenar el volumen de los floreros de mayor a menor.
Seleccionar el florero de mayor volumen.
[single choice]</t>
  </si>
  <si>
    <t xml:space="preserve">Con la ayuda de la anterior tabla de conversiones, convierte todas las cantidades a centilitros.
{{T1}} dl = {{T1}} × 10 = {{A2}} cl
{{Q2}} cl
{{T3}} l = {{T3}} × 100 = {{A3}} cl
T1 = {{Q1}}/10
T3 = {{Q3}}/100
A2={{Q1}}
A3={{Q3}}
[cloze with math]</t>
  </si>
  <si>
    <t xml:space="preserve">Con los resultados anteriores, ordena el volumen de los floreros de menor a mayor.
{{T1}} dl = {{Q1}} cl
{{Q2}} cl
{{T3}} l = {{Q3}} cl
[order list]
T1 = {{Q1}}/10
T3 = {{Q3}}/100</t>
  </si>
  <si>
    <t xml:space="preserve">{"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t>
  </si>
  <si>
    <t xml:space="preserve">Un bolígrafo azul contiene &lt;span class=\"no-break\"&gt;{{T1}} dl&lt;/span&gt; de tinta, mientras que uno rojo de otra marca tiene &lt;span class=\"no-break\"&gt;{{T2}} cl.&lt;/span&gt; ¿Cuántos mililitros tiene el bolígrafo con más tinta?
El bolígrafo con más tinta es el de &lt;span class=\"no-break\"&gt;{{A1}} ml.&lt;/span&gt;</t>
  </si>
  <si>
    <t xml:space="preserve">Q1: Mín = 300;Máx = 500; Step = 1
Q2: Mín = 300;Máx = 500; Step = 1</t>
  </si>
  <si>
    <t xml:space="preserve">T1 = {{Q1}}/100
T2 = {{Q2}}/10
A1 = math.max({{Q1}}, {{Q2}})</t>
  </si>
  <si>
    <t xml:space="preserve">¿Cuánta tinta tienen los dos bolígrafos?
El azul contiene {{A2}} dl.
El rojo contiene {{A3}} cl.
(cloze math)
A2 = {{T1}}
A3 = {{T2}}</t>
  </si>
  <si>
    <t xml:space="preserve">¿Qué pide el enunciado?
Indicar cuántos mililitros contiene el bolígrafo con mayor capacidad.*
Indicar cuántos mililitros contiene el bolígrafo con menor capacidad.
Indicar cuántos mililitros contienen los dos bolígrafos juntos.
[single choice]</t>
  </si>
  <si>
    <t xml:space="preserve">Con la ayuda de la anterior tabla de conversiones, calcula los mililitros de cada bolígrafo.
{{T1}} dl = {{T1}} × 100 = {{A2}} ml
{{T2}} cl = {{T2}} × 10 = {{A3}} ml
[cloze with math]
A2 = Q1
A3 = Q2</t>
  </si>
  <si>
    <t xml:space="preserve">Selecciona, por tanto, cuál es el bolígrafo con más tinta.
El bolígrafo con {{T3}} ml*
El bolígrafo con {{T4}} ml
(single choice) 
T3 = math.max({{Q1}}, {{Q2}})
T4 = math.min({{Q1}}, {{Q2}})</t>
  </si>
  <si>
    <t xml:space="preserve">{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t>
  </si>
  <si>
    <t xml:space="preserve">En una tienda hay dos cantimploras: una verde de &lt;span class=\"no-break\"&gt;{{T1}} dl&lt;/span&gt; y una amarilla de &lt;span class=\"no-break\"&gt;{{T2}} ml.&lt;/span&gt; Antonio quiere llevarse la más grande. ¿Cuántos centilitros caben en la cantimplora de mayor capacidad?
La cantimplora más grande tiene una capacidad de &lt;span class=\"no-break\"&gt;{{A1}} cl.&lt;/span&gt;</t>
  </si>
  <si>
    <t xml:space="preserve">Q1: Mín = 50; Máx = 300; Step = 10
Q2: Mín = 50; Máx = 300; Step = 10</t>
  </si>
  <si>
    <t xml:space="preserve">T1 = {{Q1}}/10
T2 = {{Q2}}*10
A1 = math.max({{Q1}}, {{Q2}})</t>
  </si>
  <si>
    <t xml:space="preserve">¿Qué capacidad tienen las dos cantimploras?
La verde tiene una capacidad de {{A2}} dl.
La amarilla tiene una capacidad de {{A3}} ml.
(cloze math)
A2 = {{T1}}
A3 = {{T2}}</t>
  </si>
  <si>
    <t xml:space="preserve">¿Qué pide el enunciado?
Indicar cuántos centilitros contiene la cantimplora de mayor capacidad.*
Indicar cuántos centilitros contiene la cantimplora de menor capacidad.
Indicar cuántos centilitros contienen las dos cantimploras juntas.
[single choice]</t>
  </si>
  <si>
    <t xml:space="preserve">Con la ayuda de la anterior tabla de conversiones, calcula los centilitros de cada cantimplora.
{{T1}} dl = {{T1}} × 10 = {{A2}} cl
{{T2}} ml = {{T2}} : 10 = {{A3}} cl
[cloze with math]
A2 = Q1
A3 = Q2</t>
  </si>
  <si>
    <t xml:space="preserve">Selecciona, por tanto, cuál es la cantimplora con mayor capacidad.
La cantimplora de {{T3}} cl*
La cantimplora de {{T4}} cl
(single choice) 
T3 = math.max({{Q1}}, {{Q2}})
T4 = math.min({{Q1}}, {{Q2}})</t>
  </si>
  <si>
    <t xml:space="preserve">{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t>
  </si>
  <si>
    <t xml:space="preserve">En la fiesta de cumpleaños de Rodrigo habrá una guerra de agua con globos de dos tamaños. Unos serán de &lt;span class=\"no-break\"&gt;{{T1}} dl&lt;/span&gt; y otros de &lt;span class=\"no-break\"&gt;{{T2}} dal.&lt;/span&gt; ¿Cuántos mililitros caben en los globos de menos capacidad?
Los globos de menor capacidad son los de &lt;span class=\"no-break\"&gt;{{A1}} ml.&lt;/span&gt;</t>
  </si>
  <si>
    <t xml:space="preserve">Q1: Mín = 500; Máx = 1000; Step = 10
Q2: Mín = 500; Máx = 1000; Step = 10</t>
  </si>
  <si>
    <t xml:space="preserve">T1 = {{Q1}}/100
T2 = {{Q2}}/10000
A1 = math.max({{Q1}}, {{Q2}})</t>
  </si>
  <si>
    <t xml:space="preserve">¿Cuánta capacidad tienen los globos de agua?
Los primeros tienen una capacidad de {{A2}} dl.
Los segundos tienen una capacidad de {{A3}} dal.
(cloze math)
A2 = {{T1}}
A3 = {{T2}}</t>
  </si>
  <si>
    <t xml:space="preserve">¿Qué pide el enunciado?
Indicar cuántos mililitros contienen los globos de menor capacidad.*
Indicar cuántos mililitros contienen los globos de mayor capacidad.
Indicar cuántos mililitros contienen todos los globos juntos.
[single choice]</t>
  </si>
  <si>
    <t xml:space="preserve">Con la ayuda de la anterior tabla de conversiones, calcula los mililitros de cada tipo de globo.
{{T1}} dl = {{T1}} × 100 = {{A2}} ml
{{T2}} dal = {{T2}} × 10 000 = {{A3}} ml
[cloze with math]
A2 = Q1
A3 = Q2</t>
  </si>
  <si>
    <t xml:space="preserve">Selecciona, por tanto, cuál es el globo con menor capacidad.
El globo de {{T3}} ml
El globo de {{T4}} ml*
(single choice) 
T3 = math.max({{Q1}}, {{Q2}})
T4 = math.min({{Q1}}, {{Q2}})</t>
  </si>
  <si>
    <t xml:space="preserve">{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t>
  </si>
  <si>
    <t xml:space="preserve">M5-MyM-19a</t>
  </si>
  <si>
    <t xml:space="preserve">Expresa en forma simple una medición de volumen dada en forma compleja y viceversa con números de hasta 4 cifras y 2 decimales </t>
  </si>
  <si>
    <t xml:space="preserve">Selecciona la equivalencia correcta.
{{T1}} l = {{Q1}} kl y {{Q2}} l*
{{T2}} l = {{Q3}} dal y {{Q4}} l*
{{Q5}} dl y {{Q6}} ml =  {{T3}} ml *
{{T4}} cl = {{Q7}} dl y {{Q8}} cl
{{Q9}} kl y {{Q10}} dal = {{T5}} dal
{{Q11}} hl y {{Q12}} l = {{T6}} l
(Se ven 3, 1 bien)</t>
  </si>
  <si>
    <t xml:space="preserve">Q1: Mín 1;Máx 9; Step: 1
Q2: Mín 1;Máx 999; Step: 1
Q3: Mín 1;Máx 99; Step: 1
Q4: Mín 1;Máx 9; Step: 1
Q5: Mín 1;Máx 99; Step: 1
Q6: Mín 1;Máx 99; Step: 1
Q7: Mín 1;Máx 9; Step: 1
Q8: Mín 1;Máx 9; Step: 1
Q9: Mín 1;Máx 9; Step: 1
Q10: Mín 1;Máx 99; Step: 1
Q11: Mín 1;Máx 9; Step: 1
Q12: Mín 1;Máx 99; Step: 1</t>
  </si>
  <si>
    <t xml:space="preserve">T1 = {{Q1}}*1000 + {{Q2}}
T2 = {{Q3}}*10 + {{Q4}}
T3 = {{Q5}}*10 + {{Q6}}
T4 = {{Q7}}*100 + {{Q8}}
T5 = {{Q9}}*1000 + {{Q10}}
T6 = {{Q11}}*10 + {{Q12}}</t>
  </si>
  <si>
    <t xml:space="preserve">Imagen: M5-MyM-3c-1</t>
  </si>
  <si>
    <t xml:space="preserve">Imagen: M5-MyM-3c-1
-Si falla {{A4}}:
&lt;p&gt;{{T4}} cl = {{Q7}}00 cl + {{Q8}} cl = {{Q7}}0 dl + {{Q8}} cl
-Si falla {{A5}}:
&lt;p&gt;{{Q9}} kl y {{Q10}} dal = ({{Q9}} kl × 100) + &lt;span class=\"no-break\"&gt;{{Q10}} dal&lt;/span&gt; = {{Q9}}00 dal + &lt;span class=\"no-break\"&gt;{{Q10}} dal&lt;/span&gt; = {{T7}} dal&lt;/p&gt;
-Si falla {{A6}}:
&lt;p&gt;{{Q11}} hl y {{Q12}} l = ({{Q11}} hl × 100) + &lt;span class=\"no-break\"&gt;{{Q12}} l&lt;/span&gt; = {{T12}}00 l + &lt;span class=\"no-break\"&gt;{{Q12}} l&lt;/span&gt; = {{T8}} l&lt;/p&gt;</t>
  </si>
  <si>
    <t xml:space="preserve">T7 = {{Q9}}*100 + {{Q10}}  
T8 = {{Q11}}*100 + {{Q12}}</t>
  </si>
  <si>
    <t xml:space="preserve">{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t>
  </si>
  <si>
    <t xml:space="preserve">Expresa los siguientes volúmenes en forma simple.
{{Q1}} kl y {{Q2}} l = {{A1}} l
{{Q3}} dl y {{Q4}} ml = {{A2}} ml</t>
  </si>
  <si>
    <t xml:space="preserve">Q1: Mín 1;Máx 9; Step: 1
Q2: Mín 1;Máx 999; Step: 1
Q3: Mín 1;Máx 9; Step: 1
Q4: Mín 1;Máx 99; Step: 1</t>
  </si>
  <si>
    <t xml:space="preserve">A1 = {{Q1}}*1000 + {{Q2}}
A2 = {{Q3}}*100 + {{Q4}}</t>
  </si>
  <si>
    <t xml:space="preserve">Imagen: M5-MyM-3c-2</t>
  </si>
  <si>
    <t xml:space="preserve">Imagen: M5-MyM-3c-1
-Si falla A1
&lt;p&gt;{{Q1}} kl y {{Q2}} l = ({{Q1}} kl × 1 000) + {{Q2}} l = {{Q1}} 000 l + {{Q2}} l = {{A1}} l&lt;/p&gt;
-Si falla A2
&lt;p&gt;{{Q3}} dl y {{Q4}} ml = ({{Q3}} dl × 100) + {{Q4}} ml = {{Q3}}00 cl + {{Q4}} ml = {{A2}} ml&lt;/p&gt;</t>
  </si>
  <si>
    <t xml:space="preserve">{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t>
  </si>
  <si>
    <t xml:space="preserve">Expresa los siguientes volúmenes en forma compleja.
{{T1}} cl = {{A1}} dal y {{A2}} cl
{{T2}} l = {{A3}} hl y {{A4}} l</t>
  </si>
  <si>
    <t xml:space="preserve">Q1: Mín 1;Máx 99; Step: 1 
Q2: Mín 1;Máx 999; Step: 1
Q3: Mín 1;Máx 99; Step: 1
Q4: Mín 1;Máx 99; Step: 1</t>
  </si>
  <si>
    <t xml:space="preserve">T1 = {{Q1}}*1000 + {{Q2}}
A1 = {{Q1}}
A2 = {{Q2}}
T2 = {{Q3}}*100 + {{Q4}}
A3 = {{Q3}}
A4 = {{Q4}}</t>
  </si>
  <si>
    <t xml:space="preserve">Imagen: M5-MyM-3c-3</t>
  </si>
  <si>
    <t xml:space="preserve">Imagen: M5-MyM-3c-1
-Si falla A1
&lt;p&gt;{{T1}} cl = {{Q1}} 000 cl y {{Q2}} cl = {{Q1}} dal y {{Q2}} cl&lt;/p&gt;
-Si falla A2
&lt;p&gt;{{T2}} l = {{T3}} l y {{Q4}} l = {{Q3}} hl y {{Q4}} l&lt;/p&gt;</t>
  </si>
  <si>
    <t xml:space="preserve">T3 = {{Q3}}*100</t>
  </si>
  <si>
    <t xml:space="preserve">{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t>
  </si>
  <si>
    <t xml:space="preserve">Para jugar a morder la manzana, en una fiesta han colocado un barreño en el que caben &lt;span class=\"no-break\"&gt;{{Q1}} l&lt;/span&gt; y &lt;span class=\"no-break\"&gt;{{Q2}} cl&lt;/span&gt; de agua. ¿A cuántos decilitros equivalen?
La capacidad del barreño es de &lt;span class=\"no-break\"&gt;{{A1}} cl.&lt;/span&gt;</t>
  </si>
  <si>
    <t xml:space="preserve">Q1: Mín 1;Máx 9; Step: 1
Q2: Mín 1;Máx 99; Step: 1</t>
  </si>
  <si>
    <t xml:space="preserve">¿Qué capacidad tiene el barreño?
Su capacidad es de {{A1}} l y {{A2}} cl.
[A1 = {{Q1}}
A2 = {{Q2}}]</t>
  </si>
  <si>
    <t xml:space="preserve">¿Qué pide el enunciado?
Obtener la capacidad del barreño en centilitros.*
Obtener la capacidad del barreño en decilitros.
Obtener la capacidad del barreño en litros.
(Single choice)</t>
  </si>
  <si>
    <t xml:space="preserve">¿En qué tabla están las conversiones de unidades correctas?
Imagen M5-MyM-3c-1*
Imagen M5-MyM-3c-2
Imagen M5-MyM-3c-3
(Single choice)</t>
  </si>
  <si>
    <t xml:space="preserve">Con esto en mente, completa el siguiente cálculo para obtener los centilitros del barreño.
{{Q1}} l y {{Q2}} cl = ({{Q1}} × 100) cl y {{Q2}} cl = {{A1}} cl + {{Q2}} cl = {{A2}} cl
(Cloze math)
A1 = {{Q1}}*100
A2 = {{Q1}}*100 + {{Q2}}</t>
  </si>
  <si>
    <t xml:space="preserve">{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t>
  </si>
  <si>
    <t xml:space="preserve">Una cacerola tiene una capacidad de &lt;span class=\"no-break\"&gt;{{T1}} cl.&lt;/span&gt; ¿A cuántos decilitros y centilitros equivalen?
La capacidad de la cacerola es de &lt;span class=\"no-break\"&gt;{{A1}} dl&lt;/span&gt; y &lt;span class=\"no-break\"&gt;{{A2}} cl.&lt;/span&gt;</t>
  </si>
  <si>
    <t xml:space="preserve">Q1: Mín 4;Máx 9;Step: 1
Q2: Mín 1;Máx 9;Step: 1</t>
  </si>
  <si>
    <t xml:space="preserve">T1 = {{Q1}}*10 + {{Q2}}
A1 = {{Q1}}
A2 = {{Q2}}</t>
  </si>
  <si>
    <t xml:space="preserve">¿Qué capacidad tiene la cacerola?
Su capacidad es de {{A1}} cl.
[A1 = {{Q1}}*10 + {{Q2}}]</t>
  </si>
  <si>
    <t xml:space="preserve">¿Qué pide el enunciado?
Obtener la capacidad de la cacerola en decilitros y centilitros.*
Obtener la capacidad de la cacerola en litros y decilitros.
Obtener la capacidad de la cacerola en litros y centilitros.</t>
  </si>
  <si>
    <t xml:space="preserve">Con esto en mente, completa el siguiente cálculo para obtener la capacidad de la cacerola en decilitros y centilitros.
{{T1}} cl = {{A1}} cl + {{Q2}} cl = {{A2}} dl y {{A3}} cl
(Cloze math)
A1 = {{Q1}}*10
A2 = {{Q1}}
A3 = {{Q2}}</t>
  </si>
  <si>
    <t xml:space="preserve">{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t>
  </si>
  <si>
    <t xml:space="preserve">En un parque nacional hay un depósito de agua de &lt;span class=\"no-break\"&gt;{{T1}} l&lt;/span&gt; que se utiliza en caso de incendio forestal. ¿Cuál es su capacidad en kilolitros y litros?
La capacidad del depósito es de &lt;span class=\"no-break\"&gt;{{A1}} kl&lt;/span&gt; y &lt;span class=\"no-break\"&gt;{{A2}} l.&lt;/span&gt;</t>
  </si>
  <si>
    <t xml:space="preserve">Q1: Mín 1;Máx 9; Step: 1
Q2: Mín 10;Máx 990; Step: 10</t>
  </si>
  <si>
    <t xml:space="preserve">T1 = {{Q1}}*1000 + {{Q2}}
A1 = {{Q1}}
A2 = {{Q2}}</t>
  </si>
  <si>
    <t xml:space="preserve">¿Qué capacidad tiene el depósito de agua?
Su capacidad es de {{A1}} l.
[A1 = {{Q1}}*1000 + {{Q2}}]</t>
  </si>
  <si>
    <t xml:space="preserve">¿Qué pide el enunciado?
Obtener la capacidad del depósito de agua en kilolitros y litros.*
Obtener la capacidad del depósito de agua en litros y decilitros.
Obtener la capacidad del depósito de agua en kilolitros y decilitros.</t>
  </si>
  <si>
    <t xml:space="preserve">Con esto en mente, completa el siguiente cálculo para obtener la capacidad del depósito en kilolitros y litros.
{{T1}} l = {{A1}} l + {{Q2}} l = {{A2}} kl y {{A3}} l
(Cloze math)
A1 = {{Q1}}*1000
A2 = {{Q1}}
A3 = {{Q2}}</t>
  </si>
  <si>
    <t xml:space="preserve">{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t>
  </si>
  <si>
    <t xml:space="preserve">Después de usar su coche, Lucas observa que tiene &lt;span class=\"no-break\"&gt;{{Q1}} l&lt;/span&gt; y &lt;span class=\"no-break\"&gt;{{Q2}} cl&lt;/span&gt; de gasolina. ¿Cuántos centilitros de combustible quedan en el depósito?
El coche tiene &lt;span class=\"no-break\"&gt;{{A1}} cl&lt;/span&gt; de gasolina.</t>
  </si>
  <si>
    <t xml:space="preserve">Q1: Mín 20;Máx 40; Step: 1
Q2: Mín 1;Máx 99; Step: 1</t>
  </si>
  <si>
    <t xml:space="preserve">¿Cuánta gasolina le queda a Lucas?
Le quedan {{A1}} l y {{A2}} cl.
[A1 = {{Q1}}
A2 = {{Q2}}]</t>
  </si>
  <si>
    <t xml:space="preserve">¿Qué pide el enunciado?
Calcular la gasolina que le queda en centilitros.*
Calcular la gasolina que le queda en decilitros.
Calcular la gasolina que le queda en litros.</t>
  </si>
  <si>
    <t xml:space="preserve">Con esto en mente, completa el siguiente cálculo para obtener los centilitros de gasolina.
{{Q1}} l y {{Q2}} cl = ({{Q1}} × 100) cl y {{Q2}} cl = {{A1}} cl + {{Q2}} cl = {{A2}} cl
(Cloze math)
A1 = {{Q1}}*100
A2 = {{Q1}}*100 + {{Q2}}</t>
  </si>
  <si>
    <t xml:space="preserve">{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t>
  </si>
  <si>
    <t xml:space="preserve">Una yogurtera tiene una capacidad de &lt;span class=\"no-break\"&gt;{{T1}} ml.&lt;/span&gt; ¿A cuántos decilitros y mililitros equivale?
La heladera tiene &lt;span class=\"no-break\"&gt;{{A1}} dl&lt;/span&gt; y &lt;span class=\"no-break\"&gt;{{A2}} ml&lt;/span&gt; de capacidad.</t>
  </si>
  <si>
    <t xml:space="preserve">Q1: Mín 1;Máx 4; Step: 1
Q2: Mín 10;Máx 90; Step: 10</t>
  </si>
  <si>
    <t xml:space="preserve">T1 = {{Q1}}*100+{{Q2}}
A1 = {{Q1}}
A2 = {{Q2}}</t>
  </si>
  <si>
    <t xml:space="preserve">¿Qué capacidad tiene la yogurtera?
Su capacidad es de {{A1}} ml.
[A1 = {{Q1}}*100+{{Q2}}]</t>
  </si>
  <si>
    <t xml:space="preserve">¿Qué pide el enunciado?
Obtener la capacidad de la yogurtera en decilitros y mililitros.*
Obtener la capacidad de la yogurtera  en litros y decilitros.
Obtener la capacidad de la yogurtera  en litros y mililitros.</t>
  </si>
  <si>
    <t xml:space="preserve">Con esto en mente, completa el siguiente cálculo para obtener la capacidad de la yogurtera en decilitros y mililitros.
{{T1}} ml = {{A1}} ml + {{Q2}} ml = {{A2}} dl y {{A3}} ml
(Cloze math)
A1 = {{Q1}}*100
A2 = {{Q1}}
A3 = {{Q2}}</t>
  </si>
  <si>
    <t xml:space="preserve">{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t>
  </si>
  <si>
    <t xml:space="preserve">M5-MyM-19b</t>
  </si>
  <si>
    <t xml:space="preserve">Ordena medidas de volumen dadas en forma simple y compleja</t>
  </si>
  <si>
    <t xml:space="preserve">Ordena las siguientes medidas de volumen de mayor a menor.
{{T1}} cl
{{T2}} dl
{{T3}} l
{{T4}} dal</t>
  </si>
  <si>
    <t xml:space="preserve">Q1: Mín 10;Máx 9999; Step: 1
Q2: Mín 10;Máx 9999; Step: 1
Q3: Mín 10;Máx 9999; Step: 1
Q4: Mín 10;Máx 9999; Step: 1</t>
  </si>
  <si>
    <t xml:space="preserve">T1 = {{Q1}}
T2 = {{Q2}}/10
T3 = {{Q3}}/100
T4 = {{Q4}}/1000</t>
  </si>
  <si>
    <t xml:space="preserve">&lt;p&gt;Para ordenar estas medidas de mayor a menor, conviértelas todas a la misma unidad y después compáralas.&lt;/p&gt;
Imagen 
&lt;p&gt;{{T2}} dl = {{T2}} × 10 = {{Q2}} cl&lt;/p&gt;
&lt;p&gt;{{T3}} l = {{T1}} × 100 = {{Q1}} cl&lt;/p&gt;
&lt;p&gt;{{T4}} dal = {{T4}} × 1 000 = {{Q4}} cl&lt;/p&gt;</t>
  </si>
  <si>
    <t xml:space="preserve">{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t>
  </si>
  <si>
    <t xml:space="preserve">Ordena las siguientes medidas de volumen de menor a mayor.
{{T11}} l y {{T12}} dl
{{T2}} dl
{{T31}} l y {{T32}} cl
{{T4}} l</t>
  </si>
  <si>
    <t xml:space="preserve">{{Q4}} m^3 y {{Q5}} dm^3 
{{Q1}} m^3 y {{Q2}} dm^3 
{{Q6}} m^3
{{Q3}} dm^3</t>
  </si>
  <si>
    <t xml:space="preserve">Q1: Mín 100;Máx 9990; Step: 20
Q2: Mín 100Máx 9990; Step: 20
Q3: Mín 100;Máx 9990; Step: 20
Q4: Mín 100;Máx 9990; Step: 20</t>
  </si>
  <si>
    <t xml:space="preserve">T11 = math.floor({{Q1}}/100)
T12 = {{Q1}}/10-math.floor({{Q1}}/100)*10
T2 = {{Q2}}/10
T31 = math.floor({{Q3}}/100)
T32 = {{Q3}}-math.floor({{Q3}}/100)*100
T4 = {{Q4}}/100</t>
  </si>
  <si>
    <t xml:space="preserve">¿Qué pide el enunciado?
Ordenar los volúmenes de mayor a menor.
Ordenar los volúmenes de menor a mayor.*
Seleccionar el volumen mayor.
[single choice]</t>
  </si>
  <si>
    <t xml:space="preserve">Ahora toma una de las cuatro medidas como ejemplo y conviértela a centilitros.
{{T11}} l  = {{T11}} l × 100 = {{A2}} cl
{{T12}} dl = {{T12}} × 10 = {{A3}} cl
{{T11}} l + {{T12}} dl = {{A4}} cl
A2=math.floor({{Q1}}/100)*100
A3={{Q1}}-math.floor({{Q1}}/100)*100
A4={{Q1}}
[cloze with math]</t>
  </si>
  <si>
    <t xml:space="preserve">Repitiendo los cálculos del paso anterior, ordena las medidas de menor a mayor.
{{T11}} l y {{T12}} dl = {{Q1}} cl
{{T2}} dl = {{Q2}} cl
{{T31}} l y {{T32}} cl = {{Q3}} cl
{{T4}} l = {{Q4}} cl
[order list]</t>
  </si>
  <si>
    <t xml:space="preserve">{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t>
  </si>
  <si>
    <t xml:space="preserve">Augusto tiene tres recipientes de comida con las siguientes capacidades. Ordénalos de menor a mayor.
{{Q1}} cl
{{T2}} dl
{{T31}} dl y {{T32}} cl</t>
  </si>
  <si>
    <t xml:space="preserve">{{Q1}} cm^3
{{Q3}} dm^3 {{Q4}} cm^3 
{{Q2}} dm3 </t>
  </si>
  <si>
    <t xml:space="preserve">Q1-Q3: Mín = 35; Máx = 101; Step = 2</t>
  </si>
  <si>
    <t xml:space="preserve">T2 = {{Q2}}/10
T31 = math.floor({{Q3}}/10)
T32 = {{Q3}}-math.floor({{Q3}}/10)*10</t>
  </si>
  <si>
    <t xml:space="preserve">Ahora toma una de las tres medidas como ejemplo y conviértela a centilitros.
{{T31}} dl = {{T31}} dl × 10 = {{A2}} cl
{{T31}} dl + {{T32}} cl = {{A3}} cl
A2=math.floor({{Q3}}/10)*10
A3={{Q3}}
[cloze with math]</t>
  </si>
  <si>
    <t xml:space="preserve">Repitiendo los cálculos del paso anterior, ordena las medidas de menor a mayor.
{{Q1}} cl
{{T2}} dl = {{Q2}} cl
{{T31}} dl y {{T32}} cl = {{Q3}} cl
[order list]</t>
  </si>
  <si>
    <t xml:space="preserve">{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t>
  </si>
  <si>
    <t xml:space="preserve">Los padres de Sandra quieren comprar una piscina y dudan entre tres que tienen las siguientes capacidades. Ordénalas de mayor a menor.
{{T11}} hl y {{T12}} l
{{T2}} dal
{{T3}} kl</t>
  </si>
  <si>
    <t xml:space="preserve">{{Q4}} dam^3 0.1/0.15
{{Q3}} m^3 75/99
{{Q1}} {{Q2}}</t>
  </si>
  <si>
    <t xml:space="preserve">Q1-Q3: Mín = 6000; Máx = 30000; Step = 1</t>
  </si>
  <si>
    <t xml:space="preserve">T11 = math.floor({{Q1}}/100)
T12 = {{Q1}}-math.floor({{Q1}}/100)*100
T2 = {{Q2}}/10
T3 = {{Q3}}/1000</t>
  </si>
  <si>
    <t xml:space="preserve">Ahora toma una de las tres medidas como ejemplo y conviértela a litros.
{{T11}} hl = {{T11}} hl × 100 = {{A2}} l
{{T11}} hl + {{T12}} l = {{A3}} l
A2=math.floor({{Q1}}/100)*100
A3={{Q1}}
[cloze with math]</t>
  </si>
  <si>
    <t xml:space="preserve">Repitiendo los cálculos del paso anterior, ordena las medidas de mayor a menor.
{{T11}} hl y {{T12}} l = {{Q1}} l
{{T2}} dal = {{Q2}} l
{{T3}} kl = {{Q3}} l
[order list]</t>
  </si>
  <si>
    <t xml:space="preserve">{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t>
  </si>
  <si>
    <t xml:space="preserve">Un bote de desmaquillante contiene &lt;span class=\"no-break\"&gt;{{T1}} dl,&lt;/span&gt; mientras que otro contiene &lt;span class=\"no-break\"&gt;{{T21}} cl&lt;/span&gt; y &lt;span class=\"no-break\"&gt;{{T22}} ml.&lt;/span&gt; ¿Cuántos centilitros tiene el de mayor volumen?
El desmaquillante de mayor volumen tiene &lt;span class=\"no-break\"&gt;{{A1}} cl.&lt;/span&gt;</t>
  </si>
  <si>
    <t xml:space="preserve">Q1-Q2: Mín = 55; Máx = 155; Step = 10</t>
  </si>
  <si>
    <t xml:space="preserve">T1 = {{Q1}}/100
T21 = math.floor({{Q2}}/10)
T22 = {{Q2}}-math.floor({{Q2}}/10)*10
A1 = math.max({{Q1}}/10, {{Q2}}/10)</t>
  </si>
  <si>
    <t xml:space="preserve">¿Qué cantidades tiene cada uno de los botes de demaquillantes?
El primer bote contiene &lt;span class=\"no-break\"&gt;{{T1}} dl.&lt;/span&gt;
El segundo bote contiene &lt;span class=\"no-break\"&gt;{{A3}} cl&lt;/span&gt; y &lt;span class=\"no-break\"&gt;{{A4}} ml.&lt;/span&gt;
A2 = {{T1}}
A3 = {{T21}}
A4 = {{T22}}
(cloze math)</t>
  </si>
  <si>
    <t xml:space="preserve">Según el enunciado, ¿qué hay que obtener?
El volumen en centilitros del bote con más desmaquillante.*
El volumen en centilitros del bote con menos desmaquillante.
El volumen total en centilitros de los dos botes de desmaquillante.</t>
  </si>
  <si>
    <t xml:space="preserve">Para comprobar qué bote tiene más desmaquillante, hay que convertir los volúmenes a la misma unidad. ¿En qué tabla están las conversiones de unidades correctas?
Imagen M5-MyM-3c-1*
Imagen M5-MyM-3c-2
Imagen M5-MyM-3c-3
(Single choice)</t>
  </si>
  <si>
    <t xml:space="preserve">Ahora toma esta medida como ejemplo para convertirla a centilitros.
El volumen del segundo bote:
{{T22}} ml = {{T22}} ml : 10 = {{A5}} cl
{{T21}} cl y {{T22}} ml = {{A6}} cl
(Cloze text)
A5 = {{Q2}}/10-math.floor({{Q2}}/10)
A6 = {{Q2}}/10</t>
  </si>
  <si>
    <t xml:space="preserve">Por tanto, ¿cuál es el volumen del bote con más desmaquillante?
{{T4}} cl*
{{T5}} cl
(Single choice)
T4 = math.max({{Q1}}, {{Q2}})
T5 = math.min({{Q1}}, {{Q2}})</t>
  </si>
  <si>
    <t xml:space="preserve">{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t>
  </si>
  <si>
    <t xml:space="preserve">La fuente de la plaza de un pueblo utiliza &lt;span class=\"no-break\"&gt;{{Q1}} l&lt;/span&gt; de agua diarios, mientras que la del pueblo de al lado, &lt;span class=\"no-break\"&gt;{{T21}} hl&lt;/span&gt; y &lt;span class=\"no-break\"&gt;{{T22}} l.&lt;/span&gt; ¿Cuántos decalitros de agua expulsa la fuente de menor capacidad?
La fuente de menor capacidad echa &lt;span class=\"no-break\"&gt;{{A1}} dal&lt;/span&gt; de agua.</t>
  </si>
  <si>
    <t xml:space="preserve">Q1-Q2: Mín 300;Máx 500; Step: 1</t>
  </si>
  <si>
    <t xml:space="preserve">T21 = math.floor({{Q2}}/100)
T22 = {{Q2}}-math.floor({{Q2}}/100)*100
A1 = math.min({{Q1}}/10, {{Q2}}/10)</t>
  </si>
  <si>
    <t xml:space="preserve">¿Qué cantidad de agua utiliza cada una de las fuentes de agua?
La fuente del pueblo utiliza &lt;span class=\"no-break\"&gt;{{A2}} l.&lt;/span&gt;
La del pueblo de al lado utiliza &lt;span class=\"no-break\"&gt;{{A3}} hl&lt;/span&gt; y &lt;span class=\"no-break\"&gt;{{A4}} l.&lt;/span&gt;
A2 = {{Q1}}
A3 = {{T21}}
A4 = {{T22}}
(cloze math)</t>
  </si>
  <si>
    <t xml:space="preserve">Según el enunciado, ¿qué hay que obtener?
El volumen en decalitros de agua que usa la fuente con menor capacidad.*
El volumen en decalitros de agua que usa la fuente con mayor capacidad.
El volumen en decalitros de agua que usan las dos fuentes.</t>
  </si>
  <si>
    <t xml:space="preserve">Para comprobar qué fuente usa más agua, hay que convertir los volúmenes a la misma unidad. ¿En qué tabla están las conversiones de unidades correctas?
Imagen M5-MyM-3c-1*
Imagen M5-MyM-3c-2
Imagen M5-MyM-3c-3
(Single choice)</t>
  </si>
  <si>
    <t xml:space="preserve">Ahora toma esta medida como ejemplo para convertirla a decalitros.
El volumen de la segunda fuente:
{{T21}} hl = {{T21}} hl × 10 = {{A5}} dal
{{T22}} l = {{T22}} l : 10 = {{A6}} dal
{{T21}} hl + {{T22}} l = {{A7}} dal
(Cloze text)
A5 = math.floor({{Q2}}/100)*10
A6 = {{Q2}}/10-math.floor({{Q2}}/100)*10
A7 = {{Q2}}/10</t>
  </si>
  <si>
    <t xml:space="preserve">Por tanto, ¿cuál es el volumen de la fuente con menos agua?
{{T4}} dal
{{T5}} dal*
(Single choice)
T4 = math.max({{Q1}}, {{Q2}})
T5 = math.min({{Q1}}, {{Q2}})</t>
  </si>
  <si>
    <t xml:space="preserve">{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t>
  </si>
  <si>
    <t xml:space="preserve">Ana y Raquel están tomando un refresco. A Ana le quedan &lt;span class=\"no-break\"&gt;{{T1}} cl&lt;/span&gt; y a Raquel, &lt;span class=\"no-break\"&gt;{{T21}} dl&lt;/span&gt; y &lt;span class=\"no-break\"&gt;{{T22}} ml.&lt;/span&gt; ¿Cuántos mililitros hay en la botella en la que queda más refresco? 
En la botella hay &lt;span class=\"no-break\"&gt;{{A1}} ml.&lt;/span&gt;</t>
  </si>
  <si>
    <t xml:space="preserve">Q1-Q2: Mín 100;Máx 300; Step: 1 (ml)</t>
  </si>
  <si>
    <t xml:space="preserve">T1 = {{Q1}}/10
T21 = math.floor({{Q2}}/100)
T22 = {{Q2}}-math.floor({{Q2}}/100)*100
A1 = math.max({{Q1}}, {{Q2}})</t>
  </si>
  <si>
    <t xml:space="preserve">¿Qué cantidad de refresco queda en cada botella?
En la botella de Ana quedan &lt;span class=\"no-break\"&gt;{{A2}} cl.&lt;/span&gt;
En la botella de Raquel quedan &lt;span class=\"no-break\"&gt;{{A3}} dl&lt;/span&gt; y &lt;span class=\"no-break\"&gt;{{A4}} ml.&lt;/span&gt;
A2 = {{T1}}
A3 = {{T21}}
A4 = {{T22}}
(cloze math)</t>
  </si>
  <si>
    <t xml:space="preserve">Según el enunciado, ¿qué hay que obtener?
El volumen en mililitros de refresco que queda en la botella más llena.*
El volumen en mililitros de refresco que queda en la botella más vacía.
El volumen en mililitros de refresco que quedan en las dos botellas.</t>
  </si>
  <si>
    <t xml:space="preserve">Para comprobar en qué botella queda más refresco, hay que convertir los volúmenes a la misma unidad. ¿En qué tabla están las conversiones de unidades correctas?
Imagen M5-MyM-3c-1*
Imagen M5-MyM-3c-2
Imagen M5-MyM-3c-3
(Single choice)</t>
  </si>
  <si>
    <t xml:space="preserve">Ahora toma esta medida como ejemplo para convertirla a mililitros.
El volumen de la segunda botella:
{{T21}} dl = {{T21}} dl × 100 = {{A5}} ml
{{T21}} dl y {{T22}} ml = {{A6}} cl
(Cloze text)
A5 = math.floor({{Q2}}/100)*100
A6 = {{Q2}}</t>
  </si>
  <si>
    <t xml:space="preserve">Por tanto, ¿cuál es el volumen de la botella con más refresco?
{{T4}} ml*
{{T5}} ml
(Single choice)
T4 = math.max({{Q1}}, {{Q2}})
T5 = math.min({{Q1}}, {{Q2}})</t>
  </si>
  <si>
    <t xml:space="preserve">{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t>
  </si>
  <si>
    <t xml:space="preserve">M5-MyM-4a</t>
  </si>
  <si>
    <t xml:space="preserve">Realiza sumas y restas con magnitudes (longitud, masa, volumen) expresadas de forma simple (sumandos, minuendo y sustraendo con hasta 3 decimales con 3 enteros)</t>
  </si>
  <si>
    <t xml:space="preserve">Escoge el resultado correcto de esta suma.
{{Q1}} {{Q3}} + {{Q2}} {{Q3}} = ...
{{A1}} {{Q3}}*
{{A2}} {{Q3}}
{{A3}} {{Q3}}
{{A4}} {{Q3}}
{{A5}} {{Q3}}</t>
  </si>
  <si>
    <t xml:space="preserve">Une las operaciones con sus resultados.
{{Q1}} {{Q7}} + {{Q2}} {{Q7}} - {{A1}} {{Q7}}
{{Q3}} {{Q8}} − {{Q4}} {{Q8}} - {{A2}} {{Q8}}
{{Q5}} {{Q9}} − {{Q6}} {{Q9}} - {{A3}} {{Q9}}</t>
  </si>
  <si>
    <t xml:space="preserve">Q1: Mín 1;Máx 999; Step: 0.01
Q2: Mín 1;Máx 500; Step: 0.01
Q3: "km", "hm", "dam", "m", "dm", "cm", "mm", "kg", "hg", "dag", "g", "dg", "cg", "mg", "kl", "hl", "dal", "l", "dl", "cl", "ml"
Q4: Mín = 1; Máx = 10; Step = 0.1
Q5: Mín = 1; Máx = 10; Step = 1
Q6: Mín = 1; Máx = 10; Step = 0.1
Q7: Mín = 1; Máx = 10; Step = 1</t>
  </si>
  <si>
    <t xml:space="preserve">A1 = {{Q1}}+{{Q2}}
A2 = {{Q1}}+{{Q2}}+{{Q4}}
A3 = {{Q1}}+{{Q2}}+{{Q5}}
A4 = {{Q1}}+{{Q2}}-{{Q6}}
A5 = {{Q1}}+{{Q2}}-{{Q7}}</t>
  </si>
  <si>
    <t xml:space="preserve">Cuando las unidades son las mismas, se suma igual que una suma de números decimales.</t>
  </si>
  <si>
    <t xml:space="preserve">&lt;p&gt;Cuando las unidades son las mismas, se suma igual que una suma de números decimales.&lt;/p&gt;
Suma vertical 2 sumandos de 5 posiciones</t>
  </si>
  <si>
    <t xml:space="preserve">{"id":"M5-MyM-4a-I-1","stimulus":"&lt;p&gt;Escolha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t>
  </si>
  <si>
    <t xml:space="preserve">Escoge el resultado correcto de esta resta.
{{T1}} {{Q3}} − {{Q2}} {{Q3}} = ...
{{A1}} {{Q3}}*
{{A2}} {{Q3}}
{{A3}} {{Q3}}
{{A4}} {{Q3}}
{{A5}} {{Q3}}</t>
  </si>
  <si>
    <t xml:space="preserve">Q1: Mín 100;Máx 499; Step: 0.01
Q2: Mín 100;Máx 499; Step: 0.01
Q3: "km", "hm", "dam", "m", "dm", "cm", "mm", "kg", "hg", "dag", "g", "dg", "cg", "mg", "kl", "hl", "dal", "l", "dl", "cl", "ml"
Q4: Mín = 1; Máx = 10; Step = 0.1
Q5: Mín = 1; Máx = 10; Step = 1
Q6: Mín = 1; Máx = 10; Step = 0.1
Q7: Mín = 1; Máx = 10; Step = 1</t>
  </si>
  <si>
    <t xml:space="preserve">T1 = {{Q1}}+{{Q2}}
A1 = {{Q1}}
A2 = {{Q1}}+{{Q4}}
A3 = {{Q1}}+{{Q5}}
A4 = {{Q1}}-{{Q6}}
A5 = {{Q1}}-{{Q7}}
</t>
  </si>
  <si>
    <t xml:space="preserve">Cuando las unidades son las mismas, se resta igual que una resta de números decimales.</t>
  </si>
  <si>
    <t xml:space="preserve">&lt;p&gt;Cuando las unidades son las mismas, se resta igual que una resta de números decimales.&lt;/p&gt;
Resta vertical de 5 posiciones</t>
  </si>
  <si>
    <t xml:space="preserve">{"id":"M5-MyM-4a-I-2","stimulus":"&lt;p&gt;Escolha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t>
  </si>
  <si>
    <t xml:space="preserve">Realiza la siguiente suma.
{{Q1}} {{Q11}} + {{Q2}} {{Q11}} = {{A1}} {{Q11}}</t>
  </si>
  <si>
    <t xml:space="preserve">Q1: Mín 1000;Máx 9999; Step: 0.1
Q2: Mín 1000;Máx 9999; Step: 0.1
Q11: "km", "hm", "dam", "m", "dm", "cm", "mm", "kg", "hg", "dag", "g", "dg", "cg", "mg", "kl", "hl", "dal", "l", "dl", "cl", "ml"</t>
  </si>
  <si>
    <t xml:space="preserve">A1 = {{Q1}} + {{Q2}}</t>
  </si>
  <si>
    <t xml:space="preserve">{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t>
  </si>
  <si>
    <t xml:space="preserve">Realiza la siguiente resta.
{{T1}} {{Q12}} − {{Q3}} {{Q12}} = {{A2}} {{Q12}}</t>
  </si>
  <si>
    <t xml:space="preserve">Q3: Mín 1000;Máx 9999; Step: 0.1
Q4: Mín 1000;Máx 9999; Step: 0.1
Q12: "km", "hm", "dam", "m", "dm", "cm", "mm", "kg", "hg", "dag", "g", "dg", "cg", "mg", "kl", "hl", "dal", "l", "dl", "cl", "ml"</t>
  </si>
  <si>
    <t xml:space="preserve">T1 = {{Q3}} + {{Q4}}
A1 = {{Q1}} + {{Q2}}
A2 = {{Q4}}</t>
  </si>
  <si>
    <t xml:space="preserve">{"id":"M5-MyM-4a-E-2","stimulus":"&lt;p&gt;Calcule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t>
  </si>
  <si>
    <t xml:space="preserve">Un camión puede llevar un peso máximo de {{T1}} t. Si se han cargado &lt;span class=\"no-break\"&gt;{{Q2}} kg&lt;/span&gt; en él, ¿cuántos kilogramos más puede llevar?
Puede cargar &lt;span class=\"no-break\"&gt;{{A1}} kg&lt;/span&gt; más.</t>
  </si>
  <si>
    <t xml:space="preserve">Q1: Mín 1000;Máx 3000; Step: 10
Q2: Mín 1000;Máx 3000; Step: 10</t>
  </si>
  <si>
    <t xml:space="preserve">T1 = math.ceil({{Q1}}/100+{{Q2}}/100)/10
A1 = {{T1}}*1000-{{Q2}}</t>
  </si>
  <si>
    <t xml:space="preserve">¿Cuál es el peso máximo que se puede cargar en el camión? ¿Y cuál es su carga?
El peso máximo es de {{A2}} t.
Se han cargado {{A3}} kg.
(Cloze math)
A1 = math.ceil({{Q1}}/100+{{Q2}}/100)/10
A2 {{Q2}}</t>
  </si>
  <si>
    <t xml:space="preserve">¿Qué pide el enunciado?
Los kilogramos que se pueden añadir al camión. *
Las toneladas que se pueden añadir al camión.
Los gramos que se pueden añadir al camión.</t>
  </si>
  <si>
    <t xml:space="preserve">Para hacer esta resta, todas las cantidades tienen que estar en la misma unidad. ¿Cuál es la conversión correcta de toneladas a kilogramos?
1 t = 1 000 kg*
1 t = 10 kg
1 000 t = 1 kg
(Single choice)</t>
  </si>
  <si>
    <t xml:space="preserve">Sabiendo esto, convierte las toneladas del peso máximo del camión en kilogramos.
{{T1}} t = {{T1}} × 1 000 = {{A4}} kg
(Cloze math)
A4 = {{T1}}*1000</t>
  </si>
  <si>
    <t xml:space="preserve">Por último, opera para obtener el peso que todavía se puede cargar en el camión.
{{T2}} kg − {{Q2}} kg = {{A5}} kg
(cloze math)
T2 = {{T1}}*1000
A5 = {{T1}}*1000-{{Q2}}</t>
  </si>
  <si>
    <t xml:space="preserve">{"id":"M5-MyM-4a-A-1","seed":{"parameters":[{"name":"Q1","label":null,"min":1000,"max":3000,"step":10},{"name":"Q2","label":null,"min":1000,"max":3000,"step":10}],"uniques":true},"scaffolding":[{"id":"step-0","stimulus":"&lt;p&gt;Um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t>
  </si>
  <si>
    <t xml:space="preserve">Lucía ha comprado &lt;span class=\"no-break\"&gt;{{Q1}} kg&lt;/span&gt; de chocolate para hacer huevos de pascua y, además, en su casa tenía otros &lt;span class=\"no-break\"&gt;{{Q2}} dg.&lt;/span&gt; ¿Cuántos gramos de chocolate tiene ahora?
Lucía tiene &lt;span class=\"no-break\"&gt;{{A1}} g&lt;/span&gt; de chocolate.</t>
  </si>
  <si>
    <t xml:space="preserve">Q1: Mín 0.1;Máx 1.5; Step: 0.1
Q2: Mín 1000;Máx 9000; Step: 100</t>
  </si>
  <si>
    <t xml:space="preserve">A1 = {{Q1}}*1000 + {{Q2}}/10</t>
  </si>
  <si>
    <t xml:space="preserve">¿Cuánto chocolate compró Lucía? ¿Y cuánto tenía en casa?
Compró {{A1}} kg de chocolate.
Tenía en casa {{A2}} dg.
[A1 = {{Q1}}
A2 = {{Q2}}]</t>
  </si>
  <si>
    <t xml:space="preserve">¿Qué pide el enunciado?
Los gramos de chocolate que tiene Lucía.*
Los decigramos de chocolate que tiene Lucía.
Los kilogramos de chocolate que tiene Lucía.</t>
  </si>
  <si>
    <t xml:space="preserve">Para hacer esta suma, hay que convertir las masas a la misma unidad. ¿En qué tabla están las conversiones de unidades correctas?
Imagen M5-MyM-2b-1*
Imagen M5-MyM-2b-2
Imagen M5-MyM-2b-3
(Single choice)</t>
  </si>
  <si>
    <t xml:space="preserve">Sabiendo esto, convierte las dos cantidades a gramos.
{{Q1}} kg = {{Q1}} × 1 000 = {{A1}} g
{{Q2}} dg = {{Q2}} : 10 = {{A2}} g
(Cloze math)
A1 = {{Q1}}*1000
A2 = {{Q2}}/10</t>
  </si>
  <si>
    <t xml:space="preserve">Por último, opera para obtener los gramos de chocolate que tiene Lucía.
{{T1}} g + {{T2}} g = {{A1}} g
(cloze math)
T1 = {{Q1}}*1000
T2 = {{Q2}}/10
A1 = {{Q1}}*1000 + {{Q2}}/10</t>
  </si>
  <si>
    <t xml:space="preserve">{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t>
  </si>
  <si>
    <t xml:space="preserve">Una camioneta tenía &lt;span class=\"no-break\"&gt;{{T1}} dl&lt;/span&gt; de gasolina, pero durante un viaje ha gastado &lt;span class=\"no-break\"&gt;{{Q2}} cl.&lt;/span&gt; ¿Cuántos centilitros de combustible le quedan?
La camioneta tiene &lt;span class=\"no-break\"&gt;{{A1}} cl&lt;/span&gt; de gasolina.</t>
  </si>
  <si>
    <t xml:space="preserve">Q1: Mín 1000;Máx 3000; Step: 1
Q2: Mín 1000;Máx 3000; Step: 1</t>
  </si>
  <si>
    <t xml:space="preserve">T1 = ({{Q1}}+{{Q2}})/10
A1 = {{T1}}*10-{{Q2}}</t>
  </si>
  <si>
    <t xml:space="preserve">¿Cuánta gasolina tenía la camioneta al comenzar el viaje? ¿Y cuánta ha gastado?
Tenía {{A1}} dl de gasolina.
Ha gastado {{A2}} cl.
[A1 = ({{Q1}}+{{Q2}})/10
A2 = {{Q2}}]</t>
  </si>
  <si>
    <t xml:space="preserve">¿Qué pide el enunciado?
Los centilitros de gasolina que quedan en la camioneta.*
Los decilitros de gasolina que quedan en la camioneta.
Los litros de gasolina que quedan en la camioneta.</t>
  </si>
  <si>
    <t xml:space="preserve">Para hacer esta resta, hay que convertir los volúmenes a la misma unidad. ¿En qué tabla están las conversiones de unidades correctas?
Imagen M5-MyM-3c-1*
Imagen M5-MyM-3c-2
Imagen M5-MyM-3c-3
(Single choice)</t>
  </si>
  <si>
    <t xml:space="preserve">Sabiendo esto, convierte los decilitros de gasolina iniciales a centilitros.
{{T1}} dl = {{T1}} × 10 = {{A4}} cl
(Cloze math)
A4 = {{T1}}*10</t>
  </si>
  <si>
    <t xml:space="preserve">Por último, opera para obtener la gasolina que se ha gastado durante el viaje.
{{T2}} cl − {{Q2}} cl = {{A5}} cl
(cloze math)
T2 = {{T1}}*10
A5 = {{T1}}*10-{{Q2}}</t>
  </si>
  <si>
    <t xml:space="preserve">{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t>
  </si>
  <si>
    <t xml:space="preserve">Un biólogo marino registró hace un tiempo que la longitud de una ballena era de &lt;span class=\"no-break\"&gt;{{Q1}} dam.&lt;/span&gt; Según sus mediciones, desde entonces ha crecido &lt;span class=\"no-break\"&gt;{{Q2}} cm.&lt;/span&gt; ¿Cuál es su longitud actual?
La ballena mide &lt;span class=\"no-break\"&gt;{{A1}} m.&lt;/span&gt;</t>
  </si>
  <si>
    <t xml:space="preserve">Anahí está participando en una carrera, en el primer tramo recorre 1200 Decámetros, en el segundo 90 hectómetros y en el último tramo 4 Kilómetros. ¿Cuantos Kilometros recorrio Anahi?
Anahi recorrió</t>
  </si>
  <si>
    <t xml:space="preserve">Q1: Mín: 0.5; Máx: 3; Step: 0.1
Q2: Mín: 100; Máx: 300; Step: 1</t>
  </si>
  <si>
    <t xml:space="preserve">A1 = {{Q1}}*10 + {{Q2}}/100</t>
  </si>
  <si>
    <t xml:space="preserve">¿Cuánto medía la ballena en la última medición? ¿Y cuánto ha crecido desde entonces?
Medía {{A1}} dam.
Ha crecido {{A2}} cm.
[A1 = {{Q1}}
A2 = {{Q2}}]</t>
  </si>
  <si>
    <t xml:space="preserve">¿Qué pide el enunciado?
La longitud total de la ballena en metros.*
La longitud total de la ballena en decámetros.
La longitud total de la ballena en centímetros.</t>
  </si>
  <si>
    <t xml:space="preserve">Para hacer esta suma, hay que convertir las longitudes a la misma unidad. ¿En qué tabla están las conversiones de unidades correctas?
Imagen M5-MyM-1b-3*
Imagen M5-MyM-1b-4
Imagen M5-MyM-1b-5
(Single choice)</t>
  </si>
  <si>
    <t xml:space="preserve">Sabiendo esto, convierte las dos cantidades a metros.
{{Q1}} dam = {{Q1}} × 10 = {{A1}} m
{{Q2}} cm = {{Q2}} : 100 = {{A2}} m
(Cloze math)
A1 = {{Q1}}*10
A2 = {{Q2}}/100</t>
  </si>
  <si>
    <t xml:space="preserve">Por último, opera para obtener la longitud de la ballena.
{{T1}} m + {{T2}} m = {{A1}} m
(cloze math)
T1 = {{Q1}}*10
T2 = {{Q2}}/100
A1 = {{Q1}}*10 + {{Q2}}/100</t>
  </si>
  <si>
    <t xml:space="preserve">{"id":"M5-MyM-4a-A-4","seed":{"parameters":[{"name":"Q1","label":null,"min":0.5,"max":3,"step":0.1},{"name":"Q2","label":null,"min":100,"max":300,"step":1}],"uniques":true},"scaffolding":[{"id":"step-0","stimulus":"&lt;p&gt;Um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t>
  </si>
  <si>
    <t xml:space="preserve">Para hacer un viaje Manuel necesita &lt;span class=\"no-break\"&gt;{{Q1}} l&lt;/span&gt; de gasolina, pero en el depósito de su coche solo hay &lt;span class=\"no-break\"&gt;{{Q2}} cl.&lt;/span&gt; ¿Cuántos litros de combustible tiene que repostar?
Manuel tiene que repostar &lt;span class=\"no-break\"&gt;{{A1}} l.&lt;/span&gt;</t>
  </si>
  <si>
    <t xml:space="preserve">El cabello de Rocio media 0.045 Decámetros, pero ayer fue a la peluqueria y se cortó 150 Milímetros. ¿cuántos cetímetros mide el pelo de rocio ahora?
El pelo de Rocio mide</t>
  </si>
  <si>
    <t xml:space="preserve">Q1: Mín 40;Máx 100; Step: 0.1
Q2: Mín 1000;Máx 2000; Step: 1</t>
  </si>
  <si>
    <t xml:space="preserve">A1 = {{Q1}} - {{Q2}}/100</t>
  </si>
  <si>
    <t xml:space="preserve">¿Cuánto combustible necesita Manuel? ¿Y cuánto hay en el depósito?
Necesita {{A1}} l de combustible.
En el depósito hay {{A2}} cl.
[A1 = {{Q1}}
A2 = {{Q2}}]</t>
  </si>
  <si>
    <t xml:space="preserve">¿Qué pide el enunciado?
Los litros que debe repostar Manuel. *
Los centilitros que debe repostar Manuel. 
Los decilitros que debe repostar Manuel. </t>
  </si>
  <si>
    <t xml:space="preserve">Sabiendo esto, convierte los centilitros de gasolina del depósito a litros.
{{Q2}} cl = {{Q2}} : 100 = {{A3}} l
(Cloze math)
A3 = {{Q2}}/100</t>
  </si>
  <si>
    <t xml:space="preserve">Por último, opera para obtener la gasolina repostada.
{{Q1}} l − {{T1}} l = {{A4}} l
(cloze math)
T1 = {{Q2}}/100
A4 = {{Q1}}-{{Q2}}/100</t>
  </si>
  <si>
    <t xml:space="preserve">{"id":"M5-MyM-4a-A-5","seed":{"parameters":[{"name":"Q1","label":null,"min":40,"max":100,"step":0.1},{"name":"Q2","label":null,"min":1000,"max":2000,"step":1}],"uniques":true},"scaffolding":[{"id":"step-0","stimulus":"&lt;p&gt;Para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t>
  </si>
  <si>
    <t xml:space="preserve">M5-MyM-4b</t>
  </si>
  <si>
    <t xml:space="preserve">Realiza multiplicaciones y divisiones con magnitudes (longitud, masa, volumen) expresadas de forma simple (en multiplicaciones: un factor de hasta 2 decimales y 3 enteros; el otro factor, de una cifra. En divisiones, dividendo de hasta 2 decimales y 3 enteros; divisor de una cifra)</t>
  </si>
  <si>
    <t xml:space="preserve">Selecciona el resultado correcto de esta multiplicación.
{{Q1}} {{Q11}} × {{Q2}} = ...
A1 {{Q11}}*
A2 {{Q11}}
A3 {{Q11}}
A4 {{Q11}}
A5 {{Q11}}</t>
  </si>
  <si>
    <t xml:space="preserve">Q1: Mín 100;Máx 999; Step: 0.1
Q2: Mín 2;Máx 9; Step: 1
Q3: Mín 1;Máx 100; Step: 1
Q4: Mín 1;Máx 100; Step: 10
Q11: "km", "hm", "dam", "m", "dm", "cm", "mm", "kg", "hg", "dag", "g", "dg", "cg", "mg", "kl", "hl", "dal", "l", "dl", "cl", "ml"
</t>
  </si>
  <si>
    <t xml:space="preserve">A1 = {{Q1}}*{{Q2}}
Distractores:
A2 = {{Q1}}*{{Q2}}+{{Q3}}
A3 = {{Q1}}*{{Q2}}+{{Q4}}
A4 = {{Q1}}*{{Q2}}-{{Q3}}
A5 = {{Q1}}*{{Q2}}-{{Q4}}</t>
  </si>
  <si>
    <t xml:space="preserve">La multiplicación se calcula igual que las multiplicaciones de números decimales.</t>
  </si>
  <si>
    <t xml:space="preserve">&lt;p&gt;La multiplicación se calcula igual que las multiplicaciones de números decimales.&lt;/p&gt;
Multiplicación vertical</t>
  </si>
  <si>
    <t xml:space="preserve">{"id":"M5-MyM-4b-I-1","stimulus":"&lt;p&gt;Selecione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t>
  </si>
  <si>
    <t xml:space="preserve">Selecciona el resultado correcto de esta división.
{{T1}} {{Q11}} : {{Q1}} = ...
A1 {{Q11}}*
A2 {{Q11}}
A3 {{Q11}}
A4 {{Q11}}
A5 {{Q11}}</t>
  </si>
  <si>
    <t xml:space="preserve">Q1: Mín 2;Máx 9; Step: 1
Q2: Mín 200;Máx 999; Step: 0.1
Q3: Mín 1;Máx 100; Step: 1
Q4: Mín 1;Máx 100; Step: 10
Q11: "km", "hm", "dam", "m", "dm", "cm", "mm", "kg", "hg", "dag", "g", "dg", "cg", "mg", "kl", "hl", "dal", "l", "dl", "cl", "ml"</t>
  </si>
  <si>
    <t xml:space="preserve">T1 = {{Q1}}*{{Q2}}
A1 = {{Q2}}
Distractores:
A2 = {{Q2}}+{{Q5}}
A3 = {{Q2}}+{{Q6}}
A4 = {{Q2}}-{{Q5}}
A5 = {{Q2}}-{{Q6}}</t>
  </si>
  <si>
    <t xml:space="preserve">La división se calcula igual que las divisiones de números decimales.</t>
  </si>
  <si>
    <t xml:space="preserve">&lt;p&gt;La división se calcula igual que las divisiones de números decimales.&lt;/p&gt;</t>
  </si>
  <si>
    <t xml:space="preserve">{"id":"M5-MyM-4b-I-2","stimulus":"&lt;p&gt;Selecione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t>
  </si>
  <si>
    <t xml:space="preserve">Realiza la siguiente multiplicación.
{{Q4}} {{Q11}} × {{Q3}} = {{A2}} {{Q11}}</t>
  </si>
  <si>
    <t xml:space="preserve">Q3: Mín 2;Máx 9; Step: 1
Q4: Mín 100;Máx 999; Step: 0.1
Q11: "km", "hm", "dam", "m", "dm", "cm", "mm", "kg", "hg", "dag", "g", "dg", "cg", "mg", "kl", "hl", "dal", "l", "dl", "cl", "ml"</t>
  </si>
  <si>
    <t xml:space="preserve">A2 = {{Q3}}*{{Q4}}</t>
  </si>
  <si>
    <t xml:space="preserve">{"id":"M5-MyM-4b-E-1","stimulus":"&lt;p&gt;Faça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t>
  </si>
  <si>
    <t xml:space="preserve">Realiza la siguiente división.
{{T1}} {{Q11}} : {{Q2}} = {{A1}} {{Q11}}</t>
  </si>
  <si>
    <t xml:space="preserve">Q1: Mín 100;Máx 999; Step: 0.1
Q2: Mín 2;Máx 9; Step: 1
Q11: "km", "hm", "dam", "m", "dm", "cm", "mm", "kg", "hg", "dag", "g", "dg", "cg", "mg", "kl", "hl", "dal", "l", "dl", "cl", "ml"</t>
  </si>
  <si>
    <t xml:space="preserve">T1 = {{Q1}}*{{Q2}}
A1 = {{Q1}}</t>
  </si>
  <si>
    <t xml:space="preserve">{"id":"M5-MyM-4b-E-2","stimulus":"&lt;p&gt;Faça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t>
  </si>
  <si>
    <t xml:space="preserve">Maximiliano ha comido {{Q2}} yogures, cada uno de los cuales le ha aportado &lt;span class=\"no-break\"&gt;{{Q1}} mg&lt;/span&gt; de calcio. ¿Cuántos miligramos de calcio ha ingerido gracias a estos yogures?
Ha ingerido &lt;span class=\"no-break\"&gt;{{A1}} mg&lt;/span&gt; de calcio.</t>
  </si>
  <si>
    <t xml:space="preserve">Q1: Mín 150;Máx 200; Step: 0.1
Q2: Mín 2;Máx 9; Step: 1</t>
  </si>
  <si>
    <t xml:space="preserve">{"id":"M5-MyM-4b-A-1","stimulus":"&lt;p&gt;Maximiliano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t>
  </si>
  <si>
    <t xml:space="preserve">Cuando Andrés sale a pasear hace un recorrido de &lt;span class=\"no-break\"&gt;{{Q1}} dam.&lt;/span&gt; Si ha realizado el mismo trayecto {{Q2}} veces, ¿cuántos decámetros ha andado?
Andrés ha andado &lt;span class=\"no-break\"&gt;{{A1}} dam.&lt;/span&gt;</t>
  </si>
  <si>
    <t xml:space="preserve">Q1: Mín 100;Máx 999; Step: 1
Q2: Mín 2;Máx 9;Step: 1</t>
  </si>
  <si>
    <t xml:space="preserve">{"id":"M5-MyM-4b-A-2","stimulus":"&lt;p&gt;Quando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t>
  </si>
  <si>
    <t xml:space="preserve">Alicia tiene un rollo de &lt;span class=\"no-break\"&gt;{{T1}} m&lt;/span&gt; de cinta que necesita cortar en {{Q1}} trozos iguales. ¿Cuántos metros medirá cada uno?
Cada trozo medirá &lt;span class=\"no-break\"&gt;{{A1}} m.&lt;/span&gt;</t>
  </si>
  <si>
    <t xml:space="preserve">Q1: Mín 2;Máx 9; Step: 1
Q2: Mín 5;Máx 20;Step: 0.1</t>
  </si>
  <si>
    <t xml:space="preserve">T1 = {{Q1}}*{{Q2}}
A1 = {{Q2}}</t>
  </si>
  <si>
    <t xml:space="preserve">{"id":"M5-MyM-4b-A-3","stimulus":"&lt;p&gt;Alice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t>
  </si>
  <si>
    <t xml:space="preserve">Para pintar un aula se necesitan &lt;span class=\"no-break\"&gt;{{Q1}} dl&lt;/span&gt; de pintura. ¿Cuántos decilitros se necesitan para pintar {{Q2}} aulas?
Se necesitan &lt;span class=\"no-break\"&gt;{{A1}} dl&lt;/span&gt; de pintura.</t>
  </si>
  <si>
    <t xml:space="preserve">Q1: Mín 4;Máx 12; Step: 0.01
Q2: Mín 3;Máx 9; Step: 1</t>
  </si>
  <si>
    <t xml:space="preserve">{"id":"M5-MyM-4b-A-4","stimulus":"&lt;p&gt;Para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t>
  </si>
  <si>
    <t xml:space="preserve">Una granja ha tenido una producción de &lt;span class=\"no-break\"&gt;{{T1}} l&lt;/span&gt; de leche que se han distribuido en {{Q1}} tanques. ¿Cuántos litros contiene cada tanque?
Cada tanque contiene &lt;span class=\"no-break\"&gt;{{A1}} l&lt;/span&gt; de leche.</t>
  </si>
  <si>
    <t xml:space="preserve">Q1: Mín 3; Máx 9; Step: 1
Q2: Mín 150; Máx 1000; Step: 10</t>
  </si>
  <si>
    <t xml:space="preserve">{"id":"M5-MyM-4b-A-5","stimulus":"&lt;p&gt;Uma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t>
  </si>
  <si>
    <t xml:space="preserve">M5-MyM-23a</t>
  </si>
  <si>
    <t xml:space="preserve">Realiza operaciones de suma y resta de magnitudes (longitud, masa, volumen) expresadas de forma simple y compleja. Se da el resultado en una unidad determinada de antemano (Sumanos, minuendo y sustraendo de hasta cuatro cifras)</t>
  </si>
  <si>
    <t xml:space="preserve">Señala si las siguientes operaciones son correctas o no.
&lt;span class=\"no-break\"&gt;{{Q1}} m&lt;/span&gt; + &lt;span class=\"no-break\"&gt;{{Q2}} km&lt;/span&gt; y &lt;span class=\"no-break\"&gt;{{Q3}} m&lt;/span&gt; = &lt;span class=\"no-break\"&gt;{{T1}} m&lt;/span&gt; *
&lt;span class=\"no-break\"&gt;{{Q4}} dg&lt;/span&gt; y &lt;span class=\"no-break\"&gt;{{Q5}} mg&lt;/span&gt; − &lt;span class=\"no-break\"&gt;{{Q6}} mg&lt;/span&gt; = &lt;span class=\"no-break\"&gt;{{T2}} dg&lt;/span&gt; *
&lt;span class=\"no-break\"&gt;{{Q7}} cl&lt;/span&gt; − &lt;span class=\"no-break\"&gt;{{Q8}} dl&lt;/span&gt; y &lt;span class=\"no-break\"&gt;{{Q9}} cl&lt;/span&gt; = &lt;span class=\"no-break\"&gt;{{T3}} cl&lt;/span&gt; *
&lt;span class=\"no-break\"&gt;{{Q10}} kg&lt;/span&gt;  y &lt;span class=\"no-break\"&gt;{{Q11}} g&lt;/span&gt; + &lt;span class=\"no-break\"&gt;{{Q12}} g&lt;/span&gt; = &lt;span class=\"no-break\"&gt;{{T4}} g&lt;/span&gt;
&lt;span class=\"no-break\"&gt;{{Q13}} hm&lt;/span&gt; y &lt;span class=\"no-break\"&gt;{{Q14}} m&lt;/span&gt; − &lt;span class=\"no-break\"&gt;{{Q15}} m&lt;/span&gt; = &lt;span class=\"no-break\"&gt;{{T5}} m&lt;/span&gt;
&lt;span class=\"no-break\"&gt;{{Q16}} dal&lt;/span&gt; + &lt;span class=\"no-break\"&gt;{{Q17}} hl&lt;/span&gt; y &lt;span class=\"no-break\"&gt;{{Q18}} dal&lt;/span&gt; = &lt;span class=\"no-break\"&gt;{{T6}} dal&lt;/span&gt;
(Se ven 3 opciones, 1 correcta; etiquetas: Correcto | Incorrecto)</t>
  </si>
  <si>
    <t xml:space="preserve">Q1: Mín 1;Máx 999; Step: 0.1
Q2: Mín 1;Máx 8; Step: 1
Q3: Mín 1;Máx 999; Step: 1
Q4: Mín 20;Máx 99; Step: 1
Q5: Mín 1;Máx 99; Step: 1
Q6: Mín 1;Máx 1999; Step: 1
Q7: Mín 4000;Máx 9999; Step: 1
Q8: Mín 10;Máx 399; Step: 1
Q9: Mín 1;Máx 9; Step: 1
Q10: Mín 1;Máx 8; Step: 1
Q11: Mín 1;Máx 999; Step: 1
Q12: Mín 1;Máx 999; Step: 0.1
Q13: Mín 30;Máx 99; Step: 1
Q14: Mín 1;Máx 99; Step: 1
Q15: Mín 1;Máx 2999; Step: 1
Q16: Mín 1;Máx 9999; Step: 0.1
Q17: Mín 1;Máx 9; Step: 1
Q18: Mín 1;Máx 99; Step: 1
Q20: Mín = 1; Máx = 50; Step = 1
Q21: Mín = 1; Máx = 50; Step = 1</t>
  </si>
  <si>
    <t xml:space="preserve">T1 = {{Q1}} + {{Q2}}*1000 + {{Q3}}
T2 = {{Q4}}*100 +{{Q5}} - {{Q6}}
T3 = {{Q7}} - ({{Q8}}*10 - {{Q9}})
T4 = {{Q10}}*1000 + {{Q11}} + {{Q12}} + {{Q20}}
T5 = {{Q13}}*100 +{{Q14}} - {{Q15}} +{{Q21}}
T6 = {{Q16}} + {{Q17}}*100 + {{Q18}}</t>
  </si>
  <si>
    <t xml:space="preserve">Para realizar estas sumas y restas, expresa todas las magnitudes en la misma unidad.</t>
  </si>
  <si>
    <t xml:space="preserve">&lt;p&gt;Para realizar estas sumas y restas, expresa todas las magnitudes en la misma unidad.&lt;/p&gt;
-Si falla A1
&lt;p&gt;{{Q1}} m + {{Q2}} km y {{Q3}} m = {{Q1}} m + {{T7}} m + {{Q3}} m = {{T1}} m&lt;/p&gt;
-Si falla A2
&lt;p&gt;{{Q4}} dg y {{Q5}} mg − {{Q6}} mg = {{T8}} mg + {{Q5}} mg − {{Q6}} mg = {{T2}} dg&lt;/p&gt;
-Si falla A3
&lt;p&gt;{{Q7}} cl − {{Q8}} dl y {{Q9}} cl = {{Q7}} cl − ({{T9}} cl + {{Q9}} cl) = {{T3}} cl&lt;/p&gt;
-Si falla A4
&lt;p&gt;{{Q10}} kg  y {{Q11}} g + {{Q12}} g = {{T10}} g  + {{Q11}} g + {{Q12}} g = {{T11}} g&lt;/p&gt;
-Si falla A5
&lt;p&gt;{{Q13}} hm y {{Q14}} m − {{Q15}} m = {{T12}} m + {{Q14}} m − {{Q15}} m = {{T13}} m&lt;/p&gt;
-Si falla A6
&lt;p&gt;{{Q16}} dal + {{Q17}} kl y {{Q18}} dal = {{Q16}} dal + {{T14}} dal + {{Q18}} dal = {{T15}} dal&lt;/p&gt;</t>
  </si>
  <si>
    <t xml:space="preserve">T7 = {{Q2}}*1000
T8 = {{Q4}}*100
T9 = {{Q8}}*10
T10 = {{Q10}}*1000
T11 = {{Q10}}*1000 + {{Q11}} + {{Q12}}
T12 = {{Q13}}*100
T13 = {{Q13}}*100 +{{Q14}} - {{Q15}}
T14 = {{Q17}}*100
T15 = {{Q16}} + {{Q17}}*100 + {{Q18}}</t>
  </si>
  <si>
    <t xml:space="preserve">{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t>
  </si>
  <si>
    <t xml:space="preserve">Realiza la siguiente suma.
{{Q1}} ml + {{Q2}} l y {{Q3}} ml = {{A1}} ml</t>
  </si>
  <si>
    <t xml:space="preserve">Q1: Mín 1000;Máx 9999; Step: 1
Q2: Mín 1;Máx 9; Step: 1
Q3: Mín 1;Máx 999; Step: 1</t>
  </si>
  <si>
    <t xml:space="preserve">A1 = {{Q1}} + {{Q2}}*1000 + {{Q3}}</t>
  </si>
  <si>
    <t xml:space="preserve">Para realizar esta suma, expresa todas las magnitudes en la misma unidad.</t>
  </si>
  <si>
    <t xml:space="preserve">&lt;p&gt;Primero expresa todas las magnitudes en la misma unidad:&lt;/p&gt;&lt;p&gt;{{Q1}} ml + {{Q2}} l y {{Q3}} ml = {{Q1}} ml + {{T1}} ml + {{Q3}} ml&lt;/p&gt;&lt;p&gt;A continuación, opera:&lt;/p&gt;&lt;p&gt;{{Q1}} ml + {{T1}} ml + {{Q3}} ml = {{A1}} ml&lt;/p&gt;</t>
  </si>
  <si>
    <t xml:space="preserve">T1 = {{Q2}}*1000</t>
  </si>
  <si>
    <t xml:space="preserve">{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t>
  </si>
  <si>
    <t xml:space="preserve">Realiza la siguiente resta.
{{T1}} g y {{T2}} mg − {{Q4}} mg = {{A2}} mg</t>
  </si>
  <si>
    <t xml:space="preserve">Q4: Mín 1000;Máx 9999; Step: 1
Q5: Mín 1000;Máx 9999; Step: 1</t>
  </si>
  <si>
    <t xml:space="preserve">T1 = math.floor(({{Q4}}+{{Q5}})/1000)
T2 = {{Q4}}+{{Q5}}-math.floor(({{Q4}}+{{Q5}})/1000)*1000
A1 = {{Q5}}</t>
  </si>
  <si>
    <t xml:space="preserve">Para realizar esta resta, expresa todas las magnitudes en la misma unidad.</t>
  </si>
  <si>
    <t xml:space="preserve">&lt;p&gt;Primero expresa todas las magnitudes en la misma unidad.&lt;/p&gt;&lt;p&gt;{{T1}} g y {{T2}} mg − {{Q4}} mg = {{T3}} mg + {{T2}} mg − {{Q4}} mg&lt;/p&gt;&lt;p&gt;A continuación, opera:&lt;/p&gt;&lt;p&gt;{{T3}} mg + {{T2}} mg − {{Q4}} mg = {{Q5}} mg&lt;/p&gt;</t>
  </si>
  <si>
    <t xml:space="preserve">T3 = {{T1}}*1000</t>
  </si>
  <si>
    <t xml:space="preserve">{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t>
  </si>
  <si>
    <t xml:space="preserve">Realiza la siguiente suma.
{{Q1}} hm y {{Q2}} m + {{Q3}} m = {{A1}} m</t>
  </si>
  <si>
    <t xml:space="preserve">A1 = {{Q1}}*100 + {{Q2}} + {{Q3}}</t>
  </si>
  <si>
    <t xml:space="preserve">&lt;p&gt;Primero expresa todas las magnitudes en la misma unidad.&lt;/p&gt;&lt;p&gt;{{Q1}} hm y {{Q2}} m + {{Q3}} m = {{T1}} m + {{Q2}} m + {{Q3}} m&lt;/p&gt;&lt;p&gt;A continuación, opera:&lt;/p&gt;&lt;p&gt;{{T1}} m + {{Q2}} m + {{Q3}} m = {{A1}} m&lt;/p&gt;</t>
  </si>
  <si>
    <t xml:space="preserve">T1 = {{Q1}}*100</t>
  </si>
  <si>
    <t xml:space="preserve">{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t>
  </si>
  <si>
    <t xml:space="preserve">Realiza la siguiente resta.
{{T1}} dal − {{Q4}} dal y {{T2}} dl = {{A2}} dl</t>
  </si>
  <si>
    <t xml:space="preserve">Q4: Mín = 1; Máx = 9; Step = 1
Q5: Mín = 1; Máx = 999; Step = 1</t>
  </si>
  <si>
    <t xml:space="preserve">A2 = {{Q5}}
T1 = {{Q4}}+1+math.floor({{Q5}}/100)
T2 = 100-{{Q5}}+math.floor({{Q5}}/100)*100</t>
  </si>
  <si>
    <t xml:space="preserve">&lt;p&gt;Primero expresa todas las magnitudes en la misma unidad.&lt;/p&gt;&lt;p&gt;{{T1}} dal − {{Q4}} dal y {{T2}} dl = {{T3}} dl − {{T4}} dl − {{T2}} dl&lt;/p&gt;&lt;p&gt;A continuación, opera:&lt;/p&gt;&lt;p&gt;{{T3}} dl − {{T4}} dl − {{T2}} dl = {{Q5}} dl&lt;/p&gt;</t>
  </si>
  <si>
    <t xml:space="preserve">T3 = {{T1}}*100
T4 = {{Q4}}*100</t>
  </si>
  <si>
    <t xml:space="preserve">{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t>
  </si>
  <si>
    <t xml:space="preserve">Un tigre pesa al nacer &lt;span class=\"no-break\"&gt;{{Q1}} kg.&lt;/span&gt; Ahora pesa &lt;span class=\"no-break\"&gt;{{Q2}} kg&lt;/span&gt; y &lt;span class=\"no-break\"&gt;{{Q3}} hg.&lt;/span&gt; ¿Cuántos kilogramos ha engordado? 
Su peso ha aumentado en &lt;span class=\"no-break\"&gt;{{A1}} kg.&lt;/span&gt;</t>
  </si>
  <si>
    <t xml:space="preserve">Datos de referencia
Cachorro 800-1500 g
Adulro 100 a 230 kg</t>
  </si>
  <si>
    <t xml:space="preserve">Q1: Mín 0.8;Máx 1.5; Step: 0.01
Q2: Mín 100;Máx 230; Step: 1
Q3: Mín 1;Máx 9; Step: 1</t>
  </si>
  <si>
    <t xml:space="preserve">A1 = {{Q2}} + {{Q3}}/10 - {{Q1}}</t>
  </si>
  <si>
    <t xml:space="preserve">Opera expresando todas las magnitudes en la misma unidad.</t>
  </si>
  <si>
    <t xml:space="preserve">&lt;p&gt;Primero expresa todas las magnitudes en la misma unidad.&lt;/p&gt;&lt;p&gt;{{Q2}} kg y {{Q3}} hg − {{Q1}} kg = {{Q2}} kg + {{T1}} kg − {{Q1}} kg&lt;/p&gt;&lt;p&gt;A continuación, opera:&lt;/p&gt;&lt;p&gt;{{Q2}} kg + {{T1}} kg − {{Q1}} kg = {{A1}} kg&lt;/p&gt;</t>
  </si>
  <si>
    <t xml:space="preserve">T1 = {{Q3}}/10</t>
  </si>
  <si>
    <t xml:space="preserve">{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t>
  </si>
  <si>
    <t xml:space="preserve">Álex tiene dos fiambreras: una con &lt;span class=\"no-break\"&gt;{{Q1}} cl&lt;/span&gt; de capacidad y otra de &lt;span class=\"no-break\"&gt;{{Q2}} cl&lt;/span&gt; y &lt;span class=\"no-break\"&gt;{{Q3}} ml.&lt;/span&gt; ¿Cuántos mililitros caben en total entre los dos recipientes? 
Las dos fiambreras juntas tienen &lt;span class=\"no-break\"&gt;{{A1}} ml&lt;/span&gt; de capacidad.</t>
  </si>
  <si>
    <t xml:space="preserve">Datos de referencia
300 a 800 cm3
1l 1000cm3
1.8 l 1800cm3</t>
  </si>
  <si>
    <t xml:space="preserve">Q1: Mín 30;Máx 80; Step: 0.5
Q2: Mín 30;Máx 80; Step: 5
Q3: Mín 1;Máx 9; Step: 1</t>
  </si>
  <si>
    <t xml:space="preserve">A1 = {{Q1}}*10 + {{Q2}}*10 + {{Q3}}</t>
  </si>
  <si>
    <t xml:space="preserve">&lt;p&gt;Primero expresa todas las magnitudes en la misma unidad.&lt;/p&gt;&lt;p&gt;{{Q1}} cl + {{Q2}} cl y {{Q3}} ml = {{T1}} ml + {{T2}} ml + {{Q3}} ml&lt;/p&gt;&lt;p&gt;A continuación, opera:&lt;/p&gt;&lt;p&gt;{{T1}} ml + {{T2}} ml + {{Q3}} ml = {{A1}} ml&lt;/p&gt;</t>
  </si>
  <si>
    <t xml:space="preserve">T1 = {{Q1}}*10
T2 = {{Q2}}*10</t>
  </si>
  <si>
    <t xml:space="preserve">{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t>
  </si>
  <si>
    <t xml:space="preserve">Juan necesita &lt;span class=\"no-break\"&gt;{{Q1}} m&lt;/span&gt; de alambre para una manualidad, pero solo tiene &lt;span class=\"no-break\"&gt;{{Q2}} m&lt;/span&gt; y &lt;span class=\"no-break\"&gt;{{Q3}} cm.&lt;/span&gt; ¿Cuántos metros más tiene que comprar? 
Necesita comprar &lt;span class=\"no-break\"&gt;{{A1}} m&lt;/span&gt; de alambre.</t>
  </si>
  <si>
    <t xml:space="preserve">Q1: Mín 5;Máx 20; Step: 0.5
Q2: Mín 1;Máx 4; Step: 1
Q3: Mín 1;Máx 99; Step: 1</t>
  </si>
  <si>
    <t xml:space="preserve">A1 = {{Q1}} - {{Q2}} - {{Q3}}/100</t>
  </si>
  <si>
    <t xml:space="preserve">&lt;p&gt;Primero expresa todas las magnitudes en la misma unidad.&lt;/p&gt;&lt;p&gt;{{Q1}} m − {{Q2}} m y {{Q3}} cm = {{Q1}} m − {{Q2}} m − {{T1}} m&lt;/p&gt;&lt;p&gt;A continuación, opera:&lt;/p&gt;&lt;p&gt;{{Q1}} m − {{Q2}} m − {{T1}} m = {{A1}} m&lt;/p&gt;</t>
  </si>
  <si>
    <t xml:space="preserve">T1 = {{Q3}}/100</t>
  </si>
  <si>
    <t xml:space="preserve">{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t>
  </si>
  <si>
    <t xml:space="preserve">Durante una carrera, Araceli ha corrido {{Q1}} km. Si le quedan {{Q2}} km y {{Q3}} dam para terminarla, ¿cuántos kilómetros mide la carrera? 
La longitud total de la carrera es de {{A1}} km.</t>
  </si>
  <si>
    <t xml:space="preserve">Araceli está participando de una maratón, ya recorrió {{T1}} y aun le queda por recorrer {{Q1}} km y {{Q2}} dam. ¿Cuántos kilómetros  es la longitud total de la maratón? 
La longitud total de la maratón es {{A1}} km.</t>
  </si>
  <si>
    <t xml:space="preserve">Q1: Mín 10;Máx 20; Step: 1
Q2: Mín 10;Máx 20; Step: 1
Q3: Mín 1;Máx 999; Step: 1</t>
  </si>
  <si>
    <t xml:space="preserve">A1 = {{Q1}}+{{Q2}}+{{Q3}}/100</t>
  </si>
  <si>
    <t xml:space="preserve">&lt;p&gt;Primero expresa todas las magnitudes en la misma unidad.&lt;/p&gt;&lt;p&gt;{{Q1}} km + {{Q2}} km y {{Q3}} dam = {{Q1}} km + {{Q2}} km + {{T1}} km&lt;/p&gt;&lt;p&gt;A continuación, opera:&lt;/p&gt;&lt;p&gt;{{Q1}} km + {{Q2}} km + {{T1}} km = {{A1}} km&lt;/p&gt;</t>
  </si>
  <si>
    <t xml:space="preserve">{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t>
  </si>
  <si>
    <t xml:space="preserve">Un camión de bomberos tiene &lt;span class=\"no-break\"&gt;{{T1}} kl&lt;/span&gt; y &lt;span class=\"no-break\"&gt;{{T2}} l&lt;/span&gt; de agua en la cisterna, y durante un incendio se utilizan &lt;span class=\"no-break\"&gt;{{Q1}} l&lt;/span&gt; de agua. ¿Cuántos litros de agua quedan? 
En el camión hay {{A1}} l de agua.</t>
  </si>
  <si>
    <t xml:space="preserve">Datos de referencia
Camion 8000 a 15000 litros</t>
  </si>
  <si>
    <t xml:space="preserve">Q1: Mín 1000;Máx 5000; Step: 1
Q2: Mín 1000;Máx 5000; Step: 1</t>
  </si>
  <si>
    <t xml:space="preserve">T1 = floor(({{Q1}}+{{Q2}})/1000)
T2 = {{Q1}}+{{Q2}}-floor(({{Q1}}+{{Q2}})/1000)*1000
A1 = {{Q2}}</t>
  </si>
  <si>
    <t xml:space="preserve">&lt;p&gt;Primero expresa todas las magnitudes en la misma unidad.&lt;/p&gt;&lt;p&gt;{{T1}} kl y {{T2}} l − {{Q1}} l = {{T3}} l + {{T2}} l − {{Q1}} l&lt;/p&gt;&lt;p&gt;A continuación, opera:&lt;/p&gt;&lt;p&gt;{{T3}} l + {{T2}} l − {{Q1}} l = {{A1}} l&lt;/p&gt;</t>
  </si>
  <si>
    <t xml:space="preserve">{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t>
  </si>
  <si>
    <t xml:space="preserve">M5-MyM-5a</t>
  </si>
  <si>
    <t xml:space="preserve">Lee la hora en relojes analógicos y digitales (cualquier hora, minuto o segundo)</t>
  </si>
  <si>
    <t xml:space="preserve">Arrastra la hora que marcan estos relojes.
Reloj analógico | Reloj digital | Reloj analógico
{{A1}} | {{A2}} | {{A3}}</t>
  </si>
  <si>
    <t xml:space="preserve">A1 = las seis y veinte
A2 = la una y veinte
A3 = las nueve y cuarto
Distractores:
A4 = las diez y veinte
A5 = las cuatro menos veinte
A6 = las cinco y diez</t>
  </si>
  <si>
    <t xml:space="preserve">En los relojes analógicos, la manecilla corta señala la hora y la larga, los minutos.</t>
  </si>
  <si>
    <t xml:space="preserve">&lt;p&gt;En los relojes analógicos, la manecilla corta señala la hora y la larga, los minutos.&lt;/p&gt;&lt;p&gt;En los relojes digitales, el número antes de los dos puntos marca la hora y el de después, los minutos.&lt;/p&gt;
-Si falla A1
&lt;p&gt;El reloj marca {{A1}}.&lt;/p&gt;
-Si falla A2
&lt;p&gt;El reloj marca {{A2}}.&lt;/p&gt;
-Si falla A3
&lt;p&gt;El reloj marca {{A3}}.&lt;/p&gt;</t>
  </si>
  <si>
    <t xml:space="preserve">{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t>
  </si>
  <si>
    <t xml:space="preserve">Arrastra la hora que marcan estos relojes.
Reloj digital | Reloj analógico | Reloj digital
{{A1}} | {{A2}} | {{A3}}</t>
  </si>
  <si>
    <t xml:space="preserve">A1 = las diez y veinte
A2 = las nueve menos cinco
A3 = las cuatro menos veinte
Distractores:
A4 = la una y veinte
A5 = las dos y media
A6 = las doce menos cuarto</t>
  </si>
  <si>
    <t xml:space="preserve">{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t>
  </si>
  <si>
    <t xml:space="preserve">Arrastra la hora que marcan estos relojes.
Reloj analógico | Reloj analógico | Reloj analógico
{{A1}} | {{A2}} | {{A3}}</t>
  </si>
  <si>
    <t xml:space="preserve">A1 = las dos y media
A2 = las cinco y diez
A3 = las doce menos cuarto
Distractores:
A4 = las seis menos veinte
A5 = las nueve y cuarto
A6 = las nueve menos cinco</t>
  </si>
  <si>
    <t xml:space="preserve">{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t>
  </si>
  <si>
    <t xml:space="preserve">Cambia los números del reloj para que marque las {{T11}} {{T12}}.</t>
  </si>
  <si>
    <t xml:space="preserve">Clock</t>
  </si>
  <si>
    <t xml:space="preserve">Q1 = Min = 2; Max = 11; Step = 1
Q1 = Min = 0; Max = 55; Step = 1</t>
  </si>
  <si>
    <t xml:space="preserve">T11 = if ({{Q2}} &lt; 31) {Lemonlib.numToWords({{Q1}}, 'es')} else Lemonlib.numToWords({{Q1}}+1, 'es')
T12 = if ({{Q2}} == 15) {'y cuarto' } else if ({{Q2}} == 30) {'y media'} else if ({{Q2}} == 0) {'en punto'} else if ({{Q2}} == 45) {'menos cuarto'} else if ({{Q2}}&lt;30) {'y '+Lemonlib.numToWords({{Q2}}, 'es')} else 'menos '+Lemonlib.numToWords(60-{{Q2}}, 'es')</t>
  </si>
  <si>
    <t xml:space="preserve">En los relojes digitales, el número antes de los dos puntos marca la hora y el de después, los minutos.</t>
  </si>
  <si>
    <t xml:space="preserve">{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t>
  </si>
  <si>
    <t xml:space="preserve">Mueve las agujas del reloj para que marque las {{T11}} {{T12}}.</t>
  </si>
  <si>
    <t xml:space="preserve">{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t>
  </si>
  <si>
    <t xml:space="preserve">M5-MyM-6a</t>
  </si>
  <si>
    <t xml:space="preserve">Realiza equivalencias entre horas, minutos y segundos expresados en forma simple</t>
  </si>
  <si>
    <t xml:space="preserve">Señala si las siguientes equivalencias son correctas o no.
&lt;span class=\"no-break\"&gt;{{Q1}} h&lt;/span&gt; = &lt;span class=\"no-break\"&gt;{{T1}} min&lt;/span&gt; *
&lt;span class=\"no-break\"&gt;{{Q2}} min&lt;/span&gt; = &lt;span class=\"no-break\"&gt;{{T2}} s&lt;/span&gt; *
&lt;span class=\"no-break\"&gt;{{T3}} s&lt;/span&gt; = &lt;span class=\"no-break\"&gt;{{Q3}} min&lt;/span&gt; *
&lt;span class=\"no-break\"&gt;{{Q4}} h&lt;/span&gt; = &lt;span class=\"no-break\"&gt;{{T4}} min&lt;/span&gt;
&lt;span class=\"no-break\"&gt;{{T5}} s&lt;/span&gt; = &lt;span class=\"no-break\"&gt;{{Q5}} h&lt;/span&gt;
&lt;span class=\"no-break\"&gt;{{T6}} min&lt;/span&gt; = &lt;span class=\"no-break\"&gt;{{Q6}} h&lt;/span&gt;
(Se ven 3 opciones, 1 correcta; etiquetas: Correcto | Incorrecto)</t>
  </si>
  <si>
    <t xml:space="preserve">Q1: Mín 1;Máx 20; Step: 1
Q2: Mín 1;Máx 20; Step: 1
Q3: Mín 1;Máx 20; Step: 1
Q4: Mín 1;Máx 20; Step: 1
Q5: Mín 1;Máx 20; Step: 1
Q6: Mín 1;Máx 20; Step: 1</t>
  </si>
  <si>
    <t xml:space="preserve">T1: {{Q1}}*60 
T2: {{Q2}}*60 
T3: {{Q3}}*60
T4: {{Q4}}*3600
T5: {{Q5}}*60
T6: {{Q6}}*10</t>
  </si>
  <si>
    <t xml:space="preserve">Recuerda que 1 h = 60 min y que 1 min = 60 s.</t>
  </si>
  <si>
    <t xml:space="preserve">&lt;p&gt;Recuerda que 1 h = 60 min y que 1 min = 60 s.&lt;/p&gt;
-Si falla A4
&lt;p&gt;La equivalencia correcta es la siguiente:&lt;/p&gt;&lt;p&gt;{{Q4}} h = {{Q4}} h × 60 = {{T7}} min&lt;/p&gt;
-SI falla A5
&lt;p&gt;La equivalencia correcta es la siguiente:&lt;/p&gt;&lt;p&gt;{{T5}} s = {{T5}} s : 3 600 = {{T8}} h&lt;/p&gt;
-Si falla A6
&lt;p&gt;La equivalencia correcta es la siguiente:&lt;/p&gt;&lt;p&gt;{{T6}} min = {{T6}} min : 60 = {{T9}} h&lt;/p&gt;</t>
  </si>
  <si>
    <t xml:space="preserve">T7 = {{Q4}}*60
T8 = Lemonlib.round({{T5}}/3600, 2)
T9 = Lemonlib.round({{T6}}/60, 2)</t>
  </si>
  <si>
    <t xml:space="preserve">{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t>
  </si>
  <si>
    <t xml:space="preserve">Completa las siguientes equivalencias:
&lt;span class=\"no-break\"&gt;{{Q1}} h&lt;/span&gt; = &lt;span class=\"no-break\"&gt;{{A1}} s&lt;/span&gt;
&lt;span class=\"no-break\"&gt;{{T1}} min&lt;/span&gt; = &lt;span class=\"no-break\"&gt;{{A2}} h&lt;/span&gt;</t>
  </si>
  <si>
    <t xml:space="preserve">Q1: Mín 1;Máx 20; Step: 1
Q2: Mín 1;Máx 20; Step: 1</t>
  </si>
  <si>
    <t xml:space="preserve">A1 = {{Q1}}*3600 
A2 = {{Q2}}
T1 = {{Q2}}*60</t>
  </si>
  <si>
    <t xml:space="preserve">&lt;p&gt;Recuerda que 1 h = 60 min y que 1 min = 60 s.&lt;/p&gt;
-Si falla A1
&lt;p&gt;{{Q1}} h × 3 600 = {{A1}} s&lt;/p&gt;
-Si falla A2
&lt;p&gt;{{T1}} min : 60 = {{A2}} h&lt;/p&gt;</t>
  </si>
  <si>
    <t xml:space="preserve">{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t>
  </si>
  <si>
    <t xml:space="preserve">Completa las siguientes equivalencias:
&lt;span class=\"no-break\"&gt;{{Q1}} min&lt;/span&gt; = &lt;span class=\"no-break\"&gt;{{A1}} s&lt;/span&gt;
&lt;span class=\"no-break\"&gt;{{T1}} s&lt;/span&gt; = &lt;span class=\"no-break\"&gt;{{A2}} h&lt;/span&gt;</t>
  </si>
  <si>
    <t xml:space="preserve">Q1: Mín1 ;Máx 100; Step: 1
Q2: Mín 3600;Máx 9960; Step: 3600</t>
  </si>
  <si>
    <t xml:space="preserve">A1 = {{Q1}}*60
A2 = {{Q2}}
T1 = {{Q2}}*3600</t>
  </si>
  <si>
    <t xml:space="preserve">&lt;p&gt;Recuerda que 1 h = 60 min y que 1 min = 60 s.&lt;/p&gt;
-Si falla A1
&lt;p&gt;{{Q1}} min × 60 = {{A1}} s&lt;/p&gt;
-Si falla A2
&lt;p&gt;{{T1}} s : 3 600 = {{A2}} h&lt;/p&gt; </t>
  </si>
  <si>
    <t xml:space="preserve">{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t>
  </si>
  <si>
    <t xml:space="preserve">Martín ha llegado al teatro &lt;span class=\"no-break\"&gt;{{Q1}} s&lt;/span&gt; antes de que empiece la función. ¿Cuánto es ese tiempo en minutos?
Quedan &lt;span class=\"no-break\"&gt;{{A1}} min&lt;/span&gt; para que empiece la obra.</t>
  </si>
  <si>
    <t xml:space="preserve">Q1: Mín 300;Máx 2700; Step: 60</t>
  </si>
  <si>
    <t xml:space="preserve">A1 = {{Q1}}/60</t>
  </si>
  <si>
    <t xml:space="preserve">¿Cuándo llegó Martín al teatro?
Martín llegó &lt;span class=\"no-break\"&gt;{{A2}} s&lt;/span&gt; antes.
{A2} = {Q1}
(Cloze with Math)</t>
  </si>
  <si>
    <t xml:space="preserve">¿Qué pide el enunciado?
Calcular los minutos que tardó Martín en llegar al teatro.*
Calcular los segundos que tardó Martín en llegar al teatro.
Calcular las horas que tardó Martín en llegar al teatro.
(Single choice)</t>
  </si>
  <si>
    <t xml:space="preserve">Para convertir los segundos en minutos, ¿cuál es la equivalencia correcta?
1 min = 60 s*
60 min = 1 s
1 min = 10 s
(Single choice)</t>
  </si>
  <si>
    <t xml:space="preserve">Con esto en mente, completa el siguiente cálculo para saber cuántos minutos llegó tarde Martín.
&lt;span class=\"no-break\"&gt;{{Q1}} s&lt;/span&gt; : 60 = &lt;span class=\"no-break\"&gt;{{A1}} min&lt;/span&gt;
{A1} = {{Q1}}/60
(Close with Math)</t>
  </si>
  <si>
    <t xml:space="preserve">{"id":"M5-MyM-6a-A-1","seed":{"parameters":[{"name":"Q1","label":null,"min":300,"max":2700,"step":60}],"uniques":true},"scaffolding":[{"id":"step-0","stimulus":"&lt;p&gt;Martin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t>
  </si>
  <si>
    <t xml:space="preserve">El vuelo de Diego a Sídney ha durado &lt;span class=\"no-break\"&gt;{{T1}} s.&lt;/span&gt; Calcula las horas que ha estado montado en el avión.
La duración del vuelo fue de &lt;span class=\"no-break\"&gt;{{A1}} h.&lt;/span&gt;</t>
  </si>
  <si>
    <t xml:space="preserve">Q1: Mín 3;Máx 26; Step: 1</t>
  </si>
  <si>
    <t xml:space="preserve">A1 = {{Q1}}
T1 = {{Q1}}*3600</t>
  </si>
  <si>
    <t xml:space="preserve">¿Cuánto tiempo duró el vuelo de Diego?
El vuelo duró &lt;span class=\"no-break\"&gt;{{A2}} s.&lt;/span&gt;
A2 = {{T1}}
(Cloze with Math)</t>
  </si>
  <si>
    <t xml:space="preserve">¿Qué pide el enunciado?
Calcular las horas que duró el vuelo a Sídney.*
Calcular los minutos que duró el vuelo a Sídney.
Calcular los segundos que duró el vuelo a Sídney.
(Single choice)</t>
  </si>
  <si>
    <t xml:space="preserve">Para convertir los segundos en horas, ¿cuál es la equivalencia correcta?
1 h = 3 600 s*
1 h = 60 s
1 h = 100 s
(Single choice)</t>
  </si>
  <si>
    <t xml:space="preserve">Con esto en mente, completa el siguiente cálculo para saber las horas que duró el vuelo de Diego a Sídney.
&lt;span class=\"no-break\"&gt;{{T1}} s&lt;/span&gt; : 3 600 = &lt;span class=\"no-break\"&gt;{{A1}} h&lt;/span&gt;
{A1} = {{T1}}/3600
(Close with Math)</t>
  </si>
  <si>
    <t xml:space="preserve">{"id":"M5-MyM-6a-A-2","seed":{"parameters":[{"name":"Q1","label":null,"min":3,"max":26,"step":1}],"uniques":true},"scaffolding":[{"id":"step-0","stimulus":"&lt;p&gt;O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t>
  </si>
  <si>
    <t xml:space="preserve">En la consulta del pediatra el tiempo de espera estimado es de &lt;span class=\"no-break\"&gt;{{Q1}} s.&lt;/span&gt; ¿A cuántos minutos equivalen?
El tiempo de espera es de &lt;span class=\"no-break\"&gt;{{A1}} min.&lt;/span&gt;</t>
  </si>
  <si>
    <t xml:space="preserve">Q1: Mín 600;Máx 2700; Step: 60</t>
  </si>
  <si>
    <t xml:space="preserve">¿De cuánto es el tiempo de espera en la consulta?
El tiempo de espera es de &lt;span class=\"no-break\"&gt;{{A2}} s.&lt;/span&gt;
A2 = {{Q1}}
(Cloze with Math)</t>
  </si>
  <si>
    <t xml:space="preserve">¿Qué pide el enunciado?
Expresar el tiempo de espera en minutos.*
Expresar el tiempo de espera en horas.
Expresar el tiempo de espera en segundos.
(Single choice)</t>
  </si>
  <si>
    <t xml:space="preserve">Para convertir los segundos en minutos, ¿cuál es la equivalencia correcta?
60 s = 1 min*
1 s = 60 min
10 s = 1 min
(Single choice)</t>
  </si>
  <si>
    <t xml:space="preserve">Con esto en mente, completa el siguiente cálculo para saber los minutos del tiempo de espera.
&lt;span class=\"no-break\"&gt;{{Q1}} s&lt;/span&gt; : 60 = &lt;span class=\"no-break\"&gt;{{A1}} min&lt;/span&gt;
{A1} = {{Q1}}/60
(Close with Math)</t>
  </si>
  <si>
    <t xml:space="preserve">{"id":"M5-MyM-6a-A-3","seed":{"parameters":[{"name":"Q1","label":null,"min":600,"max":2700,"step":60}],"uniques":true},"scaffolding":[{"id":"step-0","stimulus":"&lt;p&gt;No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t>
  </si>
  <si>
    <t xml:space="preserve">Mariano estuvo esperando a que la grúa recogiera su coche durante &lt;span class=\"no-break\"&gt;{{Q1}} min.&lt;/span&gt; ¿Cuántos segundos tardó en llegar la grúa?
La grúa tardó &lt;span class=\"no-break\"&gt;{{A1}} s.&lt;/span&gt;</t>
  </si>
  <si>
    <t xml:space="preserve">Q1: Mín 45;Máx 210; Step: 1</t>
  </si>
  <si>
    <t xml:space="preserve">A1 = {{Q1}}*60</t>
  </si>
  <si>
    <t xml:space="preserve">¿Cuánto tiempo esperó Mariano a que llegase la grúa?
Mariano esperó &lt;span class=\"no-break\"&gt;{{A2}} min&lt;/span&gt;.
{A2} = {Q1}
(Cloze with Math)</t>
  </si>
  <si>
    <t xml:space="preserve">¿Qué pide el enunciado?
Expresar lo que tardó la grúa en segundos.*
Expresar lo que tardó la grúa en horas.
Expresar lo que tardó la grúa en minutos.
(Single choice)</t>
  </si>
  <si>
    <t xml:space="preserve">Para convertir los minutos en segundos, ¿cuál es la equivalencia correcta?
1 min = 60 s*
60 min = 1 s
1 min = 10 s
(Single choice)</t>
  </si>
  <si>
    <t xml:space="preserve">Con esto en mente, completa el siguiente cálculo para saber los segundos que tardó la grúa en llegar.
&lt;span class=\"no-break\"&gt;{{Q1}} min&lt;/span&gt; × 60 = &lt;span class=\"no-break\"&gt;{{A1}} s&lt;/span&gt;
A1 = {{Q1}}*60
(Close with Math)</t>
  </si>
  <si>
    <t xml:space="preserve">{"id":"M5-MyM-6a-A-4","seed":{"parameters":[{"name":"Q1","label":null,"min":45,"max":210,"step":1}],"uniques":true},"scaffolding":[{"id":"step-0","stimulus":"&lt;p&gt;Mariano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t>
  </si>
  <si>
    <t xml:space="preserve">Claudia ha dedicado &lt;span class=\"no-break\"&gt;{{T1}} min&lt;/span&gt; a componer uno de los &lt;i&gt;singles&lt;/i&gt; de su disco. ¿Cuántas horas pasó escribiendo la canción?
Claudia estuvo componiendo el &lt;i&gt;single&lt;/i&gt; durante &lt;span class=\"no-break\"&gt;{{A1}} h.&lt;/span&gt;</t>
  </si>
  <si>
    <t xml:space="preserve">       </t>
  </si>
  <si>
    <t xml:space="preserve">Q1: Mín 3;Máx 12; Step: 1</t>
  </si>
  <si>
    <t xml:space="preserve">T1 = {{Q1}}*60
A1 = {{Q1}}</t>
  </si>
  <si>
    <t xml:space="preserve">¿Cuánto tiempo pasó Claudia componiendo?
Claudia estuvo componiendo durante &lt;span class=\"no-break\"&gt;{{A2}} min.&lt;/span&gt;
{A2} = {T1}
(Cloze with Math)</t>
  </si>
  <si>
    <t xml:space="preserve">¿Qué pide el enunciado?
Expresar en horas lo que tardó en escribir la canción.*
Expresar en segundos lo que tardó en escribir la canción.
Expresar en minutos lo que tardó en escribir la canción.
(Single choice)</t>
  </si>
  <si>
    <t xml:space="preserve">Para convertir los minutos en horas, ¿cuál es la equivalencia correcta?
60 min = 1 h*
10 min = 1 h
1 min = 60 h
(Single choice)</t>
  </si>
  <si>
    <t xml:space="preserve">Con esto en mente, completa el siguiente cálculo para saber las horas que necesitó Claudia para escribir la canción.
&lt;span class=\"no-break\"&gt;{{T1}} min&lt;/span&gt; : 60 = &lt;span class=\"no-break\"&gt;{{A1}} h&lt;/span&gt;
{A1} = {{T1}}/60
(Close with Math)</t>
  </si>
  <si>
    <t xml:space="preserve">{"id":"M5-MyM-6a-A-5","seed":{"parameters":[{"name":"Q1","label":null,"min":3,"max":12,"step":1}],"uniques":true},"scaffolding":[{"id":"step-0","stimulus":"&lt;p&gt;Cláudia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t>
  </si>
  <si>
    <t xml:space="preserve">M5-MyM-7a</t>
  </si>
  <si>
    <t xml:space="preserve">Expresa en forma simple medidas de tiempo dadas en forma compleja y viceversa</t>
  </si>
  <si>
    <t xml:space="preserve">Selecciona la equivalencia correcta.
&lt;span class=\"no-break\"&gt;{{Q1}} min&lt;/span&gt; y &lt;span class=\"no-break\"&gt;{{Q2}} s&lt;/span&gt; = ...
{{T1}} s*
{{T2}} s
{{T3}} s
{{T4}} s
{{T5}} s
(se ven 3)</t>
  </si>
  <si>
    <t xml:space="preserve">Q1: Mín 1;Máx 10; Step: 1
Q2: Mín 1;Máx 59; Step: 1
Q7: Mín = 1; Máx = 20; Step = 1
Q8: Mín = 1; Máx = 20; Step = 1</t>
  </si>
  <si>
    <t xml:space="preserve">T1 = {{Q1}}*60 + {{Q2}}
T2 = {{Q1}}*60+{{Q2}}-{{Q7}}
T3 = {{Q1}}*60+{{Q2}}-{{Q8}}
T4 = {{Q1}}*60+{{Q2}}+{{Q7}}
T5 = {{Q1}}*60+{{Q2}}+{{Q8}}
</t>
  </si>
  <si>
    <t xml:space="preserve">Imagen M5-MyM-7b-1</t>
  </si>
  <si>
    <t xml:space="preserve">Imagen M5-MyM-7b-1
&lt;p&gt;{{Q1}} min y {{Q2}} s = {{Q1}} × 60 + {{Q2}} = {{T10}} + {{Q2}} = {{T1}} s&lt;/p&gt;</t>
  </si>
  <si>
    <t xml:space="preserve">T10 = {{Q1}}*60</t>
  </si>
  <si>
    <t xml:space="preserve">{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t>
  </si>
  <si>
    <t xml:space="preserve">Selecciona la equivalencia correcta.
&lt;span class=\"no-break\"&gt;{{Q5}} h&lt;/span&gt; y &lt;span class=\"no-break\"&gt;{{Q6}} min&lt;/span&gt;  = ...
{{T1}} min*
{{T2}} min
{{T3}} min
{{T4}} min
{{T5}} min
(se ven 3)</t>
  </si>
  <si>
    <t xml:space="preserve">Q5: Mín 3;Máx 23; Step: 1
Q6: Mín 1;Máx 59; Step: 1
Q8: Mín = 1; Máx = 20; Step = 1
Q9: Mín = 1; Máx = 20; Step = 1</t>
  </si>
  <si>
    <t xml:space="preserve">T1 = {{Q5}}*60+{{Q6}}
T2 = {{Q5}}*60+{{Q6}}-{{Q8}}
T3 = {{Q5}}*60+{{Q6}}-{{Q9}}
T4 = {{Q5}}*60+{{Q6}}+{{Q8}}
T5 = {{Q5}}*60+{{Q6}}+{{Q9}}</t>
  </si>
  <si>
    <t xml:space="preserve">Imagen M5-MyM-7b-1
&lt;p&gt;{{Q5}} h y {{Q6}} min = {{Q5}} × 60 + {{Q6}} = {{T10}} + {{Q6}} = {{T1}} min&lt;/p&gt;</t>
  </si>
  <si>
    <t xml:space="preserve">T10 = {{Q5}}*60</t>
  </si>
  <si>
    <t xml:space="preserve">{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t>
  </si>
  <si>
    <t xml:space="preserve">Selecciona la equivalencia correcta.
&lt;span class=\"no-break\"&gt;{{T0}} s&lt;/span&gt; = ...
{{T1}} min y {{Q4}} s*
{{T3}} min y {{T4}} s
{{T5}} min y {{T6}} s
{{T7}} min y {{T8}} s
{{T9}} min y {{T10}} s</t>
  </si>
  <si>
    <t xml:space="preserve">Q3: Mín 5;Máx 25; Step: 1
Q4: Mín 11;Máx 49; Step: 1
Q1: Mín = 1; Máx = 10; Step = 1</t>
  </si>
  <si>
    <t xml:space="preserve">T0 = {{Q3}}*60+{{Q4}}
T1 = {{Q3}}
T2 = {{Q3}}
T3 = {{Q3}}
T4 = {{Q3}}+1
T5 = {{Q3}}-1
T6 = {{Q4}}
T7 = {{Q4}}+{{Q1}}
T8 = {{Q4}}-{{Q1}}
T9 = {{Q4}}
T10 = {{Q4}}</t>
  </si>
  <si>
    <t xml:space="preserve">Imagen M5-MyM-7b-1
&lt;p&gt;{{T0}} s : 60 = {{T11}}, es decir, {{Q3}} min&lt;/p&gt;&lt;p&gt;{{T0}} s − {{Q3}} × 60 = {{T0}} s − {{T12}} s = {{Q4}} s&lt;/p&gt;</t>
  </si>
  <si>
    <t xml:space="preserve">T11 = Lemonlib.round({{T0}}/60, 2)
T12 = {{Q3}}*60</t>
  </si>
  <si>
    <t xml:space="preserve">{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t>
  </si>
  <si>
    <t xml:space="preserve">Expresa esta medida de tiempo en forma compleja.
&lt;span class=\"no-break\"&gt;{{T1}} s&lt;/span&gt; = &lt;span class=\"no-break\"&gt;{{A1}} h&lt;/span&gt; y &lt;span class=\"no-break\"&gt;{{A2}} s&lt;/span&gt;</t>
  </si>
  <si>
    <t xml:space="preserve">Q1: Mín 1;Máx 12; Step: 1
Q2: Mín 1;Máx 3559; Step: 1</t>
  </si>
  <si>
    <t xml:space="preserve">T1 = {{Q1}}*3600+{{Q2}}
A1 = {{Q1}}
A2 = {{Q2}}</t>
  </si>
  <si>
    <t xml:space="preserve">Imagen M5-MyM-7b-1
&lt;p&gt;{{T1}} s : 3 600 = {{T2}}, es decir, {{Q1}} h&lt;/p&gt;&lt;p&gt;{{T1}} s − {{Q1}} × 3 600 = {{T1}} s − {{T3}} s = {{Q2}} s&lt;/p&gt;</t>
  </si>
  <si>
    <t xml:space="preserve">T2 = Lemonlib.round({{T1}}/3600, 2)
T3 = {{Q1}}*3600</t>
  </si>
  <si>
    <t xml:space="preserve">{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t>
  </si>
  <si>
    <t xml:space="preserve">Expresa esta medida de tiempo en forma compleja.
&lt;span class=\"no-break\"&gt;{{T1}} min&lt;/span&gt; = &lt;span class=\"no-break\"&gt;{{A3}} h&lt;/span&gt; y &lt;span class=\"no-break\"&gt;{{A4}} min&lt;/span&gt;</t>
  </si>
  <si>
    <t xml:space="preserve">Q3: Mín 1;Máx 12; Step: 1
Q4: Mín 1;Máx 59; Step: 1</t>
  </si>
  <si>
    <t xml:space="preserve">T1 = {{Q3}}*60 + {{Q4}}
A3 = {{Q3}}
A4 = {{Q4}}</t>
  </si>
  <si>
    <t xml:space="preserve">Imagen M5-MyM-7b-1
&lt;p&gt;{{T1}} min : 60 = {{T2}}, es decir, {{Q3}} h&lt;/p&gt;&lt;p&gt;{{T1}} min − {{Q3}} × 60 = {{T1}} min − {{T3}} min = {{Q4}} min&lt;/p&gt;</t>
  </si>
  <si>
    <t xml:space="preserve">T2 = Lemonlib.round({{T1}}/60, 2)
T3 = {{Q3}}*60</t>
  </si>
  <si>
    <t xml:space="preserve">{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t>
  </si>
  <si>
    <t xml:space="preserve">Expresa esta medida de tiempo en forma simple.
&lt;span class=\"no-break\"&gt;{{Q1}} min&lt;/span&gt; y &lt;span class=\"no-break\"&gt;{{Q2}} s&lt;/span&gt; = &lt;span class=\"no-break\"&gt;{{A1}} s&lt;/span&gt;</t>
  </si>
  <si>
    <t xml:space="preserve">Q1: Mín 1;Máx 12; Step: 1
Q2: Mín 1;Máx 59; Step: 1</t>
  </si>
  <si>
    <t xml:space="preserve">A1 = {{Q1}}*60+{{Q2}}</t>
  </si>
  <si>
    <t xml:space="preserve">Imagen M5-MyM-7b-1
&lt;p&gt;{{Q1}} min y {{Q2}} s = {{Q1}} × 60 + {{Q2}} = {{T1}} s + {{Q2}} s = {{A1}} s&lt;/p&gt;</t>
  </si>
  <si>
    <t xml:space="preserve">T1 = {{Q1}}*60</t>
  </si>
  <si>
    <t xml:space="preserve">{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t>
  </si>
  <si>
    <t xml:space="preserve">Expresa esta medida de tiempo en forma simple.
&lt;span class=\"no-break\"&gt;{{Q3}} h&lt;/span&gt; y &lt;span class=\"no-break\"&gt;{{Q4}} min&lt;/span&gt; = &lt;span class=\"no-break\"&gt;{{A2}} min&lt;/span&gt;</t>
  </si>
  <si>
    <t xml:space="preserve">A2 = {{Q3}}*60+{{Q4}}</t>
  </si>
  <si>
    <t xml:space="preserve">Imagen M5-MyM-7b-1
&lt;p&gt;{{Q3}} h y {{Q4}} min = {{Q3}} × 60 + {{Q4}} = {{T1}} min + {{Q4}} min = {{A1}} min&lt;/p&gt;</t>
  </si>
  <si>
    <t xml:space="preserve">T1 = {{Q3}}*60</t>
  </si>
  <si>
    <t xml:space="preserve">{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t>
  </si>
  <si>
    <t xml:space="preserve">Ana fue al cine a ver una película que dura {{T1}} min. ¿A cuántas horas y minutos corresponden?
La película dura {{A1}} h y {{A2}} min.</t>
  </si>
  <si>
    <t xml:space="preserve">Ana foi ao cinema e viu que o filme que ela gostaria de assistir tinha duração de 98 min. A quantas horas e quantos minutos correspondem 98 minutos?</t>
  </si>
  <si>
    <t xml:space="preserve">{{Q2}}: Mín: 30; Máx: 50; Step: 1</t>
  </si>
  <si>
    <t xml:space="preserve">T1 = 60+{{Q2}}
A1 = 1
A2 = {{Q2}}</t>
  </si>
  <si>
    <t xml:space="preserve">¿Cuánto dura la película que vio Ana?
La película dura {{A1}} min.
[A1 = 60+{{Q2}}]</t>
  </si>
  <si>
    <t xml:space="preserve">¿Qué pide el enunciado?
Convertir los minutos en horas y minutos.*
Convertir los minutos en horas.
Convertir los minutos en segundos.</t>
  </si>
  <si>
    <t xml:space="preserve">¿En qué tabla están las conversiones de unidades correctas?
M5-MyM-7b-1*
M5-MyM-7b-2
M5-MyM-7b-3</t>
  </si>
  <si>
    <t xml:space="preserve">Sabiendo esto, calcula cuántas horas hay en {{T1}} min. Redondea a las centésimas si es necesario.
{{T1}} min = {{T1}} : 60 = {{A2}} h, es decir, {{A3}} h entera
(cloze math)
A2 = Lemondlib.round({{T1}}/60,2)
A3 = 1</t>
  </si>
  <si>
    <t xml:space="preserve">Resta esa hora a los {{T1}} min para saber cuántos minutos hay en la forma compleja.
{{T1}} min − 1 h × 60 = {{T1}} min − 60 min = {{A3}} min
A3 = {{Q2}}</t>
  </si>
  <si>
    <t xml:space="preserve">{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t>
  </si>
  <si>
    <t xml:space="preserve">El viaje de Manuel a Asturias en autobús duró {{T1}} min. ¿A cuántas horas y minutos corresponde?
El viaje duró &lt;span class=\"no-break\"&gt;{{A1}} h&lt;/span&gt; y &lt;span class=\"no-break\"&gt;{{A2}} min.&lt;/span&gt;</t>
  </si>
  <si>
    <t xml:space="preserve">Q1: Mín 2;Máx 5; Step: 1
Q2: Mín 1;Máx 59; Step: 1</t>
  </si>
  <si>
    <t xml:space="preserve">A1 = {{Q1}}
A2 = {{Q2}}
T1 = {{Q1}}*60+{{Q2}}</t>
  </si>
  <si>
    <t xml:space="preserve">¿Cuánto duró el viaje de Manuel?
El viaje duró {{A1}} min.
[A1 = {{Q1}}*60+{{Q2}}</t>
  </si>
  <si>
    <t xml:space="preserve">Sabiendo esto, calcula cuántas horas hay en {{T1}} min. Redondea a las centésimas si es necesario.
{{T1}} min = {{T1}} : 60 = {{T2}} h, es decir, {{A2}} h enteras
T2 = Lemonlib.round({{T1}}/60, 2)
A2 = {{Q1}}
</t>
  </si>
  <si>
    <t xml:space="preserve">Resta esas {{Q1}} h a los {{T1}} min para saber cuántos minutos hay en la forma compleja.
{{T1}} min − {{Q1}} h × 60 = {{T1}} min − {{T3}} min = {{A3}} min
T3 = {{Q1}}*60
A3 = {{Q2}}</t>
  </si>
  <si>
    <t xml:space="preserve">{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</si>
  <si>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 xml:space="preserve">Isabel sacó a pasear a su perro durante {{T1}} s. ¿Cuántos minutos y segundos duró el paseo?
El paseo duró &lt;span class=\"no-break\"&gt;{{A1}} min&lt;/span&gt; y &lt;span class=\"no-break\"&gt;{{A2}} s.&lt;/span&gt;</t>
  </si>
  <si>
    <t xml:space="preserve">Q1: Mín 15;Máx 45; Step: 1
Q2: Mín 1;Máx 59; Step: 1</t>
  </si>
  <si>
    <t xml:space="preserve">¿Cuánto tiempo sacó Isabel a pasear a su perro?
Lo sacó durante {{A1}} s.
[A1 = {{Q1}}*60+{{Q2}}</t>
  </si>
  <si>
    <t xml:space="preserve">¿Qué pide el enunciado?
Convertir los segundos en minutos y segundos.*
Convertir los segundos en minutos.
Convertir los mintuos en segundos.</t>
  </si>
  <si>
    <t xml:space="preserve">Sabiendo esto, calcula cuántos minutos hay en {{T1}} s. Redondea a las centésimas si es necesario.
{{T1}} s = {{T1}} : 60 = {{A1}} min, es decir, {{A2}} min enteros
A1 = Lemonlib.round({{T1}}/60, 2)
A2 = {{Q1}}
</t>
  </si>
  <si>
    <t xml:space="preserve">Resta esos {{Q1}} min a los {{T1}} s para saber cuántos segundos hay en la forma compleja.
{{T1}} s − {{Q1}} min × 60 = {{T1}} s − {{T3}} s = {{A3}} s
T3 = {{Q1}}*60
A3 = {{Q2}}</t>
  </si>
  <si>
    <t xml:space="preserve">{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t>
  </si>
  <si>
    <t xml:space="preserve">Ángela ha creado una lista de reproduccion de música que dura &lt;span class=\"no-break\"&gt;{{Q1}} h&lt;/span&gt; y &lt;span class=\"no-break\"&gt;{{Q2}} min.&lt;/span&gt; ¿A cuántos minutos equivalen?
La lista dura &lt;span class=\"no-break\"&gt;{{A1}} min.&lt;/span&gt;</t>
  </si>
  <si>
    <t xml:space="preserve">Q1: Mín 1;Máx 4; Step: 1
Q2: Mín 1;Máx 59; Step: 1</t>
  </si>
  <si>
    <t xml:space="preserve">¿Cuánto dura la lista de reproducción de Ángela?
La lista dura {{A1}} h y {{A2}} min.
[A1 = {{Q1}}
A2 = {{Q2}}</t>
  </si>
  <si>
    <t xml:space="preserve">¿Qué pide el enunciado?
Convertir las horas y minutos en minutos.*
Convertir las horas y minutos en horas.
Convertir las horas y minutos en segundos.</t>
  </si>
  <si>
    <t xml:space="preserve">Sabiendo esto, suma las horas y los minutos para calcular la duración en forma simple.
{{Q1}} h y {{Q2}} min = {{Q1}} h × 60 + {{Q2}} min  = {{T1}} min + {{Q2}} min = {{A3}} min
T1 = {{Q1}}*60
A3 = {{Q1}}*60+{{Q2}}</t>
  </si>
  <si>
    <t xml:space="preserve">{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t>
  </si>
  <si>
    <t xml:space="preserve">Clara ha hecho un &lt;i&gt;tour&lt;/i&gt; por las calles de Sevilla que ha durado &lt;span class=\"no-break\"&gt;{{T1}} min.&lt;/span&gt; ¿Durante cuántas horas y minutos ha paseado por la ciudad? 
Clara ha paseado por Sevilla durante &lt;span class=\"no-break\"&gt;{{A1}} h&lt;/span&gt; y &lt;span class=\"no-break\"&gt;{{A2}} min.&lt;/span&gt;</t>
  </si>
  <si>
    <t xml:space="preserve">Un tren sale de Madrid a Barcelona tarda {{T1}} segundos. ¿Cuantas horas y minutos tarda el tren?
El tren tarda {{A1}} y {{A2}} min.</t>
  </si>
  <si>
    <t xml:space="preserve">Q1: Mín 1;Máx 3; Step: 1
Q2: Mín 1;Máx 59; Step: 1</t>
  </si>
  <si>
    <t xml:space="preserve">¿Cuánto ha durado el &lt;i&gt;tour&lt;/i&gt; de Clara por Sevilla?
El &lt;i&gt;tour&lt;/i&gt; ha durado {{A1}} min.
[A1 = {{Q1}}*60+{{Q2}}</t>
  </si>
  <si>
    <t xml:space="preserve">Sabiendo esto, calcula cuántas horas hay en {{T1}} min. Redondea a las centésimas si es necesario.
{{T1}} min = {{T1}} : 60 = {{A1}} h, es decir, {{A2}} h al completo
A1 = Lemonlib.round({{T1}}/60, 2)
A2 = {{Q1}}</t>
  </si>
  <si>
    <t xml:space="preserve">Resta {{Q1}} h a los {{T1}} min para saber cuántos minutos hay en la forma compleja.
{{T1}} min − {{Q1}} h × 60 = {{T1}} min − {{T3}} min = {{A3}} min
T3 = {{Q1}}*60
A3 = {{Q2}}</t>
  </si>
  <si>
    <t xml:space="preserve">{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t>
  </si>
  <si>
    <t xml:space="preserve">M5-MyM-7b</t>
  </si>
  <si>
    <t xml:space="preserve">Ordena medidas de tiempo dadas en forma simple y compleja</t>
  </si>
  <si>
    <t xml:space="preserve">Ordena las siguientes medidas de tiempo.
{{Q1}} s
{{Q2}} s
{{T1}} min
{{T2}} min</t>
  </si>
  <si>
    <t xml:space="preserve">Order List</t>
  </si>
  <si>
    <t xml:space="preserve">Q1: Mín = 1; Máx = 3600; Step = 1
Q2: Mín = 1; Máx  =3600; Step = 1
Q3: Mín = 60; Máx = 3600; Step = 60
Q4: Mín = 60; Máx = 3600; Step = 60</t>
  </si>
  <si>
    <t xml:space="preserve">T1 = {{Q3}}/60
T2 = {{Q4}}/60</t>
  </si>
  <si>
    <t xml:space="preserve">Transforma todas las medidas a la misma unidad.
Imagen: M5-MyM-7b-1</t>
  </si>
  <si>
    <t xml:space="preserve">&lt;p&gt;Para convertir todas las medidas a la misma unidad recuerda las conversiones de unidad de tiempo.&lt;/p&gt;&lt;p&gt;{{T1}} min = {{T1}} × 60 = {{Q3}} s&lt;/p&gt;&lt;p&gt;{{T2}} min = {{T2}} × 60 = {{Q4}} s&lt;/p&gt;
Imagen: M5-MyM-7b-1</t>
  </si>
  <si>
    <t xml:space="preserve">{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t>
  </si>
  <si>
    <t xml:space="preserve">Ordena las siguientes medidas de tiempo de mayor a menor.
{{Q1}} min
{{Q2}} min
{{T11}} h y {{T12}} min
{{T21}} h y {{T22}} min</t>
  </si>
  <si>
    <t xml:space="preserve">Q1: Mín = 60; Máx = 3600; Step = 1
Q2: Mín = 60; Máx  =3600; Step = 1
Q3: Mín = 60; Máx = 3600; Step = 1
Q4: Mín = 60; Máx = 3600; Step = 1</t>
  </si>
  <si>
    <t xml:space="preserve">T11 = math.floor({{Q3}}/60)
T12 = {{Q3}}-math.floor({{Q3}}/60)*60
T21 = math.floor({{Q4}}/60)
T22 = {{Q4}}-math.floor({{Q4}}/60)*60</t>
  </si>
  <si>
    <t xml:space="preserve">¿Qué pide el enunciado?
Ordenar las medidas de tiempo de mayor a menor.*
Ordenar las medidas de tiempo de menor a mayor. 
(Single choice)</t>
  </si>
  <si>
    <t xml:space="preserve">Para ordenar las medidas de tiempo, hay que expresarlas en la misma unidad. ¿En qué tabla están las conversiones de unidades correctas?
Imagen M5-MyM-7b-1*
Imagen M5-MyM-7b-2
Imagen M5-MyM-7b-3
(Single choice)</t>
  </si>
  <si>
    <t xml:space="preserve">Con la ayuda de la anterior tabla de conversiones, completa los siguientes cálculos para convertir esta medida a minutos.
{{T11}} h = {{T11}} × 60 = {{A1}} min
{{T11}} h y {{T12}} min = {{A2}} min
(Cloze Math)
A1 = math.floor({{Q3}}/60)*60
A2 = {{Q3}}</t>
  </si>
  <si>
    <t xml:space="preserve">Repitiendo el cálculo anterior con {{T21}} h y {{T22}} min, ordena las medidas de tiempo de mayor a menor.
{{Q1}} min
{{Q2}} min
{{T11}} h y {{T12}} min = {{Q3}} min
{{T21}} h y {{T22}} min = {{Q4}} min
(Order list)</t>
  </si>
  <si>
    <t xml:space="preserve">{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t>
  </si>
  <si>
    <t xml:space="preserve">En un campeonato, un nadador ha obtenido una marca de &lt;span class=\"no-break\"&gt;{{T11}} min&lt;/span&gt; y &lt;span class=\"no-break\"&gt;{{T12}} s,&lt;/span&gt; y otro ha completado la prueba en &lt;span class=\"no-break\"&gt;{{T21}} min&lt;/span&gt; y &lt;span class=\"no-break\"&gt;{{T22}} s.&lt;/span&gt; ¿Cuántos segundos ha tardado el nadador más rápido?
La marca del nadador más rápido fue de &lt;span class=\"no-break\"&gt;{{A1}} s.&lt;/span&gt;</t>
  </si>
  <si>
    <t xml:space="preserve">Q1-Q2: Mín = 300; Máx = 600; Step = 1</t>
  </si>
  <si>
    <t xml:space="preserve">T11 = math.floor({{Q1}}/60)
T12 = {{Q1}}-math.floor({{Q1}}/60)*60
T21 = math.floor({{Q2}}/60)
T22 = {{Q2}}-math.floor({{Q2}}/60)*60
A1 = math.min({{Q1}}, {{Q2}})</t>
  </si>
  <si>
    <t xml:space="preserve">¿Cuáles son las marcas de cada nadador?
El primer nadador ha completado la prueba en &lt;span class=\"no-break\"&gt;{{A2}} min&lt;/span&gt; y &lt;span class=\"no-break\"&gt;{{A3}} s.&lt;/span&gt;
El segundo nadador ha completado la prueba en &lt;span class=\"no-break\"&gt;{{A3}} min&lt;/span&gt; y &lt;span class=\"no-break\"&gt;{{A3}} s.&lt;/span&gt;
(cloze math)
A2 = {{T11}}
A3 = {{T12}}
A4 = {{T21}}
A5 = {{T22}}</t>
  </si>
  <si>
    <t xml:space="preserve">Según el enunciado, ¿qué hay que obtener?
Los segundos que ha tardado el nadador más rápido.*
Los segundos que ha tardado el nadador más lento.
Los segundos que han tardado los dos nadadores.</t>
  </si>
  <si>
    <t xml:space="preserve">Para comparar las marcas de los nadadores, hay que convertirlas a segundos. ¿En qué tabla están las conversiones de unidades correctas?
Imagen M5-MyM-7b-1*
Imagen M5-MyM-7b-2
Imagen M5-MyM-7b-3</t>
  </si>
  <si>
    <t xml:space="preserve">Con la ayuda de la anterior tabla, convierte las marcas a segundos.
El tiempo del primer nadador:
{{T11}} min = {{T11}} × 60 = {{A5}} s
{{T11}} min y {{T12}} s = {{A6}} s
El tiempo del segundo nadador:
{{T21}} min = {{T21}} × 60 = {{A7}} s
{{T21}} min y {{T22}} s = {{A8}} s
(Cloze text)
A5 = math.floor({{Q1}}/60)*60
A6 = {{Q1}}
A7 = math.floor({{Q2}}/60)*60
A8 = {{Q2}}</t>
  </si>
  <si>
    <t xml:space="preserve">Por tanto, ¿cuál es el nadador más rápido?
El nadador de los {{T3}} s.*
El nadador de los {{T4}} s.
(Single choice)
T3 = math.min({{Q1}}, {{Q2}})
T4 = math.max({{Q1}}, {{Q2}})</t>
  </si>
  <si>
    <t xml:space="preserve">{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t>
  </si>
  <si>
    <t xml:space="preserve">Estas son las duraciones de tres viajes en autobús a Salamanca. Ordénalas de mayor a menor.
{{Q1}} min
{{T1}} h y {{T2}} min
{{Q3}} min</t>
  </si>
  <si>
    <t xml:space="preserve">Q1-Q3: Mín = 30; Máx = 6000; Step = 1</t>
  </si>
  <si>
    <t xml:space="preserve">T1 = math.floor({{Q2}}/60)
T2 = {{Q2}}-math.floor({{Q2}}/60)*60</t>
  </si>
  <si>
    <t xml:space="preserve">¿Qué pide el enunciado?
Ordenar la duración de los viajes a Salamanca de mayor a menor.*
Ordenar la duración de los viajes a Salamanca de menor a mayor. 
(Single choice)</t>
  </si>
  <si>
    <t xml:space="preserve">Con la ayuda de la anterior tabla de conversiones, completa los siguientes cálculos para convertir esta medida a minutos.
{{T1}} h = {{T1}} × 60 = {{A1}} min
{{T1}} h y {{T2}} min = {{A2}} min
(Cloze Math)
A1 = math.floor({{Q2}}/60)*60
A2 = {{Q2}}</t>
  </si>
  <si>
    <t xml:space="preserve">Ahora, ordena lo que duran los viajes a Salamanca de mayor a menor.
{{Q1}} min
{{T1}} h y {{T2}} min = {{Q2}} min
{{Q3}} min
(Order list)</t>
  </si>
  <si>
    <t xml:space="preserve">{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t>
  </si>
  <si>
    <t xml:space="preserve">Un salón de eventos cuenta con tres opciones de alquiler. Ordena de menor a mayor los tiempos.
Una sala de {{Q1}} min
Una sala de {{Q2}} min
Una sala de {{T1}} h y {{T2}} min</t>
  </si>
  <si>
    <t xml:space="preserve">Q1-Q3: Mín 60;Máx 480; Step: 1</t>
  </si>
  <si>
    <t xml:space="preserve">T1 = math.floor({{Q3}}/60)
T2 = {{Q3}}-math.floor({{Q3}}/60)*60</t>
  </si>
  <si>
    <t xml:space="preserve">¿Qué pide el enunciado?
Ordenar los tiempos de alquiler de mayor a menor.
Ordenar los tiempos de alquiler de menor a mayor.* 
(Single choice)</t>
  </si>
  <si>
    <t xml:space="preserve">Con la ayuda de la anterior tabla de conversiones, completa los siguientes cálculos para convertir esta medida a minutos.
{{T1}} h = {{T1}} × 60 = {{A1}} min
{{T1}} h y {{T2}} min = {{A2}} min
(Cloze Math)
A1 = math.floor({{Q3}}/60)*60
A2 = {{Q3}}</t>
  </si>
  <si>
    <t xml:space="preserve">Ahora, ordena de menor a mayor los tiempos de alquiler de las salas.
{{Q1}} min
{{Q2}} min
{{T1}} h y {{T2}} min = {{Q3}} min
(Order list)</t>
  </si>
  <si>
    <t xml:space="preserve">{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t>
  </si>
  <si>
    <t xml:space="preserve">Por las noches, Enrique duerme &lt;span class=\"no-break\"&gt;{{T1}} h&lt;/span&gt; y &lt;span class=\"no-break\"&gt;{{T2}} min,&lt;/span&gt; mientras que su amigo Marcos duerme {{Q2}} min. ¿Cuántos minutos duerme el que tiene más horas de descanso?
Quien descansa más duerme &lt;span class=\"no-break\"&gt;{{A2}} min.&lt;/span&gt;</t>
  </si>
  <si>
    <t xml:space="preserve">Q1-Q2: Mín = 360; Máx = 540; Step = 1</t>
  </si>
  <si>
    <t xml:space="preserve">T1 = math.floor({{Q1}}/60)
T2 = {{Q1}}-math.floor({{Q1}}/60)*60
A1 = math.max({{Q1}}, {{Q2}})</t>
  </si>
  <si>
    <t xml:space="preserve">¿Cuánto tiempo duerme cada uno?
Enrique duerme &lt;span class=\"no-break\"&gt;{{A2}} h&lt;/span&gt; y &lt;span class=\"no-break\"&gt;{{A3}} min.&lt;/span&gt;
Marcos duerme &lt;span class=\"no-break\"&gt;{{A4}} min.&lt;/span&gt;
(cloze math)
A2 = {{T1}}
A3 = {{T2}}
A4 = {{Q2}}</t>
  </si>
  <si>
    <t xml:space="preserve">Según el enunciado, ¿qué hay que obtener?
Los minutos que duerme el que más descansa.*
Los minutos que duerme el que menos descansa.
Los minutos que duermen entre los dos.</t>
  </si>
  <si>
    <t xml:space="preserve">Para comparar el tiempo que duermen los dos, hay que convertir los tiempos a minutos. ¿En qué tabla están las conversiones de unidades correctas?
Imagen M5-MyM-7b-1*
Imagen M5-MyM-7b-2
Imagen M5-MyM-7b-3</t>
  </si>
  <si>
    <t xml:space="preserve">Con la ayuda de la anterior tabla convierte este tiempo a minutos.
{{T1}} h = {{T1}} × 60 = {{A5}} min
{{T1}} h y {{T2}} min = {{A6}} min
(Cloze text)
A5 = math.floor({{Q1}}/60)*60
A6 = {{Q1}}</t>
  </si>
  <si>
    <t xml:space="preserve">Por tanto, ¿cuál de los dos duerme más?
El que duerme {{T3}} min.*
El que duerme {{T4}} min.
(Single choice)
T3 = math.max({{Q1}}, {{Q2}})
T4 = math.min({{Q1}}, {{Q2}})</t>
  </si>
  <si>
    <t xml:space="preserve">{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t>
  </si>
  <si>
    <t xml:space="preserve">Un satélite japonés tarda &lt;span class=\"no-break\"&gt;{{T11}} min&lt;/span&gt; y &lt;span class=\"no-break\"&gt;{{T12}} s&lt;/span&gt; en dar una vuelta a un asteroide, mientras que un satélite ruso, &lt;span class=\"no-break\"&gt;{{T21}} min&lt;/span&gt; y &lt;span class=\"no-break\"&gt;{{T22}} s.&lt;/span&gt; ¿Cuántos segundos tarda el satélite más rápido?
El satélite más rápido tarda &lt;span class=\"no-break\"&gt;{{A1}} s.&lt;/span&gt;</t>
  </si>
  <si>
    <t xml:space="preserve">Q1: Mín = 480; Máx = 6000; Step = 1</t>
  </si>
  <si>
    <t xml:space="preserve">¿Cuánto tarda cada satélite en dar una vuelta a un asteroide?
El satélite japonés tarda &lt;span class=\"no-break\"&gt;{{A2}} min&lt;/span&gt; y &lt;span class=\"no-break\"&gt;{{A3}} s&lt;/span&gt;.
El satélite ruso tarda &lt;span class=\"no-break\"&gt;{{A4}} min&lt;/span&gt; y &lt;span class=\"no-break\"&gt;{{A5}} s&lt;/span&gt;.
(cloze math)
A2 = {{T11}}
A3 = {{T12}}
A4 = {{T21}}
A5 = {{T22}}</t>
  </si>
  <si>
    <t xml:space="preserve">Según el enunciado, ¿qué hay que obtener?
Los segundos que tarda el satélite más rápido en dar la vuelta a un asteroide.*
Los segundos que tarda el satélite más lento en dar la vuelta a un asteroide.
Los segundos que tardan los dos satélites en dar la vuelta a un asteroide.</t>
  </si>
  <si>
    <t xml:space="preserve">Para comparar la velocidad de los satélites, hay que convertir los tiempos a segundos. ¿En qué tabla están las conversiones de unidades correctas?
Imagen M5-MyM-7b-1*
Imagen M5-MyM-7b-2
Imagen M5-MyM-7b-3</t>
  </si>
  <si>
    <t xml:space="preserve">Con la ayuda de la anterior tabla convierte los tiempos a segundos.
El tiempo del satélite japonés:
{{T11}} min = {{T11}} × 60 = {{A5}} s
{{T11}} min y {{T12}} s = {{A6}} s
El tiempo del satélite ruso:
{{T21}} min = {{T21}} × 60 = {{A7}} s
{{T21}} min y {{T22}} s = {{A8}} s
(Cloze text)
A6 = math.floor({{Q1}}/60)*60
A7 = {{Q1}}
A8 = math.floor({{Q2}}/60)*60
A9 = {{Q2}}</t>
  </si>
  <si>
    <t xml:space="preserve">Por tanto, ¿cuál es el satélite más rápido?
El satélite de los {{T3}} s.*
El satélite de los {{T4}} s.
(Single choice)
T3 = math.min({{Q1}}, {{Q2}})
T4 = math.max({{Q1}}, {{Q2}})</t>
  </si>
  <si>
    <t xml:space="preserve">{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t>
  </si>
  <si>
    <t xml:space="preserve">M5-MyM-8a</t>
  </si>
  <si>
    <t xml:space="preserve">Elige la unidad de tiempo adecuada para expresar diferentes duraciones: día, semana, mes, década, siglo y milenio</t>
  </si>
  <si>
    <t xml:space="preserve">Une las situaciones con la unidad de tiempo que corresponda.
{{Q1}} - días
{{Q2}} - semanas
{{Q3}} - meses
{{Q4}} - décadas
{{Q5}} - siglos
{{Q6}} - milenios</t>
  </si>
  <si>
    <t xml:space="preserve">Q1: "Cada fase de la luna dura 7 … .", "Este año el hijo de Fermín va a tener 75 … de vacaciones."
Q2: "Un año está formado por 52 … .", "Las competiciones de los Juegos Olímpicos duran 2 … ."
Q3: "El embarazo de una mujer dura 9 … .", "Un bebé dice sus primeras palabras cuando tiene unos 9 … ."
Q4: "La esperanza de vida es de unas 8 … .", "Hace 6 … que un cosmonauta viajó al espacio por primera vez."
Q5: "El Quijote se escribió hace 4 … .", "Leonardo da Vinci pintó &lt;i&gt;La Gioconda&lt;/i&gt; hace 5 … ."
Q6: "Los orígenes de la agricultura se remontan a hace 10 … .", "La primera narración escrita de la humanidad tiene 4 … de antigüedad."</t>
  </si>
  <si>
    <t xml:space="preserve">Imagen M5-MyM-8a-1</t>
  </si>
  <si>
    <t xml:space="preserve">Imagen M5-MyM-8a-1
Sin TE individual</t>
  </si>
  <si>
    <t xml:space="preserve">{"id":"M5-MyM-8a-I-1","stimulus":"&lt;p&gt;Arraste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t>
  </si>
  <si>
    <t xml:space="preserve">Escribe la unidad de medida de tiempo más adecuada para completar estas frases.
La música electrónica nace hace aproximadamente 4 {{A5}}.
Nuestros abuelos y bisabuelos no tenían teléfonos móviles hace 1 {{A3}}.
Las pirámides de Egipto se construyeron hace unos 5 {{A4}}.</t>
  </si>
  <si>
    <t xml:space="preserve">A5 = décadas
A3 = siglo
A4 = milenios</t>
  </si>
  <si>
    <t xml:space="preserve">Imagen M5-MyM-8a-1
-Si falla A5
&lt;p&gt;La música electrónica surge en los años 80.&lt;/p&gt;
-Si falla A3
&lt;p&gt;La unidad de tiempo correcta es siglo, que equivale a 100 años.&lt;/p&gt;
-Si falla A4
&lt;p&gt;La pirámide más antigua de Egipto fue construida en el año &lt;span class=\"no-break\"&gt;2650 a. C.,&lt;/span&gt; es decir, hace aproximadamente &lt;span class=\"no-break\"&gt;5 000&lt;/span&gt; años.&lt;/p&gt;</t>
  </si>
  <si>
    <t xml:space="preserve">{"id":"M5-MyM-8a-E-1","stimulus":"&lt;p&gt;Escreva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t>
  </si>
  <si>
    <t xml:space="preserve">Escribe la unidad de medida de tiempo más adecuada para completar estas frases.
El abuelo de Samanta tiene 6 {{A5}} de edad.
Ernesto cumple años cada 12 {{A1}}.
Cristóbal Colón descubrió América hace 5 {{A3}}.</t>
  </si>
  <si>
    <t xml:space="preserve">A5 = décadas
A1 = meses
A3 = siglos</t>
  </si>
  <si>
    <t xml:space="preserve">Imagen M5-MyM-8a-1
-Si falla A5
&lt;p&gt;Por lo general, un abuelo tiene entre 50 y 80 años.&lt;/p&gt;
-Si falla A1
&lt;p&gt;Un año son 12 meses.&lt;/p&gt;
-Si falla A3
&lt;p&gt;Cristóbal Colón descubrió América en 1492, hace aproximadamente 5 siglos.&lt;/p&gt;</t>
  </si>
  <si>
    <t xml:space="preserve">{"id":"M5-MyM-8a-E-2","stimulus":"&lt;p&gt;Escreva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t>
  </si>
  <si>
    <t xml:space="preserve">Escribe la unidad de medida de tiempo más adecuada para completar estas frases.
La primavera dura 3 {{A1}}.
La adolescencia es un periodo de crecimiento de las personas que dura unos 10 {{A2}}.
La ciudad de Atenas se fundó hace unos 5 {{A4}}.</t>
  </si>
  <si>
    <t xml:space="preserve">A1 = meses
A2 = años
A4 = milenios
</t>
  </si>
  <si>
    <t xml:space="preserve">Imagen M5-MyM-8a-1
-Si falla A1
&lt;p&gt;Las estaciones del año duran 3 meses.&lt;/p&gt;
-Si falla A2
&lt;p&gt;La adolescencia abarca aproximadamente entre los 10 y los 20 años.&lt;/p&gt;
-Si falla A4
&lt;p&gt;Los orígenes de Atenas se remontan al año 3000 a. C., es decir, a hace unos 5 000 años.&lt;/p&gt;</t>
  </si>
  <si>
    <t xml:space="preserve">{"id":"M5-MyM-8a-E-3","stimulus":"&lt;p&gt;Escreva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t>
  </si>
  <si>
    <t xml:space="preserve">M5-MyM-9a</t>
  </si>
  <si>
    <t xml:space="preserve">Suma y resta medidas de tiempo (horas, minutos, segundos, hasta 6 cifras dadas en forma simple y en forma compleja)</t>
  </si>
  <si>
    <t xml:space="preserve">Arrastra el resultado correcto de esta suma.
{{Q1}} h y {{Q2}} min + {{Q3}} h y {{Q4}} min = ...
opciones:
{{A1}}*
{{A2}}
{{A3}}</t>
  </si>
  <si>
    <t xml:space="preserve">Q1: Min = 1; Máx = 100; Step = 1
Q2: Min = 30; Máx = 59; Step = 1
Q3: Min = 1; Máx = 100; Step = 1
Q4: Min = 30; Máx = 59; Step = 1</t>
  </si>
  <si>
    <t xml:space="preserve">T1 = {{Q1}}+{{Q3}}+1
T2 = {{Q2}}+{{Q4}}-60
T3 = {{Q2}}+{{Q4}}
T6 = {{T1}} + 1
A1 = {{T1}} h {{T2}} min
A2 = {{T1}} h {{T3}} min
A3 = {{T6}} h {{T2}} min</t>
  </si>
  <si>
    <t xml:space="preserve">Los minutos y los segundos nunca pueden tener un valor mayor que 59.</t>
  </si>
  <si>
    <t xml:space="preserve">&lt;p&gt;Al sumar unidades de tiempo, hay que tener en cuenta que los minutos y los segundos nunca pueden tener un valor mayor que 59.&lt;/p&gt;&lt;p&gt;{{Q2}} min + {{Q4}} min = {{T3}} min = 1 h y {{T2}} min&lt;/p&gt;&lt;p&gt;{{Q1}} h + {{Q3}} h + 1 h y {{T2}} min = {{T1}} h y {{T2}} min&lt;/p&gt;</t>
  </si>
  <si>
    <t xml:space="preserve">{"id":"M5-MyM-9a-I-1","stimulus":"&lt;p&gt;Arraste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t>
  </si>
  <si>
    <t xml:space="preserve">Arrastra el resultado correcto de esta resta.
{{Q6}} min y {{Q7}} s − {{Q8}} min y {{Q9}} s = ...
opciones:
{{A1}}*
{{A2}}
{{A3}}</t>
  </si>
  <si>
    <t xml:space="preserve">Q6: Min = 30; Máx = 59; Step = 1
Q7: Min = 1; Máx = 29; Step = 1
Q8: Min = 1; Máx = 20; Step = 1
Q9: Min = 30; Máx = 59; Step = 1</t>
  </si>
  <si>
    <t xml:space="preserve">T1 = {{Q6}}-{{Q8}}-1
T2 = 60+{{Q7}}-{{Q9}}
T3 = {{Q6}}-{{Q8}}
T4 = {{Q9}}-{{Q7}}
A1 = {{T1}} min {{T2}} s
A2 = {{T3}} min {{T2}} s
A3 = {{T1}} min {{T4}} s</t>
  </si>
  <si>
    <t xml:space="preserve">Como {{Q7}} s es menor que {{Q9}} s, hay que transformar 1 min en 60 s para calcular la resta.</t>
  </si>
  <si>
    <t xml:space="preserve">&lt;p&gt;Como {{Q7}} s es menor que {{Q9}} s, transforma 1 min en 60 s para calcular la resta.&lt;/p&gt;&lt;p&gt;({{Q6}} − 1) min y ({{Q7}} + 60) s − {{Q8}} min y {{Q9}} s&lt;/p&gt;&lt;p&gt;{{T5}} min y {{T6}} s − {{Q8}} min y {{Q9}} s = {{T1}} min y {{T2}} s&lt;/p&gt;</t>
  </si>
  <si>
    <t xml:space="preserve">T5 = {{Q6}}-1
T6 = {{Q7}}+60</t>
  </si>
  <si>
    <t xml:space="preserve">{"id":"M5-MyM-9a-I-2","stimulus":"&lt;p&gt;Arraste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t>
  </si>
  <si>
    <t xml:space="preserve">Arrastra el resultado de estas operaciones.
{{Q1}} h y {{Q2}} min + {{Q3}} h y {{Q4}} min = ...
opciones:
{{A1}}* (para la primera)
{{A2}}
{{A3}}</t>
  </si>
  <si>
    <t xml:space="preserve">Q1: Min = 1; Máx = 100; Step = 1
Q2: Min = 1; Máx = 29; Step = 1
Q3: Min = 1; Máx = 100; Step = 1
Q4: Min = 1; Máx = 29; Step = 1</t>
  </si>
  <si>
    <t xml:space="preserve">T1 = {{Q1}}+{{Q3}}
T2 = {{Q2}}+{{Q4}}
T3 = {{Q1}}+{{Q3}}-1
T4 = {{Q2}}+{{Q4}}+60
A1 = {{T1}} h {{T2}} min
A2 = {{T3}} h {{T2}} min
A3 = {{T3}} h {{T4}} min</t>
  </si>
  <si>
    <t xml:space="preserve">&lt;p&gt;Al sumar unidades de tiempo, hay que tener en cuenta que los minutos y los segundos nunca pueden tener un valor mayor que 59. En este caso, como no se da esta situación, suma como si fuesen números naturales.&lt;/p&gt;</t>
  </si>
  <si>
    <t xml:space="preserve">{"id":"M5-MyM-9a-I-3","stimulus":"&lt;p&gt;Arraste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t>
  </si>
  <si>
    <t xml:space="preserve">Arrastra el resultado de estas operaciones.
{{Q6}} min y {{Q7}} s − {{Q8}} min y {{Q9}} s = ...
opciones:
{{A1}}*
{{A2}}
{{A3}}</t>
  </si>
  <si>
    <t xml:space="preserve">Q6: Min = 30; Máx = 59; Step = 1
Q7: Min = 30; Máx = 59; Step = 1
Q8: Min = 1; Máx = 28; Step = 1
Q9: Min = 1; Máx = 29; Step = 1</t>
  </si>
  <si>
    <t xml:space="preserve">T1 = {{Q6}}-{{Q8}}
T2 = {{Q7}}-{{Q9}}
T3 = {{Q6}}-{{Q8}}-1
T4 = {{Q9}}-{{Q7}}+60
A1 = {{T1}} min {{T2}} s
A2 = {{T3}} min {{T2}} s
A3 = {{T1}} min {{T4}} s</t>
  </si>
  <si>
    <t xml:space="preserve">&lt;p&gt;Al restar unidades de tiempo, hay que tener en cuenta que los minutos y los segundos nunca pueden tener un valor mayor que 59. En este caso, como no se da esta situación, resta como si fuesen números naturales.&lt;/p&gt;</t>
  </si>
  <si>
    <t xml:space="preserve">{"id":"M5-MyM-9a-I-4","stimulus":"&lt;p&gt;Arraste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t>
  </si>
  <si>
    <t xml:space="preserve">Calcula esta suma con unidades de tiempo.
{{Q1}} min y {{Q2}} s + {{Q3}} min y {{Q4}} s = {{A1}} min y {{A2}} s</t>
  </si>
  <si>
    <t xml:space="preserve">Calcule:
a) 3 h 65 min – 1 h 10 min = ____ h ____ min
b) 10 h 20 min 43 s – 7 h 15 min 20 s = ____ h ____ min ____ s
c) 5 h 30 min – 200 min = ___ h ___ min
d) 2 h 45 min 30 s + 3 h 15 min 25 s =
e) 5 min 30 s + 2 min 20 s = ___ min + ___ s</t>
  </si>
  <si>
    <t xml:space="preserve">Q1: Mín = 1; Máx = 29; Step = 1
Q2: Mín = 1; Máx = 29; Step = 1
Q3: Mín = 1; Máx = 29; Step = 1
Q4: Mín = 1; Máx = 29; Step = 1</t>
  </si>
  <si>
    <t xml:space="preserve">A1 = {{Q1}}+{{Q3}}
A2 = {{Q2}}+{{Q4}}</t>
  </si>
  <si>
    <t xml:space="preserve">{"id":"M5-MyM-9a-E-1","stimulus":"&lt;p&gt;Calcule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t>
  </si>
  <si>
    <t xml:space="preserve">Calcula esta resta con unidades de tiempo.
{{Q6}} min y {{Q7}} s − {{Q9}} min y {{Q10}} s = {{A4}} min {{A5}} s</t>
  </si>
  <si>
    <t xml:space="preserve">Q6: Mín = 30; Máx = 59; Step = 1
Q7: Mín = 30; Máx = 59; Step = 1
Q9: Mín = 1; Máx = 29; Step = 1
Q10: Mín = 1; Máx = 29; Step = 1</t>
  </si>
  <si>
    <t xml:space="preserve">{{A4}} = {{Q6}}-{{Q9}}
{{A5}} = {{Q7}}-{{Q10}}</t>
  </si>
  <si>
    <t xml:space="preserve">{"id":"M5-MyM-9a-E-2","stimulus":"&lt;p&gt;Calcule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t>
  </si>
  <si>
    <t xml:space="preserve">Q1: Mín = 1; Máx = 29; Step = 1
Q2: Mín = 30; Máx = 59; Step = 1
Q3: Mín = 1; Máx = 29; Step = 1
Q4: Mín = 30; Máx = 59; Step = 1</t>
  </si>
  <si>
    <t xml:space="preserve">A1 = {{Q1}}+{{Q3}}+1
A2 = {{Q2}}+{{Q4}}-60</t>
  </si>
  <si>
    <t xml:space="preserve">&lt;p&gt;Al sumar unidades de tiempo, hay que tener en cuenta que los minutos y los segundos nunca pueden tener un valor mayor que 59.&lt;/p&gt;&lt;p&gt;{{Q2}} s + {{Q4}} s = {{T3}} s = 1 min y {{T2}} s&lt;/p&gt;&lt;p&gt;{{Q1}} min + {{Q3}} min + 1 min y {{T2}} s = {{T1}} min y {{T2}} s&lt;/p&gt;</t>
  </si>
  <si>
    <t xml:space="preserve">T2 = {{Q2}}+{{Q4}}-60</t>
  </si>
  <si>
    <t xml:space="preserve">{"id":"M5-MyM-9a-E-3","stimulus":"&lt;p&gt;Calcule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t>
  </si>
  <si>
    <t xml:space="preserve">Calcula esta resta con unidades de tiempo.
{{Q6}} min y {{Q7}} s − {{Q8}} min y {{Q9}} s = {{A4}} min {{A5}} s</t>
  </si>
  <si>
    <t xml:space="preserve">Q6: Mín = 30; Máx = 59; Step = 1
Q7: Mín = 1; Máx = 29; Step = 1
Q8: Mín = 1; Máx = 28; Step = 1
Q9: Mín = 30; Máx = 59; Step = 1</t>
  </si>
  <si>
    <t xml:space="preserve">A4 = {{Q6}}-{{Q8}}-1
A5 = {{Q7}}-{{Q9}}+60</t>
  </si>
  <si>
    <t xml:space="preserve">&lt;p&gt;Como {{Q7}} s es menor que {{Q9}} s, transforma 1 min en 60 s para calcular la resta.&lt;/p&gt;&lt;p&gt;({{Q6}} − 1) min y ({{Q7}} + 60) s − {{Q8}} min y {{Q9}} s&lt;/p&gt;&lt;p&gt;{{T5}} min y {{T6}} s − {{Q8}} min y {{Q9}} s = {{A4}} min y {{A5}} s&lt;/p&gt;</t>
  </si>
  <si>
    <t xml:space="preserve">{"id":"M5-MyM-9a-E-4","stimulus":"&lt;p&gt;Calcule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t>
  </si>
  <si>
    <t xml:space="preserve">La primera parte de un partido de fútbol de {{T1}} min ha durado {{Q1}} min. ¿De cuántos minutos fue la segunda parte?
La segunda parte duró {{A1}} min.</t>
  </si>
  <si>
    <t xml:space="preserve">Uma partida de futebol é dividida em dois intervalos de tempo. Considere um jogo de futebol que teve duração de 98 minutos. Sabendo que o 1º tempo foi de 47 minutos, calcule:
a) Quantos minutos durou o 2º tempo?</t>
  </si>
  <si>
    <t xml:space="preserve">Q1: Mín: 45; Máx: 50; Step: 1
Q2: Mín: 45; Máx: 50; Step: 1</t>
  </si>
  <si>
    <t xml:space="preserve">T1 = {{Q1}}+{{Q2}}
A1 = {{Q2}}</t>
  </si>
  <si>
    <t xml:space="preserve">Resta como si se tratase de números naturales.</t>
  </si>
  <si>
    <t xml:space="preserve">&lt;p&gt;Resta como si se tratase de números naturales.&lt;/p&gt;</t>
  </si>
  <si>
    <t xml:space="preserve">{"id":"M5-MyM-9a-A-1","stimulus":"&lt;p&gt;A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t>
  </si>
  <si>
    <t xml:space="preserve">En una carrera de atletismo, Mateo hizo el recorrido en {{Q1}} h, {{Q2}} min y {{Q3}} s, mientras que Antonio tardó {{Q1}} h, {{Q4}} min y {{Q5}} s. ¿Cuál fue la diferencia de tiempo entre ambos?
La diferencia de tiempo fue de {{A1}} min y {{A2}} s.</t>
  </si>
  <si>
    <t xml:space="preserve">Em uma corrida de atletismo, Matheus fez o percurso estabelecido em 1 h 15 min 3 s, Antônio em 1 h 33 min 20 s e Carlos em 1 h 10 min 27 s. Qual foi a diferença tempo entre quem terminou a corrida primeiro e quem terminou por último?</t>
  </si>
  <si>
    <t xml:space="preserve">Q1: Mín: 1; Máx: 2; Step: 1
Q2: Mín: 30; Máx: 59; Step: 1
Q3: Mín: 1; Máx: 29; Step: 1
Q4: Mín: 1; Máx: 29; Step: 1
Q5: Mín: 30; Máx: 59; Step: 1</t>
  </si>
  <si>
    <t xml:space="preserve">A1 = {{Q2}}-{{Q4}}-1
A2 = {{Q3}}-{{Q5}}+60</t>
  </si>
  <si>
    <t xml:space="preserve">Como {{Q3}} s es menor que {{Q5}} s, hay que transformar 1 min en 60 s para calcular la resta.</t>
  </si>
  <si>
    <t xml:space="preserve">&lt;p&gt;Como {{Q3}} s es menor que {{Q5}} s, convierte 1 min en 60 s:&lt;/p&gt;&lt;p&gt;{{Q1}} h, {{Q2}} min y {{Q3}} s = {{Q1}} h, {{T1}} min y {{T2}} s&lt;/p&gt;&lt;p&gt;Después, resta las cantidades con las mismas unidades:&lt;/p&gt;&lt;p&gt;{{Q1}} h, {{T1}} min y {{T2}} s − {{Q1}} h, {{Q4}} min y {{Q5}} s = {{A1}} min y {{A2}} s&lt;/p&gt;</t>
  </si>
  <si>
    <t xml:space="preserve">T1 = {{Q2}}-1
T2 = {{Q3}}+60</t>
  </si>
  <si>
    <t xml:space="preserve">{"id":"M5-MyM-9a-A-2","stimulus":"&lt;p&gt;Em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t>
  </si>
  <si>
    <t xml:space="preserve">Bruna va a nadar todos los días a las {{Q1}}:{{Q2}}. Si la clase dura {{Q3}} min, ¿a qué hora termina de nadar?
La clase de natación termina a las {{A1}} h y {{A2}} min.</t>
  </si>
  <si>
    <t xml:space="preserve">Bruna faz natação todos os dias. Sabendo que sua aula começa às 9 h 35 min e tem duração de 50 min, a que horas termina a aula de Bruna?</t>
  </si>
  <si>
    <t xml:space="preserve">Q1: Mín: 8; Máx: 20; Step: 1
Q2: Mín: 31; Máx: 59; Step: 1
Q3: Mín: 30; Máx: 90; Step: 1</t>
  </si>
  <si>
    <t xml:space="preserve">A1 = {{Q1}}+math.floor(({{Q2}}+{{Q3}})/60)
A2 = {{Q2}}+{{Q3}}-math.floor(({{Q2}}+{{Q3}})/60)*60</t>
  </si>
  <si>
    <t xml:space="preserve">Los minutos nunca pueden tener un valor mayor que 59.</t>
  </si>
  <si>
    <t xml:space="preserve">&lt;p&gt;En primer lugar, suma las cantidades con las mismas unidades:&lt;/p&gt;&lt;p&gt;{{Q1}} h y {{Q2}} min + {{Q3}} min = {{Q1}} h {{T1}} min&lt;/p&gt;&lt;p&gt;Sin embargo, como los minutos no pueden tener valores mayores que 59, convierte los minutos de exceso en horas:&lt;/p&gt;&lt;p&gt;{{Q1}} h {{T1}} min = {{A1}} h {{A2}} min&lt;/p&gt;</t>
  </si>
  <si>
    <t xml:space="preserve">T1 = {{Q2}}+{{Q3}}</t>
  </si>
  <si>
    <t xml:space="preserve">{"id":"M5-MyM-9a-A-3","stimulus":"&lt;p&gt;Bruna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t>
  </si>
  <si>
    <t xml:space="preserve">La madre de Héctor tarda {{Q1}} min en llevarle al colegio desde casa. Si las clases terminan a las {{Q2}}:{{Q3}}, ¿a qué hora tiene que salir de casa para recogerlo?
La madre de Héctor tiene que salir a las {{A1}} h y {{A2}} min. </t>
  </si>
  <si>
    <t xml:space="preserve">A mãe de Augusto leva 35 minutos de casa até a escola para buscá-lo. Se a aula de Augusto termina às 12h45min, a que horas, no máximo, a mãe de Augusto pode sair de casa para buscá-lo? </t>
  </si>
  <si>
    <t xml:space="preserve">Q1: Mín: 30; Máx: 59; Step: 1
Q2: Mín: 12; Máx: 17; Step: 1
Q3: Mín: 10; Máx: 30; Step: 5</t>
  </si>
  <si>
    <t xml:space="preserve">A1 = {{Q2}}-1
A2 = 60+{{Q3}}-{{Q1}}
</t>
  </si>
  <si>
    <t xml:space="preserve">&lt;p&gt;Como {{Q3}} min es menor que {{Q1}} min, se convierte una hora en 60 minutos:&lt;/p&gt;
&lt;p&gt;{{Q2}} h y {{Q3}} min = {{T1}} h y {{T2}} min&lt;/p&gt;
&lt;p&gt;Después, se restan las cantidades con las mismas unidades:&lt;/p&gt;
&lt;p&gt;{{T1}} h y {{T2}} min − {{Q1}} min = {{A1}} h y {{A2}} min&lt;/p&gt;</t>
  </si>
  <si>
    <t xml:space="preserve">{"id":"M5-MyM-9a-A-4","stimulus":"&lt;p&gt;A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t>
  </si>
  <si>
    <t xml:space="preserve">Martina ha estado esperando al tren durante {{Q1}} min. Si ella estaba en la estación desde las {{Q2}}:{{Q3}}, ¿a qué hora llegó el tren?
El tren llegó a las {{A1}} h y {{A2}} min.</t>
  </si>
  <si>
    <t xml:space="preserve">Q1: Mín: 30; Máx: 59; Step: 1
Q2: Mín: 7; Máx: 20; Step: 1
Q3: Mín: 30; Máx: 59; Step: 1</t>
  </si>
  <si>
    <t xml:space="preserve">A1 = {{Q2}}+1
A2 = {{Q1}}+{{Q3}}-60</t>
  </si>
  <si>
    <t xml:space="preserve">&lt;p&gt;En primer lugar, suma las cantidades con las mismas unidades:&lt;/p&gt;&lt;p&gt;{{Q2}} h y {{Q3}} min + {{Q1}} min = {{Q2}} h {{T1}} min&lt;/p&gt;&lt;p&gt;Sin embargo, como los minutos no pueden tener valores mayores que 59, convierte 60 min en 1 h:&lt;/p&gt;&lt;p&gt;{{Q2}} h {{T1}} min = {{A1}} h {{A2}} min&lt;/p&gt;</t>
  </si>
  <si>
    <t xml:space="preserve">T1 = {{Q3}}+{{Q1}}</t>
  </si>
  <si>
    <t xml:space="preserve">{"id":"M5-MyM-9a-A-5","stimulus":"&lt;p&gt;Madalena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t>
  </si>
  <si>
    <t xml:space="preserve">M5-MyM-24a</t>
  </si>
  <si>
    <t xml:space="preserve">Multiplica y divide medidas de tiempo (horas, minutos, segundos, hasta 6 cifras dadas en forma simple y en forma compleja)</t>
  </si>
  <si>
    <t xml:space="preserve">Determina si las siguientes operaciones son correctas o incorrectas.
Respuestas correctas:
{{Q1}} h y {{Q2}} min × {{Q3}} = {{T1}} h y {{T2}} min
{{T3}} h y {{T4}} min : {{Q4}} = {{Q5}} h y {{Q6}} min
Respuestas incorrectas:
{{Q7}} h y {{Q8}} min × {{Q9}} = {{T5}} h y {{T6}} min
{{T7}} h y {{T8}} min : {{Q10}} = {{T9}} h y {{Q12}} min
Se muestran 3, 2 de ellas correctas.
Opciones: Correcto/Incorrecto</t>
  </si>
  <si>
    <t xml:space="preserve">Q1: Mín = 1; Máx = 9; Step = 1
Q2: Mín = 1; Máx = 59; Step = 1
Q3: Mín = 2; Máx = 9; Step = 1
Q4: Mín = 2; Máx = 9; Step = 1
Q5: Mín = 1; Máx = 9; Step = 1
Q6: Mín = 1; Máx = 59; Step = 1
Q7: Mín = 1; Máx = 9; Step = 1
Q8: Mín = 30; Máx = 59; Step = 1
Q9: Mín = 2; Máx = 9; Step = 1
Q10: Mín = 2; Máx = 9; Step = 1
Q11: Mín = 1; Máx = 9; Step = 1
Q12: Mín = 1; Máx = 59; Step = 1</t>
  </si>
  <si>
    <t xml:space="preserve">T1 = {{Q1}}*{{Q3}}+math.floor({{Q2}}*{{Q3}}/60)
T2 = {{Q2}}*{{Q3}}-math.floor({{Q2}}*{{Q3}}/60)*60
T3 = {{Q5}}*{{Q4}}+math.floor({{Q6}}*{{Q4}}/60)
T4 = {{Q6}}*{{Q4}}-math.floor({{Q6}}*{{Q4}}/60)*60
T5 = {{Q7}}*{{Q9}}
T6 = {{Q8}}*{{Q9}}-math.floor({{Q8}}*{{Q9}}/60)*60
T7 = {{Q10}}*{{Q11}}+math.floor({{Q12}}*{{Q10}}/60)
T8 = {{Q12}}*{{Q10}}-math.floor({{Q12}}*{{Q10}}/60)*60
T9 = {{Q11}}+1</t>
  </si>
  <si>
    <t xml:space="preserve">Multiplica o divide como si se tratase de números naturales.</t>
  </si>
  <si>
    <t xml:space="preserve">&lt;p&gt;Multiplica o divide como si se tratase de números naturales.&lt;/p&gt;
- Si falla A3:
El resultado de la multiplicación es incorrecto ya que:&lt;/p&gt;&lt;p&gt;{{Q7}} h y {{Q8}} min × {{Q9}} = {{T10}} h y {{T11}} min&lt;/p&gt;
- Si falla A4:
El resultado de la división es incorrecto ya que:&lt;/p&gt;&lt;p&gt;{{T7}} h y {{T8}} min : {{Q10}} = {{Q11}} h y {{Q12}} min&lt;/p&gt;
(No TE en las opciones correctas)</t>
  </si>
  <si>
    <t xml:space="preserve">T10 = {{Q7}}*{{Q9}}+math.floor({{Q8}}*{{Q9}}/60)
T11 = {{Q8}}*{{Q9}}-math.floor({{Q8}}*{{Q9}}/60)*60</t>
  </si>
  <si>
    <t xml:space="preserve">{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t>
  </si>
  <si>
    <t xml:space="preserve">Calcula esta multiplicación con unidades de tiempo.
{{Q1}} h y {{Q2}} min × {{Q3}} = {{A1}} h y {{A2}} min</t>
  </si>
  <si>
    <t xml:space="preserve">Calcule:
{{Q1}} x {{Q2}} h {{Q3}} min {{Q4}} s = {{A1}} h {{A2}} min {{A3}} s</t>
  </si>
  <si>
    <t xml:space="preserve">Q1: Mín = 2; Máx = 9; Step = 1
Q2: Mín = 1; Máx = 59; Step = 1
Q3: Mín = 1; Máx = 59; Step = 1</t>
  </si>
  <si>
    <t xml:space="preserve">A1 = {{Q1}}*{{Q3}}+math.floor({{Q2}}*{{Q3}}/60)
A2 = ({{Q2}}*{{Q3}}/60-math.floor({{Q2}}*{{Q3}}/60))*60</t>
  </si>
  <si>
    <t xml:space="preserve">Multiplica como si se tratase de números naturales.</t>
  </si>
  <si>
    <t xml:space="preserve">&lt;p&gt;Multiplica como si se tratase de números naturales.&lt;/p&gt;&lt;p&gt;{{Q1}} h y {{Q2}} min × {{Q3}} = {{T1}} h y {{T2}} min&lt;/p&gt;&lt;p&gt;Como los minutos y segundos no pueden tener valores mayores que 59, comprueba cuántos horas exactas hay en {{T2}} min:&lt;/p&gt;&lt;p&gt;{{T2}} min : 60 = {{T3}} h&lt;/p&gt;&lt;p&gt;Es decir, hay que sumar {{T4}} a las horas y restárselas a los minutos:&lt;/p&gt;&lt;p&gt;{{T1}} h y {{T2}} min = {{A1}} h y {{A2}} min&lt;/p&gt;</t>
  </si>
  <si>
    <t xml:space="preserve">T1 = {{Q1}}*{{Q3}}
T2 = {{Q2}}*{{Q3}}
T3 = Lemonlib.round({{Q2}}*{{Q3}}/60, 2)
T4 = math.floor({{Q2}}*{{Q3}}/60)</t>
  </si>
  <si>
    <t xml:space="preserve">{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t>
  </si>
  <si>
    <t xml:space="preserve">Calcula esta división con unidades de tiempo.
{{T1}} {{Q0}} : {{Q4}} = {{A3}} {{Q0}}</t>
  </si>
  <si>
    <t xml:space="preserve">{{Q4}}: Mín = 100; Máx = 999; Step = 1
{{Q5}}: Mín = 2; Máx = 9; Step = 1
{{Q0}}: "h", "min", "s"</t>
  </si>
  <si>
    <t xml:space="preserve">T1 = {{Q4}}*{{Q5}}
A3 = {{Q5}}</t>
  </si>
  <si>
    <t xml:space="preserve">Divide como si se tratase de números naturales.</t>
  </si>
  <si>
    <t xml:space="preserve">&lt;p&gt;Divide como si se tratase de números naturales.&lt;/p&gt;</t>
  </si>
  <si>
    <t xml:space="preserve">{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t>
  </si>
  <si>
    <t xml:space="preserve">Calcula esta división con unidades de tiempo.
{{T1}} h y {{T2}} min : {{Q1}} = {{A1}} h y {{A2}} min</t>
  </si>
  <si>
    <t xml:space="preserve">Calcule:
{{Q1}} h {{Q2}} min {{Q3}} s : {{Q4}} = {{A1}} h {{A2}} min {{A3}} s</t>
  </si>
  <si>
    <t xml:space="preserve">T1 = {{Q1}}*{{Q2}}+math.floor({{Q1}}*{{Q3}}/60)
T2 = {{Q1}}*{{Q3}}-math.floor({{Q1}}*{{Q3}}/60)*60
A1 = {{Q2}}
A2 = {{Q3}}</t>
  </si>
  <si>
    <t xml:space="preserve">&lt;p&gt;Convierte las horas en minutos y divide como si se tratase de números naturales:&lt;/p&gt;&lt;p&gt;{{T1}} h y {{T2}} min = {{T3}} min&lt;/p&gt;&lt;p&gt;{{T3}} min : {{Q1}} = {{T4}} min&lt;/p&gt;&lt;p&gt;Como los minutos no pueden tener un valor mayor que 59, se tienen que transformar en horas y minutos:&lt;/p&gt;&lt;p&gt;{{T4}} min = {{A1}} h y {{A2}} min&lt;/p&gt;</t>
  </si>
  <si>
    <t xml:space="preserve">T3 = {{T1}}*60+{{T2}}
T4 = {{T3}}/{{Q1}}</t>
  </si>
  <si>
    <t xml:space="preserve">{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t>
  </si>
  <si>
    <t xml:space="preserve">Calcula esta multiplicación con unidades de tiempo.
{{Q5}} {{Q6}} × {{Q7}} = {{A4}} {{Q6}}</t>
  </si>
  <si>
    <t xml:space="preserve">{{Q5}}: Mín = 100; Máx = 999; Step = 1
{{Q6}}: "h", "min", "s"
{{Q7}}: Mín = 2; Máx = 9; Step = 1</t>
  </si>
  <si>
    <t xml:space="preserve">A4 = {{Q5}}*{{Q7}}</t>
  </si>
  <si>
    <t xml:space="preserve">&lt;p&gt;Multiplica como si se tratase de números naturales.&lt;/p&gt;</t>
  </si>
  <si>
    <t xml:space="preserve">{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t>
  </si>
  <si>
    <t xml:space="preserve">Pablo se ha dado cuenta de que durante una pausa para la publicidad han emitido {{Q1}} anuncios que han durado &lt;span class=\"no-break\"&gt;{{Q2}} s&lt;/span&gt; cada uno. ¿Cuántos segundos ha durado la pausa?
Los anuncios han durado &lt;span class=\"no-break\"&gt;{{A1}} s.&lt;/span&gt;</t>
  </si>
  <si>
    <t xml:space="preserve">Pedro assistia a seu programa favorito quando percebeu que nos intervalos sempre passavam 3 propagandas de 45 segundos de duração, cada uma. Quantos minutos durava cada intervalo desse programa?
3 x 45s = 135s = 2min15s</t>
  </si>
  <si>
    <t xml:space="preserve">Q1: Mín: 2; Máx: 9; Step: 1
Q2: Mín: 30; Máx: 45; Step: 1</t>
  </si>
  <si>
    <t xml:space="preserve">A1 = {{Q1}}*{{Q2}}
</t>
  </si>
  <si>
    <t xml:space="preserve">{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t>
  </si>
  <si>
    <t xml:space="preserve">Fernando ha tardado &lt;span class=\"no-break\"&gt;{{T1}} s&lt;/span&gt; en resolver {{Q1}} cubos de Rubik. ¿Cuántos segundos le ha dedicado a cada uno?
Fernando ha tardado &lt;span class=\"no-break\"&gt;{{A1}} s&lt;/span&gt; en resolver un cubo.</t>
  </si>
  <si>
    <t xml:space="preserve">Henrique gosta de montar cubo mágico. Ele monta {{Q1}} cubos em {{Q2}} segundos. Em média, quantos segundos ele leva para montar um cubo?
Henrique monta um cubo em {{A1}} segundos.</t>
  </si>
  <si>
    <t xml:space="preserve">Q1: Mín: 3; Máx: 9; Step:1
Q2: Mín: 30; Máx: 60; Step: 1</t>
  </si>
  <si>
    <t xml:space="preserve">T1={{Q1}}*{{Q2}}
A1 = {{A2}}</t>
  </si>
  <si>
    <t xml:space="preserve">{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t>
  </si>
  <si>
    <t xml:space="preserve">Julieta tarda en darse una ducha &lt;span class=\"no-break\"&gt;{{Q1}} min&lt;/span&gt; y &lt;span class=\"no-break\"&gt;{{Q2}} s.&lt;/span&gt; Si dedicase el mismo tiempo durante los siguientes {{Q3}} días, ¿cuántos minutos y segundos pasaría en la ducha en total?
Julieta pasaría en la ducha &lt;span class=\"no-break\"&gt;{{A1}} min&lt;/span&gt; y &lt;span class=\"no-break\"&gt;{{A2}} s.&lt;/span&gt;</t>
  </si>
  <si>
    <t xml:space="preserve">Uma pessoa que toma um banho de {{Q1}} minutos por dia gasta quanto tempo no banho em {{Q2}} dias?
Em {{Q2}} dias, ela gasta {{A1}} minutos no banho.</t>
  </si>
  <si>
    <t xml:space="preserve">Q1: Mín: 9; Máx: 20; Step:1
Q1: Mín: 30; Máx: 59; Step:1
Q3: Mín: 2; Máx: 6; Step:1</t>
  </si>
  <si>
    <t xml:space="preserve">T1 = {{Q1}}*{{Q3}}
T2 = {{Q2}}*{{Q3}}
A1 = {{T1}}+math.floor({{T2}}/60) 
A2 = {{T2}}-(math.floor({{T2}}/60))*60</t>
  </si>
  <si>
    <t xml:space="preserve">&lt;p&gt;Multiplica como si se tratase de números naturales.&lt;/p&gt;&lt;p&gt;{{Q1}} min y {{Q2}} s × {{Q3}} = {{T1}} min y {{T2}} s&lt;/p&gt;&lt;p&gt;Como los minutos y segundos no pueden tener valores mayores que 59, comprueba cuántos minutos exactos hay en {{T2}} s:&lt;/p&gt;&lt;p&gt;{{T2}} s : 60 = {{T3}} min&lt;/p&gt;&lt;p&gt;Es decir, hay que sumar {{T4}} a los minutos y restarlo a los segundos:&lt;/p&gt;&lt;p&gt;{{T1}} min y {{T2}} s = {{A1}} min y {{A2}} s&lt;/p&gt;</t>
  </si>
  <si>
    <t xml:space="preserve">{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t>
  </si>
  <si>
    <t xml:space="preserve">Un camionero ha conducido &lt;span class=\"no-break\"&gt;{{T1}} h&lt;/span&gt; y &lt;span class=\"no-break\"&gt;{{T2}} min&lt;/span&gt;, durante las que ha realizado {{Q1}} viajes. Si todos le han llevado el mismo tiempo, ¿cuántas horas y minutos ha durado cada viaje?
Cada viaje ha durado &lt;span class=\"no-break\"&gt;{{A1}} h&lt;/span&gt; y &lt;span class=\"no-break\"&gt;{{A2}} min.&lt;/span&gt;</t>
  </si>
  <si>
    <t xml:space="preserve">Um caminhão de transporte faz, em um dia, {{Q1}} vezes um trajeto que dura {{Q2}} h {{Q3}} min. Qual o tempo total que esse caminhão anda por dia?
Esse caminhão anda por dia {{A1}} h {{A2}} min.</t>
  </si>
  <si>
    <t xml:space="preserve">Q1: Mín: 3; Máx: 6; Step:1
Q2: Mín: 1; Máx: 3; Step:1 
Q3: Mín: 1; Máx: 59; Step: 1</t>
  </si>
  <si>
    <t xml:space="preserve">T11 = {{Q1}}*{{Q2}}
T12 = {{Q1}}*{{Q3}}
T1 = {{T11}}+math.floor({{T12}}/60) 
T2 = {{T12}}-(math.floor({{T12}}/60))*60
A1 = {{Q2}}
A1 = {{Q3}}</t>
  </si>
  <si>
    <t xml:space="preserve">{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</si>
  <si>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 xml:space="preserve">Eva es una &lt;i&gt;youtuber&lt;/i&gt; que necesita &lt;span class=\"no-break\"&gt;{{T1}} h&lt;/span&gt; y &lt;span class=\"no-break\"&gt;{{T2}} min&lt;/span&gt; para grabar {{Q1}} vídeos. ¿En cuánto tiempo puede preparar un vídeo?
Eva graba un vídeo en &lt;span class=\"no-break\"&gt;{{A1}} h&lt;/span&gt; y &lt;span class=\"no-break\"&gt;{{A2}} min.&lt;/span&gt;</t>
  </si>
  <si>
    <t xml:space="preserve">Fernanda é youtuber. Em um dia ela passa um total de {{Q1}} h {{Q2}} min gravando vídeos. Sabendo que ela consegue fazer {{Q3}} vídeos em um dia, quanto tempo, em média, ela leva para fazer um vídeo?
Ela faz um vídeo em {{A1}} h {{A2}} min.</t>
  </si>
  <si>
    <t xml:space="preserve">Q1: Mín: 3; Máx: 9; Step:1
Q2: Mín: 1; Máx: 3; Step:1 
Q3: Mín: 1; Máx: 59; Step: 1</t>
  </si>
  <si>
    <t xml:space="preserve">{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t>
  </si>
  <si>
    <t xml:space="preserve">M5-MyM-10c</t>
  </si>
  <si>
    <t xml:space="preserve">Establece equivalencias entre las diferentes unidades de medida de ángulos</t>
  </si>
  <si>
    <t xml:space="preserve">Selecciona las equivalencias correctas.
Opciones correctas:
{{Q1}}° = {{T1}}'
{{Q2}}° = {{T2}}''
{{T3}}' = {{Q3}}°
{{Q4}}' = {{T4}}''
{{T5}}'' = {{Q5}}°
{{T6}}'' = {{Q6}}'
Opciones incorrectas:
{{T7}}° = {{Q7}}'
{{Q8}}° = {{T8}}''
{{T9}}' = {{Q9}}°
{{T10}}' = {{Q10}}''
{{T11}}'' = {{Q11}}°
{{T12}}'' = {{Q12}}'
(Se ven 2 correctas y 2 incorrectas)</t>
  </si>
  <si>
    <t xml:space="preserve">Indique a equivalência correta em cada caso:
1° = {{grupo 1}}
1' = {{grupo 2}}</t>
  </si>
  <si>
    <t xml:space="preserve">Q1-Q12: Mín = 1; Máx = 60; Step = 1</t>
  </si>
  <si>
    <t xml:space="preserve">T1 = {{Q1}}*60
T2 = {{Q2}}*3600
T3 = {{Q3}}*60
T4 = {{Q4}}*60
T5 = {{Q5}}*3600
T6 = {{Q6}}*60
T7 = {{Q7}}*60
T8 = {{Q8}}*60
T9 = {{Q9}}*3600
T10 = {{Q10}}*60
T11 = {{Q11}}*60
T12 = {{Q12}}*3600</t>
  </si>
  <si>
    <t xml:space="preserve">(IMAGEN)
M5-MyM-10c-1</t>
  </si>
  <si>
    <t xml:space="preserve">IMAGEN DEL HINT
- Si falla A7:
&lt;p&gt;{{T7}}° = {{T7}}° × 60 = {{T13}}'&lt;/p&gt;
- Si falla A8:
&lt;p&gt;{{Q8}}° = {{Q8}}° × 3 600 = {{T14}}''&lt;/p&gt;
- Si falla A9:
&lt;p&gt;{{T9}}' = {{T9}}' : 60 = {{T15}}°&lt;/p&gt;
- Si falla A10:
&lt;p&gt;{{T10}}' = {{T10}}' × 60 = {{T16}}''&lt;/p&gt;
- Si falla A11:
&lt;p&gt;{{T11}}'' = {{T11}}'' : 60 = {{T17}}'&lt;/p&gt;ok
- Si falla A12:
&lt;p&gt;{{T12}}'' = {{T12}}'' : 3 600 = {{T18}}°&lt;/p&gt;</t>
  </si>
  <si>
    <t xml:space="preserve">T13 = {{T7}}*60
T14 = {{Q8}}*3600
T15 = {{T9}}/60 
T16 = {{T10}}*60
T17 = {{T11}}/60
T18 = {{T12}}/3600</t>
  </si>
  <si>
    <t xml:space="preserve">{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t>
  </si>
  <si>
    <t xml:space="preserve">Completa las siguientes equivalencias.
{{Q1}}° = {{A1}}'
{{T1}}' = {{A2}}°</t>
  </si>
  <si>
    <t xml:space="preserve">Q1: Mín: 1; Máx: 100; Step: 1
Q2: Mín: 1; Máx: 50; Step: 1</t>
  </si>
  <si>
    <t xml:space="preserve">T1={{Q2}}*60
A1={{Q1}}*60
A2={{Q2}}</t>
  </si>
  <si>
    <t xml:space="preserve">IMAGEN DEL HINT
- Si falla A1:
&lt;p&gt;{{Q1}}° = {{Q1}}° × 60 = {{A1}}'&lt;/p&gt;
- Si falla A2:
&lt;p&gt;{{T1}}' = {{T1}}' : 60 = {{A2}}°&lt;/p&gt;</t>
  </si>
  <si>
    <t xml:space="preserve">{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t>
  </si>
  <si>
    <t xml:space="preserve">Completa las siguientes equivalencias.
{{T2}}'' = {{A3}}°
{{Q1}}° = {{A1}}''</t>
  </si>
  <si>
    <t xml:space="preserve">Q3: Mín: 1; Máx: 50; Step: 1
Q1: Mín: 1; Máx: 100; Step: 1</t>
  </si>
  <si>
    <t xml:space="preserve">T2={{Q3}}*3600
A3={{Q3}}
A1={{Q1}}*3600</t>
  </si>
  <si>
    <t xml:space="preserve">IMAGEN DEL HINT
- Si falla A3:
&lt;p&gt;{{T2}}" = {{T2}}'' : 3 600 = {{A3}}°&lt;/p&gt;
- Si falla A1:
&lt;p&gt;{{Q1}}° = {{Q1}}° × 3 600 = {{A1}}"&lt;/p&gt;</t>
  </si>
  <si>
    <t xml:space="preserve">{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t>
  </si>
  <si>
    <t xml:space="preserve">Completa las siguientes equivalencias.
{{T1}}'' = {{A2}}'
{{Q3}}' = {{A3}}''</t>
  </si>
  <si>
    <t xml:space="preserve">Q2: Mín: 1; Máx: 50; Step: 1
Q3: Mín: 1; Máx: 50; Step: 1</t>
  </si>
  <si>
    <t xml:space="preserve">A2={{Q2}}
A3={{Q3}}*60
T1={{Q2}}*60</t>
  </si>
  <si>
    <t xml:space="preserve">IMAGEN DEL HINT
- Si falla A2:
&lt;p&gt;{{T1}}" = {{T1}}'' : 60 = {{A2}}'&lt;/p&gt;
- Si falla A3:
&lt;p&gt;{{Q3}}' = {{Q3}}' × 60 = {{A3}}''&lt;/p&gt;</t>
  </si>
  <si>
    <t xml:space="preserve">{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t>
  </si>
  <si>
    <t xml:space="preserve">En un parque acuático se ha construido un tobogán con {{T1}}'' de inclinación. ¿A cuántos grados equivale esta amplitud?
El tobogán tiene una inclinación de {{A1}}°.</t>
  </si>
  <si>
    <t xml:space="preserve">Pedro percebeu que seu transferidor estava com alguns números apagados e que por isso poderia medir ângulos de até {{Q1}}°. Sobre essa medida, é correto afirmar que:
{{Q1}}° = {{A1}}'
{{Q1}}° = {{A2}}"
{{Q1}}° = {{A3}}"*
(Se ven 3 opciones, 1 correcta)
</t>
  </si>
  <si>
    <t xml:space="preserve">Q1: Mín: 30; Máx: 70; Step: 1</t>
  </si>
  <si>
    <t xml:space="preserve">A1= {{Q1}}
T1 = {{Q1}}*3600</t>
  </si>
  <si>
    <t xml:space="preserve">¿Cuál es la inclinación del tobogán?
Tiene una inclinación de {{A1}}''.
Cloze math
A1 = {{Q1}}*3600</t>
  </si>
  <si>
    <t xml:space="preserve">¿Qué pide el enunciado?
Convertir los segundos a grados.*
Convertir los segundos a minutos.
Convertir los minutos a grados.</t>
  </si>
  <si>
    <t xml:space="preserve">¿En qué tabla están las conversiones de unidades correctas?
M5-MyM-10c-1*
M5-MyM-10c-2
M5-MyM-10c-3</t>
  </si>
  <si>
    <t xml:space="preserve">Con ayuda de la anterior tabla, realiza el siguiente cálculo para obtener la inclinación del tobogán en grados.
{{T1}}'' = {{T1}}'' : 3 600 = {{A1}}°
[A1 = {{Q1}}]</t>
  </si>
  <si>
    <t xml:space="preserve">{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t>
  </si>
  <si>
    <t xml:space="preserve">Una rampa tiene una de inclinación de {{Q1}}°. ¿A cuánto equivale esta amplitud en minutos?
La inclinación de la rampa es de {{A1}}'.</t>
  </si>
  <si>
    <t xml:space="preserve">Uma rampa para cadeirantes tem um ângulo de inclinação de {{Q1}}°. Quanto vale esse ângulo em minutos?
{{Q1}}° = {{A1}} '</t>
  </si>
  <si>
    <t xml:space="preserve">Q1: Mín: 7; Máx: 20; Step: 1</t>
  </si>
  <si>
    <t xml:space="preserve">A1={{Q1}}*60</t>
  </si>
  <si>
    <t xml:space="preserve">¿Qué inclinación tiene la rampa?
Su inclinación es de {{A1}}°.
Cloze math
A1 = {{Q1}}</t>
  </si>
  <si>
    <t xml:space="preserve">¿Qué pide el enunciado?
Convertir los grados a minutos.*
Convertir los minutos a segundos.
Convertir los segundos a grados.</t>
  </si>
  <si>
    <t xml:space="preserve">Con ayuda de la anterior tabla, realiza el siguiente cálculo para obtener la inclinación de la rampa en minutos.
{{Q1}}° = {{Q1}}° × 60 = {{A1}}'
[A1 = {{Q1}}*60]</t>
  </si>
  <si>
    <t xml:space="preserve">{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t>
  </si>
  <si>
    <t xml:space="preserve">Uno de los ángulos del triángulo que Iván ha dibujado en su cuaderno mide {{T1}}'. ¿A cuántos grados equivale esta amplitud?
El ángulo del triángulo mide {{A1}}°.</t>
  </si>
  <si>
    <t xml:space="preserve">Ivan quer desenhar em seu caderno um triângulo em que um dos ângulos tenha uma medida de {{T1}} minutos. Quanto vale esse ângulo em graus?
{{T1}} minutos = {{A1}} graus
</t>
  </si>
  <si>
    <t xml:space="preserve">Q1: Mín:10; Máx: 45; Step: 1</t>
  </si>
  <si>
    <t xml:space="preserve">T1={{Q1}}*60
A1={{Q1}}</t>
  </si>
  <si>
    <t xml:space="preserve">¿Cuál es la amplitud de ese ángulo?
Su amplitud mide {{A1}}'.
A1 = {{Q1}}*60]</t>
  </si>
  <si>
    <t xml:space="preserve">¿Qué pide el enunciado?
Convertir los minutos a grados.*
Convertir los segundos a minutos.
Convertir los grados a segundos.</t>
  </si>
  <si>
    <t xml:space="preserve">Con ayuda de la anterior tabla, realiza el siguiente cálculo para obtener la amplitud del triángulo en grados.
{{T1}}' = {{T1}}' : 60 = {{A1}}°
[A1 = {{Q1}}]</t>
  </si>
  <si>
    <t xml:space="preserve">{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t>
  </si>
  <si>
    <t xml:space="preserve">Para esquivar un iceberg, un barco tiene que hacer un giro de {{Q1}}°. ¿A cuántos segundos equivale esta amplitud?
El barco gira {{A1}}''.</t>
  </si>
  <si>
    <t xml:space="preserve">Para desviar de um iceberg, um navio precisou fazer um desvio de {{Q1}}° para a direita. Se essa medida fosse dada em segundos, quanto ela valeria?
{{Q1}}° = {{A1}}"</t>
  </si>
  <si>
    <t xml:space="preserve">Q1: Mín: 2; Máx: 20; Step: 1</t>
  </si>
  <si>
    <t xml:space="preserve">A1={{Q1}}*3600</t>
  </si>
  <si>
    <t xml:space="preserve">¿Cuánto tiene que virar el barco?
Tiene que virar {{A1}}°.
A1 = {{Q1}}]</t>
  </si>
  <si>
    <t xml:space="preserve">¿Qué pide el enunciado?
Convertir los grados a segundos.*
Convertir los segundos a minutos.
Convertir los minutos a grados.</t>
  </si>
  <si>
    <t xml:space="preserve">Con ayuda de la anterior tabla, realiza el siguiente cálculo para obtener la amplitud que debe virar el barco en segundos.
{{Q1}}° = {{Q1}}° × 3 600 = {{A1}}''
[A1 = {{Q1}}*3600]</t>
  </si>
  <si>
    <t xml:space="preserve">{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t>
  </si>
  <si>
    <t xml:space="preserve">El ángulo de apertura de unas tijeras mide {{T1}}''. ¿A cuántos minutos equivalen?
Las tijeras están abiertas {{A1}}'.</t>
  </si>
  <si>
    <t xml:space="preserve">Daniel e Sara estão brincando de desenhar ângulos. Daniel fez um ângulo de {{Q1}}' e Sara fez um ângulo de {{Q2}}°. Sobre essas medidas, indique a alternativa correta:
{{Q1}} ' &gt;  {{A2}} °
{{Q1}} &lt; {{A2}} ° *
{{Q1}} = {{A2}} °
(Se ven 3 opciones, 1 correcta)
</t>
  </si>
  <si>
    <t xml:space="preserve">Q1: Mín: 600; Máx: 5400; Step: 1</t>
  </si>
  <si>
    <t xml:space="preserve">T1={{Q1}}*60
A1={{Q1}}</t>
  </si>
  <si>
    <t xml:space="preserve">¿Cuánto se han abierto las tijeras?
La apertura es de {{A1}}''.
[A1 = {{Q1}}*60]</t>
  </si>
  <si>
    <t xml:space="preserve">¿Qué pide el enunciado?
Convertir los segundos a minutos.*
Convertir los minutos a grados.
Convertir los grados a segundos.</t>
  </si>
  <si>
    <t xml:space="preserve">Con ayuda de la anterior tabla, realiza el siguiente cálculo para obtener el ángulo de apertura de las tijeras en minutos.
{{T1}}'' = {{T1}}'' : 60 = {{A1}}'
[A1 = {{Q1}}]</t>
  </si>
  <si>
    <t xml:space="preserve">{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t>
  </si>
  <si>
    <t xml:space="preserve">M5-MyM-10d</t>
  </si>
  <si>
    <t xml:space="preserve">Expresa en forma simple una medida de ángulos dada en forma compleja y viceversa</t>
  </si>
  <si>
    <t xml:space="preserve">Arrastra los números para expresar los ángulos en forma compleja.
{{T1}}' = {{A1}}° {{A2}}'
{{T2}}'' = {{A3}}° {{A4}}' {{A5}}''</t>
  </si>
  <si>
    <t xml:space="preserve">Q1: Mín = 1; Máx = 59; Step = 1
Q2: Mín = 1; Máx = 59; Step = 1
Q3: Mín = 1; Máx = 20; Step = 1
Q4: Mín = 1; Máx = 59; Step = 1
Q5: Mín = 1; Máx = 59; Step = 1</t>
  </si>
  <si>
    <t xml:space="preserve">T1{{Q1}}*60+{{Q2}}
T2={{Q3}}*3600+{{Q4}}*60+{{Q5}}
A1={{Q1}}
A2={{Q2}}
A3={{Q3}}
A4={{Q4}}
A5={{Q5}}</t>
  </si>
  <si>
    <t xml:space="preserve">Imagen HINT M5-MyM-10c </t>
  </si>
  <si>
    <t xml:space="preserve">&lt;p&gt;Recuerda la tabla de conversiones:&lt;/p&gt;
Imagen de Hint
- Si falla A1 o A2:
&lt;p&gt;El número de grados: {{T1}}' : 60 = {{T3}}° → {{A1}}°&lt;/p&gt;&lt;p&gt;El número de minutos: {{T1}}' − {{A1}}° × 60 = {{T1}}' − {{T4}}' = {{A2}}'&lt;/p&gt;
- Si falla A3, A4 o A5:
&lt;p&gt;El número de grados: {{T2}}'' : 3 600 = {{T5}}° → {{A3}}°&lt;/p&gt;&lt;p&gt;El número de minutos: ({{T2}}'' − {{A3}}° × 3 600) : 60 = {{T6}}'' : 60 = {{T7}}' → {{A4}}'&lt;/p&gt;&lt;p&gt;El número de segundos: {{T2}}'' − {{A3}}° × 3 600 − {{A4}}' × 60 = {{A5}}''&lt;/p&gt;</t>
  </si>
  <si>
    <t xml:space="preserve">T3 = Lemonlib.round({{T1}}/60, 2)
T4 = {{A1}}*60
T5 = Lemonlib.round({{T2}}/3600, 2)
T6 = {{T2}}-{{A3}}*3600
T7 = Lemonlib.round({{T6}}/60, 2)</t>
  </si>
  <si>
    <t xml:space="preserve">{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t>
  </si>
  <si>
    <t xml:space="preserve">Escoge la opción correcta para expresar estas amplitudes en forma simple.
{{Q1}}' {{Q2}}'' = {{grupo1}}''
{{Q3}}° {{Q4}}' {{Q5}}'' = {{grupo3}}''</t>
  </si>
  <si>
    <t xml:space="preserve">Escolha em cada caso a alternativa correta:
{{Q1}}'{{Q2}}"={{grupo1}}"
{{Q3}}°{{Q4}}'={{grupo2}}'
{{Q5}}°{{Q6}}'{{Q7}}"={{grupo3}}"</t>
  </si>
  <si>
    <t xml:space="preserve">Q1: Mín: 1; Máx: 59; Step:1 
Q2: Mín: 1; Máx: 59; Step:1
Q3: Mín: 1; Máx: 15; Step: 1
Q4: Mín: 1; Máx: 59; Step:1
Q5: Mín: 1; Máx: 59; Step:1</t>
  </si>
  <si>
    <t xml:space="preserve">grupo1={{A1}}|{{A2}}|{{A3}}
grupo2={{A4}}|{{A5}}|{{A6}}
A1={{Q1}}*{{Q2}}
A2={{Q2}}+{{Q1}}*60 *
A3={{Q2}}*60+{{Q1}}
A4={{Q4}}*{{Q3}}+{{Q5}}*3600
A5={{Q3}}*{{Q5}}*3600
A6={{Q3}}*3600+{{Q4}}*60+{{Q5}} *</t>
  </si>
  <si>
    <t xml:space="preserve">&lt;p&gt;Recuerda la tabla de conversiones:&lt;/p&gt;
Imagen de Hint
-Si falla {{grupo 1}}
&lt;p&gt;Para convertir la medida en segundos, convierte primero los minutos en segundos: {{Q1}}' × 60 = {{T1}}".&lt;/p&gt;&lt;p&gt;Ahora suma todos los segundos: {{T1}}" + {{Q2}}" = {{T4}}"&lt;/p&gt;
-Si falla {{grupo 2}}
&lt;p&gt;Para convertir la medida en segundos, convierte primero los grados y los minutos en segundos:&lt;/p&gt;&lt;p&gt;{{Q3}}° × 3 600 = {{T2}}''&lt;/p&gt;&lt;p&gt;{{Q4}}' × 60 = {{T3}}''&lt;/p&gt;&lt;p&gt;Ahora suma todos los segundos:&lt;/p&gt;&lt;p&gt;{{T2}}'' + {{T3}}'' + {{Q5}}'' = &lt;span class=\"no-break\"&gt;{{T5}}''.&lt;/span&gt;&lt;/p&gt;</t>
  </si>
  <si>
    <t xml:space="preserve">T1: {{Q1}}*60
T2: {{Q3}}*3600
T3: {{Q4}}*60
T4: {{Q2}}+{{Q1}}*60
T5: {{Q3}}*3600+{{Q4}}*60+{{Q5}}</t>
  </si>
  <si>
    <t xml:space="preserve">{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t>
  </si>
  <si>
    <t xml:space="preserve">Calcula esta equivalencia.
{{T1}}' = {{A1}}° {{A2}}'</t>
  </si>
  <si>
    <t xml:space="preserve">Calcule as equivalências:
{{Q1}}'= {{A1}}°{{A2}}'
{{Q3}}°{{Q4}}'{{Q5}}"={{A6}}"
</t>
  </si>
  <si>
    <t xml:space="preserve">Q1: Mín: 1; Máx:50; Step:1
Q2: Mín: 1; Máx: 59; Step: 1</t>
  </si>
  <si>
    <t xml:space="preserve">T1 = {{Q1}}*60+{{Q2}}
A1 = {{Q1}}
A2 = {{Q2}}</t>
  </si>
  <si>
    <t xml:space="preserve">&lt;p&gt;Recuerda la tabla de conversiones:&lt;/p&gt;
Imagen de Hint
- Si falla {{A1}} y {{A2}}
&lt;p&gt;El número de grados: {{T1}}' : 60 = {{T2}}° → {{A1}}°&lt;/p&gt;&lt;p&gt;El número de minutos: {{T1}}' − {{A1}}° × 60 = {{T1}}' − {{T3}}' = {{A2}}'&lt;/p&gt;</t>
  </si>
  <si>
    <t xml:space="preserve">T2 = Lemonlib.round({{T1}}/60, 2)
T3 = {{A1}}*60</t>
  </si>
  <si>
    <t xml:space="preserve">¿Cuánto mide este ángulo?
Mide {{T1}}'.
T1: {{Q1}}*60+{{Q2}}</t>
  </si>
  <si>
    <t xml:space="preserve">¿Qué pide el enunciado?
Expresar el ángulo en grados y minutos.*
Expresar el ángulo en minutos y segundos.
Expresar el ángulo en grados y segundos.
(Single choice)</t>
  </si>
  <si>
    <t xml:space="preserve">Para convertir los minutos en forma compleja, ¿cuál es la equivalencia correcta?
1° = 60'*
60° = 1'
1° = 10'
(Single choice)</t>
  </si>
  <si>
    <t xml:space="preserve">Con esto en mente, completa el siguiente cálculo para saber cuántos grados hay en {{T1}}'. Si es necesario, redondea a las centésimas.
{{T1}}' : 60 = {{A1}}°
Es decir, redondeando hacia abajo las unidades, hacen un total de {{A2}}°.
(Cloze math)
T1: {{Q1}}*60+{{Q2}}
A1 = Lemonlib.round({{T1}}/60, 2)
A2 = {{Q1}}</t>
  </si>
  <si>
    <t xml:space="preserve">Ahora, resta los minutos del anterior paso a los del enunciado para obtener los minutos del ángulo.
{{T1}}' − {{Q1}}° × 60 = {{T1}}' − {{T2}}' = {{A1}}'
Por lo que el ángulo mide: {{T1}}' = {{A2}}° {{A3}}'
(Cloze math)
T1: {{Q1}}*60+{{Q2}}
T2 = {{Q1}}*60
A1 = {{Q2}}
A2 = {{Q1}}
A3 = {{Q2}}</t>
  </si>
  <si>
    <t xml:space="preserve">{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t>
  </si>
  <si>
    <t xml:space="preserve">Calcula esta equivalencia.
{{Q1}}° {{Q2}}' {{Q3}}'' = {{A1}}''</t>
  </si>
  <si>
    <t xml:space="preserve">Q1: Mín: 1; Máx:50; Step:1
Q2: Mín: 1; Máx: 59; Step: 1
Q3: Mín: 1; Máx: 59; Step: 1</t>
  </si>
  <si>
    <t xml:space="preserve">A1 = {{Q1}}*3600+{{Q2}}*60+{{Q3}}</t>
  </si>
  <si>
    <t xml:space="preserve">&lt;p&gt;Recuerda la tabla de conversiones:&lt;/p&gt;
Imagen de Hint
-Si falla {{A1}}
&lt;p&gt;Para convertir la medida en segundos, convierte primero los grados y los minutos en segundos:&lt;/p&gt;&lt;p&gt;{{Q1}}° × 3 600 = {{T1}}&lt;/p&gt;&lt;p&gt;{{Q2}}' × 60 = {{T2}}&lt;/p&gt;&lt;p&gt;Ahora suma todos los segundos: {{T1}}" + {{T2}}" + {{Q3}}" = {{A3}}".&lt;/p&gt;</t>
  </si>
  <si>
    <t xml:space="preserve">T1 = {{Q1}}*3600
T2 = {{Q2}}*60</t>
  </si>
  <si>
    <t xml:space="preserve">¿Cuánto mide este ángulo?
Mide {{A1}}° {{A2}}' {{A3}}''.
A1 = {{Q1}}
A2 = {{Q2}}
A3 = {{Q3}}</t>
  </si>
  <si>
    <t xml:space="preserve">¿Qué pide el enunciado?
Expresar este ángulo en segundos. *
Expresar este ángulo en minutos.
Expresar este ángulo en grados.
(Single choice)</t>
  </si>
  <si>
    <t xml:space="preserve">Para convertir los grados y minutos en segundos, ¿cuáles son las equivalencias correctas?
1° = 60' y 1' = 60''*
1° = 60' y 1' = 3 600''
1° = 60' y 60' = 1''
(Single choice)</t>
  </si>
  <si>
    <t xml:space="preserve">Con esto en mente, completa los siguientes cálculos para convertir los grados y minutos a segundos.
{{Q1}}° × 3 600 = {{A1}}''
{{Q2}}' × 60 = {{A2}}''
(Cloze math)
A1 = {{Q1}}*3600
A2 = {{Q2}}*60</t>
  </si>
  <si>
    <t xml:space="preserve">Ahora, suma los grados y minutos del anterior paso a los segundos del enunciado para obtener los segundos del ángulo.
{{Q1}}° {{Q2}}' {{Q3}}'' = {{Q1}}° × 3 600 + {{Q2}}' × 60 + {{Q3}}'' = {{T1}}'' + {{T2}}'' + {{Q3}}'' = {{A1}}''
(Cloze math)
T1: {{Q1}}*3600
T2: {{Q2}}*60
A1 = {{T1}}+ {{T2}}+{{Q3}}</t>
  </si>
  <si>
    <t xml:space="preserve">{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t>
  </si>
  <si>
    <t xml:space="preserve">Calcula esta equivalencia.
{{Q1}}° {{Q2}}' = {{A1}}'</t>
  </si>
  <si>
    <t xml:space="preserve">Calcule as equivalências:
{{Q2}}"={{A3}}°{{A4}}'{{A5}}"
{{Q6}}°{{Q7}}'={{A7}}'</t>
  </si>
  <si>
    <t xml:space="preserve">&lt;p&gt;Recuerda la tabla de conversiones:&lt;/p&gt;
Imagen de Hint
-Si falla {{A1}}
&lt;p&gt;Para convertir la medida en segundos, convierte primero los minutos en segundos: {{Q1}}' × 60 = {{T1}}".&lt;/p&gt;&lt;p&gt;Ahora suma todos los segundos: {{T1}}" + {{Q2}}" = {{A1}}"&lt;/p&gt;</t>
  </si>
  <si>
    <t xml:space="preserve">¿Cuánto mide este ángulo?
Mide {{A1}}° {{A2}}'.
A1 = {{Q1}}
A2 = {{Q2}}</t>
  </si>
  <si>
    <t xml:space="preserve">¿Qué pide el enunciado?
Expresar el ángulo en minutos.*
Expresar el ángulo en grados.
Expresar el ángulo en segundos.
(Single choice)</t>
  </si>
  <si>
    <t xml:space="preserve">Para convertir los grados en minutos, ¿cuál es la equivalencia correcta?
1° = 60' *
60° = 1'
1° = 10'
(Single choice)</t>
  </si>
  <si>
    <t xml:space="preserve">Con esto en mente, completa el siguiente cálculo para saber cuántos minutos hay en {{Q1}}°. 
{{Q1}}° × 60 = {{A1}}'
(Cloze math)
A1 = {{Q1}}*60</t>
  </si>
  <si>
    <t xml:space="preserve">Ahora, suma los minutos del anterior paso a los del enunciado para obtener los minutos del ángulo.
{{Q1}}° {{Q2}}' = {{Q1}}° × 60 + {{Q2}}' = {{T1}}' + {{Q2}}' = {{A1}}'
(Cloze math)
T1: {{Q1}}*60
A1 = {{T1}}+{{Q2}}</t>
  </si>
  <si>
    <t xml:space="preserve">{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t>
  </si>
  <si>
    <t xml:space="preserve">Calcula esta equivalencia.
{{T1}}'' = {{A1}}° {{A2}}' {{A3}}''</t>
  </si>
  <si>
    <t xml:space="preserve">T1 = {{Q1}}*3600+{{Q2}}*60+{{Q3}}
A1 = {{Q1}}
A2 = {{Q2}}
A3 = {{Q3}}</t>
  </si>
  <si>
    <t xml:space="preserve">&lt;p&gt;Recuerda la tabla de conversiones:&lt;/p&gt;
Imagen de Hint
-Si falla {{A1}} {{A2}} o {{A3}}
&lt;p&gt;El número de grados: {{T1}}'' : 3 600 = {{T2}}° → {{A1}}°&lt;/p&gt;&lt;p&gt;El número de minutos: ({{T1}}'' − {{A1}}° × 3 600) : 60 = {{T3}}'' : 60 = {{T4}}' → {{A2}}'&lt;/p&gt;&lt;p&gt;El número de segundos: {{T1}}'' − {{A1}}° × 3 600 − {{A2}}' × 60 = {{A3}}''&lt;/p&gt;
-Si falla {{A4}}
&lt;p&gt;Para convertir la medida en segundos, convierte primero los minutos en segundos: {{Q4}}' × 60 = {{T4}}".&lt;/p&gt;&lt;p&gt;Ahora suma todos los segundos: {{T5}}" + {{Q5}}" = {{A4}}"&lt;/p&gt;</t>
  </si>
  <si>
    <t xml:space="preserve">T2 = Lemonlib.round({{T1}}/3600, 2)
T3 = {{T1}}-{{A1}}*3600
T4 = Lemonlib.round(({{T1}}-{{A1}}*3600)/60, 2)
T5 = {{Q4}}*60</t>
  </si>
  <si>
    <t xml:space="preserve">¿Cuánto mide este ángulo?
Mide {{T1}}''.
T1: {{Q1}}*3600+{{Q2}}*60+{{Q3}}</t>
  </si>
  <si>
    <t xml:space="preserve">¿Qué pide el enunciado?
Expresar el ángulo en grados, minutos y segundos.*
Expresar el ángulo en grados y minutos.
Expresar el ángulo en grados y segundos.
(Single choice)</t>
  </si>
  <si>
    <t xml:space="preserve">Para convertir los segundos en forma compleja, ¿cuáles son las equivalencias correctas?
1° = 60' y 1' = 60''*
1° = 3 600' y 1' = 60''
60° = 1' y 60' = 1''
(Single choice)</t>
  </si>
  <si>
    <t xml:space="preserve">Con esto en mente, completa el siguiente cálculo para saber cuántos grados hay en {{T1}}''. Si es necesario, redondea a las centésimas.
{{T1}}'' : 3 600 = {{A1}}°
Es decir, redondeando hacia abajo las unidades, hacen un total de {{A2}}°.
(Cloze math)
T1: {{Q1}}*3600+{{Q2}}*60+{{Q3}}
A1 = Lemonlib.round({{T1}}/3600, 2)
A2 = {{Q1}}</t>
  </si>
  <si>
    <t xml:space="preserve">Ahora, para obtener los minutos, empieza restando los grados del anterior paso a los segundos del enunciado.
{{T1}}'' − {{Q1}}° × 3 600 = {{T1}}'' − {{T2}}'' = {{A1}}''
Divide este último resultado para obtener los minutos. Si es necesario, redondea a las centésimas.
{{A1}}'' : 60 = {{A2}}'
Es decir, redondeando hacia abajo las unidades, hacen un total de {{A3}}'.
(Cloze math)
T1: {{Q1}}*3600+{{Q2}}*60+{{Q3}}
T2 = {{Q1}}*3600
A1 = {{T1}}-{{T2}}
A2 = Lemonlib.round(({{T1}}-{{T2}})/60, 2)
A3 = {{Q2}}</t>
  </si>
  <si>
    <t xml:space="preserve">Al restar los grados y los minutos de los pasos anteriores a los segundos del enunciado, se obtienen los grados, minutos y segundos.
{{T1}}'' − {{Q1}}° × 3 600 − {{Q2}}' × 60 = {{T1}}'' − {{T2}}'' − {{T3}}'' = {{A10}}''
Por lo que el ángulo mide: {{T1}}' = {{A11}}° {{A12}}' {{A10}}''
(Cloze math)
T1: {{Q1}}*3600+{{Q2}}*60+{{Q3}}
T2 = {{Q1}}*3600
T3 = {{Q2}}*60
A10 = {{Q3}}
A11 = {{Q1}}
A12 = {{Q2}}</t>
  </si>
  <si>
    <t xml:space="preserve">{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t>
  </si>
  <si>
    <t xml:space="preserve">Al sumar los ángulos de una figura Joana ha obtenido como resultado {{T1}}'. Expresa esta medida en grados y minutos.
Los ángulos de la figura suman {{A1}}° {{A2}}'.</t>
  </si>
  <si>
    <t xml:space="preserve">Joana efetuou a soma de alguns ângulos de uma figura e obteve {{Q1}}'. Expresse essa medida em graus e minutos.
{{Q1}}'={{A1}}°{{A2}}'</t>
  </si>
  <si>
    <t xml:space="preserve">Q1: Mín = 1; Máx = 100; Step = 1
Q2: Mín = 1; Máx = 59; Step = 1</t>
  </si>
  <si>
    <t xml:space="preserve">T1 = {{Q1}}*60+{{Q2}}
A1 = {{Q1}}
A2 = {{Q2}}</t>
  </si>
  <si>
    <t xml:space="preserve">¿Cuál es la suma de los ángulos que forman la figura?
Los ángulos suman {{A3}}'.
{{A3}} = {{T1}}
(Cloze with Math)</t>
  </si>
  <si>
    <t xml:space="preserve">¿Qué pide el enunciado?
Expresar la suma de los ángulos en grados y minutos.*
Expresar la suma de los ángulos en grados.
Expresar la suma de los ángulos en grados y segundos.
(Single choice)</t>
  </si>
  <si>
    <t xml:space="preserve">Con esto en mente, completa el siguiente cálculo para saber cuántos grados hay en {{T1}}'. Si es necesario, redondea a las centésimas.
{{T1}}' : 60 = {{A4}}°
Es decir, redondeando hacia abajo las unidades, hacen un total de {{A5}}°.
(Cloze math)
A4 = Lemonlib.round({{T1}}/60, 2)
A5 = A1</t>
  </si>
  <si>
    <t xml:space="preserve">Ahora, resta los grados del anterior paso a los minutos del enunciado para obtener los grados y minutos que mide la suma de los ángulos de la figura.
{{T1}}' − {{Q1}}° × 60 = {{T1}}' − {{T2}}' = {{A7}}'
Por lo que los ángulos de la figura miden: {{T1}}' = {{A6}}° {{A7}}'
(Cloze math)
T2 = {{A1}}*60
A6 = {{A1}}
A7 = {{A2}}</t>
  </si>
  <si>
    <t xml:space="preserve">{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</si>
  <si>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 xml:space="preserve">Un avión ha recibido la orden de girar con un ángulo de {{Q1}}° {{Q2}}'. ¿A cuántos segundos equivale esta amplitud? 
El avión tiene que girar {{A1}}''.</t>
  </si>
  <si>
    <t xml:space="preserve">Um avião recebeu uma ordem da torre de controle para fazer uma curva com inclinação de {{Q1}}°{{Q2}}'. Quanto vale essa medida em segundos? 
Essa medida vale {{A1}}".</t>
  </si>
  <si>
    <t xml:space="preserve">Q1: Mín: 1; Máx: 15; Step: 1
Q2: Mín: 1; Máx: 59; Step: 1</t>
  </si>
  <si>
    <t xml:space="preserve">A1={{Q1}}*3600+{{Q2}}*60</t>
  </si>
  <si>
    <t xml:space="preserve">¿Cuál es el ángulo de giro que tiene que realizar el avión?
El avión tiene que girar con un ángulo de {{A2}}° {{A3}}'.
{{A2}} = {{Q1}}
{{A3}} = {{Q2}}
(Cloze with Math)</t>
  </si>
  <si>
    <t xml:space="preserve">¿Qué pide el enunciado?
Expresar el ángulo del giro en segundos.*
Expresar el ángulo del giro en minutos.
Expresar el ángulo del giro en grados.
(Single choice)</t>
  </si>
  <si>
    <t xml:space="preserve">Con esto en mente, completa los siguientes cálculos para saber cuántos segundos ha girado el avión.
{{Q1}}° × 3 600 = {{A4}}''
{{Q2}}' × 60 = {{A5}}''
Por tanto, el giro del avión mide: {{Q1}}° {{Q2}}' = {{A6}}''
(Cloze math)
A4 = {{Q1}}*3600
A5 = {{Q2}}*60
A6 = {{Q1}}*3600+{{Q2}}*60</t>
  </si>
  <si>
    <t xml:space="preserve">{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t>
  </si>
  <si>
    <t xml:space="preserve">Un submarino tuvo que virar con un ángulo de {{T1}}''. ¿A cuántos grados, minutos y segundos equivale esta amplitud?
El submarino giró {{A1}}° {{A2}}' {{A3}}''.</t>
  </si>
  <si>
    <t xml:space="preserve">Um submarino precisou girar ao norte um ângulo de {{Q1}}". A quanto graus, minutos e segundos corresponde esse ângulo?
{{Q1}}"={{A1}}°{{A2}}'{{A3}}"</t>
  </si>
  <si>
    <t xml:space="preserve">Q1: Mín: 1; Máx: 15; Step: 1
Q2: Mín: 1; Máx: 59; Step: 1
Q2: Mín: 1; Máx: 59; Step: 1</t>
  </si>
  <si>
    <t xml:space="preserve">A1={{Q1}}
A2={{Q2}}
A3={{Q3}}
T1={{Q1}}*3600+{{Q2}}*60+{{Q3}}</t>
  </si>
  <si>
    <t xml:space="preserve">¿Con qué ángulo giró el submarino?
El submarino giró con un ángulo de {{A4}}''.
{{A4}} = {{T1}}
(Cloze with Math)</t>
  </si>
  <si>
    <t xml:space="preserve">¿Qué pide el enunciado?
Expresar el ángulo del giro en grados, minutos y segundos.*
Expresar el ángulo del giro en grados.
Expresar el ángulo del giro en minutos.
(Single choice)</t>
  </si>
  <si>
    <t xml:space="preserve">Con esto en mente, completa el siguiente cálculo para saber cuántos grados hay en {{T1}}''. Si es necesario, redondea a las centésimas.
{{T1}}'' : 3 600 = {{A5}}°
Es decir, redondeando hacia abajo las unidades, hacen un total de {{A6}}°.
(Cloze math)
A5 = Lemonlib.round({{T1}}/3600, 2)
A6 = {{Q1}}</t>
  </si>
  <si>
    <t xml:space="preserve">Ahora, para obtener los minutos del giro, resta los grados del anterior paso a los segundos del enunciado.
{{T1}}'' − {{Q1}}° × 3 600 = {{T1}}'' − {{T2}}'' = {{A7}}''
Divide este último resultado para obtener los minutos. Si es necesario, redondea a las centésimas.
{{A7}}'' : 60 = {{A8}}'
Es decir, redondeando hacia abajo las unidades, hacen un total de {{A9}}'.
(Cloze math)
T2 = {{A1}}*3600
A7 = {{T1}}-{{T2}}
A8 = Lemonlib.round({{A7}}/60, 2)
A9 = {{Q2}}</t>
  </si>
  <si>
    <t xml:space="preserve">Al restar los grados y minutos de los pasos anteriores a los segundos del enunciado, se obtienen los grados, minutos y segundos del giro del submarino.
{{T1}}'' − {{Q1}}° × 3 600 − {{Q2}}' × 60 = {{T1}}'' − {{T2}}'' − {{T3}}'' = {{A10}}''
Por lo que el giro del submarino mide: {{T1}}' = {{A11}}° {{A12}}' {{A10}}''
(Cloze math)
T2 = {{Q1}}*3600
T3 = {{Q2}}*60
A10 = {{Q3}}
A11 = {{Q1}}
A12 = {{Q2}}</t>
  </si>
  <si>
    <t xml:space="preserve">{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t>
  </si>
  <si>
    <t xml:space="preserve">En un momento dado, la amplitud del ángulo de las agujas de un reloj es de {{Q1}}° {{Q2}}' {{Q3}}''. Expresa esta medida en segundos.
La amplitud del ángulo de las agujas es de {{A1}}''.</t>
  </si>
  <si>
    <t xml:space="preserve">Em determinado momento, o ângulo entre os ponteiros de um relógio media {{Q1}}°{{Q2}}'{{Q3}}". Espresse essa medida em segundos.
{{Q1}}°{{Q2}}'{{Q3}}"={{A1}}" </t>
  </si>
  <si>
    <t xml:space="preserve">Q1: Mín: 1; Máx: 90; Step:1
Q2: Mín: 1; Máx: 59; Step:1
Q3: Mín: 1; Máx: 59; Step:1</t>
  </si>
  <si>
    <t xml:space="preserve">A1 ={{Q1}}*3600+{{Q2}}*60+{{Q3}}</t>
  </si>
  <si>
    <t xml:space="preserve">¿Cuál es el ángulo que forman las agujas del reloj?
El ángulo formado por las agujas del reloj es de {{A2}° {{A3}}' {{A4}}''.
{{A2}} = {{Q1}}
{{A3}} = {{Q2}}
{{A4}} = {{Q3}}
(Cloze with Math)</t>
  </si>
  <si>
    <t xml:space="preserve">¿Qué pide el enunciado?
Expresar el ángulo de las agujas en segundos.*
Expresar el ángulo de las agujas en minutos.
Expresar el ángulo de las agujas en grados.
(Single choice)</t>
  </si>
  <si>
    <t xml:space="preserve">Para convertir los grados y minutos en segundos, ¿cuáles son las equivalencias correctas?
1° = 60' y 1' = 60''*
1° = 60' y 60' = 1''
60° = 1' y 60' = 1''
(Single choice)</t>
  </si>
  <si>
    <t xml:space="preserve">Con esto en mente, completa los siguientes cálculos para saber cuántos segundos mide el ángulo de las agujas del reloj.
{{Q1}}° × 3 600 = {{A5}}''
{{Q2}}' × 60 = {{A6}}''
Por tanto, el ángulo de las agujas del reloj mide: {{Q1}}° {{Q2}}' {{Q3}}'' = {{A7}}''
(Cloze math)
A5 = {{Q1}}*3600
A6 = {{Q2}}*60
A7 = {{Q1}}*3600+{{Q2}}*60+{{Q3}}</t>
  </si>
  <si>
    <t xml:space="preserve">{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t>
  </si>
  <si>
    <t xml:space="preserve">La amplitud del ángulo de un tejado mide {{T1}}'. ¿A cuánto grados y minutos equivalen?
El tejado tiene una amplitud de {{A1}}° {{A2}}'.</t>
  </si>
  <si>
    <t xml:space="preserve">Um telhado de uma casa tem um ângulo de abertura de {{T1}}'. Quanto vale essa medida em graus e minutos?
Essa medida vale {{A1}}°{{A2}}'.</t>
  </si>
  <si>
    <t xml:space="preserve">Q1: Mín: 45; Máx: 120; Step: 1
Q2: Mín: 1; Máx: 59; Step: 1</t>
  </si>
  <si>
    <t xml:space="preserve">T1={{Q1}}*60+{{Q2}}
A1={{Q1}}
A2={{Q2}}</t>
  </si>
  <si>
    <t xml:space="preserve">¿Cuál es el ángulo de inclinación del tejado?
El ángulo de inclinación es de {{A3}}'.
{{A3}} = {{T1}}
(Cloze with Math)</t>
  </si>
  <si>
    <t xml:space="preserve">¿Qué pide el enunciado?
Expresar el ángulo del tejado en grados y minutos.*
Expresar el ángulo del tejado en grados.
Expresar el ángulo del tejado en segundos.
(Single choice)</t>
  </si>
  <si>
    <t xml:space="preserve">Con esto en mente, completa el siguiente cálculo para saber cuántos grados hay en {{T1}}'. Si es necesario, redondea a las centésimas.
{{T1}}' : 60 = {{A4}}°
Es decir, redondeando hacia abajo las unidades, hacen un total de {{A5}}°.
(Cloze math)
A4 = Lemonlib.round({{T1}}/60, 2)
A5 = {{A1}}</t>
  </si>
  <si>
    <t xml:space="preserve">Ahora, resta los grados del anterior paso a los minutos del enunciado para obtener los grados y minutos que mide el ángulo del tejado.
{{T1}}' − {{Q1}}° × 60 = {{T1}}' − {{T2}}' = {{A7}}'
Por lo que el ángulo de la figura mide: {{T1}}' = {{A6}}° {{A7}}'
(Cloze math)
T2 = {{A1}}*60
A6 = {{A1}}
A7 = {{A2}}</t>
  </si>
  <si>
    <t xml:space="preserve">{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t>
  </si>
  <si>
    <t xml:space="preserve">M5-MyM-10e</t>
  </si>
  <si>
    <t xml:space="preserve">Estima la medida de ángulos dados</t>
  </si>
  <si>
    <t xml:space="preserve">Selecciona la medida que mejor represente la amplitud de cada ángulo.
(Tabla con líneas invisibles, textos e imágenes centrados, arriba los ángulos y debajo los desplegables)
Es un ángulo de |{{Q1}}°|120°*|{{Q3}}°
Es un ángulo de |60°*|{{Q5}}°|{{Q6}}°
Es un ángulo de |30°*|{{Q8}}°|{{Q9}}°</t>
  </si>
  <si>
    <t xml:space="preserve">Estime a medida de cada ângulo a seguir e escolha a melhor opção:
primeiro ângulo: {{60°}} {{120°}}* {{80°}}
segundo ângulo: {60°}}* {{90°}} {{120°}}
terceiro ângulo: {{30°}}* {{10°}} {{60°}}
quarto ângulo: {{45°}} {{100°}} {{90°}}*
quinto ângulo: {{120°}} {{170°}} {{150°}}*</t>
  </si>
  <si>
    <t xml:space="preserve">Q1: Mín: 60; Máx: 80; Step: 5
Q3: Mín: 80; Máx: 100; Step: 5
Q5: Mín: 90; Máx: 110; Step: 5
Q6: Mín: 110; Máx: 130; Step: 5
Q8: Mín: 100; Máx: 140; Step: 5
Q9: Mín: 50; Máx: 80; Step: 5</t>
  </si>
  <si>
    <t xml:space="preserve">Los ángulos agudos tienen menos de 90° y los obtusos, más de 90°.</t>
  </si>
  <si>
    <t xml:space="preserve">&lt;p&gt;Los ángulos agudos tienen menos de 90° y los obtusos, más de 90°.&lt;/p&gt;
- Si falla A1.
&lt;p&gt;Este ángulo es obtuso, mide más de 90°.&lt;/p&gt;
- Si falla A2.
&lt;p&gt;Este ángulo es agudo, mide menos de 90°.&lt;/p&gt;
- Si falla A3.
&lt;p&gt;Este ángulo es agudo, mide menos de 90° y es la tercera parte de un ángulo recto.&lt;/p&gt;</t>
  </si>
  <si>
    <t xml:space="preserve">{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t>
  </si>
  <si>
    <t xml:space="preserve">Selecciona la medida que mejor represente la amplitud de cada ángulo.
(Tabla con líneas invisibles, textos e imágenes centrados, arriba los ángulos y debajo los desplegables)
Es un ángulo de |{{Q1}}°|{{Q2}}°|90°*
Es un ángulo de |{{Q4}}°|{{Q5}}°|150°*
Es un ángulo de |{{Q7}}°|25°*|{{Q9}}°</t>
  </si>
  <si>
    <t xml:space="preserve">Q1: Mín: 40; Máx: 60; Step: 5
Q2: Mín: 110; Máx: 140; Step: 5
Q4: Mín: 100; Máx: 120; Step: 5
Q5: Mín: 180; Máx: 200; Step: 5
Q7: Mín: 40; Máx: 65; Step: 5
Q9: Mín: 40; Máx: 65; Step: 5</t>
  </si>
  <si>
    <t xml:space="preserve">&lt;p&gt;Los ángulos agudos tienen menos de 90° y los obtusos, más de 90°.&lt;/p&gt;
- Si falla A1.
&lt;p&gt;Es un ángulo recto, por lo que mide 90°.&lt;/p&gt;
-Si falla A2.
&lt;p&gt;Es un ángulo obtuso y su amplitud se encuentra entre los 135° y los 180°.&lt;/p&gt;
- Si falla A3.
&lt;p&gt;Es un ángulo agudo con una amplitud menor que 45°.&lt;/p&gt;</t>
  </si>
  <si>
    <t xml:space="preserve">{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t>
  </si>
  <si>
    <t xml:space="preserve">Selecciona el ángulo con una amplitud de 45°.
(3 imágenes. Utilizar las imágenes de Identificar para las opciones falsas.)</t>
  </si>
  <si>
    <t xml:space="preserve">Estime a medida de cada ângulo a seguir e escreva seu valor em graus:
primeiro ângulo: {{30}}°
segundo ângulo: {{150°}}
terceiro ângulo: {{60°}}
quarto ângulo: {{90°}}
quinto ângulo: {{10°}}
sexto ângulo: {{90°}}</t>
  </si>
  <si>
    <t xml:space="preserve">&lt;p&gt;Un ángulo de 45° mide la mitad de un ángulo recto.&lt;/p&gt;
(No TE individual)</t>
  </si>
  <si>
    <t xml:space="preserve">{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</si>
  <si>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 xml:space="preserve">Selecciona el ángulo con una amplitud de 130°.
(3 imágenes. Utilizar las imágenes de Identificar para las opciones falsas.)</t>
  </si>
  <si>
    <t xml:space="preserve">&lt;p&gt;Un ángulo de 130° forma un ángulo obtuso.&lt;/p&gt;
(No TE individual)</t>
  </si>
  <si>
    <t xml:space="preserve">{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t>
  </si>
  <si>
    <t xml:space="preserve">Selecciona el ángulo con una amplitud de 80°.
(3 imágenes. Utilizar las imágenes de Identificar para las opciones falsas.)</t>
  </si>
  <si>
    <t xml:space="preserve">&lt;p&gt;Un ángulo de 80° tiene una amplitud que se acerca a la del ángulo recto, 90°.&lt;/p&gt;
(No TE individual)</t>
  </si>
  <si>
    <t xml:space="preserve">{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t>
  </si>
  <si>
    <t xml:space="preserve">M5-MyM-11b</t>
  </si>
  <si>
    <t xml:space="preserve">Suma y resta amplitudes de ángulos expresadas en forma compleja</t>
  </si>
  <si>
    <t xml:space="preserve">Escoge el resultado correcto de esta suma de ángulos.
{{Q1}}° {{Q2}}' {{Q3}}'' + {{Q4}}° {{Q5}}' {{Q6}}'' = ...
{{T1}}° {{T2}}' {{T3}}''*
{{T1}}° {{T5}}' {{T3}}''
{{T1}}° {{T5}}' {{T9}}''</t>
  </si>
  <si>
    <t xml:space="preserve">Indique o resultado das seguintes operações:
{{Q1}}°{{Q2}}'{{Q3}}" + {{Q4}}°{{Q5}}'{{Q6}}" = {{grupo 1}}
{{Q7}}°{{Q8}}'{{Q9}}" - {{Q10}}°{{Q11}}'{{Q12}}" = {{grupo 2}}</t>
  </si>
  <si>
    <t xml:space="preserve">Q1: Mín: 1; Máx: 180; Step: 1
Q2: Mín: 1; Máx: 29; Step: 1
Q3: Mín: 30; Máx: 59; Step: 1
Q4: Mín: 1; Máx: 180; Step: 1
Q5: Mín: 1; Máx: 29; Step: 1
Q6: Mín: 30; Máx: 59; Step: 1</t>
  </si>
  <si>
    <t xml:space="preserve">T1 = {{Q1}}+{{Q4}}
T2 = {{Q2}}+{{Q5}}+1
T3 = {{Q3}}+{{Q6}}-60
T5 = {{Q2}}+{{Q5}}
T9 = {{Q3}}+{{Q6}}</t>
  </si>
  <si>
    <t xml:space="preserve">Los minutos y los segundos no pueden tener valores mayores que 59.</t>
  </si>
  <si>
    <t xml:space="preserve">&lt;p&gt;En primer lugar, suma las cantidades con las mismas unidades:&lt;/p&gt;&lt;p&gt;{{Q1}}° {{Q2}}' {{Q3}}'' + {{Q4}}° {{Q5}}' {{Q6}}'' = {{T1}}° {{T5}}' {{T9}}''&lt;/p&gt;&lt;p&gt;Sin embargo, como los minutos y los segundos no pueden tener valores mayores que 59, convierte 60'' en 1':&lt;/p&gt;&lt;p&gt;{{T1}}° {{T5}}' {{T9}}'' = {{T1}}° {{T2}}' {{T3}}''&lt;/p&gt;</t>
  </si>
  <si>
    <t xml:space="preserve">{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t>
  </si>
  <si>
    <t xml:space="preserve">Escoge el resultado correcto de esta resta de ángulos.
{{Q7}}° {{Q8}}' {{Q9}}'' − {{Q10}}° {{Q11}}' {{Q12}}'' = ...
{{T1}}° {{T2}}' {{T3}}''*
{{T4}}° {{T2}}' {{T3}}''
{{T4}}° {{T8}}' {{T6}}''</t>
  </si>
  <si>
    <t xml:space="preserve">Q7: Mín: 180; Máx: 360; Step: 1
Q8: Mín: 1; Máx: 29; Step: 1
Q9: Mín: 30; Máx: 59; Step: 1
Q10: Mín: 1; Máx: 179; Step: 1
Q11: Mín: 30; Máx: 59; Step: 1
Q12: Mín: 1; Máx: 29; Step: 1</t>
  </si>
  <si>
    <t xml:space="preserve">T1 = {{Q7}}-{{Q10}}-1
T2 = 60+{{Q8}}-{{Q11}}
T3 = {{Q9}}-{{Q12}}
T4 = {{Q7}}-{{Q10}}
T8 = {{Q11}}-{{Q8}}</t>
  </si>
  <si>
    <t xml:space="preserve">&lt;p&gt;Como {{Q8}}' es menor que {{Q11}}', convierte 1° en 60':&lt;/p&gt;&lt;p&gt;{{Q7}}° {{Q8}}' {{Q9}}'' = {{T10}}° {{T11}}' {{Q9}}''&lt;/p&gt;&lt;p&gt;Ahora, resta las cantidades con las mismas unidades:&lt;/p&gt;&lt;p&gt;{{T10}}° {{T11}}' {{Q9}}'' − {{Q10}}° {{Q11}}' {{Q12}}'' = {{T1}}° {{T2}}' {{T3}}''&lt;/p&gt;</t>
  </si>
  <si>
    <t xml:space="preserve">T10 = {{Q7}}-1
T11 = {{Q8}}+60</t>
  </si>
  <si>
    <t xml:space="preserve">{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t>
  </si>
  <si>
    <t xml:space="preserve">Escoge el resultado correcto de esta suma de ángulos.
{{Q1}}° {{Q2}}' {{Q3}}'' + {{Q4}}° {{Q5}}' {{Q6}}'' = ...
{{T1}}° {{T2}}' {{T3}}''*
{{T4}}° {{T5}}' {{T3}}''
{{T4}}° {{T8}}' {{T6}}''</t>
  </si>
  <si>
    <t xml:space="preserve">Q1: Mín: 1; Máx: 180°; Step: 1
Q2: Mín: 30; Máx: 59°; Step: 1
Q3: Mín: 1; Máx: 29°; Step: 1
Q4: Mín: 1; Máx: 180°; Step: 1
Q5: Mín: 30; Máx: 59°; Step: 1
Q6: Mín: 1; Máx: 29°; Step: 1</t>
  </si>
  <si>
    <t xml:space="preserve">T1 = {{Q1}}+{{Q4}}+1
T2 = {{Q2}}+{{Q5}}-60
T3 = {{Q3}}+{{Q6}}
T4 = {{Q1}}+{{Q4}}
T5 = {{Q2}}+{{Q5}}-60
T8 = {{Q2}}+{{Q5}}</t>
  </si>
  <si>
    <t xml:space="preserve">&lt;p&gt;En primer lugar, suma las cantidades con las mismas unidades:&lt;/p&gt;&lt;p&gt;{{Q1}}° {{Q2}}' {{Q3}}'' + {{Q4}}° {{Q5}}' {{Q6}}'' = {{T4}}° {{T8}}' {{T6}}''&lt;/p&gt;&lt;p&gt;Sin embargo, como los minutos y los segundos no pueden tener valores mayores que 59, convierte 60' en 1°:&lt;/p&gt;&lt;p&gt;{{T4}}° {{T8}}' {{T6}}'' = {{T1}}° {{T2}}' {{T3}}''&lt;/p&gt;</t>
  </si>
  <si>
    <t xml:space="preserve">{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t>
  </si>
  <si>
    <t xml:space="preserve">Escoge el resultado correcto de esta resta de ángulos.
{{Q7}}° {{Q8}}' {{Q9}}'' − {{Q10}}° {{Q11}}' {{Q12}}'' = ...
{{T1}}° {{T2}}' {{T3}}''*
{{T1}}° {{T5}}' {{T3}}''
{{T1}}° {{T5}}' {{T9}}''</t>
  </si>
  <si>
    <t xml:space="preserve">Q7: Mín: 180; Máx: 360; Step: 1
Q8: Mín: 30; Máx: 59; Step: 1
Q9: Mín: 1; Máx: 29; Step: 1
Q10: Mín: 1; Máx: 179; Step: 1
Q11: Mín: 1; Máx: 29; Step: 1
Q12: Mín: 30; Máx: 59; Step: 1</t>
  </si>
  <si>
    <t xml:space="preserve">T1 = {{Q7}}-{{Q10}}
T2 = {{Q8}}-{{Q11}}-1
T3 = 60+{{Q9}}-{{Q12}}
T5 = {{Q8}}-{{Q11}}
T9 = {{Q12}}-{{Q9}}</t>
  </si>
  <si>
    <t xml:space="preserve">&lt;p&gt;Como {{Q9}}'' es menor que {{Q12}}'', convierte 1' en 60'':&lt;/p&gt;&lt;p&gt;{{Q7}}° {{Q8}}' {{Q9}}'' = {{Q7}}° {{T10}}' {{T11}}''&lt;/p&gt;&lt;p&gt;Ahora, resta las cantidades con las mismas unidades:&lt;/p&gt;&lt;p&gt;{{Q7}}° {{T10}}' {{T11}}'' − {{Q10}}° {{Q11}}' {{Q12}}'' = {{T1}}° {{T2}}' {{T3}}''&lt;/p&gt;</t>
  </si>
  <si>
    <t xml:space="preserve">T10 = {{Q8}}-1
T11 = {{Q9}}+60</t>
  </si>
  <si>
    <t xml:space="preserve">{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t>
  </si>
  <si>
    <t xml:space="preserve">Resuelve la siguiente suma.
{{Q1}}° {{Q2}}' {{Q3}}'' + {{Q4}}° {{Q5}}' {{Q6}}'' = {{A1}}° {{A2}}' {{A3}}''</t>
  </si>
  <si>
    <t xml:space="preserve">Calcule as seguintes operacões com ângulos:
{{Q1}}°{{Q2}}'{{Q3}}" + {{Q4}}°{{Q5}}'{{Q6}}" = {{A1}}
{{Q7}}°{{Q8}}'{{Q9}}" - {{Q10}}°{{Q11}}'{{Q12}}" = {{A2}}</t>
  </si>
  <si>
    <t xml:space="preserve">Q1: Mín: 1; Máx: 100; Step: 1
Q2: Mín: 30; Máx: 59; Step: 1
Q3: Mín: 30; Máx: 59; Step: 1
Q4: Mín: 1; Máx: 100; Step: 1
Q5: Mín: 30; Máx: 59; Step: 1
Q6: Mín: 30; Máx: 59; Step: 1</t>
  </si>
  <si>
    <t xml:space="preserve">A1 ={{Q1}}+{{Q4}}+1
A2 ={{Q2}}+{{Q5}}-59
A3 ={{Q3}}+{{Q6}}-60</t>
  </si>
  <si>
    <t xml:space="preserve">&lt;p&gt;En primer lugar, suma las cantidades con las mismas unidades:&lt;/p&gt;&lt;p&gt;{{Q1}}° {{Q2}}' {{Q3}}'' + {{Q4}}° {{Q5}}' {{Q6}}'' = {{T1}}° {{T2}}' {{T3}}''&lt;/p&gt;&lt;p&gt;Sin embargo, como los minutos y los segundos no pueden tener valores mayores que 59, convierte 60' en 1° y 60'' en 1':&lt;/p&gt;&lt;p&gt;{{T1}}° {{T2}}' {{T3}}'' = {{A1}}° {{A2}}' {{A3}}''&lt;/p&gt;</t>
  </si>
  <si>
    <t xml:space="preserve">T1 = {{Q1}}+{{Q4}}
T2 = {{Q2}}+{{Q5}}
T3 = {{Q3}}+{{Q6}}</t>
  </si>
  <si>
    <t xml:space="preserve">{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t>
  </si>
  <si>
    <t xml:space="preserve">Resuelve la siguiente resta.
{{T1}}° {{T2}}' {{T3}}'' − {{Q10}}° {{Q11}}' {{Q12}}'' = {{A4}}° {{A5}}' {{A6}}''</t>
  </si>
  <si>
    <t xml:space="preserve">Q10: Mín: 1; Máx: 100; Step: 1
Q11: Mín: 30; Máx: 59; Step: 1
Q12: Mín: 30; Máx: 59; Step: 1
Q13: Mín: 1; Máx: 100; Step: 1
Q14: Mín: 30; Máx: 59; Step: 1
Q15: Mín: 30; Máx: 59; Step: 1</t>
  </si>
  <si>
    <t xml:space="preserve">T1={{Q10}}+{{Q13}}+1
T2={{Q11}}+{{Q14}}-59
T3={{Q12}}+{{Q15}}-60
A4={{Q13}}
A5={{Q14}}
A6={{Q15}}</t>
  </si>
  <si>
    <t xml:space="preserve">&lt;p&gt;Como {{T2}}' es menor que {{Q11}}' y {{T3}}'' y es menor que {{Q12}}'', convierte 1° en 60' y 1' en 60'':&lt;/p&gt;&lt;p&gt;{{T1}}° {{T2}}' {{T3}}'' = {{T4}}° {{T5}}' {{T6}}''&lt;/p&gt;&lt;p&gt;Ahora, resta las cantidades con las mismas unidades:&lt;/p&gt;&lt;p&gt;{{T4}}° {{T5}}' {{T6}}'' − {{Q10}}° {{Q11}}' {{Q12}}'' = {{Q13}}° {{Q14}}' {{Q15}}''&lt;/p&gt;</t>
  </si>
  <si>
    <t xml:space="preserve">T4 = {{Q10}}+{{Q13}}
T5 = {{Q11}}+{{Q14}}
T6 = {{Q12}}+{{Q15}}</t>
  </si>
  <si>
    <t xml:space="preserve">{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t>
  </si>
  <si>
    <t xml:space="preserve">La suma de los ángulos de un cuadrilátero es de 360°. Si {{T1}}° {{{T2}}' {{T3}}'' es la suma de tres de los ángulos, ¿cuánto mide el que queda?
El cuarto ángulo mide {{A1}}° {{A2}}' {{A3}}''.</t>
  </si>
  <si>
    <t xml:space="preserve">A soma dos ângulos de um quadrilátero é 360°. Se a soma de 3 ângulos desse quadrilátero é {{T1}}°{{T2}}'{{T3}}", quanto medo o outro ângulo?
O outro ângulo mede {{A1}}°{{A2}}'{{A3}}".</t>
  </si>
  <si>
    <t xml:space="preserve">Q1: Mín:20; Máx: 150; Step: 1
Q2: Mín:1; Máx: 58; Step: 1
Q3: Mín:1; Máx: 59; Step: 1</t>
  </si>
  <si>
    <t xml:space="preserve">T1=359-{{Q1}}
T2=59-{{Q2}}
T3=60-{{Q3}}
A1={{Q1}}
A2={{Q2}}
A3={{Q3}}</t>
  </si>
  <si>
    <t xml:space="preserve">&lt;p&gt;En primer lugar, convierte 1° en 60' y 1' en 60'':&lt;/p&gt;&lt;p&gt;360° = 359° 59' 60''&lt;/p&gt;&lt;p&gt;Ahora, resta las cantidades con las mismas unidades:&lt;/p&gt;&lt;p&gt;359° 59' 60'' − {{T1}}° {{{T2}}' {{T3}}'' = {{A1}}° {{A2}}' {{A3}}'&lt;/p&gt;</t>
  </si>
  <si>
    <t xml:space="preserve">{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t>
  </si>
  <si>
    <t xml:space="preserve">Al medir dos ángulos de una percha, Joana ha obtenido estas dos medidas: {{Q1}}° {{Q2}}' y {{Q3}}° {{Q4}}'. ¿Cuánto suman en total ambas amplitudes?
La amplitud total de los dos ángulos es de {{A1}}° {{A2}}'.</t>
  </si>
  <si>
    <t xml:space="preserve">Joana mediu dois ângulos de um triângulo e encontrou os valores {{Q1}}°{{Q2}}' e {{Q3}}°{{Q4}}'. Calcule a soma desses ângulos:
{{Q1}}°{{Q2}}' + {{Q3}}°{{Q4}}'= {{A1}}°{{A2}}'
</t>
  </si>
  <si>
    <t xml:space="preserve">Q1: Mín: 70; Máx: 100; Step: 1
Q2: Mín: 30; Máx: 59; Step: 1
Q3: Mín: 30; Máx: 60; Step: 1
Q4: Mín: 30; Máx: 59; Step: 1</t>
  </si>
  <si>
    <t xml:space="preserve">A1={{Q1}}+{{Q3}}+1
A2={{Q2}}+{{Q4}}-60</t>
  </si>
  <si>
    <t xml:space="preserve">&lt;p&gt;En primer lugar, suma las cantidades con las mismas unidades:&lt;/p&gt;&lt;p&gt;{{Q1}}° {{Q2}}' + {{Q3}}° {{Q4}}' = {{T1}}° {{T2}}'&lt;/p&gt;&lt;p&gt;Sin embargo, como los minutos y los segundos no pueden tener valores mayores que 59, convierte 60' en 1°:&lt;/p&gt;&lt;p&gt;{{T1}}° {{T2}}' = {{A1}}° {{A2}}'&lt;/p&gt;</t>
  </si>
  <si>
    <t xml:space="preserve">T1 = {{Q1}}+{{Q3}}
T2 = {{Q2}}+{{Q4}}</t>
  </si>
  <si>
    <t xml:space="preserve">{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t>
  </si>
  <si>
    <t xml:space="preserve">Si un ángulo Â mide {{Q1}}° {{Q2}}' {{Q3}}'' y un ángulo B (sombrerito con latex) mide {{Q4}}° {{Q5}}' {{Q6}}'', haz los siguientes cálculos.
A + B = {{A1}}° {{A2}}' {{A3}}''
A − B = {{A4}}° {{A5}}' {{A6}}''</t>
  </si>
  <si>
    <t xml:space="preserve">Se um ângulo A mede {{Q1}}°{{Q2}}'{{Q3}}"e um ângulo B mede {{Q4}}°{{Q5}}'{{Q6}}". Calcule:
A + B = {{A1}}°{{A2}}'{{A3}}"
A - B = {{A4}}°{{A5}}'{{A6}}" </t>
  </si>
  <si>
    <t xml:space="preserve">Q1: Mín: 30; Máx: 59; Step: 1
Q2: Mín: 15; Máx: 44; Step: 1
Q3: Mín: 15; Máx: 44; Step: 1
Q4: Mín: 1; Máx: 29; Step: 1
Q5: Mín: 1; Máx: 15; Step: 1
Q6: Mín: 1; Máx: 15; Step: 1</t>
  </si>
  <si>
    <t xml:space="preserve">A1={{Q1}}+{{Q4}}
A2={{Q2}}+{{Q5}}
A3={{Q3}}+{{Q6}}
A4={{Q1}}-{{Q4}}
A5={{Q2}}-{{Q5}}
A6={{Q3}}-{{Q6}}</t>
  </si>
  <si>
    <t xml:space="preserve">&lt;p&gt;Suma y resta las medidas que tengan las mismas unidades.&lt;/p&gt;</t>
  </si>
  <si>
    <t xml:space="preserve">{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t>
  </si>
  <si>
    <t xml:space="preserve">Para abrir el portón de un castillo hay que girar una palanca {{T1}}° {{T2}}'. Si solo se ha movido {{Q1}}° {{Q2}}', ¿cuánto debe girarse todavía para que se abra el portón?
Hay que girar la palanca {{A1}}° {{A2}}' más.</t>
  </si>
  <si>
    <t xml:space="preserve">Para abrir uma porta, uma alavanca deve ser girada em um ângulo de {{Q1}}°{{Q2}}'. Se a alavaca for girada em {{T1}}°{{T2}}', quanto ainda será preciso girá-la para abrir a porta?
É preciso girar mais {{A1}}°{{A2}}' para abrir a porta.</t>
  </si>
  <si>
    <t xml:space="preserve">Q1: Mín: 40; Máx: 50; Step: 1
Q2: Mín: 30; Máx: 59; Step: 1
Q3: Mín: 40; Máx: 50; Step: 1
Q4: Mín: 30; Máx: 59; Step: 1</t>
  </si>
  <si>
    <t xml:space="preserve">T1={{Q1}}+{{Q3}}+1
T2={{Q2}}+{{Q4}}-60
A1={{Q3}}
A2={{Q4}}</t>
  </si>
  <si>
    <t xml:space="preserve">&lt;p&gt;Como {{T2}}' es menor que {{Q2}}', convierte 1° en 60':&lt;/p&gt;&lt;p&gt;{{T1}}° {{T2}}' = {{T3}}° {{T4}}'&lt;/p&gt;&lt;p&gt;Ahora, resta las cantidades con las mismas unidades:&lt;/p&gt;&lt;p&gt;{{T3}}° {{T4}}' − {{Q1}}° {{Q2}}' = {{Q3}}° {{Q4}}'&lt;/p&gt;</t>
  </si>
  <si>
    <t xml:space="preserve">T3 = {{Q1}}+{{Q3}}
T4 = {{Q2}}+{{Q4}}</t>
  </si>
  <si>
    <t xml:space="preserve">{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t>
  </si>
  <si>
    <t xml:space="preserve">Santiago ha abierto un libro con un ángulo de {{Q1}}° {{Q2}}'. Si lo abriese {{Q3}}° {{Q4}}' más, ¿cuál sería la amplitud final?
El libro estaría abierto con un ángulo de {{A1}}° {{A2}}'.</t>
  </si>
  <si>
    <t xml:space="preserve">Quanto se deve acrescentar ao ângulo {{Q1}}'{{Q2}}" para que se tenha um ângulo de {{T1}}'{{T2}}"? 
Deve-se acrescentar {{A1}}'{{A2}}".</t>
  </si>
  <si>
    <t xml:space="preserve">Q1: Mín: 40; Máx; 50; Step: 1
Q2: Mín: 1; Máx: 29; Step: 1
Q3: Mín: 40; Máx; 50; Step: 1
Q4: Mín: 1; Máx: 29; Step: 1</t>
  </si>
  <si>
    <t xml:space="preserve">A1={{Q1}}+{{Q3}}
A2={{Q2}}+{{Q4}}</t>
  </si>
  <si>
    <t xml:space="preserve">&lt;p&gt;Únicamente hay que sumar las cantidades con las mismas unidades.&lt;/p&gt;</t>
  </si>
  <si>
    <t xml:space="preserve">{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t>
  </si>
  <si>
    <t xml:space="preserve">M5-MyM-12a</t>
  </si>
  <si>
    <t xml:space="preserve">Identifica las unidades de superficie del sistema métrico decimal</t>
  </si>
  <si>
    <t xml:space="preserve">Selecciona cuál de las siguientes opciones es una medida de superficie.
{{Q1}} {{Q5}}*
{{Q2}} {{Q6}} 
{{Q3}} {{Q7}}
(Se muestra 1 correcta y 2 incorrectas)</t>
  </si>
  <si>
    <t xml:space="preserve">Q1: Mín: 100; Máx: 999; Step: 1
Q2: Mín: 100; Máx: 999; Step: 1
Q3: Mín: 100; Máx: 999; Step: 1
Q5: "list": ["km&lt;sup&gt;2&lt;/sup&gt;", "hm&lt;sup&gt;2&lt;/sup&gt;", "dam&lt;sup&gt;2&lt;/sup&gt;", "m&lt;sup&gt;2&lt;/sup&gt;", "dm&lt;sup&gt;2&lt;/sup&gt;", "cm&lt;sup&gt;2&lt;/sup&gt;", "mm&lt;sup&gt;2&lt;/sup&gt;"]
Q6: "list": ["km", "hm", "dam", "m", "dm", "cm", "mm"]
Q7: "list": ["kl", "hl", "dal", "l", "dl", "cl", "ml"]</t>
  </si>
  <si>
    <t xml:space="preserve">El m&lt;sup&gt;2&lt;/sup&gt; es la unidad principal de superficie.</t>
  </si>
  <si>
    <t xml:space="preserve">&lt;p&gt;La unidad principal de superficie es el m&lt;sup&gt;2&lt;/sup&gt;. Sus múltiplos son el km&lt;sup&gt;2&lt;/sup&gt;, el hm&lt;sup&gt;2&lt;/sup&gt; y el dam&lt;sup&gt;2&lt;/sup&gt;, y sus submúltiplos son el dm&lt;sup&gt;2&lt;/sup&gt;, el cm&lt;sup&gt;2&lt;/sup&gt; y el mm&lt;sup&gt;2&lt;/sup&gt;.&lt;/p&gt;&lt;p&gt;Por tanto, la respuesta correcta de esta actividad es {{A1}}.&lt;/p&gt;
-Si falla {{A2}}:
&lt;p&gt;{{A2}} es una medida de longitud.&lt;/p&gt;
-Si falla {{A3}}:
&lt;p&gt;{{A3}} es una medida de capacidad.&lt;/p&gt;</t>
  </si>
  <si>
    <t xml:space="preserve">{"id":"M5-MyM-12a-I-1","stimulus":"&lt;p&gt;Selecione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t>
  </si>
  <si>
    <t xml:space="preserve">Selecciona las frases que sean verdaderas.
Correctas:
El área de un país se puede medir en {{Q1}}.
El área de una habitación se puede medir en {{Q2}}.
La superficie de un póster se puede medir en {{Q3}}.
La superficie del patio de un colegio se puede medir en {{Q4}}.
Incorrectas:
El área de un país se mide puede medir en {{Q5}}.
El área de una habitación se puede medir en {{Q6}}.
La superficie de un póster se puede medir en {{Q7}}.
La superficie del patio de un colegio se puede medir en {{Q8}}.
El volumen de una botella se puede medir en {{Q9}}.
La capacidad de un cubo se puede medir en {{Q10}}.
La longitud de un hilo se puede medir en {{Q11}}.
La distancia entre dos canastas se puede medir en {{Q12}}.
(Se ven 2 correctas y 2 falsas)</t>
  </si>
  <si>
    <t xml:space="preserve">Q1: "km&lt;sup&gt;2&lt;/sup&gt;", "hm&lt;sup&gt;2&lt;/sup&gt;"
Q2: "dam&lt;sup&gt;2&lt;/sup&gt;", "m&lt;sup&gt;2&lt;/sup&gt;"
Q3: "m&lt;sup&gt;2&lt;/sup&gt;", "dm&lt;sup&gt;2&lt;/sup&gt;"
Q4: "hm&lt;sup&gt;2&lt;/sup&gt;", "dam&lt;sup&gt;2&lt;/sup&gt;"
Q5: "kg", "litros", "minutos", "km"
Q6: "hg", "cl", "minutos", "mm"
Q7: "g", "hl", "segundos", "m"
Q8: "kg", "cl", "segundos", "cm"
Q9: "m&lt;sup&gt;2&lt;/sup&gt;", "dm&lt;sup&gt;2&lt;/sup&gt;", "cm&lt;sup&gt;2&lt;/sup&gt;"
Q10: "m&lt;sup&gt;2&lt;/sup&gt;", "dm&lt;sup&gt;2&lt;/sup&gt;", "cm&lt;sup&gt;2&lt;/sup&gt;"
Q11: "m&lt;sup&gt;2&lt;/sup&gt;", "dm&lt;sup&gt;2&lt;/sup&gt;", "cm&lt;sup&gt;2&lt;/sup&gt;"
Q12: "hm&lt;sup&gt;2&lt;/sup&gt;", "dam&lt;sup&gt;2&lt;/sup&gt;", "m&lt;sup&gt;2&lt;/sup&gt;"</t>
  </si>
  <si>
    <t xml:space="preserve">&lt;p&gt;La unidad principal de superficie es el m&lt;sup&gt;2&lt;/sup&gt;. Sus múltiplos son el km&lt;sup&gt;2&lt;/sup&gt;, el hm&lt;sup&gt;2&lt;/sup&gt; y el dam&lt;sup&gt;2&lt;/sup&gt;, y sus submúltiplos son el dm&lt;sup&gt;2&lt;/sup&gt;, el cm&lt;sup&gt;2&lt;/sup&gt; y el mm&lt;sup&gt;2&lt;/sup&gt;.&lt;/p&gt;
(NO meter el TE de las opciones correctas)
-Sí falla A1
&lt;p&gt;Es verdadera porque se utilizan los {{Q1}} para medir grandes áreas.&lt;/p&gt;
-Sí falla A2
&lt;p&gt;Es verdadera porque se utilizan los {{Q2}} para medir áreas pequeñas.&lt;/p&gt;
-Sí falla A3
&lt;p&gt;Es verdadera porque se utilizan los {{Q3}} para medir superficies pequeñas.&lt;/p&gt;
-Sí falla A4
&lt;p&gt;Es verdadera porque se utilizan los {{Q4}} para medir superficies grandes.&lt;/p&gt;
-Sí falla A5
&lt;p&gt;Los {{Q5}} no son una unidad para medir áreas.&lt;/p&gt;
-Sí falla A6
&lt;p&gt;Los {{Q6}} no son una unidad para medir áreas.&lt;/p&gt;
-Sí falla A7
&lt;p&gt;Los {{Q7}} no son una unidad para medir áreas.&lt;/p&gt;
-Sí falla A8
&lt;p&gt;Los {{Q8}} no son una unidad para medir áreas.&lt;/p&gt;
-Sí falla A9
&lt;p&gt;Los {{Q9}} se usan en medidas de superficie, no de volúmen.&lt;/p&gt;
-Sí falla A10
&lt;p&gt;Los {{Q10}} se usan en medidas de superficie, no de volúmen.&lt;/p&gt;
-Sí falla A11
&lt;p&gt;Los {{Q11}} se usan en medidas de superficie, no de longitud.&lt;/p&gt;
Sí falla A12
&lt;p&gt;Los {{Q12}} se usan en medidas de superficie, no de longitud.&lt;/p&gt;</t>
  </si>
  <si>
    <t xml:space="preserve">{"id":"M5-MyM-12a-E-1","stimulus":"&lt;p&gt;Selecione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t>
  </si>
  <si>
    <t xml:space="preserve">M5-MyM-31a</t>
  </si>
  <si>
    <t xml:space="preserve">Establece relaciones de equivalencia entre las unidades de superficie</t>
  </si>
  <si>
    <t xml:space="preserve">Selecciona la equivalencia de superficie correcta.
&lt;span class=\"no-break\"&gt;{{Q1}} km&lt;sup&gt;2&lt;/sup&gt; &lt;/span&gt; = &lt;span class=\"no-break\"&gt;{{A1}} dam&lt;sup&gt;2&lt;/sup&gt;&lt;/span&gt;*
&lt;span class=\"no-break\"&gt;{{Q2}} m&lt;sup&gt;2&lt;/sup&gt;&lt;/span&gt; = &lt;span class=\"no-break\"&gt;{{A2}} dam&lt;sup&gt;2&lt;/sup&gt;&lt;/span&gt;*
&lt;span class=\"no-break\"&gt;{{Q3}} mm&lt;sup&gt;2&lt;/sup&gt;&lt;/span&gt; = &lt;span class=\"no-break\"&gt;{{A3}} cm&lt;sup&gt;2&lt;/sup&gt;&lt;/span&gt;*
&lt;span class=\"no-break\"&gt;{{Q4}} m&lt;sup&gt;2&lt;/sup&gt;&lt;/span&gt; = &lt;span class=\"no-break\"&gt;{{A4}} dm&lt;sup&gt;2&lt;/sup&gt;&lt;/span&gt;*
&lt;span class=\"no-break\"&gt;{{Q5}} km&lt;sup&gt;2&lt;/sup&gt; &lt;/span&gt; = &lt;span class=\"no-break\"&gt;{{A5}} dam&lt;sup&gt;2&lt;/sup&gt;&lt;/span&gt;
&lt;span class=\"no-break\"&gt;{{Q6}} m&lt;sup&gt;2&lt;/sup&gt;&lt;/span&gt; = &lt;span class=\"no-break\"&gt;{{A6}} dam&lt;sup&gt;2&lt;/sup&gt;&lt;/span&gt;
&lt;span class=\"no-break\"&gt;{{Q7}} mm&lt;sup&gt;2&lt;/sup&gt;&lt;/span&gt; = &lt;span class=\"no-break\"&gt;{{A7}} cm&lt;sup&gt;2&lt;/sup&gt;&lt;/span&gt;
&lt;span class=\"no-break\"&gt;{{Q8}} m&lt;sup&gt;2&lt;/sup&gt;&lt;/span&gt; = &lt;span class=\"no-break\"&gt;{{A8}} dm&lt;sup&gt;2&lt;/sup&gt;&lt;/span&gt;
(se ven 3, 1 correcta)</t>
  </si>
  <si>
    <t xml:space="preserve">Q1 = Mín: 10; Máx: 99; Step: 1
Q2 = Mín: 100; Máx: 999; Step: 1
Q3 = Mín: 10; Máx: 99; Step: 1
Q4 = Mín: 10; Máx: 99; Step: 1
Q5 = Mín: 10; Máx: 99; Step: 1
Q6 = Mín: 100; Máx: 999; Step: 1
Q7 = Mín: 10; Máx: 99; Step: 1
Q8 = Mín: 10; Máx: 99; Step: 1</t>
  </si>
  <si>
    <t xml:space="preserve">A1 = {{Q1}}*10000
A2 = {{Q2}}/100
A3 = {{Q3}}/100
A4 = {{Q4}}*100
A5 = {{Q5}}*1000
A6 = {{Q6}}/10
A7 = {{Q7}}*100
A8 = {{Q8}}*10</t>
  </si>
  <si>
    <t xml:space="preserve">Cada unidad de superficie es 100 veces mayor que la inmediatamente inferior y 100 veces menor que la inmediatamente superior.</t>
  </si>
  <si>
    <t xml:space="preserve">&lt;p&gt;Cada unidad de superficie es 100 veces mayor que la inmediatamente inferior y 100 veces menor que la inmediatamente superior.&lt;/p&gt;
Imagen de TE
-Si falla A5
&lt;p&gt;{{Q5}} km&lt;sup&gt;2&lt;/sup&gt; = {{Q5}} × 10 000 = {{T1}} dam&lt;sup&gt;2&lt;/sup&gt;.&lt;/p&gt;
-Si falla A6
&lt;p&gt;{{Q6}} m&lt;sup&gt;2&lt;/sup&gt; = {{Q6}} : 100 = {{T2}} dam&lt;sup&gt;2&lt;/sup&gt;.&lt;/p&gt;
-Si falla A7
&lt;p&gt;{{Q7}} mm&lt;sup&gt;2&lt;/sup&gt; = {{Q7}} : 100 = {{T3}} cm&lt;sup&gt;2&lt;/sup&gt;.&lt;/p&gt;
-Si falla A8
&lt;p&gt;{{Q8}} m&lt;sup&gt;2&lt;/sup&gt; = {{Q8}} × 100 = {{T4}} dm&lt;sup&gt;2&lt;/sup&gt;.&lt;/p&gt;</t>
  </si>
  <si>
    <t xml:space="preserve">T1 = {{Q5}} × 10 000
T2 = {{Q6}} : 100 
T3 = {{Q7}} : 100
T4 = {{Q8}} × 100</t>
  </si>
  <si>
    <t xml:space="preserve">{"id":"M5-MyM-31a-I-1","stimulus":"&lt;p&gt;Selecione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t>
  </si>
  <si>
    <t xml:space="preserve">Calcula las siguientes equivalencias de unidades de superficie.
{{Q1}} km&lt;sup&gt;2&lt;/sup&gt;  = {{A1}} dam&lt;sup&gt;2&lt;/sup&gt; 
{{Q2}} dam&lt;sup&gt;2&lt;/sup&gt; = {{A2}} hm&lt;sup&gt;2&lt;/sup&gt;</t>
  </si>
  <si>
    <t xml:space="preserve">Q1 = Mín: 1; Máx: 2; Step: 0.001
Q2 = Mín: 100; Máx: 999; Step: 0.1</t>
  </si>
  <si>
    <t xml:space="preserve">A1 = {{Q1}}*10000
A2 = {{Q2}}/100</t>
  </si>
  <si>
    <t xml:space="preserve">&lt;p&gt;Cada unidad de superficie es 100 veces mayor que la inmediatamente inferior y 100 veces menor que la inmediatamente superior.&lt;/p&gt;
Imagen de TE
- Si falla A1
&lt;p&gt;{{Q1}} km&lt;sup&gt;2&lt;/sup&gt; = {{Q1}} × 10 000 = {{A1}} dam&lt;sup&gt;2&lt;/sup&gt;&lt;/p&gt;
- Si falla A2
&lt;p&gt;{{Q2}} dam&lt;sup&gt;2&lt;/sup&gt; = {{Q2}} : 100 = {{A2}} hm&lt;sup&gt;2&lt;/sup&gt;&lt;/p&gt;</t>
  </si>
  <si>
    <t xml:space="preserve">{"id":"M5-MyM-31a-E-1","stimulus":"&lt;p&gt;Calcule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</si>
  <si>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 xml:space="preserve">Calcula las siguientes equivalencias de unidades de superficie.
{{Q3}} m&lt;sup&gt;2&lt;/sup&gt; = {{A3}} dm&lt;sup&gt;2&lt;/sup&gt;
{{Q4}} mm&lt;sup&gt;2&lt;/sup&gt; = {{A4}} cm&lt;sup&gt;2&lt;/sup&gt;</t>
  </si>
  <si>
    <t xml:space="preserve">Q3 = Mín: 10; Máx: 99; Step: 0.01
Q4 = Mín: 100; Máx: 999; Step: 1</t>
  </si>
  <si>
    <t xml:space="preserve">A3 = {{Q3}}*100
A4 = {{Q4}}/100</t>
  </si>
  <si>
    <t xml:space="preserve">&lt;p&gt;Cada unidad de superficie es 100 veces mayor que la inmediatamente inferior y 100 veces menor que la inmediatamente superior.&lt;/p&gt;
Imagen de TE
- Si falla A3
&lt;p&gt;{{Q3}} m&lt;sup&gt;2&lt;/sup&gt; = {{Q3}} × 100 = {{A3}} dm&lt;sup&gt;2&lt;/sup&gt;&lt;/p&gt;
-En A4
&lt;p&gt;{{Q4}} mm&lt;sup&gt;2&lt;/sup&gt; = {{Q4}} : 100 = {{A4}} cm&lt;sup&gt;2&lt;/sup&gt;&lt;/p&gt;</t>
  </si>
  <si>
    <t xml:space="preserve">{"id":"M5-MyM-31a-E-2","stimulus":"&lt;p&gt;Calcule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t>
  </si>
  <si>
    <t xml:space="preserve">Calcula las siguientes equivalencias de unidades de superficie.
{{Q5}} dm&lt;sup&gt;2&lt;/sup&gt; = {{A5}} mm&lt;sup&gt;2&lt;/sup&gt; 
{{Q6}} dam&lt;sup&gt;2&lt;/sup&gt; = {{A6}} m&lt;sup&gt;2&lt;/sup&gt;</t>
  </si>
  <si>
    <t xml:space="preserve">Q5 = Mín: 0; Máx: 5; Step: 0.0001
Q6 = Mín: 10; Máx: 99; Step: 0.1</t>
  </si>
  <si>
    <t xml:space="preserve">A5 = {{Q5}}*10000
A6 = {{Q6}}*100</t>
  </si>
  <si>
    <t xml:space="preserve">&lt;p&gt;Cada unidad de superficie es 100 veces mayor que la inmediatamente inferior y 100 veces menor que la inmediatamente superior.&lt;/p&gt;
Imagen de TE
-En A5
&lt;p&gt;{{Q5}} dm&lt;sup&gt;2&lt;/sup&gt; = {{Q5}} × 10 000 = {{A5}} mm&lt;sup&gt;2&lt;/sup&gt;&lt;/p&gt;
-En A6
&lt;p&gt;{{Q6}} dam&lt;sup&gt;2&lt;/sup&gt; = {{Q6}} × 100 = {{A6}} m&lt;sup&gt;2&lt;/sup&gt;&lt;/p&gt;</t>
  </si>
  <si>
    <t xml:space="preserve">{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t>
  </si>
  <si>
    <t xml:space="preserve">Mateo ha comprado un bloc de dibujo en el que aparece indicado que la superficie de cada página mide &lt;span class=\"no-break\"&gt;{{Q1}} m&lt;sup&gt;2&lt;/sup&gt;,&lt;/span&gt; pero necesita saber cuánto es en centímetros cuadrados.
El bloc mide &lt;span class=\"no-break\"&gt;{{A1}} cm&lt;sup&gt;2&lt;/sup&gt;.&lt;/span&gt;</t>
  </si>
  <si>
    <t xml:space="preserve">Q1 = Mín: 0,041; Máx: 0,099; Step: 0,001</t>
  </si>
  <si>
    <t xml:space="preserve">¿Qué superficie tienen las hojas del bloc de Mateo?
Cada hoja tiene una superficie de {{A2}} m&lt;sup&gt;2&lt;/sup&gt;.
[A2 = {{Q1}}]</t>
  </si>
  <si>
    <t xml:space="preserve">¿Qué pide el enunciado?
Convertir &lt;span class=\"no-break\"&gt;{{Q1}} m&lt;sup&gt;2&lt;/sup&gt; a cm&lt;sup&gt;2&lt;/sup&gt;.&lt;/span&gt;*
Convertir &lt;span class=\"no-break\"&gt;{{Q1}} cm&lt;sup&gt;2&lt;/sup&gt; a m&lt;sup&gt;2&lt;/sup&gt;.&lt;/span&gt;
Convertir &lt;span class=\"no-break\"&gt;{{Q1}} m&lt;sup&gt;2&lt;/sup&gt; a mm&lt;sup&gt;2&lt;/sup&gt;.&lt;/span&gt;</t>
  </si>
  <si>
    <t xml:space="preserve">Para hacer esta conversión, ¿qué tabla hay que usar?
Imagen M5-MyM-12b-1*
Imagen M5-MyM-12e-1
Imagen M5-MyM-12e-2
(Single choice)</t>
  </si>
  <si>
    <t xml:space="preserve">Ahora completa este cálculo para saber cuánto mide el bloc en centímetros cuadrados.
&lt;span class=\"no-break\"&gt;{{Q1}} m&lt;sup&gt;2&lt;/sup&gt; × 10 000 = &lt;span class=\"no-break\"&gt;{{A1}} cm&lt;sup&gt;2&lt;/sup&gt;&lt;/span&gt;
A1 = {{Q1}}*10000</t>
  </si>
  <si>
    <t xml:space="preserve">{"id":"M5-MyM-31a-A-1","seed":{"parameters":[{"name":"Q1","label":null,"min":0.041,"max":0.099,"step":0.001}],"uniques":true},"scaffolding":[{"id":"step-0","stimulus":"&lt;p&gt;Mateus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t>
  </si>
  <si>
    <t xml:space="preserve">Isabel ha comprado una cómoda cuya base mide &lt;span class=\"no-break\"&gt;{{Q1}} dm&lt;sup&gt;2&lt;/sup&gt;, pero quiere saber a cuánto equivale en metros cuadrados.
La cómoda ocupa &lt;span class=\"no-break\"&gt;{{A1}} m&lt;sup&gt;2&lt;/sup&gt;.&lt;/span&gt;</t>
  </si>
  <si>
    <t xml:space="preserve">Q1 = Mín: 40,01; Máx: 49,99; Step: 0,01</t>
  </si>
  <si>
    <t xml:space="preserve">¿Cuánto mide la base de la cómoda que ha comprado Isabel?
Mide &lt;span class=\"no-break\"&gt;{{A2}} dm&lt;sup&gt;2&lt;/sup&gt;.&lt;/span&gt;
A2: {{Q1}}</t>
  </si>
  <si>
    <t xml:space="preserve">¿Qué pide el enunciado?
Convertir &lt;span class=\"no-break\"&gt;{{Q1}} dm&lt;sup&gt;2&lt;/sup&gt; a m&lt;sup&gt;2&lt;/sup&gt;.&lt;/span&gt;*
Convertir &lt;span class=\"no-break\"&gt;{{Q1}} dm&lt;sup&gt;2&lt;/sup&gt; a cm&lt;sup&gt;2&lt;/sup&gt;.&lt;/span&gt;
Convertir &lt;span class=\"no-break\"&gt;{{Q1}} dm&lt;sup&gt;2&lt;/sup&gt; a mm&lt;sup&gt;2&lt;/sup&gt;.&lt;/span&gt;</t>
  </si>
  <si>
    <t xml:space="preserve">Ahora completa este cálculo para saber cuánto mide la base de la cómoda en metros cuadrados.
&lt;span class=\"no-break\"&gt;{{Q1}} dm&lt;sup&gt;2&lt;/sup&gt; : 100 = &lt;span class=\"no-break\"&gt;{{A1}} m&lt;sup&gt;2&lt;/sup&gt;&lt;/span&gt;
A1 = {{Q1}}/100</t>
  </si>
  <si>
    <t xml:space="preserve">{"id":"M5-MyM-31a-A-2","seed":{"parameters":[{"name":"Q1","label":null,"min":40.01,"max":49.99,"step":0.01}],"uniques":true},"scaffolding":[{"id":"step-0","stimulus":"&lt;p&gt;Isabel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t>
  </si>
  <si>
    <t xml:space="preserve">La superficie del disco duro del ordenador de Roberta mide &lt;span class=\"no-break\"&gt;{{Q1}} mm&lt;sup&gt;2&lt;/sup&gt;.&lt;/span&gt; ¿Cuánto es esta cantidad en centímetros cuadrados?
El disco duro ocupa &lt;span class=\"no-break\"&gt;{{A1}} cm&lt;sup&gt;2&lt;/sup&gt;.&lt;/span&gt;</t>
  </si>
  <si>
    <t xml:space="preserve">Q1 = Mín: 6000; Máx: 6999; Step: 1</t>
  </si>
  <si>
    <t xml:space="preserve">¿Cuánto mide el área del disco duro de Roberta?
Mide {{A2}} mm&lt;sup&gt;2&lt;/sup&gt;.
A2: {{Q1}}</t>
  </si>
  <si>
    <t xml:space="preserve">¿Qué pide el enunciado?
Convertir &lt;span class=\"no-break\"&gt;{{{Q1}} mm&lt;sup&gt;2&lt;/sup&gt;&lt;/span&gt; a cm&lt;sup&gt;2&lt;/sup&gt;.*
Convertir &lt;span class=\"no-break\"&gt;{{{Q1}} mm&lt;sup&gt;2&lt;/sup&gt;&lt;/span&gt; a m&lt;sup&gt;2&lt;/sup&gt;.
Convertir &lt;span class=\"no-break\"&gt;{{{Q1}} cm&lt;sup&gt;2&lt;/sup&gt;&lt;/span&gt; a mm&lt;sup&gt;2&lt;/sup&gt;.</t>
  </si>
  <si>
    <t xml:space="preserve">Ahora completa este cálculo para saber cuánto mide el disco duro en centímetros cuadrados.
&lt;span class=\"no-break\"&gt;{{Q1}} mm&lt;sup&gt;2&lt;/sup&gt; : 100 = {{A1}} cm&lt;sup&gt;2&lt;/sup&gt;&lt;/span&gt;
A1 = {{Q1}}/100</t>
  </si>
  <si>
    <t xml:space="preserve">{"id":"M5-MyM-31a-A-3","seed":{"parameters":[{"name":"Q1","label":null,"min":6000,"max":6999,"step":1}],"uniques":true},"scaffolding":[{"id":"step-0","stimulus":"&lt;p&gt;A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t>
  </si>
  <si>
    <t xml:space="preserve">Miranda va a comprar un mueble cuya superficie superior mide &lt;span class=\"no-break\"&gt;{{Q1}} dm&lt;sup&gt;2&lt;/sup&gt;.&lt;/span&gt; Necesita el valor en centímetros cuadrados para compararlo con el área de la base del televisor. Calcula.
La superficie superior del mueble mide &lt;span class=\"no-break\"&gt;{{A1}} cm&lt;sup&gt;2&lt;/sup&gt;.&lt;/span&gt;</t>
  </si>
  <si>
    <t xml:space="preserve">Q1 = Mín: 50; Máx: 80; Step: 1</t>
  </si>
  <si>
    <t xml:space="preserve">¿Cuánto mide la superficie del mueble de Miranda?
Mide &lt;span class=\"no-break\"&gt;{{A2}} dm&lt;sup&gt;2&lt;/sup&gt;.&lt;/span&gt;
A2: {{Q1}}</t>
  </si>
  <si>
    <t xml:space="preserve">¿Qué pide el enunciado?
Convertir &lt;span class=\"no-break\"&gt;{{Q1}} dm&lt;sup&gt;2&lt;/sup&gt;&lt;/span&gt; a cm&lt;sup&gt;2&lt;/sup&gt;.*
Convertir &lt;span class=\"no-break\"&gt;{{Q1}} dm&lt;sup&gt;2&lt;/sup&gt;&lt;/span&gt; a m&lt;sup&gt;2&lt;/sup&gt;.
Convertir &lt;span class=\"no-break\"&gt;{{Q1}} cm&lt;sup&gt;2&lt;/sup&gt;&lt;/span&gt; a dm&lt;sup&gt;2&lt;/sup&gt;.</t>
  </si>
  <si>
    <t xml:space="preserve">Ahora completa este cálculo para saber cuánto mide la superficie del mueble en centímetros cuadrados.
&lt;span class=\"no-break\"&gt;{{Q1}} dm&lt;sup&gt;2&lt;/sup&gt; × 100 = {{A1}} cm&lt;sup&gt;2&lt;/sup&gt;&lt;/span&gt;
A1 = {{Q1}}*100</t>
  </si>
  <si>
    <t xml:space="preserve">{"id":"M5-MyM-31a-A-4","seed":{"parameters":[{"name":"Q1","label":null,"min":50,"max":80,"step":1}],"uniques":true},"scaffolding":[{"id":"step-0","stimulus":"&lt;p&gt;Miranda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t>
  </si>
  <si>
    <t xml:space="preserve">Elena y Ariadna van a alquilar un piso que mide &lt;span class=\"no-break\"&gt;{{Q1}} dam&lt;sup&gt;2&lt;/sup&gt;.&lt;/span&gt; ¿A cuánto equivale en metros cuadrados?
El piso mide &lt;span class=\"no-break\"&gt;{{A1}} m&lt;sup&gt;2&lt;/sup&gt;.&lt;/span&gt;</t>
  </si>
  <si>
    <t xml:space="preserve">Q1 = Mín: 0,50; Máx: 1,20; Step: 0,01</t>
  </si>
  <si>
    <t xml:space="preserve">¿Qué superficie tiene el piso que van a alquilar Elena y Ariadna?
El piso mide &lt;span class=\"no-break\"&gt;{{A2}} dam&lt;sup&gt;2&lt;/sup&gt;.&lt;/span&gt;
A2: {{Q1}}</t>
  </si>
  <si>
    <t xml:space="preserve">¿Qué pide el enunciado?
Convertir &lt;span class=\"no-break\"&gt;{{Q1}} dam&lt;sup&gt;2&lt;/sup&gt;&lt;/span&gt; a m&lt;sup&gt;2&lt;/sup&gt;.*
Convertir &lt;span class=\"no-break\"&gt;{{Q1}} dam&lt;sup&gt;2&lt;/sup&gt;&lt;/span&gt; a dm&lt;sup&gt;2&lt;/sup&gt;.
Convertir &lt;span class=\"no-break\"&gt;{{Q1}} m&lt;sup&gt;2&lt;/sup&gt;&lt;/span&gt; a dam&lt;sup&gt;2&lt;/sup&gt;.</t>
  </si>
  <si>
    <t xml:space="preserve">Ahora completa este cálculo para saber cuánto mide la superficie del piso en metros cuadrados.
&lt;span class=\"no-break\"&gt;{{Q1}} dam&lt;sup&gt;2&lt;/sup&gt; × 100 = {{A1}} m&lt;sup&gt;2&lt;/sup&gt;&lt;/span&gt;
A1 = {{Q1}}*100</t>
  </si>
  <si>
    <t xml:space="preserve">{"id":"M5-MyM-31a-A-5","seed":{"parameters":[{"name":"Q1","label":null,"min":0.5,"max":1.2,"step":0.01}],"uniques":true},"scaffolding":[{"id":"step-0","stimulus":"&lt;p&gt;Elena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t>
  </si>
  <si>
    <t xml:space="preserve">M5-MyM-20a</t>
  </si>
  <si>
    <t xml:space="preserve">Establece equivalencias entre las unidades de superficie de uso agrario (hectárea y área) con las del sistema métrico decimal</t>
  </si>
  <si>
    <t xml:space="preserve">Selecciona a cuántos metros cuadrados equivalen estas áreas.
{{Q1}} ha = {{T1}}* m&lt;sup&gt;2&lt;/sup&gt; / {{T2}} m&lt;sup&gt;2&lt;/sup&gt;  / {{T3}} m&lt;sup&gt;2&lt;/sup&gt; 
{{Q2}} a = {{T4}}* m&lt;sup&gt;2&lt;/sup&gt; / {{T5}} m&lt;sup&gt;2&lt;/sup&gt; / {{T6}} m&lt;sup&gt;2&lt;/sup&gt; </t>
  </si>
  <si>
    <t xml:space="preserve">Q1 = Mín: 1; Máx: 99; Step: 0.01
Q2 = Mín: 1; Máx: 99; Step: 0.01</t>
  </si>
  <si>
    <t xml:space="preserve">T1 = {{Q1}}*10000
T2 = {{Q1}}*1000
T3 = {{Q1}}*100
T4 = {{Q2}}*100
T5 = {{Q2}}*1000
T6 = {{Q2}}*10</t>
  </si>
  <si>
    <t xml:space="preserve">1 ha = 10 000 m&lt;sup&gt;2&lt;/sup&gt; y &lt;span class=\"no-break\"&gt;1 a&lt;/span&gt; = &lt;span class=\"no-break\"&gt;100 m&lt;sup&gt;2&lt;/sup&gt;.&lt;/span&gt;</t>
  </si>
  <si>
    <t xml:space="preserve">&lt;p&gt;Recuerda que 1 ha = 10 000 m&lt;sup&gt;2&lt;/sup&gt; y que &lt;span class=\"no-break\"&gt;1 a&lt;/span&gt; = &lt;span class=\"no-break\"&gt;100 m&lt;sup&gt;2&lt;/sup&gt;.&lt;/span&gt;&lt;/p&gt;
Imagen de TE
-Sí falla A2 y A3
&lt;p&gt;{{Q1}} ha = {{Q1}} × 10 000 = {{T1}} m&lt;sup&gt;2&lt;/sup&gt;&lt;/p&gt;
-Sí falla A5 y A6
&lt;p&gt;{{Q2}} a = {{Q2}} × 100 = {{T4}} m&lt;sup&gt;2&lt;/sup&gt;&lt;/p&gt;</t>
  </si>
  <si>
    <t xml:space="preserve">{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t>
  </si>
  <si>
    <t xml:space="preserve">Escoge la unidad del sistema métrico decimal de estas áreas.
{{Q1}} a = {{T1}}* m&lt;sup&gt;2&lt;/sup&gt; / {{T2}} m&lt;sup&gt;2&lt;/sup&gt;  / {{T3}} m&lt;sup&gt;2&lt;/sup&gt; 
{{Q2}} ha = {{T4}}* m&lt;sup&gt;2&lt;/sup&gt; / {{T5}} m&lt;sup&gt;2&lt;/sup&gt; / {{T6}} m&lt;sup&gt;2&lt;/sup&gt; </t>
  </si>
  <si>
    <t xml:space="preserve">T1 = {{Q1}}*100
T2 = {{Q1}}*1000
T3 = {{Q1}}*10
T4 = {{Q2}}*10000
T5 = {{Q2}}*1000
T6 = {{Q2}}*100000</t>
  </si>
  <si>
    <t xml:space="preserve">&lt;p&gt;Recuerda que 1 a = 100 m&lt;sup&gt;2&lt;/sup&gt; y que &lt;span class=\"no-break\"&gt;1 ha&lt;/span&gt; = &lt;span class=\"no-break\"&gt;10 000 m&lt;sup&gt;2&lt;/sup&gt;.&lt;/span&gt; IMAGEN
Imagen del TE
-Si falla A2 y A3
&lt;p&gt;{{Q1}} a = {{Q1}} × 100 = {{T1}} m&lt;sup&gt;2&lt;/sup&gt;&lt;/p&gt;
-Si falla A5 y A6
&lt;p&gt;{{Q2}} ha = {{Q2}} × 10 000 = {{T4}} m&lt;sup&gt;2&lt;/sup&gt;&lt;/p&gt;</t>
  </si>
  <si>
    <t xml:space="preserve">{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t>
  </si>
  <si>
    <t xml:space="preserve">Escribe la siguiente medida en unidades del sistema métrico decimal.
{{Q1}} ha = {{A1}} m&lt;sup&gt;2&lt;/sup&gt; </t>
  </si>
  <si>
    <t xml:space="preserve">Q1 = Mín: 1; Máx: 99; Step: 0.001</t>
  </si>
  <si>
    <t xml:space="preserve">1 ha = 10 000 m&lt;sup&gt;2&lt;/sup&gt;</t>
  </si>
  <si>
    <t xml:space="preserve">&lt;p&gt;Como 1 ha equivale a 10 000 m&lt;sup&gt;2&lt;/sup&gt;, los metros cuadrados de &lt;span class=\"no-break\"&gt;{{Q1}} ha&lt;/span&gt; se calculan así:&lt;/p&gt;&lt;p&gt;{{Q1}} ha = {{Q1}} × 10 000 = {{A1}} m&lt;sup&gt;2&lt;/sup&gt;&lt;/p&gt;</t>
  </si>
  <si>
    <t xml:space="preserve">{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t>
  </si>
  <si>
    <t xml:space="preserve">Escribe la siguiente medida en unidades del sistema métrico decimal.
{{Q1}} a = {{A1}} m&lt;sup&gt;2&lt;/sup&gt;</t>
  </si>
  <si>
    <t xml:space="preserve">1 a = 100 m&lt;sup&gt;2&lt;/sup&gt;</t>
  </si>
  <si>
    <t xml:space="preserve">&lt;p&gt;Como 1 a equivale a 100 m&lt;sup&gt;2&lt;/sup&gt;, los metros cuadrados de &lt;span class=\"no-break\"&gt;{{Q1}} a&lt;/span&gt; se calculan así:&lt;/p&gt;&lt;p&gt;{{Q1}} a = {{Q1}} × 100 = {{A1}} m&lt;sup&gt;2&lt;/sup&gt;&lt;/p&gt;</t>
  </si>
  <si>
    <t xml:space="preserve">{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t>
  </si>
  <si>
    <t xml:space="preserve">Tras un incendio, un ayuntamiento pretende reforestar &lt;span class=\"no-break\"&gt;{{Q1}} ha&lt;/span&gt; de un paraje natural, pero necesita a cuántos metros cuadrados equivale ese área antes de empezar.
El ayuntamiento quiere reforestar &lt;span class=\"no-break\"&gt;{{A1}} m&lt;sup&gt;2&lt;/sup&gt;.&lt;/span&gt;</t>
  </si>
  <si>
    <t xml:space="preserve">¿Cuánto mide el terreno que se quiere reforestar?
El terreno mide {{A2}} ha.
A2: {{Q1}}</t>
  </si>
  <si>
    <t xml:space="preserve">¿Qué pide el enunciado?
Convertir {{Q1}} ha en m&lt;sup&gt;2&lt;/sup&gt;.*
Convertir {{Q1}} a en m&lt;sup&gt;2&lt;/sup&gt;.
Convertir {{Q1}} m&lt;sup&gt;2&lt;/sup&gt; en ha.</t>
  </si>
  <si>
    <t xml:space="preserve">¿Cuál es la equivalencia correcta para convertir ha en m&lt;sup&gt;2&lt;/sup&gt;?
1 ha = 10 000 m&lt;sup&gt;2&lt;/sup&gt;*
1 ha = 1 000 m&lt;sup&gt;2&lt;/sup&gt;
1 ha = 100 m&lt;sup&gt;2&lt;/sup&gt;</t>
  </si>
  <si>
    <t xml:space="preserve">Por tanto, completa el siguiente cálculo para hallar los metros cuadrados del terreno que se quiere reforestar.
{{Q1}} ha × 10 000 = {{A1}} m&lt;sup&gt;2&lt;/sup&gt;
A1 = {{Q1}}*10000</t>
  </si>
  <si>
    <t xml:space="preserve">{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t>
  </si>
  <si>
    <t xml:space="preserve">Un equipo de fútbol planea construir su nueva ciudad deportiva en un terreno de &lt;span class=\"no-break\"&gt;{{Q1}} m&lt;sup&gt;2&lt;/sup&gt;.&lt;/span&gt; ¿A cuánto equivale esta cantidad en hectáreas?
El terreno mide &lt;span class=\"no-break\"&gt;{{A1}} ha.&lt;/span&gt;</t>
  </si>
  <si>
    <t xml:space="preserve">Q1 = Mín: 50 000; Máx: 200 000; Step: 1000</t>
  </si>
  <si>
    <t xml:space="preserve">A1 = {{Q1}}/10000</t>
  </si>
  <si>
    <t xml:space="preserve">¿Qué medida tiene el terreno para la ciudad deportiva?
El terreno mide {{A2}} m&lt;sup&gt;2&lt;/sup&gt;.
A2: {{Q1}}</t>
  </si>
  <si>
    <t xml:space="preserve">¿Qué pide el enunciado?
Convertir {{Q1}} m&lt;sup&gt;2&lt;/sup&gt; en ha.*
Convertir {{Q1}} ha en m&lt;sup&gt;2&lt;/sup&gt;.
Convertir {{Q1}} m&lt;sup&gt;2&lt;/sup&gt; en a.</t>
  </si>
  <si>
    <t xml:space="preserve">¿Cuál es la equivalencia correcta para convertir m&lt;sup&gt;2&lt;/sup&gt; en ha?
1 ha = 10 000 m&lt;sup&gt;2&lt;/sup&gt;*
1 ha = 1 000 m&lt;sup&gt;2&lt;/sup&gt;
1 ha = 100 m&lt;sup&gt;2&lt;/sup&gt;</t>
  </si>
  <si>
    <t xml:space="preserve">Por tanto, completa el siguiente cálculo para hallar las hectáreas del terreno para la ciudad deportiva.
{{Q1}} m&lt;sup&gt;2&lt;/sup&gt; : 10 000 = {{A1}} ha
A1 = {{Q1}}/10000</t>
  </si>
  <si>
    <t xml:space="preserve">{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t>
  </si>
  <si>
    <t xml:space="preserve">Pepe y Juan van a comprar un chalet que, según el registro, mide &lt;span class=\"no-break\"&gt;{{Q1}} a,&lt;/span&gt; pero quieren saber cuánto es esa superficie en metros cuadrados.
El chalet mide &lt;span class=\"no-break\"&gt;{{A1}} m&lt;sup&gt;2&lt;/sup&gt;.&lt;/span&gt;</t>
  </si>
  <si>
    <t xml:space="preserve">Q1 = Mín: 10; Máx: 20; Step: 0.01</t>
  </si>
  <si>
    <t xml:space="preserve">¿Cuánta superficie ocupa el chalet?
El chalet ocupa {{A2}} a.
A2: {{Q1}}</t>
  </si>
  <si>
    <t xml:space="preserve">¿Qué pide el enunciado?
Convertir {{Q1}} a en m&lt;sup&gt;2&lt;/sup&gt;.*
Convertir {{Q1}} ha en m&lt;sup&gt;2&lt;/sup&gt;.
Convertir {{Q1}} m&lt;sup&gt;2&lt;/sup&gt; en a.</t>
  </si>
  <si>
    <t xml:space="preserve">¿Cuál es la equivalencia correcta para convertir a en m&lt;sup&gt;2&lt;/sup&gt;?
1 a = 10 000 m&lt;sup&gt;2&lt;/sup&gt;
1 a = 1 000 m&lt;sup&gt;2&lt;/sup&gt;
1 a = 100 m&lt;sup&gt;2&lt;/sup&gt;*</t>
  </si>
  <si>
    <t xml:space="preserve">Por tanto, completa el siguiente cálculo para hallar los metros cuadrados que ocupa el chalet.
{{Q1}} a × 100 = {{A1}} m&lt;sup&gt;2&lt;/sup&gt;
A1 = {{Q1}}*100</t>
  </si>
  <si>
    <t xml:space="preserve">{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</si>
  <si>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Javier tiene un terreno de &lt;span class=\"no-break\"&gt;{{Q1}} a&lt;/span&gt; en el que quiere montar varias pistas de pádel. Calcula los metros cuadrados que mide ese terreno.
El tereno mide &lt;span class=\"no-break\"&gt;{{A1}} m&lt;sup&gt;2&lt;/sup&gt;.&lt;/span&gt; </t>
  </si>
  <si>
    <t xml:space="preserve">Q1 = Mín: 4; Máx: 20; Step: 0.1</t>
  </si>
  <si>
    <t xml:space="preserve">¿Qué medida tiene el terreno para las pistas de pádel?
El terreno mide {{A2}} a.
A2: {{Q1}}</t>
  </si>
  <si>
    <t xml:space="preserve">Por tanto, completa el siguiente cálculo para hallar los metros cuadrados del terreno para las pistas de pádel.
{{Q1}} a × 100 = {{A1}} m&lt;sup&gt;2&lt;/sup&gt;
A1 = {{Q1}}*100</t>
  </si>
  <si>
    <t xml:space="preserve">{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t>
  </si>
  <si>
    <t xml:space="preserve">El ayuntamiento de un pueblo va a construir una red de canales que ocupen sus &lt;span class=\"no-break\"&gt;{{Q1}} ha.&lt;/span&gt; ¿A cuántos metros cuadrados equivale esta superficie?
Esta superficie mide &lt;span class=\"no-break\"&gt;{{A1}} m&lt;sup&gt;2&lt;/sup&gt;.&lt;/span&gt;</t>
  </si>
  <si>
    <t xml:space="preserve">Q1 = Mín: 1; Máx: 10; Step: 0.00001</t>
  </si>
  <si>
    <t xml:space="preserve">¿Cuánto ocupará la red de canales?
La red ocupará {{A2}} ha.
A2: {{Q1}}</t>
  </si>
  <si>
    <t xml:space="preserve">¿Qué pide el enunciado?
Convertir {{Q1}} ha en m&lt;sup&gt;2&lt;/sup&gt;.*
Convertir {{Q1}} m&lt;sup&gt;2&lt;/sup&gt; en ha.
Convertir {{Q1}} a en m&lt;sup&gt;2&lt;/sup&gt;.</t>
  </si>
  <si>
    <t xml:space="preserve">Por tanto, completa el siguiente cálculo para hallar los metros cuadrados que ocupará la red de canales.
{{Q1}} ha × 10 000 = {{A1}} m&lt;sup&gt;2&lt;/sup&gt;
A1 = {{Q1}}*10000</t>
  </si>
  <si>
    <t xml:space="preserve">{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t>
  </si>
  <si>
    <t xml:space="preserve">M5-MyM-21a</t>
  </si>
  <si>
    <t xml:space="preserve">Transforma medidas de superficie de forma simple a compleja y viceversa</t>
  </si>
  <si>
    <t xml:space="preserve">Señala si las siguientes transformaciones de medidas de superficie son correctas o no.
&lt;span class=\"no-break\"&gt;{{Q1}} m&lt;sup&gt;2&lt;/sup&gt;&lt;/span&gt; y &lt;span class=\"no-break\"&gt;{{Q2}} cm&lt;sup&gt;2&lt;/sup&gt;&lt;/span&gt; = &lt;span class=\"no-break\"&gt;{{A1}} m&lt;sup&gt;2&lt;/sup&gt;&lt;/span&gt;*
&lt;span class=\"no-break\"&gt;{{Q3}} km&lt;sup&gt;2&lt;/sup&gt;&lt;/span&gt; y &lt;span class=\"no-break\"&gt;{{Q4}} m&lt;sup&gt;2&lt;/sup&gt;&lt;/span&gt; = &lt;span class=\"no-break\"&gt;{{A2}} km&lt;sup&gt;2&lt;/sup&gt;&lt;/span&gt;*
&lt;span class=\"no-break\"&gt;{{Q5}} dam&lt;sup&gt;2&lt;/sup&gt;&lt;/span&gt; y &lt;span class=\"no-break\"&gt;{{Q6}} dm&lt;sup&gt;2&lt;/sup&gt;&lt;/span&gt; = &lt;span class=\"no-break\"&gt;{{A3}} dm&lt;sup&gt;2&lt;/sup&gt;&lt;/span&gt;*
&lt;span class=\"no-break\"&gt;{{Q7}} cm&lt;sup&gt;2&lt;/sup&gt;&lt;/span&gt; y &lt;span class=\"no-break\"&gt;{{Q8}} mm&lt;sup&gt;2&lt;/sup&gt;&lt;/span&gt; = &lt;span class=\"no-break\"&gt;{{A4}} mm&lt;sup&gt;2&lt;/sup&gt;&lt;/span&gt;*
&lt;span class=\"no-break\"&gt;{{Q9}} hm&lt;sup&gt;2&lt;/sup&gt;&lt;/span&gt; y &lt;span class=\"no-break\"&gt;{{Q10}} m&lt;sup&gt;2&lt;/sup&gt;&lt;/span&gt; = &lt;span class=\"no-break\"&gt;{{A5}} hm&lt;sup&gt;2&lt;/sup&gt;&lt;/span&gt;*
&lt;span class=\"no-break\"&gt;{{Q11}} m&lt;sup&gt;2&lt;/sup&gt;&lt;/span&gt; y &lt;span class=\"no-break\"&gt;{{Q12}} cm&lt;sup&gt;2&lt;/sup&gt;&lt;/span&gt; = &lt;span class=\"no-break\"&gt;{{A6}} m&lt;sup&gt;2&lt;/sup&gt;&lt;/span&gt;
&lt;span class=\"no-break\"&gt;{{Q13}} km&lt;sup&gt;2&lt;/sup&gt;&lt;/span&gt; y &lt;span class=\"no-break\"&gt;{{Q14}} m&lt;sup&gt;2&lt;/sup&gt;&lt;/span&gt; = &lt;span class=\"no-break\"&gt;{{A7}} km&lt;sup&gt;2&lt;/sup&gt;&lt;/span&gt;
&lt;span class=\"no-break\"&gt;{{Q15}} cm&lt;sup&gt;2&lt;/sup&gt;&lt;/span&gt; y &lt;span class=\"no-break\"&gt;{{Q16}} mm&lt;sup&gt;2&lt;/sup&gt;&lt;/span&gt; = &lt;span class=\"no-break\"&gt;{{A8}} mm&lt;sup&gt;2&lt;/sup&gt;&lt;/span&gt;
&lt;span class=\"no-break\"&gt;{{Q17}} hm&lt;sup&gt;2&lt;/sup&gt;&lt;/span&gt; y &lt;span class=\"no-break\"&gt;{{Q18}} m&lt;sup&gt;2&lt;/sup&gt;&lt;/span&gt; = &lt;span class=\"no-break\"&gt;{{A9}} hm&lt;sup&gt;2&lt;/sup&gt;&lt;/span&gt;
(Se muestran 3, 2 son correctas; etiquetas: Correcto | Incorrecto)</t>
  </si>
  <si>
    <t xml:space="preserve">Q1: Mín = 1; Máx = 99; Incremento = 1
Q2: Mín = 100; Máx = 9900; Incremento = 100
Q3: Mín = 1; Máx = 9; Incremento = 1
Q4: Mín = 10000; Máx = 990000; Incremento = 10000
Q5: Mín = 1; Máx = 9; Incremento = 1
Q6: Mín = 100; Máx = 9990; Incremento = 10
Q7: Mín = 1; Máx = 99; Incremento = 1
Q8: Mín = 1; Máx = 99; Incremento = 1
Q9: Mín = 1; Máx = 99; Incremento = 1
Q10: Mín = 1000; Máx = 9000; Incremento = 1000
Q11: Mín = 1; Máx = 99; Incremento = 1
Q12}: Mín = 100; Máx = 9900; Incremento = 100
Q13: Mín = 1; Máx = 9; Incremento = 1
Q14: Mín = 10000; Máx = 990000; Incremento = 10000
Q15: Mín = 1; Máx = 99; Incremento = 1
Q16: Mín = 1; Máx = 99; Incremento = 1
Q17: Mín = 1; Máx = 99; Incremento = 1
Q18: Mín = 1000; Máx = 9000; Incremento = 1000</t>
  </si>
  <si>
    <t xml:space="preserve">A1 = {{Q1}} + {{Q2}}/10000
A2 = {{Q3}} + {{Q4}}/1000000
A3 = {{Q5}}*10000 + {{Q6}}
A4 = {{Q7}}*100 + {{Q8}}
A5 = {{Q9}} + {{Q10}}/10000
A6 = {{Q11}} + {{Q12}}/100
A7 = {{Q13}} + {{Q14}}/1000
A8 = {{Q15}}*10 + {{Q16}}
A9 = {{Q17}} + {{Q18}}/100</t>
  </si>
  <si>
    <t xml:space="preserve">(IMAGEN)</t>
  </si>
  <si>
    <t xml:space="preserve">&lt;p&gt;Cada unidad de superficie es 100 veces mayor que la inmediatamente inferior y 100 veces menor que la inmediatamente superior.&lt;/p&gt;
Imagen de TE
-Si falla {{A1}}:
&lt;p&gt;Esta transformación es correcta, ya que:&lt;/p&gt;&lt;p&gt;&lt;span class=\"no-break\"&gt;{{Q2}} cm&lt;sup&gt;2&lt;/sup&gt;&lt;/span&gt; = {{Q2}} : 10 000 = &lt;span class=\"no-break\"&gt;{{T1}} m&lt;sup&gt;2&lt;/sup&gt;&lt;/span&gt;&lt;/p&gt;&lt;p&gt;&lt;span class=\"no-break\"&gt;{{Q1}} m&lt;sup&gt;2&lt;/sup&gt;&lt;/span&gt; + &lt;span class=\"no-break\"&gt;{{T1}} m&lt;sup&gt;2&lt;/sup&gt;&lt;/span&gt; = &lt;span class=\"no-break\"&gt;{{A1}} m&lt;sup&gt;2&lt;/sup&gt;&lt;/span&gt;&lt;/p&gt;
-Si falla {{A2}}:
&lt;p&gt;Esta transformación es correcta, ya que:&lt;/p&gt;&lt;p&gt;&lt;span class=\"no-break\"&gt;{{Q4}} m&lt;sup&gt;2&lt;/sup&gt;&lt;/span&gt; = {{Q4}} : 1 000 000 = &lt;span class=\"no-break\"&gt;{{T2}} km&lt;sup&gt;2&lt;/sup&gt;&lt;/span&gt;&lt;/p&gt;&lt;p&gt;&lt;span class=\"no-break\"&gt;{{Q3}} km&lt;sup&gt;2&lt;/sup&gt;&lt;/span&gt; + &lt;span class=\"no-break\"&gt;{{T2}} km&lt;sup&gt;2&lt;/sup&gt;&lt;/span&gt; = &lt;span class=\"no-break\"&gt;{{A2}} km&lt;sup&gt;2&lt;/sup&gt;&lt;/span&gt;&lt;/p&gt;
-Si falla {{A3}}:
&lt;p&gt;Esta transformación es correcta, ya que:&lt;/p&gt;&lt;p&gt;&lt;span class=\"no-break\"&gt;{{Q5}} dam&lt;sup&gt;2&lt;/sup&gt;&lt;/span&gt; = {{Q5}} × 10 000 = &lt;span class=\"no-break\"&gt;{{T3}} dm&lt;sup&gt;2&lt;/sup&gt;&lt;/span&gt;&lt;/p&gt;&lt;p&gt;&lt;span class=\"no-break\"&gt;{{T3}} dm&lt;sup&gt;2&lt;/sup&gt;&lt;/span&gt; + &lt;span class=\"no-break\"&gt;{{Q6}} dm&lt;sup&gt;2&lt;/sup&gt;&lt;/span&gt; = &lt;span class=\"no-break\"&gt;{{A3}} dm&lt;sup&gt;2&lt;/sup&gt;&lt;/span&gt;&lt;/p&gt;
-Si falla {{A4}}:
&lt;p&gt;Esta transformación es correcta, ya que:&lt;/p&gt;&lt;p&gt;&lt;span class=\"no-break\"&gt;{{Q7}} cm&lt;sup&gt;2&lt;/sup&gt;&lt;/span&gt; = {{Q7}} × 100 = &lt;span class=\"no-break\"&gt;{{T4}} mm&lt;sup&gt;2&lt;/sup&gt;&lt;/span&gt;&lt;/p&gt;&lt;p&gt;&lt;span class=\"no-break\"&gt;{{T4}} mm&lt;sup&gt;2&lt;/sup&gt;&lt;/span&gt; + &lt;span class=\"no-break\"&gt;{{Q8}} mm&lt;sup&gt;2&lt;/sup&gt;&lt;/span&gt; = &lt;span class=\"no-break\"&gt;{{A4}} mm&lt;sup&gt;2&lt;/sup&gt;&lt;/span&gt;&lt;/p&gt;
-Si falla {{A5}}:
&lt;p&gt;Esta transformación es correcta, ya que:&lt;/p&gt;&lt;p&gt;&lt;span class=\"no-break\"&gt;{{Q10}} m&lt;sup&gt;2&lt;/sup&gt;&lt;/span&gt; = {{Q10}} : 10 000 = &lt;span class=\"no-break\"&gt;{{T5}} hm&lt;sup&gt;2&lt;/sup&gt;&lt;/span&gt;&lt;/p&gt;&lt;p&gt;&lt;span class=\"no-break\"&gt;{{Q9}} hm&lt;sup&gt;2&lt;/sup&gt;&lt;/span&gt; + &lt;span class=\"no-break\"&gt;{{T5}} hm&lt;sup&gt;2&lt;/sup&gt;&lt;/span&gt; = &lt;span class=\"no-break\"&gt;{{A5}} hm&lt;sup&gt;2&lt;/sup&gt;&lt;/span&gt;&lt;/p&gt;
-Si falla {{A6}}:
&lt;p&gt;Esta transformación es incorrecta, ya que:&lt;/p&gt;&lt;p&gt;&lt;span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-Si falla {{A7}}:
&lt;p&gt;Esta transformación es incorrecta, ya que:&lt;/p&gt;&lt;p&gt;&lt;span class=\"no-break\"&gt;{{Q14}} m&lt;sup&gt;2&lt;/sup&gt;&lt;/span&gt; = {{Q1}} : 1 000 000 = &lt;span class=\"no-break\"&gt;{{T13}} km&lt;sup&gt;2&lt;/sup&gt;&lt;/span&gt;&lt;/p&gt;&lt;p&gt;&lt;span class=\"no-break\"&gt;{{Q13}} km&lt;sup&gt;2&lt;/sup&gt;&lt;/span&gt; + &lt;span class=\"no-break\"&gt;{{T13}} km&lt;sup&gt;2&lt;/sup&gt;&lt;/span&gt; = &lt;span class=\"no-break\"&gt;{{T14}} km&lt;sup&gt;2&lt;/sup&gt;&lt;/span&gt;&lt;/p&gt;
-Si falla {{A8}}:
&lt;p&gt;Esta transformación es incorrecta, ya que:&lt;/p&gt;&lt;p&gt;&lt;span class=\"no-break\"&gt;{{Q15}} cm&lt;sup&gt;2&lt;/sup&gt;&lt;/span&gt; = {{Q1}} × 100 = &lt;span class=\"no-break\"&gt;{{T15}} mm&lt;sup&gt;2&lt;/sup&gt;&lt;/span&gt;&lt;/p&gt;&lt;p&gt;&lt;span class=\"no-break\"&gt;{{T15}} mm&lt;sup&gt;2&lt;/sup&gt;&lt;/span&gt; + &lt;span class=\"no-break\"&gt;{{Q16}} mm&lt;sup&gt;2&lt;/sup&gt;&lt;/span&gt; = &lt;span class=\"no-break\"&gt;{{T16}} mm&lt;sup&gt;2&lt;/sup&gt;&lt;/span&gt;&lt;/p&gt;
-Si falla {{A9}}:
&lt;p&gt;Esta transformación es incorrecta, ya que:&lt;/p&gt;&lt;p&gt;&lt;span class=\"no-break\"&gt;{{Q18}} m&lt;sup&gt;2&lt;/sup&gt;&lt;/span&gt; = {{Q1}} : 10 000 = &lt;span class=\"no-break\"&gt;{{T17}} hm&lt;sup&gt;2&lt;/sup&gt;&lt;/span&gt;&lt;/p&gt;&lt;p&gt;&lt;span class=\"no-break\"&gt;{{Q17}} hm&lt;sup&gt;2&lt;/sup&gt;&lt;/span&gt; + &lt;span class=\"no-break\"&gt;{{T17}} hm&lt;sup&gt;2&lt;/sup&gt;&lt;/span&gt; = &lt;span class=\"no-break\"&gt;{{T18}} hm&lt;sup&gt;2&lt;/sup&gt;&lt;/span&gt;&lt;/p&gt;
</t>
  </si>
  <si>
    <t xml:space="preserve">{{T1}} = {{Q2}}/10000
{{T2}} = {{Q4}}/1000000
{{T3}} = {{Q5}}*10000
{{T4}} = {{Q7}}*100
{{T5}} = {{Q10}}/10000
{{T11}} = {{Q12}}/10000
{{T12}} = {{Q11}} + {{Q12}}/10000
{{T13}} = {{Q14}}/1000000
{{T14}} = {{Q13}} + {{Q14}}/1000000
{{T15}} = {{Q15}}*100
{{T16}} = {{Q15}}*100 + {{Q16}}
{{T17}} = {{Q18}}/10000
{{T18}} = {{Q17}} + {{Q18}}/10000</t>
  </si>
  <si>
    <t xml:space="preserve">{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t>
  </si>
  <si>
    <t xml:space="preserve">Completa las siguientes equivalencias de medidas de superficie.
&lt;span class=\"no-break\"&gt;{{Q1}} km&lt;sup&gt;2&lt;/sup&gt;&lt;/span&gt; y &lt;span class=\"no-break\"&gt;{{Q2}} m&lt;sup&gt;2&lt;/sup&gt;&lt;/span&gt; = &lt;span class=\"no-break\"&gt;{{A1}} m&lt;sup&gt;2&lt;/sup&gt;&lt;/span&gt;
&lt;span class=\"no-break\"&gt;{{T1}} dam&lt;sup&gt;2&lt;/sup&gt;&lt;/span&gt; = &lt;span class=\"no-break\"&gt;{{A3}} hm&lt;sup&gt;2&lt;/sup&gt;&lt;/span&gt; y &lt;span class=\"no-break\"&gt;{{A4}} dam&lt;sup&gt;2&lt;/sup&gt;&lt;/span&gt;</t>
  </si>
  <si>
    <t xml:space="preserve">Q1: Mín = 1; Máx = 9; Incremento = 1
Q2: Mín = 100; Máx = 999; Incremento = 1
Q3: Mín = 1; Máx = 9; Incremento = 1
Q4: Mín = 1; Máx = 99; Incremento = 1</t>
  </si>
  <si>
    <t xml:space="preserve">A1 = {{Q1}}*1000000 + {{Q2}}
T1 = {{Q3}}*100 + {{Q4}}
A3 = {{Q3}}
A4 = {{Q4}}</t>
  </si>
  <si>
    <t xml:space="preserve">&lt;p&gt;Cada unidad de superficie es 100 veces mayor que la inmediatamente inferior y 100 veces menor que la inmediatamente superior.&lt;/p&gt;
Imagen de TE
-Sí falla A1 
&lt;p&gt;&lt;span class=\"no-break\"&gt;{{Q1}} km&lt;sup&gt;2&lt;/sup&gt;&lt;/span&gt; = {{Q1}} × 1 000 000 = &lt;span class=\"no-break\"&gt;{{T2}} m&lt;sup&gt;2&lt;/sup&gt;&lt;/span&gt;&lt;/p&gt;&lt;p&gt;&lt;span class=\"no-break\"&gt;{{T2}} m&lt;sup&gt;2&lt;/sup&gt;&lt;/span&gt; + &lt;span class=\"no-break\"&gt;{{Q2}} m&lt;sup&gt;2&lt;/sup&gt;&lt;/span&gt;&lt;/p&gt; = &lt;span class=\"no-break\"&gt;{{A1}} m&lt;sup&gt;2&lt;/sup&gt;&lt;/span&gt;&lt;/p&gt;
-Sí falla A2
&lt;p&gt;&lt;span class=\"no-break\"&gt;{{T1}} dam&lt;sup&gt;2&lt;/sup&gt;&lt;/span&gt; = {{T1}} : 100 = &lt;span class=\"no-break\"&gt;{{T3}} hm&lt;sup&gt;2&lt;/sup&gt;&lt;/span&gt;&lt;/p&gt;&lt;p&gt;&lt;span class=\"no-break\"&gt;{{T3}} hm&lt;sup&gt;2&lt;/sup&gt;&lt;/span&gt; = &lt;span class=\"no-break\"&gt;{{Q3}} hm&lt;sup&gt;2&lt;/sup&gt;&lt;/span&gt; y &lt;span class=\"no-break\"&gt;{{Q4}} dam&lt;sup&gt;2&lt;/sup&gt;&lt;/span&gt;&lt;/p&gt;</t>
  </si>
  <si>
    <t xml:space="preserve">T2 = {{Q1}}*1000000
T3 = {{Q3}} + {{Q4}}/100</t>
  </si>
  <si>
    <t xml:space="preserve">{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t>
  </si>
  <si>
    <t xml:space="preserve">Completa las siguientes equivalencias de medidas de superficie.
&lt;span class=\"no-break\"&gt;{{Q1}} m&lt;sup&gt;2&lt;/sup&gt;&lt;/span&gt; y &lt;span class=\"no-break\"&gt;{{Q2}} cm&lt;sup&gt;2&lt;/sup&gt;&lt;/span&gt; = &lt;span class=\"no-break\"&gt;{{A1}} m&lt;sup&gt;2&lt;/sup&gt;&lt;/span&gt;
&lt;span class=\"no-break\"&gt;{{T1}} mm&lt;sup&gt;2&lt;/sup&gt;&lt;/span&gt; = &lt;span class=\"no-break\"&gt;{{A3}} dm&lt;sup&gt;2&lt;/sup&gt;&lt;/span&gt; y &lt;span class=\"no-break\"&gt;{{A4}} mm&lt;sup&gt;2&lt;/sup&gt;&lt;/span&gt;</t>
  </si>
  <si>
    <t xml:space="preserve">Q1: Mín = 1; Máx = 99; Incremento = 1
Q2: Mín = 100; Máx = 999; Incremento = 1
Q3: Mín = 10; Máx = 99; Incremento = 1
Q4: Mín = 10; Máx = 99; Incremento = 1</t>
  </si>
  <si>
    <t xml:space="preserve">A1 = {{Q1}} + {{Q2}}/10000 
T1 = {{Q3}}*10000 + {{Q4}}
A3 = {{Q3}}
A4 = {{Q4}}</t>
  </si>
  <si>
    <t xml:space="preserve">&lt;p&gt;Cada unidad de superficie es 100 veces mayor que la inmediatamente inferior y 100 veces menor que la inmediatamente superior.&lt;/p&gt;
Imagen de TE
-Si falla A1 
&lt;p&gt;&lt;span class=\"no-break\"&gt;{{Q2}} cm&lt;sup&gt;2&lt;/sup&gt;&lt;/span&gt; = {{Q2}} : 10 000 = &lt;span class=\"no-break\"&gt;{{T2}} m&lt;sup&gt;2&lt;/sup&gt;&lt;/span&gt;&lt;/p&gt;&lt;p&gt;&lt;span class=\"no-break\"&gt;{{Q1}} m&lt;sup&gt;2&lt;/sup&gt;&lt;/span&gt; + &lt;span class=\"no-break\"&gt;{{T2}} m&lt;sup&gt;2&lt;/sup&gt;&lt;/span&gt;&lt;/p&gt; = &lt;span class=\"no-break\"&gt;{{A1}} m&lt;sup&gt;2&lt;/sup&gt;&lt;/span&gt;&lt;/p&gt;
-Si falla A2
&lt;p&gt;&lt;span class=\"no-break\"&gt;{{T1}} mm&lt;sup&gt;2&lt;/sup&gt;&lt;/span&gt; = {{T1}} : 10 000 = &lt;span class=\"no-break\"&gt;{{T3}} dm&lt;sup&gt;2&lt;/sup&gt;&lt;/span&gt;&lt;/p&gt;&lt;p&gt;&lt;span class=\"no-break\"&gt;{{T3}} dm&lt;sup&gt;2&lt;/sup&gt;&lt;/span&gt; = &lt;span class=\"no-break\"&gt;{{Q3}} dm&lt;sup&gt;2&lt;/sup&gt;&lt;/span&gt; y &lt;span class=\"no-break\"&gt;{{Q4}} mm&lt;sup&gt;2&lt;/sup&gt;&lt;/span&gt;&lt;/p&gt;</t>
  </si>
  <si>
    <t xml:space="preserve">T2 = {{Q2}}/10000
T3 = {{Q3}} + {{Q4}}/10000</t>
  </si>
  <si>
    <t xml:space="preserve">{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t>
  </si>
  <si>
    <t xml:space="preserve">Completa las siguientes equivalencias de medidas de superficie.
&lt;span class=\"no-break\"&gt;{{Q1}} dam&lt;sup&gt;2&lt;/sup&gt;&lt;/span&gt; y &lt;span class=\"no-break\"&gt;{{Q2}} dm&lt;sup&gt;2&lt;/sup&gt;&lt;/span&gt; = &lt;span class=\"no-break\"&gt;{{A1}} dm&lt;sup&gt;2&lt;/sup&gt;&lt;/span&gt;
&lt;span class=\"no-break\"&gt;{{T1}} km&lt;sup&gt;2&lt;/sup&gt;&lt;/span&gt; = &lt;span class=\"no-break\"&gt;{{A3}} km&lt;sup&gt;2&lt;/sup&gt;&lt;/span&gt; y &lt;span class=\"no-break\"&gt;{{A4}} hm&lt;sup&gt;2&lt;/sup&gt;&lt;/span&gt;</t>
  </si>
  <si>
    <t xml:space="preserve">Q1: Mín = 1; Máx = 9; Incremento = 1
Q2: Mín = 1000; Máx = 9900; Incremento = 100
Q3: Mín = 1; Máx = 99; Incremento = 1
Q4: Mín = 1; Máx = 99; Incremento = 1</t>
  </si>
  <si>
    <t xml:space="preserve">A1 = {{Q1}}*10000 + {{Q2}}
T1 = {{Q3}} + {{Q4}}/100
A3 = {{Q3}}
A4 = {{Q4}}</t>
  </si>
  <si>
    <t xml:space="preserve">&lt;p&gt;Cada unidad de superficie es 100 veces mayor que la inmediatamente inferior y 100 veces menor que la inmediatamente superior.&lt;/p&gt;
Imagen de TE
-Si falla A1 
&lt;p&gt;&lt;span class=\"no-break\"&gt;{{Q1}} dam&lt;sup&gt;2&lt;/sup&gt;&lt;/span&gt; = {{Q1}} × 10 000 = &lt;span class=\"no-break\"&gt;{{T2}} dm&lt;sup&gt;2&lt;/sup&gt;&lt;/span&gt;&lt;/p&gt;&lt;p&gt;&lt;span class=\"no-break\"&gt;{{T2}} dm&lt;sup&gt;2&lt;/sup&gt;&lt;/span&gt; + &lt;span class=\"no-break\"&gt;{{Q2}} dm&lt;sup&gt;2&lt;/sup&gt;&lt;/span&gt; = &lt;span class=\"no-break\"&gt;{{A1}} dm&lt;sup&gt;2&lt;/sup&gt;&lt;/span&gt;&lt;/p&gt;
-Si falla A2
&lt;p&gt;&lt;span class=\"no-break\"&gt;{{T1}} km&lt;sup&gt;2&lt;/sup&gt;&lt;/span&gt; = &lt;span class=\"no-break\"&gt;{{Q3}} km&lt;sup&gt;2&lt;/sup&gt;&lt;/span&gt; y &lt;span class=\"no-break\"&gt;{{Q4}} hm&lt;sup&gt;2&lt;/sup&gt;&lt;/span&gt;&lt;/p&gt;</t>
  </si>
  <si>
    <t xml:space="preserve">T2 = {{Q1}}*10000</t>
  </si>
  <si>
    <t xml:space="preserve">{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t>
  </si>
  <si>
    <t xml:space="preserve">En el pueblo de Hugo han plantado girasoles en un terreno de &lt;span class=\"no-break\"&gt;{{Q1}} hm&lt;sup&gt;2&lt;/sup&gt;&lt;/span&gt; y &lt;span class=\"no-break\"&gt;{{Q2}} dam&lt;sup&gt;2&lt;/sup&gt;.&lt;/span&gt; ¿A cuántos km&lt;sup&gt;2&lt;/sup&gt; equivale esta superficie?
El terreno tiene una superficie de &lt;span class=\"no-break\"&gt;{{A1}} km&lt;sup&gt;2&lt;/sup&gt;.&lt;/span&gt;</t>
  </si>
  <si>
    <t xml:space="preserve">Q1: Mín = 100; Máx = 999; Incremento = 1
Q2: Mín = 1; Máx = 99; Incremento = 1</t>
  </si>
  <si>
    <t xml:space="preserve">A1 = {{Q1}} / 100 + {{Q2}} / 10000</t>
  </si>
  <si>
    <t xml:space="preserve">¿Cuál es la medida del terreno de girasoles?
El terreno mide &lt;span class=\"no-break\"&gt;{{A1}} hm&lt;sup&gt;2&lt;/sup&gt;&lt;/span&gt; y &lt;span class=\"no-break\"&gt;{{A2}} dam&lt;sup&gt;2&lt;/sup&gt;.&lt;/span&gt;
A1 = {{Q1}}
A2 = {{Q2}}</t>
  </si>
  <si>
    <t xml:space="preserve">¿Qué pide el enunciado?
Convertir &lt;span class=\"no-break\"&gt;{{Q1}} hm&lt;sup&gt;2&lt;/sup&gt;&lt;/span&gt; y &lt;span class=\"no-break\"&gt;{{Q2}} dam&lt;sup&gt;2&lt;/sup&gt;&lt;/span&gt; a km&lt;sup&gt;2&lt;/sup&gt;.*
Convertir &lt;span class=\"no-break\"&gt;{{Q1}} hm&lt;sup&gt;2&lt;/sup&gt;&lt;/span&gt; y &lt;span class=\"no-break\"&gt;{{Q2}} dam&lt;sup&gt;2&lt;/sup&gt;&lt;/span&gt; a m&lt;sup&gt;2&lt;/sup&gt;.
Convertir &lt;span class=\"no-break\"&gt;{{Q2}} hm&lt;sup&gt;2&lt;/sup&gt;&lt;/span&gt; y &lt;span class=\"no-break\"&gt;{{Q1}} dam&lt;sup&gt;2&lt;/sup&gt;&lt;/span&gt; a km&lt;sup&gt;2&lt;/sup&gt;.</t>
  </si>
  <si>
    <t xml:space="preserve">Con la ayuda de la anterior tabla, completa estas conversiones de unidades.
{{Q1}} hm&lt;sup&gt;2&lt;/sup&gt; : 100 = {{A1}} km&lt;sup&gt;2&lt;/sup&gt;
{{Q2}} dam&lt;sup&gt;2&lt;/sup&gt; : 10 000 = {{A2}} km&lt;sup&gt;2&lt;/sup&gt;
Cloze math
A1={{Q1}}/100
A2={{Q2}}/10000</t>
  </si>
  <si>
    <t xml:space="preserve">Por tanto, el terreno de girasoles tiene las siguientes medidas.
{{Q1}} hm&lt;sup&gt;2&lt;/sup&gt; + {{Q2}} dam&lt;sup&gt;2&lt;/sup&gt; = {{T1}} km&lt;sup&gt;2&lt;/sup&gt; + {{T2}} km&lt;sup&gt;2&lt;/sup&gt; = {{A1}} km&lt;sup&gt;2&lt;/sup&gt;
Cloze math
T1={{Q1}}/100
T2={{Q2}}/10000
A1={{Q1}}/100+{{Q2}}/10000</t>
  </si>
  <si>
    <t xml:space="preserve">{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t>
  </si>
  <si>
    <t xml:space="preserve">La playa a la que va a veranear Adara con su familia tiene una extensión de &lt;span class=\"no-break\"&gt;{{Q1}} dam&lt;sup&gt;2&lt;/sup&gt;&lt;/span&gt; y &lt;span class=\"no-break\"&gt;{{Q2}} m&lt;sup&gt;2&lt;/sup&gt;.&lt;/span&gt; ¿A cuántos hm&lt;sup&gt;2&lt;/sup&gt; equivale esta medida? Redondea el resultado a las centésimas.
La playa se extiende a lo largo de &lt;span class=\"no-break\"&gt;{{A1}} hm&lt;sup&gt;2&lt;/sup&gt;.&lt;/span&gt;</t>
  </si>
  <si>
    <t xml:space="preserve">Q1: Mín = 100; Máx = 9999; Incremento = 1
Q2: Mín = 1; Máx = 99; Incremento = 1</t>
  </si>
  <si>
    <t xml:space="preserve">A1 = {{Q1}} / 100 + {{Q2}} / 10000 </t>
  </si>
  <si>
    <t xml:space="preserve">¿Cuál es la medida de la playa?
La playa mide &lt;span class=\"no-break\"&gt;{{A1}} dam&lt;sup&gt;2&lt;/sup&gt;&lt;/span&gt; y &lt;span class=\"no-break\"&gt;{{A2}} m&lt;sup&gt;2&lt;/sup&gt;.&lt;/span&gt;
A1 = {{Q1}}
A2 = {{Q2}}</t>
  </si>
  <si>
    <t xml:space="preserve">¿Qué pide el enunciado?
Convertir &lt;span class=\"no-break\"&gt;{{Q1}} dam&lt;sup&gt;2&lt;/sup&gt;&lt;/span&gt; y &lt;span class=\"no-break\"&gt;{{Q2}} m&lt;sup&gt;2&lt;/sup&gt;&lt;/span&gt; a hm&lt;sup&gt;2&lt;/sup&gt;.*
Convertir &lt;span class=\"no-break\"&gt;{{Q1}} dam&lt;sup&gt;2&lt;/sup&gt;&lt;/span&gt; y &lt;span class=\"no-break\"&gt;{{Q2}} m&lt;sup&gt;2&lt;/sup&gt;&lt;/span&gt; a dam&lt;sup&gt;2&lt;/sup&gt;.
Convertir &lt;span class=\"no-break\"&gt;{{Q1}} dam&lt;sup&gt;2&lt;/sup&gt;&lt;/span&gt; y &lt;span class=\"no-break\"&gt;{{Q2}} m&lt;sup&gt;2&lt;/sup&gt;&lt;/span&gt; a km&lt;sup&gt;2&lt;/sup&gt;.</t>
  </si>
  <si>
    <t xml:space="preserve">Con la ayuda de la anterior tabla, completa estas conversiones de unidades.
{{Q1}} dam&lt;sup&gt;2&lt;/sup&gt; : 100 = {{A1}} hm&lt;sup&gt;2&lt;/sup&gt;
{{Q2}} m&lt;sup&gt;2&lt;/sup&gt; : 10 000 = {{A2}} hm&lt;sup&gt;2&lt;/sup&gt;
Cloze math
A1={{Q1}}/100
A2={{Q2}}/10000</t>
  </si>
  <si>
    <t xml:space="preserve">Por tanto, el tamaño de la playa es el siguiente.
{{Q1}} dam&lt;sup&gt;2&lt;/sup&gt; + {{Q2}} m&lt;sup&gt;2&lt;/sup&gt; = {{T1}} hm&lt;sup&gt;2&lt;/sup&gt; + {{T2}} hm&lt;sup&gt;2&lt;/sup&gt; = {{A1}} hm&lt;sup&gt;2&lt;/sup&gt;
Cloze math
T1={{Q1}}/100
T2={{Q2}}/10000
A1={{Q1}}/100+{{Q2}}/10000</t>
  </si>
  <si>
    <t xml:space="preserve">{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t>
  </si>
  <si>
    <t xml:space="preserve">Mario ha comprado una bandeja con una superficie de &lt;span class=\"no-break\"&gt;{{T1}} cm&lt;sup&gt;2&lt;/sup&gt;.&lt;/span&gt; Expresa esta medida de forma compleja.
La bandeja tiene una superficie de &lt;span class=\"no-break\"&gt;{{A1}} dm&lt;sup&gt;2&lt;/sup&gt;&lt;/span&gt; y &lt;span class=\"no-break\"&gt;{{A2}} cm&lt;sup&gt;2&lt;/sup&gt;.&lt;/span&gt;</t>
  </si>
  <si>
    <t xml:space="preserve">Q1: Mín = 5; Máx = 19; Step = 1
Q2: Mín = 1; Máx = 99; Step = 1</t>
  </si>
  <si>
    <t xml:space="preserve">T1 = {{Q1}}*100+{{Q2}}
A1 = {{Q1}}
A2 = {{Q2}}</t>
  </si>
  <si>
    <t xml:space="preserve">¿Cuál es la medida de la bandeja?
La bandeja mide &lt;span class=\"no-break\"&gt;{{A1}} cm&lt;sup&gt;2&lt;/sup&gt;.&lt;/span&gt;
A1 = {{Q1}}*100+{{Q2}}</t>
  </si>
  <si>
    <t xml:space="preserve">¿Qué pide el enunciado?
Convertir &lt;span class=\"no-break\"&gt;{{T1}} cm&lt;sup&gt;2&lt;/sup&gt;&lt;/span&gt; a dm&lt;sup&gt;2&lt;/sup&gt; y cm&lt;sup&gt;2&lt;/sup&gt;.*
Convertir &lt;span class=\"no-break\"&gt;{{T1}} cm&lt;sup&gt;2&lt;/sup&gt;&lt;/span&gt; a cm&lt;sup&gt;2&lt;/sup&gt; y mm&lt;sup&gt;2&lt;/sup&gt;.
Convertir &lt;span class=\"no-break\"&gt;{{T1}} cm&lt;sup&gt;2&lt;/sup&gt;&lt;/span&gt; a m&lt;sup&gt;2&lt;/sup&gt; y dm&lt;sup&gt;2&lt;/sup&gt;.
T1 = {{Q1}}*100+{{Q2}}</t>
  </si>
  <si>
    <t xml:space="preserve">Entonces, para convertir una medida de superficie simple a compleja hay que separar los términos en grupos de dos cifras. ¿Cuál de estas conversiones es la correcta?
&lt;span class=\"no-break\"&gt;{{Q3}}{{Q4}}{{Q5}}{{Q6}} cm&lt;sup&gt;2&lt;/sup&gt;&lt;/span&gt; = &lt;span class=\"no-break\"&gt;{{Q3}}{{Q4}} dm&lt;sup&gt;2&lt;/sup&gt;&lt;/span&gt; y &lt;span class=\"no-break\"&gt;{{Q5}}{{Q6}} cm&lt;sup&gt;2&lt;/sup&gt;&lt;/span&gt;*
&lt;span class=\"no-break\"&gt;{{Q3}}{{Q4}}{{Q5}}{{Q6}} cm&lt;sup&gt;2&lt;/sup&gt;&lt;/span&gt; = &lt;span class=\"no-break\"&gt;{{Q3}}{{Q4}}{{Q5}} dm&lt;sup&gt;2&lt;/sup&gt;&lt;/span&gt; y &lt;span class=\"no-break\"&gt;{{Q6}} cm&lt;sup&gt;2&lt;/sup&gt;&lt;/span&gt;
&lt;span class=\"no-break\"&gt;{{Q3}}{{Q4}}{{Q5}}{{Q6}} cm&lt;sup&gt;2&lt;/sup&gt;&lt;/span&gt; = &lt;span class=\"no-break\"&gt;{{Q3}} dm&lt;sup&gt;2&lt;/sup&gt;&lt;/span&gt; y &lt;span class=\"no-break\"&gt;{{Q4}}{{Q5}}{{Q6}} cm&lt;sup&gt;2&lt;/sup&gt;&lt;/span&gt;
Q3-Q4: Mín = 1; Máx = 9; Step = 1</t>
  </si>
  <si>
    <t xml:space="preserve">Por tanto, el tamaño de la bandeja es el siguiente.
&lt;span class=\"no-break\"&gt;{{T1}} cm&lt;sup&gt;2&lt;/sup&gt;&lt;/span&gt; = &lt;span class=\"no-break\"&gt;{{A1}} dm&lt;sup&gt;2&lt;/sup&gt;&lt;/span&gt; y &lt;span class=\"no-break\"&gt;{{A2}} cm&lt;sup&gt;2&lt;/sup&gt;&lt;/span&gt;</t>
  </si>
  <si>
    <t xml:space="preserve">{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t>
  </si>
  <si>
    <t xml:space="preserve">En el barrio de Cristina van a construir un espacio deportivo de &lt;span class=\"no-break\"&gt;{{T1}} m&lt;sup&gt;2&lt;/sup&gt;.&lt;/span&gt; ¿Cómo se expresa esa medida en forma compleja?
El nuevo espacio ocupará una extensión de &lt;span class=\"no-break\"&gt;{{A1}} dam&lt;sup&gt;2&lt;/sup&gt;&lt;/span&gt; y &lt;span class=\"no-break\"&gt;{{A2}} m&lt;sup&gt;2&lt;/sup&gt;.&lt;/span&gt;</t>
  </si>
  <si>
    <t xml:space="preserve">Q1: Mín = 10; Máx = 500; Step = 1
Q2: Mín = 1; Máx = 99; Step = 1</t>
  </si>
  <si>
    <t xml:space="preserve">¿Cuál es la medida del nuevo espacio?
El espacio mide &lt;span class=\"no-break\"&gt;{{A1}} m&lt;sup&gt;2&lt;/sup&gt;.&lt;/span&gt;
A1 = {{Q1}}*100+{{Q2}}</t>
  </si>
  <si>
    <t xml:space="preserve">¿Qué pide el enunciado?
Convertir &lt;span class=\"no-break\"&gt;{{T1}} m&lt;sup&gt;2&lt;/sup&gt;&lt;/span&gt; a dam&lt;sup&gt;2&lt;/sup&gt; y m&lt;sup&gt;2&lt;/sup&gt;.*
Convertir &lt;span class=\"no-break\"&gt;{{T1}} m&lt;sup&gt;2&lt;/sup&gt;&lt;/span&gt; a dm&lt;sup&gt;2&lt;/sup&gt; y cm&lt;sup&gt;2&lt;/sup&gt;.
Convertir &lt;span class=\"no-break\"&gt;{{T1}} m&lt;sup&gt;2&lt;/sup&gt;&lt;/span&gt; a m&lt;sup&gt;2&lt;/sup&gt; y dm&lt;sup&gt;2&lt;/sup&gt;.
T1 = {{Q1}}*100+{{Q2}}</t>
  </si>
  <si>
    <t xml:space="preserve">Entonces, para convertir una medida de superficie simple a compleja hay que separar los términos en grupos de dos cifras. ¿Cuál de estas conversiones es la correcta?
&lt;span class=\"no-break\"&gt;{{Q3}}{{Q4}}{{Q5}}{{Q6}}{{Q7}} cm&lt;sup&gt;2&lt;/sup&gt;&lt;/span&gt; = &lt;span class=\"no-break\"&gt;{{Q3}}{{Q4}}{{Q5}} dm&lt;sup&gt;2&lt;/sup&gt;&lt;/span&gt; y &lt;span class=\"no-break\"&gt;{{Q6}}{{Q7}} cm&lt;sup&gt;2&lt;/sup&gt;&lt;/span&gt;*
&lt;span class=\"no-break\"&gt;{{Q3}}{{Q4}}{{Q5}}{{Q6}}{{Q7}} cm&lt;sup&gt;2&lt;/sup&gt;&lt;/span&gt; = &lt;span class=\"no-break\"&gt;{{Q3}}{{Q4}} dm&lt;sup&gt;2&lt;/sup&gt;&lt;/span&gt; y &lt;span class=\"no-break\"&gt;{{Q5}}{{Q6}}{{Q7}} cm&lt;sup&gt;2&lt;/sup&gt;&lt;/span&gt;
&lt;span class=\"no-break\"&gt;{{Q3}}{{Q4}}{{Q5}}{{Q6}}{{Q7}} cm&lt;sup&gt;2&lt;/sup&gt;&lt;/span&gt; = &lt;span class=\"no-break\"&gt;{{Q3}}{{Q4}} dm&lt;sup&gt;2&lt;/sup&gt;&lt;/span&gt; y &lt;span class=\"no-break\"&gt;{{Q6}}{{Q7}}cm&lt;sup&gt;2&lt;/sup&gt;&lt;/span&gt;
Q3-Q7: Mín = 1; Máx = 9; Step = 1</t>
  </si>
  <si>
    <t xml:space="preserve">Por tanto, el tamaño del espacio deportivo es el siguiente.
&lt;span class=\"no-break\"&gt;{{T1}} m&lt;sup&gt;2&lt;/sup&gt;&lt;/span&gt; = &lt;span class=\"no-break\"&gt;{{A1}} dam&lt;sup&gt;2&lt;/sup&gt;&lt;/span&gt; y &lt;span class=\"no-break\"&gt;{{A2}} m&lt;sup&gt;2&lt;/sup&gt;&lt;/span&gt;</t>
  </si>
  <si>
    <t xml:space="preserve">{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t>
  </si>
  <si>
    <t xml:space="preserve">Lucas está elaborando unos marcapáginas de &lt;span class=\"no-break\"&gt;{{Q1}} cm&lt;sup&gt;2&lt;/sup&gt;&lt;/span&gt; y &lt;span class=\"no-break\"&gt;{{Q2}} mm&lt;sup&gt;2&lt;/sup&gt;.&lt;/span&gt; ¿A cuántos cm&lt;sup&gt;2&lt;/sup&gt;&lt;/span&gt; equivale este área?
Cada marcapáginas tiene una superficie de {{A1}}|{{A2}}|{{A3}} cm&lt;sup&gt;2&lt;/sup&gt;.</t>
  </si>
  <si>
    <t xml:space="preserve">Q1: Mín = 10; Máx = 30; Step = 1
Q2: Mín = 1; Máx = 99; Step = 1</t>
  </si>
  <si>
    <t xml:space="preserve">A1 = {{Q1}} + {{Q2}}/100*
A3 = {{Q1}}*10 + {{Q2}}/10
A2 = {{Q1}}*100 + {{Q2}}</t>
  </si>
  <si>
    <t xml:space="preserve">¿Cuál es la medida de cada marcapáginas?
Un marcapáginas mide &lt;span class=\"no-break\"&gt;{{A1}} cm&lt;sup&gt;2&lt;/sup&gt;&lt;/span&gt; y &lt;span class=\"no-break\"&gt;{{A2}} mm&lt;sup&gt;2&lt;/sup&gt;.&lt;/span&gt;
A1 = {{Q1}}
A2 = {{Q2}}</t>
  </si>
  <si>
    <t xml:space="preserve">¿Qué pide el enunciado?
Convertir &lt;span class=\"no-break\"&gt;{{Q1}} cm&lt;sup&gt;2&lt;/sup&gt;&lt;/span&gt; y &lt;span class=\"no-break\"&gt;{{Q2}} mm&lt;sup&gt;2&lt;/sup&gt;&lt;/span&gt; a cm&lt;sup&gt;2&lt;/sup&gt;.*
Convertir &lt;span class=\"no-break\"&gt;{{Q1}} cm&lt;sup&gt;2&lt;/sup&gt;&lt;/span&gt; y &lt;span class=\"no-break\"&gt;{{Q2}} mm&lt;sup&gt;2&lt;/sup&gt;&lt;/span&gt; a dm&lt;sup&gt;2&lt;/sup&gt;.
Convertir &lt;span class=\"no-break\"&gt;{{Q1}} cm&lt;sup&gt;2&lt;/sup&gt;&lt;/span&gt; y &lt;span class=\"no-break\"&gt;{{Q2}} mm&lt;sup&gt;2&lt;/sup&gt;&lt;/span&gt; a m&lt;sup&gt;2&lt;/sup&gt;.</t>
  </si>
  <si>
    <t xml:space="preserve">Para poder hacer esta conversión, ¿cuál de estas tablas tienes que usar?
Imagen M5-MyM-12b-1*
Imagen M5-MyM-12e-1
Imagen M5-MyM-12e-2
(Single choice)</t>
  </si>
  <si>
    <t xml:space="preserve">Con la ayuda de la anterior tabla, completa esta conversión de unidades.
{{Q2}} mm&lt;sup&gt;2&lt;/sup&gt; : 100 = {{A1}} cm&lt;sup&gt;2&lt;/sup&gt;
Cloze math
A1={{Q2}}/100</t>
  </si>
  <si>
    <t xml:space="preserve">Por tanto, el tamaño del marcapáginas es el siguiente.
{{Q1}} cm&lt;sup&gt;2&lt;/sup&gt; + {{Q2}} mm&lt;sup&gt;2&lt;/sup&gt; = {{Q1}} cm&lt;sup&gt;2&lt;/sup&gt; + {{T1}} cm&lt;sup&gt;2&lt;/sup&gt; = {{A1}} cm&lt;sup&gt;2&lt;/sup&gt;
Cloze math
T1={{Q2}}/100
A1={{Q1}}+{{T1}}</t>
  </si>
  <si>
    <t xml:space="preserve">{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t>
  </si>
  <si>
    <t xml:space="preserve">M5-MyM-21b</t>
  </si>
  <si>
    <t xml:space="preserve">Ordena las medidas de superficie dadas en forma simple o compleja</t>
  </si>
  <si>
    <t xml:space="preserve">Ordena de mayor a menor las siguientes medidas de superficie.
&lt;span class=\"no-break\"&gt;{{T1}} dm&lt;sup&gt;2&lt;/sup&gt;&lt;/span&gt;
&lt;span class=\"no-break\"&gt;{{T2}} dam&lt;sup&gt;2&lt;/sup&gt;&lt;/span&gt;
&lt;span class=\"no-break\"&gt;{{T3}} m&lt;sup&gt;2&lt;/sup&gt;&lt;/span&gt;
&lt;span class=\"no-break\"&gt;{{T4}} hm&lt;sup&gt;2&lt;/sup&gt;&lt;/span&gt;</t>
  </si>
  <si>
    <t xml:space="preserve">{{Q1}} = min: 1, max: 99, step: 0.01
{{Q2}} = min: 1, max: 99, step: 0.01
{{Q3}} = min: 1, max: 99, step: 0.01
{{Q4}} = min: 1, max: 99, step: 0.01</t>
  </si>
  <si>
    <t xml:space="preserve">{{T1}} = {{Q1}}*100
{{T2}} = {{Q2}}/100
{{T3}} = {{Q3}}
{{T4}} = ({{Q4}}/10000
A1 = {{Q1}}
A2 = {{Q2}} 
A3 = {{Q3}}
A4 = {{Q4}}</t>
  </si>
  <si>
    <t xml:space="preserve">&lt;p&gt;Para ordenar estas medidas de mayor a menor, conviértelas todas a m&lt;sup&gt;2&lt;/sup&gt; y compáralas.&lt;/p&gt;&lt;p&gt;&lt;img src=\"http://drive.google.com/uc?export=view&amp;id=10Jn8ewCEWsNFSfHFrQ9me3k3wLjvKMQF\" width=\"500\"&gt;&lt;/img&gt;&lt;/p&gt;&lt;p&gt;{{T1}} dm&lt;sup&gt;2&lt;/sup&gt; = {{T1}} : 100 = {{Q1}} m&lt;sup&gt;2&lt;/sup&gt;&lt;/p&gt;&lt;p&gt;{{T2}} dam&lt;sup&gt;2&lt;/sup&gt; = {{T2}} × 100 = {{Q2}} m&lt;sup&gt;2&lt;/sup&gt;&lt;/p&gt;&lt;p&gt;{{T4}} hm&lt;sup&gt;2&lt;/sup&gt; = {{T4}} × 10 000 = {{Q4}} m&lt;sup&gt;2&lt;/sup&gt;&lt;/p&gt;</t>
  </si>
  <si>
    <t xml:space="preserve">{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t>
  </si>
  <si>
    <t xml:space="preserve">Ordena de menor a mayor las siguientes medidas de superficie.
{{T1}} dm&lt;sup&gt;2&lt;/sup&gt; y {{T2}} cm&lt;sup&gt;2&lt;/sup&gt; 
{{T3}} dm&lt;sup&gt;2&lt;/sup&gt; y {{T4}} cm&lt;sup&gt;2&lt;/sup&gt;
{{T5}} m&lt;sup&gt;2&lt;/sup&gt; y {{T6}} dm&lt;sup&gt;2&lt;/sup&gt;
{{T7}} m&lt;sup&gt;2&lt;/sup&gt; y {{T8}} dm&lt;sup&gt;2&lt;/sup&gt;</t>
  </si>
  <si>
    <t xml:space="preserve">Q1: Mín = 10000; Máx = 99999; Step = 1
Q2: Mín = 10000; Máx = 99999; Step = 1
Q3: Mín = 10000; Máx = 99900; Step = 100
Q4: Mín = 10000; Máx = 99900; Step = 100</t>
  </si>
  <si>
    <t xml:space="preserve">T1 = math.floor({{Q1}}/100)
T2 = {{Q1}}-math.floor({{Q1}}/100)*100
T3 = math.floor({{Q2}}/100)
T4 = {{Q2}}-math.floor({{Q2}}/100)*100
T5 = math.floor({{Q3}}/10000)
T6 = math.floor({{Q3}}/100)-math.floor({{Q3}}/10000)*100
T7 = math.floor({{Q4}}/10000)
T8 = math.floor({{Q4}}/100)-math.floor({{Q4}}/10000)*100
A1 = {{Q1}}
A2 = {{Q2}}
A3 = {{Q3}}
A4 = {{Q4}}</t>
  </si>
  <si>
    <t xml:space="preserve">¿Qué pide el enunciado?
Ordenar de menor a mayor las medidas de superficie.*
Ordenar de mayor a menor las medidas de superficie.
(Single choice)</t>
  </si>
  <si>
    <t xml:space="preserve">Para ordenar las distintas medidas, hay que expresarlas en la misma unidad. ¿En qué tabla están las conversiones de unidades correctas?
Imagen M5-MyM-12b-1*
Imagen M5-MyM-12e-1
Imagen M5-MyM-12e-2
(Single choice)</t>
  </si>
  <si>
    <t xml:space="preserve">Tomamos una de las cuatro medidas como ejemplo y la convertimos a m&lt;sup&gt;2&lt;/sup&gt;.
{{T1}} dm&lt;sup&gt;2&lt;/sup&gt; : 100 = {{A5}} m&lt;sup&gt;2&lt;/sup&gt;
{{T2}} cm&lt;sup&gt;2&lt;/sup&gt; : 10 000 = {{A6}} m&lt;sup&gt;2&lt;/sup&gt;
{{T1}} dm&lt;sup&gt;2&lt;/sup&gt; + {{T2}} cm&lt;sup&gt;2&lt;/sup&gt; = {{A7}} m&lt;sup&gt;2&lt;/sup&gt;
(Cloze Math)
A5 = {{T1}}/100
A6 = {{T2}}/10000
A7 = {{T1}}/100+{{T2}}/10000</t>
  </si>
  <si>
    <t xml:space="preserve">Repitiendo los cálculos del paso anterior, ordena las medidas de menor a mayor.
{{T1}} dm&lt;sup&gt;2&lt;/sup&gt; y {{T2}} cm&lt;sup&gt;2&lt;/sup&gt; =  {{T10}} m&lt;sup&gt;2&lt;/sup&gt;
{{T3}} dm&lt;sup&gt;2&lt;/sup&gt; y {{T4}} cm&lt;sup&gt;2&lt;/sup&gt; = {{T11}} m&lt;sup&gt;2&lt;/sup&gt;
{{T5}} m&lt;sup&gt;2&lt;/sup&gt; y {{T6}} dm&lt;sup&gt;2&lt;/sup&gt; = {{T12}} m&lt;sup&gt;2&lt;/sup&gt;
{{T7}} m&lt;sup&gt;2&lt;/sup&gt; y {{T8}} dm&lt;sup&gt;2&lt;/sup&gt; = {{T13}} m&lt;sup&gt;2&lt;/sup&gt;
(Order list)
T10: Lemonlib.round({{Q1}}/10000, 4)
T11: Lemonlib.round({{Q2}}/10000, 4)
T12: Lemonlib.round({{Q3}}/10000, 2)
T13: Lemonlib.round({{Q4}}/10000, 2)</t>
  </si>
  <si>
    <t xml:space="preserve">{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t>
  </si>
  <si>
    <t xml:space="preserve">En el Museo del Prado, Celia ha visto tres cuadros preciosos de tamaños muy distintos. El primero es un paisaje de &lt;span class=\"no-break\"&gt;{{T1}} m&lt;sup&gt;2&lt;/sup&gt;&lt;/span&gt; y &lt;span class=\"no-break\"&gt;{{T2}} dm&lt;sup&gt;2&lt;/sup&gt;,&lt;/span&gt; el segundo es un bodegón de &lt;span class=\"no-break\"&gt;{{T3}} dm&lt;sup&gt;2&lt;/sup&gt;&lt;/span&gt; y el tercero es un retrato de &lt;span class=\"no-break\"&gt;{{T4}} dm&lt;sup&gt;2&lt;/sup&gt;&lt;/span&gt; y &lt;span class=\"no-break\"&gt;{{T5}} cm&lt;sup&gt;2&lt;/sup&gt;.&lt;/span&gt; Ordénalos de mayor a menor.
A1 = Paisaje
A2 = Bodegón
A3 = Retrato</t>
  </si>
  <si>
    <t xml:space="preserve">Q1: Mín = 100000; Máx = 199900; Step = 1
Q2: Mín = 100000; Máx = 199999; Step = 1
Q3: Mín = 100000; Máx = 199999; Step = 1</t>
  </si>
  <si>
    <t xml:space="preserve">T1 = math.floor({{Q1}}/10000)
T2 = math.floor({{Q1}}/100)-math.floor({{Q1}}/10000)*100
T3 = {{Q2}}/100
T4 = math.floor({{Q3}}/100)
T5 = {{Q3}}-math.floor({{Q3}}/100)*100
A1 = {{Q1}}
A2 = {{Q2}}
A3 = {{Q3}}</t>
  </si>
  <si>
    <t xml:space="preserve">¿Qué pide el enunciado?
Ordenar de mayor a menor la superficie de los cuadros.*
Ordenar de menor a mayor la superficie de los cuadros.
(Single choice)</t>
  </si>
  <si>
    <t xml:space="preserve">Tomamos una de las tres medidas como ejemplo y la convertimos a m&lt;sup&gt;2&lt;/sup&gt;.
{{T4}} dm&lt;sup&gt;2&lt;/sup&gt; : 100 = {{A7}} m&lt;sup&gt;2&lt;/sup&gt;
{{T5}} cm&lt;sup&gt;2&lt;/sup&gt; : 10 000 = {{A8}} m&lt;sup&gt;2&lt;/sup&gt;
{{T4}} dm&lt;sup&gt;2&lt;/sup&gt; + {{T5}} cm&lt;sup&gt;2&lt;/sup&gt; = {{A9}} m&lt;sup&gt;2&lt;/sup&gt;
(Cloze Math)
A7 = {{T4}}/100
A8 = {{T5}}/10000
A9 = {{T4}}/100+{{T5}}/10000</t>
  </si>
  <si>
    <t xml:space="preserve">Repitiendo los cálculos del paso anterior, ordena las medidas de mayor a menor.
Paisaje: {{T1}} m&lt;sup&gt;2&lt;/sup&gt; y {{T2}} dm&lt;sup&gt;2&lt;/sup&gt; = {{T10}} m&lt;sup&gt;2&lt;/sup&gt;
Bodegón: {{T3}} dm&lt;sup&gt;2&lt;/sup&gt; = {{T11}} m&lt;sup&gt;2&lt;/sup&gt;
Retrato: {{T4}} dm&lt;sup&gt;2&lt;/sup&gt; y {{T5}} cm&lt;sup&gt;2&lt;/sup&gt; = {{T12}} m&lt;sup&gt;2&lt;/sup&gt;
(Order list)
T10: Lemonlib.floor({{Q1}}/10000, 2)
T11: Lemonlib.floor({{Q2}}/10000, 2)
T12: Lemonlib.round({{Q3}}/10000, 4)</t>
  </si>
  <si>
    <t xml:space="preserve">{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t>
  </si>
  <si>
    <t xml:space="preserve">Helena está haciendo un trabajo de Biología sobre reservas naturales y ha recopilado la siguiente información sobre tres de ellas. Ordénalas de mayor a menor según su extensión.
La reserva A ocupa &lt;span class=\"no-break\"&gt;{{T1}} km&lt;sup&gt;2&lt;/sup&gt;&lt;/span&gt; y &lt;span class=\"no-break\"&gt;{{T2}} dam&lt;sup&gt;2&lt;/sup&gt;&lt;/span&gt;
La reserva B ocupa &lt;span class=\"no-break\"&gt;{{T3}} hm&lt;sup&gt;2&lt;/sup&gt;&lt;/span&gt; y &lt;span class=\"no-break\"&gt;{{T4}} dam&lt;sup&gt;2&lt;/sup&gt;&lt;/span&gt;
La reserva C ocupa &lt;span class=\"no-break\"&gt;{{T5}} km&lt;sup&gt;2&lt;/sup&gt;&lt;/span&gt; y &lt;span class=\"no-break\"&gt;{{T6}} hm&lt;sup&gt;2&lt;/sup&gt;&lt;/span&gt;</t>
  </si>
  <si>
    <t xml:space="preserve">Q1: Mín = 100000; Máx = 299999; Incremento = 1
Q2: Mín = 100000; Máx = 299999; Incremento = 1
Q3: Mín = 100000; Máx = 299900; Incremento = 100</t>
  </si>
  <si>
    <t xml:space="preserve">T1 = math.floor({{Q1}}/10000)
T2 = {{Q1}}-math.floor({{Q1}}/10000)*10000
T3 = math.floor({{Q2}}/100)
T4 = {{Q2}}-math.floor({{Q2}}/100)*100
T5 = math.floor({{Q3}}/10000)
T6 = math.floor({{Q3}}/100)-math.floor({{Q3}}/10000)*100
A1 = {{Q1}}
A2 = {{Q2}}
A3 = {{Q3}}</t>
  </si>
  <si>
    <t xml:space="preserve">¿Qué pide el enunciado?
Ordenar de mayor a menor la superficie de las reservas naturales.*
Ordenar de menor a mayor la superficie de las reservas naturales.
(Single choice)</t>
  </si>
  <si>
    <t xml:space="preserve">Tomamos una de las tres medidas como ejemplo y la convertimos a km&lt;sup&gt;2&lt;/sup&gt;.
{{T3}} hm&lt;sup&gt;2&lt;/sup&gt; : 100 = {{A6}} km&lt;sup&gt;2&lt;/sup&gt;
{{T4}} dam&lt;sup&gt;2&lt;/sup&gt; : 10 000 = {{A7}} km&lt;sup&gt;2&lt;/sup&gt;
{{T3}} hm&lt;sup&gt;2&lt;/sup&gt; + {{T4}} dam&lt;sup&gt;2&lt;/sup&gt; = {{A8}} km&lt;sup&gt;2&lt;/sup&gt;
(Cloze Math)
A6 = {{T3}}/100
A7 = {{T4}}/10000
A8 = {{T3}}/100+{{T4}}/10000</t>
  </si>
  <si>
    <t xml:space="preserve">Repitiendo los cálculos del paso anterior, ordena las medidas de mayor a menor.
La reserva A ocupa &lt;span class=\"no-break\"&gt;{{T1}} km&lt;sup&gt;2&lt;/sup&gt;&lt;/span&gt; y &lt;span class=\"no-break\"&gt;{{T2}} dam&lt;sup&gt;2&lt;/sup&gt;&lt;/span&gt; = {{T10}} km&lt;sup&gt;2&lt;/sup&gt;
La reserva B ocupa &lt;span class=\"no-break\"&gt;{{T3}} hm&lt;sup&gt;2&lt;/sup&gt;&lt;/span&gt; y &lt;span class=\"no-break\"&gt;{{T4}} dam&lt;sup&gt;2&lt;/sup&gt;&lt;/span&gt; = {{T11}} km&lt;sup&gt;2&lt;/sup&gt;
La reserva C ocupa &lt;span class=\"no-break\"&gt;{{T5}} km&lt;sup&gt;2&lt;/sup&gt;&lt;/span&gt; y &lt;span class=\"no-break\"&gt;{{T6}} hm&lt;sup&gt;2&lt;/sup&gt;&lt;/span&gt; = {{T12}} km&lt;sup&gt;2&lt;/sup&gt;
(Order list)
T10: Lemonlib.round({{Q1}}/10000, 4)
T11: Lemonlib.round({{Q2}}/10000, 4)
T12: Lemonlib.round({{Q3}}/10000, 2)</t>
  </si>
  <si>
    <t xml:space="preserve">{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t>
  </si>
  <si>
    <t xml:space="preserve">En una exposición de maquetas, las tres más grandes ocupan &lt;span class=\"no-break\"&gt;{{T1}} m&lt;sup&gt;2&lt;/sup&gt;&lt;/span&gt; la primera, &lt;span class=\"no-break\"&gt;{{T2}} dm&lt;sup&gt;2&lt;/sup&gt;&lt;/span&gt; y &lt;span class=\"no-break\"&gt;{{T3}} cm&lt;sup&gt;2&lt;/sup&gt;&lt;/span&gt; la segunda y &lt;span class=\"no-break\"&gt;{{T4}} dm&lt;sup&gt;2&lt;/sup&gt;&lt;/span&gt; la tercera. Ordena las maquetas de menor a mayor.
{{T1}} m&lt;sup&gt;2&lt;/sup&gt;
{{T2}} dm&lt;sup&gt;2&lt;/sup&gt; y {{T3}} cm&lt;sup&gt;2&lt;/sup&gt;
{{T4}} dm&lt;sup&gt;2&lt;/sup&gt;</t>
  </si>
  <si>
    <t xml:space="preserve">Q1: Mín = 100000; Máx = 200000; Incremento = 100
Q2: Mín = 100000; Máx = 200000; Incremento = 1
Q2: Mín = 100000; Máx = 200000; Incremento = 1</t>
  </si>
  <si>
    <t xml:space="preserve">T1 = {{Q1}}/10000
T2 = math.floor({{Q2}}/100)
T3 = {{Q3}}-math.floor({{Q3}}/100)*100
T4 = {{Q3}}/100
A1 = {{Q1}}
A2 = {{Q2}}
A3 = {{Q3}}</t>
  </si>
  <si>
    <t xml:space="preserve">¿Qué pide el enunciado?
Ordenar de menor a mayor la superficie de las maquetas.*
Ordenar de mayor a menor la superficie de las maquetas.
(Single choice)</t>
  </si>
  <si>
    <t xml:space="preserve">Tomamos una de las tres medidas como ejemplo y la convertimos a m&lt;sup&gt;2&lt;/sup&gt;.
{{T2}} dm&lt;sup&gt;2&lt;/sup&gt; : 100 = {{A4}} m&lt;sup&gt;2&lt;/sup&gt;
{{T3}} cm&lt;sup&gt;2&lt;/sup&gt; : 10 000 = {{A5}} m&lt;sup&gt;2&lt;/sup&gt;
{{T2}} dm&lt;sup&gt;2&lt;/sup&gt; + {{T3}} cm&lt;sup&gt;2&lt;/sup&gt; = {{A6}} m&lt;sup&gt;2&lt;/sup&gt;
(Cloze Math)
A4 = {{T2}}/100
A5 = {{T3}}/10000
A6 = {{T2}}/100+{{T3}}/10000</t>
  </si>
  <si>
    <t xml:space="preserve">Repitiendo los cálculos del paso anterior, ordena las medidas de menor a mayor.
{{T1}} m&lt;sup&gt;2&lt;/sup&gt;
{{T2}} dm&lt;sup&gt;2&lt;/sup&gt; y {{T3}} cm&lt;sup&gt;2&lt;/sup&gt; = {{T11}} m&lt;sup&gt;2&lt;/sup&gt;
{{T4}} dm&lt;sup&gt;2&lt;/sup&gt; = {{T12}} m&lt;sup&gt;2&lt;/sup&gt;
(Order list)
T10: Lemonlib.round({{T2}}/100+{{T3}}/10000, 4)
T11: Lemonlib.round({{Q3}}/10000, 4)</t>
  </si>
  <si>
    <t xml:space="preserve">{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t>
  </si>
  <si>
    <t xml:space="preserve">La compañía teatral Bambalinas ha encontrado dos posibles teatros donde representar su próxima obra. El escenario del primero es de &lt;span class=\"no-break\"&gt;{{Q1}} m&lt;sup&gt;2&lt;/sup&gt;&lt;/span&gt; y &lt;span class=\"no-break\"&gt;{{T1}} dm&lt;sup&gt;2&lt;/sup&gt;&lt;/span&gt; y el del segundo, &lt;span class=\"no-break\"&gt;{{Q1}} m&lt;sup&gt;2&lt;/sup&gt;&lt;/span&gt; y &lt;span class=\"no-break\"&gt;{{Q3}} cm&lt;sup&gt;2&lt;/sup&gt;.&lt;/span&gt; Puesto que quieren escoger el más grande, ¿cuántos m&lt;sup&gt;2&lt;/sup&gt; medirá el escenario?
El escenario medirá &lt;span class=\"no-break\"&gt;{{A1}} m&lt;sup&gt;2&lt;/sup&gt;.&lt;/span&gt;</t>
  </si>
  <si>
    <t xml:space="preserve">Q1: Mín =10; Máx = 20; Step = 1
Q2: Mín = 1000; Max = 9900; Step = 100
Q3: Mín = 1000; Max = 9900; Step = 100</t>
  </si>
  <si>
    <t xml:space="preserve">T1 = math.floor({{Q2}}/100)
A1 = math.max({{Q1}}+{{Q2}}/10000, {{Q1}}+{{Q3}}/10000)</t>
  </si>
  <si>
    <t xml:space="preserve">¿Qué pide el enunciado?
Determinar cuál es el teatro más grande y expresar su superficie en m&lt;sup&gt;2&lt;/sup&gt;.*
Determinar cuál es el teatro más pequeño y expresar su superficie en m&lt;sup&gt;2&lt;/sup&gt;.
(Single choice)</t>
  </si>
  <si>
    <t xml:space="preserve">Tomamos una de las cuatro medidas como ejemplo y la convertimos a m&lt;sup&gt;2&lt;/sup&gt;. 
{{T1}} dm&lt;sup&gt;2&lt;/sup&gt; : 100 = {{A2}} m&lt;sup&gt;2&lt;/sup&gt; 
{{Q1}} m&lt;sup&gt;2&lt;/sup&gt; + {{T1}} dm&lt;sup&gt;2&lt;/sup&gt; = {{A3}} m&lt;sup&gt;2&lt;/sup&gt;
(Cloze Math) 
A2 = {{T1}}/100 
A3 = {{Q1}}+{{T1}}/100</t>
  </si>
  <si>
    <t xml:space="preserve">Ahora selecciona cuál de los escenarios es el mayor. 
A1 m&lt;sup&gt;2&lt;/sup&gt;* 
A2 m&lt;sup&gt;2&lt;/sup&gt;
(single choice) 
A1 = math.max({{Q1}}+{{Q2}}/10000, {{Q1}}+{{Q3}}/10000)
A2 = math.min({{Q1}}+{{Q2}}/10000, {{Q1}}+{{Q3}}/10000)</t>
  </si>
  <si>
    <t xml:space="preserve">{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t>
  </si>
  <si>
    <t xml:space="preserve">Laura y Silvia son nuevas en la ciudad y quieren visitar los tres parques más famosos, del más pequeño al más extenso. Si el parque de los Almendros tiene una superficie de &lt;span class=\"no-break\"&gt;{{T1}} km&lt;sup&gt;2&lt;/sup&gt;&lt;/span&gt; y &lt;span class=\"no-break\"&gt;{{T2}} dam&lt;sup&gt;2&lt;/sup&gt;;&lt;/span&gt; el de los Pinos se extiende por &lt;span class=\"no-break\"&gt;{{T3}} km&lt;sup&gt;2&lt;/sup&gt;;&lt;/span&gt; y el de los Rosales ocupa &lt;span class=\"no-break\"&gt;{{T4}} hm&lt;sup&gt;2&lt;/sup&gt;&lt;/span&gt; y &lt;span class=\"no-break\"&gt;{{T5}} dam&lt;sup&gt;2&lt;/sup&gt;.&lt;/span&gt; ¿En qué orden deben visitarlos?
Parque de los Almendros
Parque de los Pinos
Parque de los Rosales</t>
  </si>
  <si>
    <t xml:space="preserve">Q1: Mín = 100000; Máx = 299999; Incremento = 1
Q2: Mín = 100000; Máx = 299999; Incremento = 1
Q3: Mín = 100000; Máx = 299999; Incremento = 1</t>
  </si>
  <si>
    <t xml:space="preserve">T1 = math.floor({{Q1}}/10000)
T2 = {{Q1}}-math.floor({{Q1}}/10000)*10000
T3 = math.floor({{Q2}}/10000, 4)
T4 = math.floor({{Q3}}/100)
T5 = {{Q3}}-math.floor({{Q3}}/100)*100
A1 = {{Q1}}
A2 = {{Q2}}
A3 = {{Q3}}</t>
  </si>
  <si>
    <t xml:space="preserve">¿Qué pide el enunciado?
Ordenar de menor a mayor la superficie de los parques.*
Ordenar de mayor a menor la superficie de los parques.
(Single choice)</t>
  </si>
  <si>
    <t xml:space="preserve">Tomamos una de las tres medidas como ejemplo y la convertimos a km&lt;sup&gt;2&lt;/sup&gt;.
{{T4}} hm&lt;sup&gt;2&lt;/sup&gt; : 100 = {{A7}} km&lt;sup&gt;2&lt;/sup&gt;
{{T5}} dam&lt;sup&gt;2&lt;/sup&gt; : 10 000 = {{A8}} km&lt;sup&gt;2&lt;/sup&gt;
{{T4}} hm&lt;sup&gt;2&lt;/sup&gt; + {{T5}} dam&lt;sup&gt;2&lt;/sup&gt; = {{A9}} km&lt;sup&gt;2&lt;/sup&gt;
(Cloze Math)
A7 = {{T4}}/100
A8 = {{T5}}/10000
A9 = {{T4}}/100+{{T5}}/10000</t>
  </si>
  <si>
    <t xml:space="preserve">Repitiendo los cálculos del paso anterior, ordena las medidas de menor a mayor.
Parque de los Almendros: {{T1}} km&lt;sup&gt;2&lt;/sup&gt; y {{T2}} dam&lt;sup&gt;2&lt;/sup&gt; = {{Q1}} km&lt;sup&gt;2&lt;/sup&gt;
Parque de los Pinos: {{Q2}} km&lt;sup&gt;2&lt;/sup&gt;
Parque de los Rosales: {{T4}} hm&lt;sup&gt;2&lt;/sup&gt; y {{T5}} dam&lt;sup&gt;2&lt;/sup&gt; = {{Q3}} km&lt;sup&gt;2&lt;/sup&gt;
(Order list)</t>
  </si>
  <si>
    <t xml:space="preserve">{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t>
  </si>
  <si>
    <t xml:space="preserve">M5-MyM-32a</t>
  </si>
  <si>
    <t xml:space="preserve">Elige la unidad más adecuada para expresar una medida de superficie</t>
  </si>
  <si>
    <t xml:space="preserve">¿En qué unidad se expresan mejor las siguientes superficies?
La superficie de {{Q1}} se expresa en {{A1}}.
La superficie {{Q2}} se expresa en {{A2}}.
La superficie de {{Q3}}  se expresa en {{A3}}.</t>
  </si>
  <si>
    <t xml:space="preserve">Q1 = list: ["un parque nacional", "una provincia", "un país"]
Q2 = list: ["del patio de un colegio", "del plano de una casa", "de un campo de fútbol"]
Q3 = list: ["un póster", "un puzle", "la portada de un libro"] </t>
  </si>
  <si>
    <t xml:space="preserve">A1 = [km&lt;sup&gt;2&lt;/sup&gt;]
A2 = [m&lt;sup&gt;2&lt;/sup&gt;]
A3 = [cm&lt;sup&gt;2&lt;/sup&gt;]</t>
  </si>
  <si>
    <t xml:space="preserve">Para estimar las unidades de una superficie, se escoge la unidad con el tamaño más parecido al del objeto en cuestión.</t>
  </si>
  <si>
    <t xml:space="preserve">&lt;p&gt;Para estimar las unidades de una superficie, se escoge la unidad con el tamaño más parecido al del objeto en cuestión.&lt;/p&gt;
-Si falla {{A1}}:
&lt;p&gt;La superficie de {{Q1}} se expresa en {{A1}}, ya que es una superficie de grandes dimensiones.&lt;/p&gt;
-Si falla {{A2}}:
&lt;p&gt;La superficie {{Q2}} se expresa en {{A2}}, ya que es una superficie de tamaño medio.&lt;/p&gt;
-Si falla {{A3}}:
&lt;p&gt;La superficie de {{Q3}} se expresa en {{A3}}, ya que es una superficie pequeña.&lt;/p&gt;</t>
  </si>
  <si>
    <t xml:space="preserve">{"id":"M5-MyM-32a-I-1","stimulus":"&lt;p&gt;Qual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t>
  </si>
  <si>
    <t xml:space="preserve">Q1 = list: ["del patio de un colegio", "del plano de una casa", "de un campo de fútbol"]
Q2 = list: ["un parque nacional", "una provincia", "un país"]
Q3 = list: ["un póster", "un puzle", "la portada de un libro"] </t>
  </si>
  <si>
    <t xml:space="preserve">A1 = [m&lt;sup&gt;2&lt;/sup&gt;]
A2 = [km&lt;sup&gt;2&lt;/sup&gt;]
A3 = [cm&lt;sup&gt;2&lt;/sup&gt;]</t>
  </si>
  <si>
    <t xml:space="preserve">&lt;p&gt;Para estimar las unidades de una superficie, se escoge la unidad con el tamaño más parecido al del objeto en cuestión.&lt;/p&gt;
-Si falla {{A1}}:
&lt;p&gt;La superficie {{Q1}} se expresa en m&lt;sup&gt;2&lt;/sup&gt;, ya que es una superficie de tamaño medio.&lt;/p&gt;
-Si falla {{A2}}:
&lt;p&gt;La superficie de {{Q2}} se expresa en km&lt;sup&gt;2&lt;/sup&gt;, ya que es una superficie de grandes dimensiones.&lt;/p&gt;
-Si falla {{A3}}:
&lt;p&gt;La superficie de {{Q3}} se expresa en {{A3}}, ya que es una superficie pequeña.&lt;/p&gt;</t>
  </si>
  <si>
    <t xml:space="preserve">{"id":"M5-MyM-32a-I-2","stimulus":"&lt;p&gt;Em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t>
  </si>
  <si>
    <t xml:space="preserve">Clasifica las siguientes superficies según la mejor unidad para medirlas. En cada columna, coloca en la parte superior la superficie de mayor tamaño.
(Tabla de 3 columnas: km^2, m^2 y cm^2. Dentro de cada columna hay que arrastrar dos de las 6 opciones que se le dan al alumno.
km^2 |  m^2  | cm^2
---------------------------
{{A1}} | {{A3}} | {{A5}}
{{A2}} | {{A4}} | {{A6}}</t>
  </si>
  <si>
    <t xml:space="preserve">Q1 = list: ["Océano", "País", "Ciudad"]
Q2 = list: ["Barrio", "Pueblo", "Zona de urbanizaciones"]
Q3 = list: ["Piscina", "Escenario de un teatro", "Plaza"]
Q4 = list: ["Ventanal", "Puerta", "Mantel"]
Q5 = list: ["Portada de un CD", "Carátula de un videojuego", "Portada de una revista"]
Q6 = list: ["Sello", "Cara de un dado", "Carné"]</t>
  </si>
  <si>
    <t xml:space="preserve">A1 = {{Q1}}
A2 = {{Q3}}
A3 = {{Q5}}
A4 = {{Q2}}
A5 = {{Q4}}
A6 = {{Q6}}</t>
  </si>
  <si>
    <t xml:space="preserve">&lt;p&gt;Para estimar las unidades de una superficie, se escoge la unidad con el tamaño más parecido al del objeto en cuestión.&lt;/p&gt;
-Si falla {{A1}}:
&lt;p&gt;&lt;i&gt;{{Q1}}&lt;/i&gt; es la superficie que se expresa en m&lt;sup&gt;2&lt;/sup&gt;, ya que es una superficie de tamaño medio.&lt;/p&gt;
-Si falla {{A2}}:
&lt;p&gt;&lt;i&gt;{{Q3}}&lt;/i&gt; es la superficie que se expresa en m&lt;sup&gt;2&lt;/sup&gt;, ya que es una superficie de tamaño medio.&lt;/p&gt;
-Si falla {{A3}}:
&lt;p&gt;&lt;i&gt;{{Q5}}&lt;/i&gt; es la superficie que se expresa en km&lt;sup&gt;2&lt;/sup&gt;, ya que es una superficie de grandes dimensiones.&lt;/p&gt;
-Si falla {{A4}}:
&lt;p&gt;&lt;i&gt;{{Q2}}&lt;/i&gt; es la superficie que se expresa en km&lt;sup&gt;2&lt;/sup&gt;, ya que es una superficie de grandes dimensiones.&lt;/p&gt;
-Si falla {{A5}}:
&lt;p&gt;&lt;i&gt;{{Q4}}&lt;/i&gt; es la superficie que se expresa en cm&lt;sup&gt;2&lt;/sup&gt;, ya que es una superficie pequeña.&lt;/p&gt;
-Si falla {{A6}}:
&lt;p&gt;&lt;i&gt;{{Q6}}&lt;/i&gt; es la superficie que se expresa en cm&lt;sup&gt;2&lt;/sup&gt;, ya que es una superficie pequeña.&lt;/p&gt;</t>
  </si>
  <si>
    <t xml:space="preserve">{"id":"M5-MyM-32a-E-1","stimulus":"&lt;p&gt;Classifique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t>
  </si>
  <si>
    <t xml:space="preserve">M5-MyM-13a</t>
  </si>
  <si>
    <t xml:space="preserve">Suma dando el resultado en la unidad de superfice conocida de antemano (sumanos con unidades diferentes)</t>
  </si>
  <si>
    <t xml:space="preserve">Calcula la siguiente suma. Devuelve el resultado en las mismas unidades.
{Q1}} {{Q6}}&lt;sup&gt;2&lt;/sup&gt; + {{Q2}} {{Q6}}&lt;sup&gt;2&lt;/sup&gt; = ... ...
Opciones del dropdown 1:
{{A1}}*
{{A2}}
{{A3}}
Opciones del dropdown 2:
{{A4}}*
{{A5}}
{{A6}}</t>
  </si>
  <si>
    <t xml:space="preserve">Q1 = Mín: 2000; Máx: 9999; Step: 1
Q2 = Mín: 2000; Máx: 9999; Step: 1
Q3 = Mín: 10; Máx: 100; Step: 1
Q4 = Mín: 10; Máx: 100; Step: 1
Q6 = km, hm, dam, m, dm, cm, mm
Q7 = km, hm, dam, m, dm, cm, mm
Q8 = km, hm, dam, m, dm, cm, mm
Ojo, "uniques: true"</t>
  </si>
  <si>
    <t xml:space="preserve">A1 = {{Q1}}+{{Q2}} ✔️
A2 = {{Q1}}+{{Q2}}-{{Q3}}❌
A3 = {{Q1}}+{{Q2}}+{{Q4}}❌
A4 = {{Q6}} ✔️
A5 = {{Q7}} ❌
A6 = {{Q8}} ❌</t>
  </si>
  <si>
    <t xml:space="preserve">Las medidas de superficie se suman como si fuesen números naturales.</t>
  </si>
  <si>
    <t xml:space="preserve">&lt;p&gt;Las medidas de superficie se suman como si fuesen números naturales.&lt;/p&gt;
Suma vertical 2 sumandos 4 posiciones:
{{Q1}} + {{Q2}}  = {{A1}} 
(No TE individual)</t>
  </si>
  <si>
    <t xml:space="preserve">{"id":"M5-MyM-13a-I-1","stimulus":"&lt;p&gt;Calcule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</si>
  <si>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 xml:space="preserve">Calcula la siguiente suma.
{{Q1}} {{Q3}} + {{Q2}} {{Q3}} = {{A1}} {{Q3}}</t>
  </si>
  <si>
    <t xml:space="preserve">Q1 = Mín: 1001; Máx: 9999; Step: 1
Q2 = Mín: 1001; Máx: 9999; Step: 1
Q3 = km&lt;sup&gt;2&lt;/sup&gt;, hm&lt;sup&gt;2&lt;/sup&gt;, dam&lt;sup&gt;2&lt;/sup&gt;, m&lt;sup&gt;2&lt;/sup&gt;, dm&lt;sup&gt;2&lt;/sup&gt;, cm&lt;sup&gt;2&lt;/sup&gt;, mm&lt;sup&gt;2&lt;/sup&gt;</t>
  </si>
  <si>
    <t xml:space="preserve">A1 = {{Q1}}+{{Q2}}</t>
  </si>
  <si>
    <t xml:space="preserve">&lt;p&gt;Las medidas de superficie se suman como si fuesen números naturales.&lt;/p&gt;
Suma vertical 2 sumandos 4 posiciones:
{{Q1}} + {{Q2}}  = {{A1}} </t>
  </si>
  <si>
    <t xml:space="preserve">{"id":"M5-MyM-13a-E-1","stimulus":"&lt;p&gt;Calcule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t>
  </si>
  <si>
    <t xml:space="preserve">Un exitoso chef ha decidido comprar un local junto a su restaurante para ampliar el espacio. Si el restaurante original medía &lt;span class=\"no-break\"&gt;{{Q1}} m&lt;sup&gt;2&lt;/sup&gt;&lt;/span&gt; y el local que ha comprado mide &lt;span class=\"no-break\"&gt;{{Q2}} m&lt;sup&gt;2&lt;/sup&gt;,&lt;/span&gt; ¿cuál será la superficie del restaurante una vez ampliado?
El restaurante medirá &lt;span class=\"no-break\"&gt;{{A1}} m&lt;sup&gt;2&lt;/sup&gt;.&lt;/span&gt;</t>
  </si>
  <si>
    <t xml:space="preserve">Q1 = Mín: 6001; Máx: 9999; Step: 1
Q2 = Mín: 1001; Máx: 2999; Step: 1</t>
  </si>
  <si>
    <t xml:space="preserve">{"id":"M5-MyM-13a-A-1","stimulus":"&lt;p&gt;Um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t>
  </si>
  <si>
    <t xml:space="preserve">Un club deportivo quiere ampliar su campo de golf para añadir varios hoyos más al recorrido. Si ahora mide {{Q1}} dam&lt;sup&gt;2&lt;/sup&gt; y quieren añadir {{Q2}} dam&lt;sup&gt;2&lt;/sup&gt;, ¿cuánto medirá el campo de golf tras la ampliación?
El campo de golf medirá {{A1}} dam&lt;sup&gt;2&lt;/sup&gt;.</t>
  </si>
  <si>
    <t xml:space="preserve">Q1 = Mín: 3500; Máx: 5000; Step: 1
Q2 = Mín: 1000; Máx: 3000; Step: 1</t>
  </si>
  <si>
    <t xml:space="preserve">{"id":"M5-MyM-13a-A-2","stimulus":"&lt;p&gt;Um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t>
  </si>
  <si>
    <t xml:space="preserve">Una familia quiere unir su cocina y su salón para tener una cocina americana. Si la cocina mide &lt;span class=\"no-break\"&gt;{{Q1}} dm&lt;sup&gt;2&lt;/sup&gt;&lt;/span&gt; y el salón &lt;span class=\"no-break\"&gt;{{Q2}} dm&lt;sup&gt;2&lt;/sup&gt;,&lt;/span&gt; ¿cuánto medirá el nuevo espacio? 
La nueva habitación medirá {{A1}} dm&lt;sup&gt;2&lt;/sup&gt;.</t>
  </si>
  <si>
    <t xml:space="preserve">Q1 = Mín: 600; Máx: 1200; Step: 1
Q2 = Mín: 600; Máx: 1200; Step: 1</t>
  </si>
  <si>
    <t xml:space="preserve">{"id":"M5-MyM-13a-A-3","stimulus":"&lt;p&gt;Uma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t>
  </si>
  <si>
    <t xml:space="preserve">Una tienda de muebles va a poner a la venta una mesa nido compuesta por dos mesas auxiliares. Una de las mesas ocupa &lt;span class=\"no-break\"&gt;{{Q1}} mm&lt;sup&gt;2&lt;/sup&gt;,&lt;/span&gt; mientras que la otra mide &lt;span class=\"no-break\"&gt;{{Q2}} mm&lt;sup&gt;2&lt;/sup&gt;&lt;/span&gt;. ¿Qué superficie ocupan entre las dos?
Las mesas ocupan &lt;span class=\"no-break\"&gt;{{A1}} mm&lt;sup&gt;2&lt;/sup&gt;&lt;/span&gt; juntas.</t>
  </si>
  <si>
    <t xml:space="preserve">Q1 = Mín: 3001; Máx: 7999; Step: 1
Q2 = Mín: 1001; Máx: 2999; Step: 1</t>
  </si>
  <si>
    <t xml:space="preserve">{"id":"M5-MyM-13a-A-4","stimulus":"&lt;p&gt;Uma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t>
  </si>
  <si>
    <t xml:space="preserve">Un artista quiere hacer el &lt;i&gt;collage&lt;/i&gt; más grande de toda su obra y para ello va a unir dos de sus piezas: una imagen del fondo marino que mide &lt;span class=\"no-break\"&gt;{{Q1}} dm&lt;sup&gt;2&lt;/sup&gt;&lt;/span&gt; y otra de una cafetería de &lt;span class=\"no-break\"&gt;{{Q2}} dm&lt;sup&gt;2&lt;/sup&gt;.&lt;/span&gt; ¿Cuántos dm&lt;sup&gt;2&lt;/sup&gt; medirá la obra final?
El &lt;i&gt;collage&lt;/i&gt; final medirá &lt;span class=\"no-break\"&gt;{{A1}} dm&lt;sup&gt;2&lt;/sup&gt;.&lt;/span&gt;</t>
  </si>
  <si>
    <t xml:space="preserve">Q1 = Mín: 300; Máx: 599; Step: 1
Q2 = Mín: 250; Máx: 499; Step: 1</t>
  </si>
  <si>
    <t xml:space="preserve">{"id":"M5-MyM-13a-A-5","stimulus":"&lt;p&gt;Um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t>
  </si>
  <si>
    <t xml:space="preserve">M5-MyM-13b</t>
  </si>
  <si>
    <t xml:space="preserve">Resta dando el resultado en la unidad de superfice conocida de antemano (minuendo y sustraendo en unidades diferentes)</t>
  </si>
  <si>
    <t xml:space="preserve">Calcula la siguiente resta. Devuelve el resultado en las mismas unidades.
{{Q1}} {{Q6}}&lt;sup&gt;2&lt;/sup&gt; − {{Q2}} {{Q6}}&lt;sup&gt;2&lt;/sup&gt; = ... ...&lt;sup&gt;2&lt;/sup&gt;
Opciones del dropdown 1:
{{A1}}*
{{A2}}
{{A3}}
Opciones del dropdown 2:
{{A4}}*
{{A5}}
{{A6}}</t>
  </si>
  <si>
    <t xml:space="preserve">Q1 = Mín: 5100; Máx: 9999; Step: 1
Q2 = Mín: 1000; Máx: 4900; Step: 1
Q3 = Mín: 10; Máx: 100; Step: 1
Q4 = Mín: 10; Máx: 100; Step: 1
Q6 = km, hm, dam, m, dm, cm, mm
Q7 = km, hm, dam, m, dm, cm, mm
Q8 = km, hm, dam, m, dm, cm, mm
Ojo, "uniques: true"</t>
  </si>
  <si>
    <t xml:space="preserve">A1 = {{Q1}}-{{Q2}} ✔️
A2 = {{Q1}}-{{Q2}}-{{Q3}}❌
A3 = {{Q1}}-{{Q2}}-{{Q4}}❌
A4 = {{Q6}} ✔️
A5 = {{Q7}} ❌
A6 = {{Q8}} ❌</t>
  </si>
  <si>
    <t xml:space="preserve">Las medidas de superficie se restan como si fuesen números naturales.</t>
  </si>
  <si>
    <t xml:space="preserve">&lt;p&gt;Las medidas de superficie se restan como si fuesen números naturales.&lt;/p&gt;
Resta de 4 posiciones
{{Q1}} − {{Q2}} = {{A1}}
(No TE individual)</t>
  </si>
  <si>
    <t xml:space="preserve">{"id":"M5-MyM-13b-I-1","stimulus":"&lt;p&gt;Calcule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t>
  </si>
  <si>
    <t xml:space="preserve">Calcula la siguiente resta.
{{T1}} {{Q3}} − {{Q1}} {{Q3}} = {{response}} {{Q3}}</t>
  </si>
  <si>
    <t xml:space="preserve">Q1 = Mín: 1000; Máx: 9999; Step: 1
Q2 = Mín: 1000; Máx: 9999; Step: 1
Q3 = km&lt;sup&gt;2&lt;/sup&gt;, hm&lt;sup&gt;2&lt;/sup&gt;, dam&lt;sup&gt;2&lt;/sup&gt;, m&lt;sup&gt;2&lt;/sup&gt;, dm&lt;sup&gt;2&lt;/sup&gt;, cm&lt;sup&gt;2&lt;/sup&gt;, mm&lt;sup&gt;2&lt;/sup&gt;</t>
  </si>
  <si>
    <t xml:space="preserve">T1 = {{Q1}}+{{Q2}}
A1 = {{Q2}}</t>
  </si>
  <si>
    <t xml:space="preserve">&lt;p&gt;Las medidas de superficie se restan como si fuesen números naturales.&lt;/p&gt;
Resta de 4 posiciones
{{T1}} − {{Q1}} = {{Q2}}</t>
  </si>
  <si>
    <t xml:space="preserve">{"id":"M5-MyM-13b-E-1","stimulus":"&lt;p&gt;Calcule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t>
  </si>
  <si>
    <t xml:space="preserve">Un museo va a dedicar una de sus salas de la exposición general a una exposición temporal. Si la suma de todas las salas mide &lt;span class=\"no-break\"&gt;{{Q1}} m&lt;sup&gt;2&lt;/sup&gt;&lt;/span&gt; y la que va a cederse a la exposición temporal mide &lt;span class=\"no-break\"&gt;{{Q2}} m&lt;sup&gt;2&lt;/sup&gt;,&lt;/span&gt; ¿cuánto medirá ahora el espacio de la exposición general?
Medirá &lt;span class=\"no-break\"&gt;{{A1}} m&lt;sup&gt;2&lt;/sup&gt;.&lt;/span&gt;</t>
  </si>
  <si>
    <t xml:space="preserve">Q1 = Mín: 1001; Máx: 1999; Step: 1
Q2 = Mín: 101; Máx: 299; Step: 1</t>
  </si>
  <si>
    <t xml:space="preserve">A1 = {{Q1}}-{{Q2}}</t>
  </si>
  <si>
    <t xml:space="preserve">{"id":"M5-MyM-13b-A-1","stimulus":"&lt;p&gt;Um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t>
  </si>
  <si>
    <t xml:space="preserve">Rocío está metiendo todas sus camisetas en un cajón que mide &lt;span class=\"no-break\"&gt;{{Q1}} cm&lt;sup&gt;2&lt;/sup&gt;.&lt;/span&gt; Después de guardar todas las que tiene, ha visto que solo ha ocupado &lt;span class=\"no-break\"&gt;{{Q2}} cm&lt;sup&gt;2&lt;/sup&gt;&lt;/span&gt; del cajón. ¿Cuánto espacio tiene todavía libre?
Le quedan &lt;span class=\"no-break\"&gt;{{A1}} cm&lt;sup&gt;2&lt;/sup&gt;&lt;/span&gt; libres.</t>
  </si>
  <si>
    <t xml:space="preserve">Q1 = Mín: 399; Máx: 599; Step: 1
Q2 = Mín: 101; Máx: 299; Step: 1</t>
  </si>
  <si>
    <t xml:space="preserve">&lt;p&gt;Las medidas de superficie se restan como si fuesen números naturales.&lt;/p&gt;
Resta de 3 posiciones
{{Q1}} − {{Q2}} = {{A1}}
(No TE individual)</t>
  </si>
  <si>
    <t xml:space="preserve">{"id":"M5-MyM-13b-A-2","stimulus":"&lt;p&gt;Rodrigo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t>
  </si>
  <si>
    <t xml:space="preserve">Rodrigo ha montado un pequeño jardín de &lt;span class=\"no-break\"&gt;{{Q1}} dm&lt;sup&gt;2&lt;/sup&gt;&lt;/span&gt; para plantar flores. Al terminar se ha dado cuenta de que ha ocupado &lt;span class=\"no-break\"&gt;{{Q2}} dm&lt;sup&gt;2&lt;/sup&gt;&lt;/span&gt; del jardín. ¿Cuántos dm&lt;sup&gt;2&lt;/sup&gt; le quedan libres para seguir plantando?
Puede plantar en &lt;span class=\"no-break\"&gt;{{A1}} dm&lt;sup&gt;2&lt;/sup&gt;&lt;/span&gt; más.</t>
  </si>
  <si>
    <t xml:space="preserve">Q1 = Mín: 399; Máx: 999; Step: 1
Q2 = Mín: 101; Máx: 299; Step: 1</t>
  </si>
  <si>
    <t xml:space="preserve">{"id":"M5-MyM-13b-A-3","stimulus":"&lt;p&gt;Samuel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t>
  </si>
  <si>
    <t xml:space="preserve">Marta ha comprado un terreno de &lt;span class=\"no-break\"&gt;{{Q1}} m&lt;sup&gt;2&lt;/sup&gt;&lt;/span&gt; para construir una piscina. Tras acabar de instalarla, ve que le quedan &lt;span class=\"no-break\"&gt;{{Q2}} m&lt;sup&gt;2&lt;/sup&gt;&lt;/span&gt; libres para construir algo más. ¿Cuántos m&lt;sup&gt;2&lt;/sup&gt; ocupa la piscina?
La piscina ocupa &lt;span class=\"no-break\"&gt;{{A1}} m&lt;sup&gt;2&lt;/sup&gt;.&lt;/span&gt;</t>
  </si>
  <si>
    <t xml:space="preserve">Q1 = Mín: 151; Máx: 199; Step: 1
Q2 = Mín: 101; Máx: 129; Step: 1</t>
  </si>
  <si>
    <t xml:space="preserve">{"id":"M5-MyM-13b-A-4","stimulus":"&lt;p&gt;Marina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t>
  </si>
  <si>
    <t xml:space="preserve">Un centro comercial quiere ampliar su aparcamiento, pero tiene un límite de &lt;span class=\"no-break\"&gt;{{Q1}} m&lt;sup&gt;2&lt;/sup&gt;&lt;/span&gt; para edificar. Si hasta ahora ocupa &lt;span class=\"no-break\"&gt;{{Q2}} m&lt;sup&gt;2&lt;/sup&gt;,&lt;/span&gt; ¿cuántos m&lt;sup&gt;2&lt;/sup&gt; más pueden construir de aparcamiento?
Se pueden construir &lt;span class=\"no-break\"&gt;{{A1}} m&lt;sup&gt;2&lt;/sup&gt;&lt;/span&gt; más de aparcamiento.</t>
  </si>
  <si>
    <t xml:space="preserve">Q1 = Mín: 301; Máx: 499; Step: 1
Q2 = Mín: 101; Máx: 150; Step: 1</t>
  </si>
  <si>
    <t xml:space="preserve">{"id":"M5-MyM-13b-A-5","stimulus":"&lt;p&gt;Um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t>
  </si>
  <si>
    <t xml:space="preserve">M5-MyM-13c</t>
  </si>
  <si>
    <t xml:space="preserve">Multiplica dando el resultado en la unidad de superfice conocida de antemano</t>
  </si>
  <si>
    <t xml:space="preserve">Indica si el resultado de las multiplicaciones es verdadero o falso.
{{Q1}} {{Q3}} × {{Q2}} = {{A1}} {{Q3}}*
{{Q4}} {{Q6}} × {{Q5}} = {{A2}} {{Q6}}*
{{Q10}} {{Q12}} × {{Q11}} = {{A4}} {{Q12}}
{{Q13}} {{Q15}} × {{Q14}} = {{A5}} {{Q15}}
(Se ven 3, 2 correctas)</t>
  </si>
  <si>
    <t xml:space="preserve">Q1 = Mín: 1001; Máx: 9999; Step: 1
Q2 = Mín: 2; Máx: 9; Step: 1
Q3 = km&lt;sup&gt;2&lt;/sup&gt;, hm&lt;sup&gt;2&lt;/sup&gt;, dam&lt;sup&gt;2&lt;/sup&gt;, m&lt;sup&gt;2&lt;/sup&gt;, dm&lt;sup&gt;2&lt;/sup&gt;, cm&lt;sup&gt;2&lt;/sup&gt;, mm&lt;sup&gt;2&lt;/sup&gt;
Q4 = Mín: 1001; Máx: 9999; Step: 1
Q5 = Mín: 2; Máx: 9; Step: 1
Q6 = km&lt;sup&gt;2&lt;/sup&gt;, hm&lt;sup&gt;2&lt;/sup&gt;, dam&lt;sup&gt;2&lt;/sup&gt;, m&lt;sup&gt;2&lt;/sup&gt;, dm&lt;sup&gt;2&lt;/sup&gt;, cm&lt;sup&gt;2&lt;/sup&gt;, mm&lt;sup&gt;2&lt;/sup&gt;
Q10 = Mín: 1001; Máx: 9999; Step: 1
Q11 = Mín: 2; Máx: 9; Step: 1
Q12 = km&lt;sup&gt;2&lt;/sup&gt;, hm&lt;sup&gt;2&lt;/sup&gt;, dam&lt;sup&gt;2&lt;/sup&gt;, m&lt;sup&gt;2&lt;/sup&gt;, dm&lt;sup&gt;2&lt;/sup&gt;, cm&lt;sup&gt;2&lt;/sup&gt;, mm&lt;sup&gt;2&lt;/sup&gt;
Q13 = Mín: 1001; Máx: 9999; Step: 1
Q14 = Mín: 2; Máx: 9; Step: 1
Q15 = km&lt;sup&gt;2&lt;/sup&gt;, hm&lt;sup&gt;2&lt;/sup&gt;, dam&lt;sup&gt;2&lt;/sup&gt;, m&lt;sup&gt;2&lt;/sup&gt;, dm&lt;sup&gt;2&lt;/sup&gt;, cm&lt;sup&gt;2&lt;/sup&gt;, mm&lt;sup&gt;2&lt;/sup&gt;
Q16: Min = 1; Máx = 100; Step = 1</t>
  </si>
  <si>
    <t xml:space="preserve">A1 = {{Q1}}*{{Q2}}
A2 = {{Q4}}*{{Q5}}
A4 = {{Q10}}*{{Q11}}+{{Q16}}
A5 = {{Q13}}*{{Q14}}-{{Q16}}</t>
  </si>
  <si>
    <t xml:space="preserve">Las medidas de superficie se multiplican como si fuesen números naturales.</t>
  </si>
  <si>
    <t xml:space="preserve">&lt;p&gt;Para obtener el resultado de estas operaciones, se multiplica los factores como si fuesen números naturales y se expresa el resultado en la misma unidad que el primer factor.&lt;/p&gt;&lt;p&gt;{{Q1}} {{Q3}} × {{Q2}} = {{A1}} {{Q3}}&lt;/p&gt;
-Si falla {{A4}}:
&lt;p&gt;El resultado de esta operación es {{T1}} {{Q12}}.&lt;/p&gt;
-Si falla {{A5}}:
&lt;p&gt;El resultado de esta operación es {{T2}} {{Q15}}.&lt;/p&gt;
(No TE en los correctos)</t>
  </si>
  <si>
    <t xml:space="preserve">T1 = {{Q10}}*{{Q11}})
T2 = {{Q13}}*{{Q14}}</t>
  </si>
  <si>
    <t xml:space="preserve">{"id":"M5-MyM-13c-I-1","stimulus":"&lt;p&gt;Indique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t>
  </si>
  <si>
    <t xml:space="preserve">Calcula el valor de esta multiplicación:
{{Q1}} {{Q3}} × {{Q2}} = {{A1}} {{Q3}}</t>
  </si>
  <si>
    <t xml:space="preserve">Q1 = Mín: 1001; Máx: 9999; Step: 1
Q2 = Mín: 2; Máx: 9; Step: 1
Q3 = km&lt;sup&gt;2&lt;/sup&gt;, hm&lt;sup&gt;2&lt;/sup&gt;, dam&lt;sup&gt;2&lt;/sup&gt;, m&lt;sup&gt;2&lt;/sup&gt;, dm&lt;sup&gt;2&lt;/sup&gt;, cm&lt;sup&gt;2&lt;/sup&gt;, mm&lt;sup&gt;2&lt;/sup&gt;</t>
  </si>
  <si>
    <t xml:space="preserve">&lt;p&gt;Para obtener el resultado, se multiplican los factores como si fuesen números naturales.&lt;/p&gt;&lt;p&gt;&lt;span class=\"no-break\"&gt;{{Q1}} {{Q3}}&lt;/span&gt; × {{Q2}} = &lt;span class=\"no-break\"&gt;{{A1}} {{Q3}}&lt;/span&gt;&lt;/p&gt;</t>
  </si>
  <si>
    <t xml:space="preserve">{"id":"M5-MyM-13c-E-1","stimulus":"&lt;p&gt;Calcule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t>
  </si>
  <si>
    <t xml:space="preserve">{{Q1}} ganaderos han unido sus tierras de &lt;span class=\"no-break\"&gt;{{Q2}} dam&lt;sup&gt;2&lt;/sup&gt;&lt;/span&gt; para el beneficio de sus rebaños. ¿Por cuántos decámetros cuadrados pueden pastar ahora los rebaños?
La tierra unificada es de &lt;span class=\"no-break\"&gt;{{A1}} dam&lt;sup&gt;2&lt;/sup&gt;.&lt;/span&gt;</t>
  </si>
  <si>
    <t xml:space="preserve">Q1 = Mín: 2; Máx: 9; Step: 1
Q2 = Mín: 5; Máx: 19; Step: 1</t>
  </si>
  <si>
    <t xml:space="preserve">&lt;p&gt;La superficie de la tierra unificada mide lo siguiente:&lt;/p&gt;&lt;p&gt;&lt;span class=\"no-break\"&gt;{{Q2}} dam&lt;sup&gt;2&lt;/sup&gt;&lt;/span&gt; × {{Q1}} ganaderos = &lt;span class=\"no-break\"&gt;{{A1}} dam&lt;sup&gt;2&lt;/sup&gt;&lt;/span&gt;&lt;/p&gt;</t>
  </si>
  <si>
    <t xml:space="preserve">{"id":"M5-MyM-13c-A-1","stimulus":"&lt;p&gt;{{Q1}}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t>
  </si>
  <si>
    <t xml:space="preserve">Una constructora ha comprado un terreno en el que se pueden construir {{Q1}} chalets de &lt;span class=\"no-break\"&gt;{{Q2}} m&lt;sup&gt;2&lt;/sup&gt;&lt;/span&gt; cada uno. ¿Cuál es la superficie total del terreno?
El terreno ocupa &lt;span class=\"no-break\"&gt;{{A1}} m&lt;sup&gt;2&lt;/sup&gt;.&lt;/span&gt;</t>
  </si>
  <si>
    <t xml:space="preserve">Q1 = Mín: 2; Máx: 9; Step: 1
Q2 = Mín: 200; Máx: 499; Step: 1</t>
  </si>
  <si>
    <t xml:space="preserve">&lt;p&gt;El terreno ocupa la siguiente superficie:&lt;/p&gt;&lt;p&gt;&lt;span class=\"no-break\"&gt;{{Q2}} m&lt;sup&gt;2&lt;/sup&gt;&lt;/span&gt; × {{Q1}} chalets = &lt;span class=\"no-break\"&gt;{{A1}} m&lt;sup&gt;2&lt;/sup&gt;&lt;/span&gt;&lt;/p&gt;</t>
  </si>
  <si>
    <t xml:space="preserve">{"id":"M5-MyM-13c-A-2","stimulus":"&lt;p&gt;Uma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t>
  </si>
  <si>
    <t xml:space="preserve">El gran incendio que se produjo en el pueblo de Paloma consumía &lt;span class=\"no-break\"&gt;{{Q1}} hm&lt;sup&gt;2&lt;/sup&gt;&lt;/span&gt; de campos al día y se prolongó durante {{Q2}} días. ¿Qué superficie de terreno se vio afectada? 
El incendio arrasó &lt;span class=\"no-break\"&gt;{{A1}} hm&lt;sup&gt;2&lt;/sup&gt;&lt;/span&gt; de campo.</t>
  </si>
  <si>
    <t xml:space="preserve">Q1 = Mín: 2; Máx: 30; Step: 1
Q2 = Mín: 5; Máx: 20; Step: 1</t>
  </si>
  <si>
    <t xml:space="preserve">&lt;p&gt;La superficie del terreno que se vio afectada por el incendio es la siguiente:&lt;/p&gt;&lt;p&gt;{{Q1}} hm&lt;sup&gt;2&lt;/sup&gt; × {{Q2}} días = {{A1}} hm&lt;sup&gt;2&lt;/sup&gt;&lt;/p&gt;</t>
  </si>
  <si>
    <t xml:space="preserve">{"id":"M5-MyM-13c-A-3","stimulus":"&lt;p&gt;Um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t>
  </si>
  <si>
    <t xml:space="preserve">En una organización ecologista han estado reforestando &lt;span class=\"no-break\"&gt;{{Q1}} hm&lt;sup&gt;2&lt;/sup&gt;&lt;/span&gt; al año durante {{Q2}} años. ¿Cuánta superficie de árboles han plantado en total?
Se han reforestado un total de &lt;span class=\"no-break\"&gt;{{A1}} hm&lt;sup&gt;2&lt;/sup&gt;.&lt;/span&gt;</t>
  </si>
  <si>
    <t xml:space="preserve">Q1 = Mín: 2; Máx: 99; Step: 1
Q2 = Mín: 2; Máx: 29; Step: 1</t>
  </si>
  <si>
    <t xml:space="preserve">&lt;p&gt;La superficie de terreno que se ha reforestado es la siguiente:&lt;/p&gt;&lt;p&gt;{{Q1}} hm&lt;sup&gt;2&lt;/sup&gt; × {{Q2}} años = {{A1}} hm&lt;sup&gt;2&lt;/sup&gt;&lt;/p&gt;</t>
  </si>
  <si>
    <t xml:space="preserve">{"id":"M5-MyM-13c-A-4","stimulus":"&lt;p&gt;Há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t>
  </si>
  <si>
    <t xml:space="preserve">En la clase de Gema han elaborado un gran mosaico en grupo con {{Q1}} teselas de &lt;span class=\"no-break\"&gt;{{Q2}} cm&lt;sup&gt;2&lt;/sup&gt;&lt;/span&gt; cada una. ¿Qué superfice ocupa el mosaico?
El mosaico ocupa &lt;span class=\"no-break\"&gt;{{A1}} cm&lt;sup&gt;2&lt;/sup&gt;.&lt;/span&gt;</t>
  </si>
  <si>
    <t xml:space="preserve">Q1 = Mín: 30; Máx: 50; Step: 1
Q2 = Mín: 5; Máx: 15; Step: 1</t>
  </si>
  <si>
    <t xml:space="preserve">&lt;p&gt;El mosaico ocupa la siguiente superficie:&lt;/p&gt;&lt;p&gt;{{Q1}} teselas × {{Q2}} cm&lt;sup&gt;2&lt;/sup&gt; = {{A1}} cm&lt;sup&gt;2&lt;/sup&gt;&lt;/p&gt;</t>
  </si>
  <si>
    <t xml:space="preserve">{"id":"M5-MyM-13c-A-5","stimulus":"&lt;p&gt;A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t>
  </si>
  <si>
    <t xml:space="preserve">M5-MyM-14a</t>
  </si>
  <si>
    <t xml:space="preserve">Calcula el volumen de un prisma rectangular en cm^3 (valores de los lados: números naturales menores de 50)</t>
  </si>
  <si>
    <t xml:space="preserve">¿Cuál es el volumen de este prisma rectangular?
(Imagen: {{T1}} cm de largo, {{T2}} cm de ancho y {{Q1}} cm de alto)
Volumen = {{A1}} cm&lt;sup&gt;3&lt;/sup&gt;*
Volumen = {{A2}} cm&lt;sup&gt;3&lt;/sup&gt;
Volumen = {{A3}} cm&lt;sup&gt;3&lt;/sup&gt;
Volumen = {{A4}} cm&lt;sup&gt;3&lt;/sup&gt;
Volumen = {{A5}} cm&lt;sup&gt;3&lt;/sup&gt;
(Se ven 3)</t>
  </si>
  <si>
    <t xml:space="preserve">Q1: Mín: 1; Máx: 10; Step: 1</t>
  </si>
  <si>
    <t xml:space="preserve">T1 = {{Q1}}*5
T2 = {{Q1}}*2
A1 = {{Q1}}*{{Q1}}*{{Q1}}*10
A2 = {{T1}}+{{Q1}}+{{T2}}
A3 = {{T1}}*{{T2}}/2
A4 = {{T1}}*{{Q1}}/2
A5 = {{T1}}*{{Q1}}+{{T2}}</t>
  </si>
  <si>
    <t xml:space="preserve">Volumen de un prisma = área de la base × altura</t>
  </si>
  <si>
    <t xml:space="preserve">&lt;p&gt;El volumen de un prisma rectangular se calcula de la siguiente manera:&lt;/p&gt;&lt;p&gt;Volumen de un prisma = área de la base × altura = ({{T1}} × {{T2}}) × {{Q1}} = {{A1}} cm&lt;sup&gt;3&lt;/sup&gt;&lt;/p&gt;
Sin TE individual</t>
  </si>
  <si>
    <t xml:space="preserve">{"id":"M5-MyM-14a-I-1","stimulus":"&lt;p&gt;Qual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t>
  </si>
  <si>
    <t xml:space="preserve">¿Cuál es el volumen de este prisma rectangular?
(Imagen: {{T1}} cm de largo, {{Q1}} cm de ancho y {{T2}} de alto)
Volumen = {{A1}} cm&lt;sup&gt;3&lt;/sup&gt;*
Volumen = {{A2}} cm&lt;sup&gt;3&lt;/sup&gt;
Volumen = {{A3}} cm&lt;sup&gt;3&lt;/sup&gt;
Volumen = {{A4}} cm&lt;sup&gt;3&lt;/sup&gt;
Volumen = {{A5}} cm&lt;sup&gt;3&lt;/sup&gt;
(Se ven 3)</t>
  </si>
  <si>
    <t xml:space="preserve">Q1: Mín: 1; Máx: 8</t>
  </si>
  <si>
    <t xml:space="preserve">T1 = {{Q1}}*3
T2 = {{Q1}}*6
A1 = {{Q1}}*{{Q1}}*{{Q1}}*18
A2 = {{Q1}}+{{T1}}+{{T2}}
A3 = {{T1}}*{{T2}}/2
A4 = {{T1}}*{{Q1}}/2
A5 = {{T1}}*{{T2}}+{{Q1}}</t>
  </si>
  <si>
    <t xml:space="preserve">&lt;p&gt;El volumen de un prisma rectangular se calcula de la siguiente manera:&lt;/p&gt;&lt;p&gt;Volumen de un prisma = área de la base × altura = ({{T1}} × {{Q1}}) × {{T2}} = {{A1}} cm&lt;sup&gt;3&lt;/sup&gt;&lt;/p&gt;
Sin TE individual</t>
  </si>
  <si>
    <t xml:space="preserve">{"id":"M5-MyM-14a-I-2","stimulus":"&lt;p&gt;Qual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t>
  </si>
  <si>
    <t xml:space="preserve">Calcula el volumen de este prisma rectangular.
(Imagen: {{T1}} cm de largo, {{Q1}} cm de ancho y {{T2}} de alto)
Su volumen es de {{A1}} cm&lt;sup&gt;3&lt;/sup&gt;.</t>
  </si>
  <si>
    <t xml:space="preserve">Calcula el volumen del siguiente prisma.
(Imagen: 3 cm de largo, 1 cm de ancho y 2 de alto)
El prisma tiene un volumen de &lt;span class=\"no-break\"&gt;{{A1}} cm&lt;sup&gt;3&lt;/sup&gt;.&lt;/span&gt;</t>
  </si>
  <si>
    <t xml:space="preserve">T1 = {{Q1}}*3
T2 = {{Q1}}*6
A1 = {{Q1}}*{{Q1}}*{{Q1}}*18</t>
  </si>
  <si>
    <t xml:space="preserve">¿Cuáles son las medidas de este prisma?
Largo = {{A2}} cm
Ancho = {{A3}} cm
Alto = {{A4}} cm
[Cloze with math]
A2 = {{T1}}
A3 = {{Q1}}
A4 = {{T2}}</t>
  </si>
  <si>
    <t xml:space="preserve">¿Cómo se calcula el volumen de un prisma rectangular?
Volumen = área de la base × altura*
Volumen = (área de la base × altura)/3
Volumen = área de la base + altura
[Single choice]</t>
  </si>
  <si>
    <t xml:space="preserve">Por tanto, en primer lugar, calcula el área de la base del rectángulo.
Área de la base = base × altura = {{T1}} × {{Q1}} = {{A5}} cm&lt;sup&gt;2&lt;/sup&gt;
(Cloze math)
A5 = 3*{{Q1}}*{{Q1}}</t>
  </si>
  <si>
    <t xml:space="preserve">Ahora, con el dato anterior, calcula el volumen del prisma.
Volumen = área de la base × altura = {{T3}} × {{T2}} = {{A6}} cm&lt;sup&gt;3&lt;/sup&gt;
(Cloze math)
T3 = 3*{{Q1}}*{{Q1}}
A6 = {{Q1}}*{{Q1}}*{{Q1}}*18</t>
  </si>
  <si>
    <t xml:space="preserve">{"id":"M5-MyM-14a-E-1","seed":{"parameters":[{"name":"Q1","label":null,"min":1,"max":8,"step":1}],"uniques":true},"scaffolding":[{"id":"step-0","stimulus":"&lt;p&gt;Encontre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t>
  </si>
  <si>
    <t xml:space="preserve">Calcula el volumen de este prisma rectangular.
(Imagen: {{T1}} cm de largo, {{T2}} cm de ancho y {{Q1}} cm de alto)
Su volumen es de {{A1}} cm&lt;sup&gt;3&lt;/sup&gt;.</t>
  </si>
  <si>
    <t xml:space="preserve">T1 = {{Q1}}*5
T2 = {{Q1}}*2
A1 = {{Q1}}*{{Q1}}*{{Q1}}*10</t>
  </si>
  <si>
    <t xml:space="preserve">¿Cuáles son las medidas de este prisma?
Largo = {{A2}} cm
Ancho = {{A3}} cm
Alto = {{A4}} cm
[Cloze with math]
A2 = {{T1}}
A3 = {{T2}}
A4 = {{Q1}}</t>
  </si>
  <si>
    <t xml:space="preserve">Por tanto, en primer lugar, calcula el área de la base del rectángulo.
Área de la base = base × altura = {{T1}} × {{T2}} = {{A5}} cm&lt;sup&gt;2&lt;/sup&gt;
(Cloze math)
A5 = 10*{{Q1}}*{{Q1}}</t>
  </si>
  <si>
    <t xml:space="preserve">Ahora, con el dato anterior, calcula el volumen del prisma.
Volumen = área de la base × altura = {{T3}} × {{Q1}} = {{A6}} cm&lt;sup&gt;3&lt;/sup&gt;
(Cloze math)
T3 = 10*{{Q1}}*{{Q1}}
A6 = {{Q1}}*{{Q1}}*{{Q1}}*10</t>
  </si>
  <si>
    <t xml:space="preserve">{"id":"M5-MyM-14a-E-2","seed":{"parameters":[{"name":"Q1","label":null,"min":1,"max":10,"step":1}],"uniques":true},"scaffolding":[{"id":"step-0","stimulus":"&lt;p&gt;Encontre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t>
  </si>
  <si>
    <t xml:space="preserve">Una caja de zapatos tiene las siguientes medidas. ¿Cuánto mide su volumen?
(Imagen: {{T1}} cm de largo, {{T2}} cm de ancho y {{Q1}} cm de alto)
La caja ocupa &lt;span class=\"no-break\"&gt;{{A1}} cm&lt;sup&gt;3&lt;/sup&gt;.&lt;/span&gt;</t>
  </si>
  <si>
    <t xml:space="preserve">Q1: Mín: 8; Máx: 15; Step: 1</t>
  </si>
  <si>
    <t xml:space="preserve">T1 = {{Q1}}*3
T2 = {{Q1}}*2
A1 = {{Q1}}*{{Q1}}*{{Q1}}*6</t>
  </si>
  <si>
    <t xml:space="preserve">¿Cuáles son las medidas de esta caja de zapatos?
Largo = {{A2}} cm
Ancho = {{A3}} cm
Alto = {{A4}} cm
[Cloze with math]
A2 = {{T1}}
A3 = {{T2}}
A4 = {{Q1}}</t>
  </si>
  <si>
    <t xml:space="preserve">Por tanto, en primer lugar, calcula el área de la base del rectángulo.
Área de la base = base × altura = {{T1}} × {{T2}} = {{A5}} cm&lt;sup&gt;2&lt;/sup&gt;
(Cloze math)
A5 = 6*{{Q1}}*{{Q1}}</t>
  </si>
  <si>
    <t xml:space="preserve">Ahora, con el dato anterior, calcula el volumen de la caja de zapatos.
Volumen = área de la base × altura = {{T3}} × {{Q1}} = {{A6}} cm&lt;sup&gt;3&lt;/sup&gt;
(Cloze math)
T3 = 6*{{Q1}}*{{Q1}}
A6 = {{Q1}}*{{Q1}}*{{Q1}}*6</t>
  </si>
  <si>
    <t xml:space="preserve">{"id":"M5-MyM-14a-A-1","seed":{"parameters":[{"name":"Q1","label":null,"min":8,"max":15,"step":1}],"uniques":true},"scaffolding":[{"id":"step-0","stimulus":"&lt;p&gt;Uma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t>
  </si>
  <si>
    <t xml:space="preserve">Julieta ha comprado un botiquín de primeros auxilios como este. ¿Cuál es su volumen?
(Imagen: {{T1}} cm de largo, {{Q1}} cm de ancho y {{T2}} cm de alto)
El volumen del botiquín es de &lt;span class=\"no-break\"&gt;{{A1}} cm&lt;sup&gt;3&lt;/sup&gt;.&lt;/span&gt;</t>
  </si>
  <si>
    <t xml:space="preserve">Q1: Mín: 15; Máx: 24; Step: 3</t>
  </si>
  <si>
    <t xml:space="preserve">T1 = {{Q1}}*2
T2 = {{Q1}}*4/3
A1 = {{T1}}*{{Q1}}*{{T2}}</t>
  </si>
  <si>
    <t xml:space="preserve">¿Cuáles son las medidas de este botiquín?
Largo = {{A2}} cm
Ancho = {{A3}} cm
Alto = {{A4}} cm
[Cloze with math]
A2 = {{T1}}
A3 = {{Q1}}
A4 = {{T2}}</t>
  </si>
  <si>
    <t xml:space="preserve">Por tanto, en primer lugar, calcula el área de la base del rectángulo.
Área de la base = base × altura = {{T1}} × {{Q1}} = {{A5}} cm&lt;sup&gt;2&lt;/sup&gt;
(Cloze math)
A5 = 2*{{Q1}}*{{Q1}}</t>
  </si>
  <si>
    <t xml:space="preserve">Ahora, con el dato anterior, calcula el volumen del botiquín.
Volumen = área de la base × altura = {{T3}} × {{T2}} = {{A6}} cm&lt;sup&gt;3&lt;/sup&gt;
(Cloze math)
T3 = 2*{{Q1}}*{{Q1}}
A6 = {{T1}}*{{Q1}}*{{T2}}</t>
  </si>
  <si>
    <t xml:space="preserve">{"id":"M5-MyM-14a-A-2","seed":{"parameters":[{"name":"Q1","label":null,"min":15,"max":24,"step":1}],"uniques":true},"scaffolding":[{"id":"step-0","stimulus":"&lt;p&gt;Julieta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t>
  </si>
  <si>
    <t xml:space="preserve">Sebastián ha guardado en el congelador un postre helado. Si las medidas del envase son las de la imagen, ¿cuánto mide su volumen?
(Imagen: {{T1}} cm de largo, {{Q1}} cm de ancho y {{Q1}} cm de alto)
El volumen del envase mide &lt;span class=\"no-break\"&gt;{{A1}} cm&lt;sup&gt;3&lt;/sup&gt;.&lt;/span&gt;</t>
  </si>
  <si>
    <t xml:space="preserve">Q1: Mín: 10; Máx: 16; Step: 1</t>
  </si>
  <si>
    <t xml:space="preserve">T1 = {{Q1}}*3
A1 = {{T1}}*{{Q1}}*{{Q1}}</t>
  </si>
  <si>
    <t xml:space="preserve">¿Cuáles son las medidas de este envase?
Largo = {{A2}} cm
Ancho = {{A3}} cm
Alto = {{A4}} cm
[Cloze with math]
A2 = {{T1}}
A3 = {{Q1}}
A4 = {{Q1}}</t>
  </si>
  <si>
    <t xml:space="preserve">Ahora, con el dato anterior, calcula el volumen del envase.
Volumen = área de la base × altura = {{T3}} × {{Q1}} = {{A6}} cm&lt;sup&gt;3&lt;/sup&gt;
(Cloze math)
T3 = 3*{{Q1}}*{{Q1}}
A6 = {{Q1}}*{{Q1}}*{{Q1}}*3</t>
  </si>
  <si>
    <t xml:space="preserve">{"id":"M5-MyM-14a-A-3","seed":{"parameters":[{"name":"Q1","label":null,"min":10,"max":16,"step":1}],"uniques":true},"scaffolding":[{"id":"step-0","stimulus":"&lt;p&gt;Sérgio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t>
  </si>
  <si>
    <t xml:space="preserve">Una pecera tiene las dimensiones de la siguiente imagen. Calcula su volumen.
(Imagen: {{T1}} cm de largo, {{Q1}} cm de ancho y {{T2}} cm de alto)
El volumen de la pecera es de &lt;span class=\"no-break\"&gt;{{A1}} cm&lt;sup&gt;3&lt;/sup&gt;.&lt;/span&gt;</t>
  </si>
  <si>
    <t xml:space="preserve">Q1: Mín: 20; Máx: 28; Step: 2</t>
  </si>
  <si>
    <t xml:space="preserve">T1 = {{Q1}}*2
T2 = {{Q1}}*3/2
A1 = {{T1}}*{{Q1}}*{{T2}}</t>
  </si>
  <si>
    <t xml:space="preserve">¿Cuáles son las medidas de esta pecera?
Largo = {{A2}} cm
Ancho = {{A3}} cm
Alto = {{A4}} cm
[Cloze with math]
A2 = {{T1}}
A3 = {{Q1}}
A4 = {{T2}}</t>
  </si>
  <si>
    <t xml:space="preserve">Ahora, con el dato anterior, calcula el volumen de la pecera.
Volumen = área de la base × altura = {{T3}} × {{T2}} = {{A6}} cm&lt;sup&gt;3&lt;/sup&gt;
(Cloze math)
T3 = 2*{{Q1}}*{{Q1}}
A6 = {{Q1}}*{{Q1}}*{{Q1}}*3</t>
  </si>
  <si>
    <t xml:space="preserve">{"id":"M5-MyM-14a-A-4","seed":{"parameters":[{"name":"Q1","label":null,"min":20,"max":28,"step":2}],"uniques":true},"scaffolding":[{"id":"step-0","stimulus":"&lt;p&gt;Um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t>
  </si>
  <si>
    <t xml:space="preserve">La torre de un ordenador tiene estas medidas. ¿Cuál es su volumen?
(Imagen: {{T1}} cm de largo, {{Q1}} cm de ancho y {{T2}} cm de alto)
El volumen de la torre es de &lt;span class=\"no-break\"&gt;{{A1}} cm&lt;sup&gt;3&lt;/sup&gt;.&lt;/span&gt;</t>
  </si>
  <si>
    <t xml:space="preserve">Q1: Mín: 16; Máx: 24; Step: 2</t>
  </si>
  <si>
    <t xml:space="preserve">¿Cuáles son las medidas de esta torre de ordenador?
Largo = {{A2}} cm
Ancho = {{A3}} cm
Alto = {{A4}} cm
[Cloze with math]
A2 = {{T1}}
A3 = {{Q1}}
A4 = {{T2}}</t>
  </si>
  <si>
    <t xml:space="preserve">Ahora, con el dato anterior, calcula el volumen de la torre.
Volumen = área de la base × altura = {{T3}} × {{T2}} = {{A6}} cm&lt;sup&gt;3&lt;/sup&gt;
(Cloze math)
T3 = 2*{{Q1}}*{{Q1}}
A6 = {{Q1}}*{{Q1}}*{{Q1}}*3</t>
  </si>
  <si>
    <t xml:space="preserve">{"id":"M5-MyM-14a-A-5","seed":{"parameters":[{"name":"Q1","label":null,"min":16,"max":24,"step":2}],"uniques":true},"scaffolding":[{"id":"step-0","stimulus":"&lt;p&gt;A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t>
  </si>
  <si>
    <t xml:space="preserve">M5-MyM-14b</t>
  </si>
  <si>
    <t xml:space="preserve">Calcula el volumen de varios prismas rectangulares contiguos en cm^3 (valores de los lados: números enteros menores de 50)</t>
  </si>
  <si>
    <t xml:space="preserve">¿Cuál es el volumen total de estos prismas contiguos?
(Imagen: Dos prismas contiguos dispuestos en forma de L. Prisma de abajo: {{T1}} cm de largo, {{Q1}} cm de ancho y {{T2}} cm de alto. Prisma de arriba: {{T3}} cm de largo, {{Q1}} cm de ancho y {{T5}} cm de alto. https://drive.google.com/file/d/1W94F8q7U9zsHpFsXSpSJ9ZhqzCeEEqe4/view?usp=sharing)
Volumen = {{A1}} cm&lt;sup&gt;3&lt;/sup&gt;*
Volumen = {{A2}} cm&lt;sup&gt;3&lt;/sup&gt;
Volumen = {{A3}} cm&lt;sup&gt;3&lt;/sup&gt;
Volumen = {{A4}} cm&lt;sup&gt;3&lt;/sup&gt;
Volumen = {{A5}} cm&lt;sup&gt;3&lt;/sup&gt;
(se ven 3)</t>
  </si>
  <si>
    <t xml:space="preserve">T1 = {{Q1}}*5
T2 = {{Q1}}*2
T3 = {{Q1}}*3
T5 = {{Q1}}*3
A1 = {{T1}}*{{Q1}}*{{T2}}+{{T3}}*{{Q1}}*{{T5}}
A2 = {{T1}}*{{Q1}}*{{T2}}*{{T3}}*{{Q1}}*{{T5}}
A3 = {{T1}}+{{Q1}}+{{T2}}+{{T3}}+{{Q1}}+{{T5}}
A4 = {{T1}}*{{Q1}}*{{T2}}
A5 = {{T3}}*{{Q1}}*{{T5}}</t>
  </si>
  <si>
    <t xml:space="preserve">Separa el cuerpo en dos prismas, calcula el volumen de cada prisma por separado y suma los dos volúmenes.</t>
  </si>
  <si>
    <t xml:space="preserve">&lt;p&gt;Hay que calcular el volumen de cada prisma y luego sumarlos.&lt;/p&gt;&lt;p&gt;Volumen del prisma de abajo = {{T1}} cm × {{Q1}} cm × {{T2}} cm = {{T6}} cm&lt;sup&gt;3&lt;/sup&gt;&lt;/p&gt;&lt;p&gt;Volumen del prisma de arriba = {{T3}} cm × {{Q1}} cm × {{T5}} cm = {{T7}} cm&lt;sup&gt;3&lt;/sup&gt;&lt;/p&gt;&lt;p&gt;Volumen de los dos prismas = {{T6}} cm&lt;sup&gt;3&lt;/sup&gt; + {{T7}} cm&lt;sup&gt;3&lt;/sup&gt; = {{T8}} cm&lt;sup&gt;3&lt;/sup&gt;&lt;/p&gt;</t>
  </si>
  <si>
    <t xml:space="preserve">{{T6}} = {{T1}}*{{Q1}}*{{T2}}
{{{T7}} = {{T3}}*{{Q1}}*{{T5}}
{{T8}} = {{T6}}+{{T7}}</t>
  </si>
  <si>
    <t xml:space="preserve">SI</t>
  </si>
  <si>
    <t xml:space="preserve">Primero hay que dividir la figura en dos prismas. ¿Cuánto miden los lados marcados con un signo de interrogación?
Tabla sin bordes:
M5-MyM-14b-3 | M5-MyM-14b-4 | M5-MyM-14b-5
                             |? = {{A2}} cm         | ? = {{A3}} cm
(Cloze math)
A2 = 5*{{Q1}}
A3 = 2*{{Q1}}</t>
  </si>
  <si>
    <t xml:space="preserve">A continuación, calcula los volúmenes de los dos prismas.
Tabla sin bordes:
M5-MyM-14b-4                    | M5-MyM-14b-5
Volumen = {{A4}} cm&lt;sup&gt;3&lt;/sup&gt;| Volumen = {{A5}} cm&lt;sup&gt;3&lt;/sup&gt;
A4 = 15*{{Q1}}*{{Q1}}*{{Q1}}
A5 = 4*{{Q1}}*{{Q1}}*{{Q1}}</t>
  </si>
  <si>
    <t xml:space="preserve">Por último, calcula el volumen total.
Tabla sin bordes:
M5-MyM-14b-4 | M5-MyM-14b-5
Volumen = {{T4}} cm&lt;sup&gt;3&lt;/sup&gt; + {{T5}} cm&lt;sup&gt;3&lt;/sup&gt; = {{A6}} cm&lt;sup&gt;3&lt;/sup&gt;
T4 = 15*{{Q1}}*{{Q1}}*{{Q1}}
T5 = 4*{{Q1}}*{{Q1}}*{{Q1}}
A6 = {{T1}}*{{T2}}*{{Q1}}+{{T3}}*{{T4}}*{{Q1}}</t>
  </si>
  <si>
    <t xml:space="preserve">{"id":"M5-MyM-14b-I-1","seed":{"parameters":[{"name":"Q1","label":null,"min":1,"max":10,"step":1}],"uniques":true},"scaffolding":[{"id":"step-0","stimulus":"&lt;p&gt;Qual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t>
  </si>
  <si>
    <t xml:space="preserve">¿Cuál es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Volumen = {{A1}} cm&lt;sup&gt;3&lt;/sup&gt;*
Volumen = {{A2}} cm&lt;sup&gt;3&lt;/sup&gt;
Volumen = {{A3}} cm&lt;sup&gt;3&lt;/sup&gt;
Volumen = {{A4}} cm&lt;sup&gt;3&lt;/sup&gt;
Volumen = {{A5}} cm&lt;sup&gt;3&lt;/sup&gt;
(se ven 3)</t>
  </si>
  <si>
    <t xml:space="preserve">{{T2}} = {{Q1}}*4
{{T5}} = {{Q1}}*5
A1 = {{Q1}}*{{Q1}}*{{T2}}+{{Q1}}*{{Q1}}*{{T5}}
A2 = {{Q1}}*{{Q1}}*{{T2}}*{{Q1}}*{{Q1}}*{{T5}}
A3 = {{Q1}}+{{Q1}}+{{T2}}+{{Q1}}+{{Q1}}+{{T5}}
A4 = {{Q1}}*{{Q1}}*{{T2}}
A5 = {{Q1}}*{{Q1}}*{{T5}}</t>
  </si>
  <si>
    <t xml:space="preserve">&lt;p&gt;Hay que calcular el volumen de cada prisma y luego sumarlos.&lt;/p&gt;&lt;p&gt;Volumen del prisma de abajo = {{T1}} cm × {{Q1}} cm × {{Q1}} cm = {{T6}} cm&lt;sup&gt;3&lt;/sup&gt;&lt;/p&gt;&lt;p&gt;Volumen del prisma de arriba = {{Q1}} cm × {{Q1}} cm × {{T5}} cm = {{T7}} cm&lt;sup&gt;3&lt;/sup&gt;&lt;/p&gt;&lt;p&gt;Volumen de los dos prismas = {{T6}} cm&lt;sup&gt;3&lt;/sup&gt; + {{T7}} cm&lt;sup&gt;3&lt;/sup&gt; = {{T8}} cm&lt;sup&gt;3&lt;/sup&gt;&lt;/p&gt;</t>
  </si>
  <si>
    <t xml:space="preserve">{{T6}} = {{T1}}*{{Q1}}*{{Q1}}
{{{T7}} = {{Q1}}*{{Q1}}*{{T5}}
{{T8}} = {{T6}}+{{T7}}</t>
  </si>
  <si>
    <t xml:space="preserve">Primero hay que dividir la figura en dos prismas. ¿Cuánto mide el lado marcado con un signo de interrogación?
Tabla sin bordes:
M5-MyM-14b-6 | M5-MyM-14b-7 | M5-MyM-14b-8
                             |? = {{A2}} cm         | 
(Cloze math)
A2 = {{Q1}}</t>
  </si>
  <si>
    <t xml:space="preserve">A continuación, calcula los volúmenes de los dos prismas.
Tabla sin bordes:
M5-MyM-14b-7                    | M5-MyM-14b-8
Volumen = {{A3}} cm&lt;sup&gt;3&lt;/sup&gt;| Volumen = {{A4}} cm&lt;sup&gt;3&lt;/sup&gt;
A3 = 5*{{Q1}}*{{Q1}}*{{Q1}}
A4 = 4*{{Q1}}*{{Q1}}*{{Q1}}</t>
  </si>
  <si>
    <t xml:space="preserve">Por último, calcula el volumen total.
Tabla sin bordes:
M5-MyM-14b-7 | M5-MyM-14b-8
Volumen = {{T3}} cm&lt;sup&gt;3&lt;/sup&gt; + {{T4}} cm&lt;sup&gt;3&lt;/sup&gt; = {{A6}} cm&lt;sup&gt;3&lt;/sup&gt;
T3 = 5*{{Q1}}*{{Q1}}*{{Q1}}
T4 = 4*{{Q1}}*{{Q1}}*{{Q1}}
A6 = 9*{{Q1}}*{{Q1}}*{{Q1}}</t>
  </si>
  <si>
    <t xml:space="preserve">{"id":"M5-MyM-14b-I-2","seed":{"parameters":[{"name":"Q1","label":null,"min":1,"max":10,"step":1}],"uniques":true},"scaffolding":[{"id":"step-0","stimulus":"&lt;p&gt;Qual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t>
  </si>
  <si>
    <t xml:space="preserve">Calcula el volumen total de estos prismas contiguos.
(Imagen: Dos prismas contiguos dispuestos en forma de L. Prisma de abajo: {{T1}} cm de largo, {{Q1}} cm de ancho y {{T2}} cm de alto. Prisma de arriba: {{T3}} cm de largo, {{Q1}} cm de ancho y {{T3}} cm de alto. https://drive.google.com/file/d/1W94F8q7U9zsHpFsXSpSJ9ZhqzCeEEqe4/view?usp=sharing)
M5-MyM-14b-1
El volumen mide &lt;span class=\"no-break\"&gt;{{A1}} cm&lt;sup&gt;3&lt;/sup&gt;.&lt;/span&gt;</t>
  </si>
  <si>
    <t xml:space="preserve">T1 = {{Q1}}*5
T2 = {{Q1}}*2
T3 = {{Q1}}*3
A1 = 19*{{Q1}}*{{Q1}}*{{Q1}}</t>
  </si>
  <si>
    <t xml:space="preserve">{"id":"M5-MyM-14b-E-1","seed":{"parameters":[{"name":"Q1","label":null,"min":1,"max":10,"step":1}],"uniques":true},"scaffolding":[{"id":"step-0","stimulus":"&lt;p&gt;Calcule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t>
  </si>
  <si>
    <t xml:space="preserve">Calcula el volumen total de estos prismas contiguos.
(Imagen: Dos prismas contiguos, dispuestos en forma de T invertida. Prisma de abajo: {{T1}} cm de largo, {{Q1}} cm de ancho y {{Q1}} cm de alto. Prisma de arriba: {{Q1}} cm de largo, {{Q1}} cm de ancho y {{T5}} cm de alto)
https://drive.google.com/file/d/10_u1JbB0pUo_rywYLpCE75JgVv_KMXiV/view?usp=sharing
El volumen mide &lt;span class=\"no-break\"&gt;{{A1}} cm&lt;sup&gt;3&lt;/sup&gt;.&lt;/span&gt;</t>
  </si>
  <si>
    <t xml:space="preserve">T1 = {{Q1}}*4
T5 = {{Q1}}*5
A1 = 9*{{Q1}}*{{Q1}}*{{Q1}}</t>
  </si>
  <si>
    <t xml:space="preserve">Por último, calcula el volumen total.
Tabla sin bordes:
M5-MyM-14b-7 | M5-MyM-14b-8
Volumen = {{T2}} cm&lt;sup&gt;3&lt;/sup&gt; + {{T3}} cm&lt;sup&gt;3&lt;/sup&gt; = {{A6}} cm&lt;sup&gt;3&lt;/sup&gt;
T2 = 5*{{Q1}}*{{Q1}}*{{Q1}}
T3 = 4*{{Q1}}*{{Q1}}*{{Q1}}
A6 = 9*{{Q1}}*{{Q1}}*{{Q1}}</t>
  </si>
  <si>
    <t xml:space="preserve">{"id":"M5-MyM-14b-E-2","seed":{"parameters":[{"name":"Q1","label":null,"min":1,"max":10,"step":1}],"uniques":true},"scaffolding":[{"id":"step-0","stimulus":"&lt;p&gt;Calcule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t>
  </si>
  <si>
    <t xml:space="preserve">Calcula el volumen de esta escalera.
(Imagen M5-MyM-14b-9. Utilizar la imagen de modelo como guía para saber qué lados tienen que tener etiqueta y qué tiene que aparecer en ellas)
Su volumen mide &lt;span class=\"no-break\"&gt;{{A1}} cm&lt;sup&gt;3&lt;/sup&gt;.&lt;/span&gt;</t>
  </si>
  <si>
    <t xml:space="preserve">En la zapatería exiben, los zapatos de la vidriera, sobre las cajas. Estas tienen forma de prismas rectángulares. Calcula el volúmen que ocupan estas cajas de zapatos.
(Imagen: Dos prismas contiguos dispuestos en forma de L. Prisma de abajo: {{T1}} cm de largo, {{Q1}} cm de ancho y {{T2}} cm de alto. Prisma de arriba: {{T3}} cm de largo, {{Q1}} cm de ancho y {{T5}} cm de alto. 3&lt;/sup&gt;.&lt;/span&gt;)
El volumen de las cajas de zapatos es de &lt;span class=\"no-break\"&gt;{{A1}} cm&lt;sup&gt;3&lt;/sup&gt;.&lt;/span&gt;</t>
  </si>
  <si>
    <t xml:space="preserve">Q1: Mín: 10; Máx: 30; Step: 1</t>
  </si>
  <si>
    <t xml:space="preserve">T1 = 2*{{Q1}}
T2 = 4*{{Q1}}
A1 = 12*{{Q1}}*{{Q1}}*{{Q1}}</t>
  </si>
  <si>
    <t xml:space="preserve">Primero hay que dividir la figura en dos prismas. ¿Cuánto miden los lados marcados con un signo de interrogación?
Tabla sin bordes:
M5-MyM-14b-10 | M5-MyM-14b-11 | M5-MyM-14b-12
                             |? = {{A2}} cm         | ? = {{A3}} cm
(Cloze math)
A2 = 2*{{Q1}}
A3 = {{Q1}}</t>
  </si>
  <si>
    <t xml:space="preserve">A continuación, calcula los volúmenes de los dos prismas.
Tabla sin bordes:
M5-MyM-14b-11                    | M5-MyM-14b-12
Volumen = {{A4}} cm&lt;sup&gt;3&lt;/sup&gt;| Volumen = {{A5}} cm&lt;sup&gt;3&lt;/sup&gt;
A4 = 8*{{Q1}}*{{Q1}}*{{Q1}}
A5 = 4*{{Q1}}*{{Q1}}*{{Q1}}</t>
  </si>
  <si>
    <t xml:space="preserve">Por último, calcula el volumen total.
Tabla sin bordes:
M5-MyM-14b-11 | M5-MyM-14b-12
Volumen = {{T2}} cm&lt;sup&gt;3&lt;/sup&gt; + {{T3}} cm&lt;sup&gt;3&lt;/sup&gt; = {{A6}} cm&lt;sup&gt;3&lt;/sup&gt;
T2 = 8*{{Q1}}*{{Q1}}*{{Q1}}
T3 = 4*{{Q1}}*{{Q1}}*{{Q1}}
A6 = 12*{{Q1}}*{{Q1}}*{{Q1}}</t>
  </si>
  <si>
    <t xml:space="preserve">{"id":"M5-MyM-14b-A-1","seed":{"parameters":[{"name":"Q1","label":null,"min":10,"max":30,"step":1}],"uniques":true},"scaffolding":[{"id":"step-0","stimulus":"&lt;p&gt;Calcule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t>
  </si>
  <si>
    <t xml:space="preserve">Calcula el volumen de este podio.
(Imagen M5-MyM-14b-13. Utilizar la imagen de modelo como guía para saber qué lados tienen que tener etiqueta y qué tiene que aparecer en ellas)
Su volumen mide &lt;span class=\"no-break\"&gt;{{A1}} cm&lt;sup&gt;3&lt;/sup&gt;.&lt;/span&gt;</t>
  </si>
  <si>
    <t xml:space="preserve">Carolina juega con bloques de madera. Los dispone de tal manera, como se ven en la imagen. ¿Qué volumen ocupan los bloques?
(Imagen: Dos prismas contiguos, dispuestos en forma de T invertida. Prisma de abajo: {{T1}} cm de largo, {{Q1}} cm de ancho y {{Q1}} cm de alto. Prisma de arriba: {{Q1}} cm de largo, {{Q1}} cm de ancho y {{T5}} cm de alto)
Los bloques ocupan un volumen de &lt;span class=\"no-break\"&gt;{{A1}} cm&lt;sup&gt;3&lt;/sup&gt;.&lt;/span&gt;</t>
  </si>
  <si>
    <t xml:space="preserve">Q1: Mín: 40; Máx: 60; Step: 1</t>
  </si>
  <si>
    <t xml:space="preserve">T1 = 2*{{Q1}}
T2 = 6*{{Q1}}
A1 = 18*{{Q1}}*{{Q1}}*{{Q1}}</t>
  </si>
  <si>
    <t xml:space="preserve">Primero hay que dividir la figura en tres prismas. ¿Cuánto miden los lados marcados con un signo de interrogación?
Tabla sin bordes:
M5-MyM-14b-14 | M5-MyM-14b-15 | M5-MyM-14b-16 | M5-MyM-14b-29
                             |? = {{A2}} cm         | ? = {{A3}} cm | 
(Cloze math)
A2 =  2*{{Q1}}
A3 = 2*{{Q1}}</t>
  </si>
  <si>
    <t xml:space="preserve">A continuación, calcula los volúmenes de los prismas.
Tabla sin bordes:
M5-MyM-14b-15 | M5-MyM-14b-16 | M5-MyM-14b-29
Volumen = {{A4}} cm&lt;sup&gt;3&lt;/sup&gt;| Volumen = {{A5}} cm&lt;sup&gt;3&lt;/sup&gt;| Volumen = {{A6}} cm&lt;sup&gt;3&lt;/sup&gt;
A4 = 4*{{Q1}}*{{Q1}}*{{Q1}} 
A5 = 8*{{Q1}}*{{Q1}}*{{Q1}} 
A6 = 4*{{Q1}}*{{Q1}}*{{Q1}} </t>
  </si>
  <si>
    <t xml:space="preserve">Por último, calcula el volumen total.
Tabla sin bordes:
M5-MyM-14b-15 | M5-MyM-14b-16 | M5-MyM-14b-29
Volumen = {{T2}} cm&lt;sup&gt;3&lt;/sup&gt; + {{T3}} cm&lt;sup&gt;3&lt;/sup&gt; + {{T4}} cm&lt;sup&gt;3&lt;/sup&gt; = {{A7}} cm&lt;sup&gt;3&lt;/sup&gt;
T2 = 4*{{Q1}}*{{Q1}}*{{Q1}}
T3 = 8*{{Q1}}*{{Q1}}*{{Q1}}
T4 = 4*{{Q1}}*{{Q1}}*{{Q1}}
A7 = 16*{{Q1}}*{{Q1}}*{{Q1}}</t>
  </si>
  <si>
    <t xml:space="preserve">{"id":"M5-MyM-14b-A-2","seed":{"parameters":[{"name":"Q1","label":null,"min":40,"max":60,"step":1}],"uniques":true},"scaffolding":[{"id":"step-0","stimulus":"&lt;p&gt;Calcule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t>
  </si>
  <si>
    <t xml:space="preserve">Calcula el volumen de esta L.
(Imagen M5-MyM-14b-17. Utilizar la imagen de modelo como guía para saber qué lados tienen que tener etiqueta y qué tiene que aparecer en ellas)
Su volumen mide &lt;span class=\"no-break\"&gt;{{A1}} cm&lt;sup&gt;3&lt;/sup&gt;.&lt;/span&gt;</t>
  </si>
  <si>
    <t xml:space="preserve">Francisco acomoda sus autitos en una repisa como se ve en la imagen. ¿Cuál es el volumen que ocupa la repisa?
(Imagen: Dos prismas contiguos dispuestos en forma de L. Prisma de abajo: {{T1}} cm de largo, {{Q1}} cm de ancho y {{T2}} cm de alto. Prisma de arriba: {{T3}} cm de largo, {{Q1}} cm de ancho y {{T5}} cm de alto. 3&lt;/sup&gt;.&lt;/span&gt;)
El volumen de la repisa es de &lt;span class=\"no-break\"&gt;{{A1}} cm&lt;sup&gt;3&lt;/sup&gt;.&lt;/span&gt;</t>
  </si>
  <si>
    <t xml:space="preserve">Q1: Mín: 5; Máx: 20; Step: 1</t>
  </si>
  <si>
    <t xml:space="preserve">T1 = 3*{{Q1}}
T2 = 4*{{Q1}}
A1 = 7*{{Q1}}*{{Q1}}*{{Q1}}</t>
  </si>
  <si>
    <t xml:space="preserve">Primero hay que dividir la figura en dos prismas. ¿Cuánto miden los lados marcados con un signo de interrogación?
Tabla sin bordes:
M5-MyM-14b-18 | M5-MyM-14b-19 | M5-MyM-14b-20
                             |? = {{A2}} cm         | ? = {{A3}} cm
(Cloze math)
A2 = 5*{{Q1}}
A3 = 2*{{Q1}}</t>
  </si>
  <si>
    <t xml:space="preserve">A continuación, calcula los volúmenes de los dos prismas.
Tabla sin bordes:
M5-MyM-14b-19                    | M5-MyM-14b-20
Volumen = {{A4}} cm&lt;sup&gt;3&lt;/sup&gt;| Volumen = {{A5}} cm&lt;sup&gt;3&lt;/sup&gt;
A4 = 5*{{Q1}}*{{Q1}}*{{Q1}}
A5 = 2*{{Q1}}*{{Q1}}*{{Q1}}</t>
  </si>
  <si>
    <t xml:space="preserve">Por último, calcula el volumen total.
Tabla sin bordes:
M5-MyM-14b-19 | M5-MyM-14b-20
Volumen = {{T2}} cm&lt;sup&gt;3&lt;/sup&gt; + {{T3}} cm&lt;sup&gt;3&lt;/sup&gt; = {{A6}} cm&lt;sup&gt;3&lt;/sup&gt;
T2 = 5*{{Q1}}*{{Q1}}*{{Q1}}
T3 = 2*{{Q1}}*{{Q1}}*{{Q1}}
A6 = 7*{{Q1}}*{{Q1}}*{{Q1}}</t>
  </si>
  <si>
    <t xml:space="preserve">{"id":"M5-MyM-14b-A-3","seed":{"parameters":[{"name":"Q1","label":null,"min":5,"max":20,"step":1}],"uniques":true},"scaffolding":[{"id":"step-0","stimulus":"&lt;p&gt;Calcule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t>
  </si>
  <si>
    <t xml:space="preserve">Calcula el volumen de esta T.
(Imagen M5-MyM-14b-21. Utilizar la imagen de modelo como guía para saber qué lados tienen que tener etiqueta y qué tiene que aparecer en ellas)
Su volumen mide &lt;span class=\"no-break\"&gt;{{A1}} cm&lt;sup&gt;3&lt;/sup&gt;.&lt;/span&gt;</t>
  </si>
  <si>
    <t xml:space="preserve">Adriana usa una escalera, de dos peldaños, para alcanzar la alacena. ¿Cuál es el volumen que ocupa la escalera?
(Imagen: Dos prismas contiguos dispuestos en forma de L. Prisma de abajo: {{T1}} cm de largo, {{Q1}} cm de ancho y {{T2}} cm de alto. Prisma de arriba: {{T3}} cm de largo, {{Q1}} cm de ancho y {{T5}} cm de alto. 3&lt;/sup&gt;.&lt;/span&gt;)
El volumen que ocupa la escalera es de &lt;span class=\"no-break\"&gt;{{A1}} cm&lt;sup&gt;3&lt;/sup&gt;.&lt;/span&gt;</t>
  </si>
  <si>
    <t xml:space="preserve">T1 = 2*{{Q1}}
T2 = 3*{{Q1}}
A1 = 5*{{Q1}}*{{Q1}}*{{Q1}}</t>
  </si>
  <si>
    <t xml:space="preserve">Primero hay que dividir la figura en dos prismas. ¿Cuánto mide el lado marcado con un signo de interrogación?
Tabla sin bordes:
M5-MyM-14b-22 | M5-MyM-14b-23 | M5-MyM-14b-24
                             |? = {{A2}} cm         | 
(Cloze math)
A2 = {{Q1}}</t>
  </si>
  <si>
    <t xml:space="preserve">A continuación, calcula los volúmenes de los dos prismas.
Tabla sin bordes:
M5-MyM-14b-23                    | M5-MyM-14b-24
Volumen = {{A3}} cm&lt;sup&gt;3&lt;/sup&gt;| Volumen = {{A4}} cm&lt;sup&gt;3&lt;/sup&gt;
A3 = 2*{{Q1}}*{{Q1}}*{{Q1}}
A4 = 3*{{Q1}}*{{Q1}}*{{Q1}}</t>
  </si>
  <si>
    <t xml:space="preserve">Por último, calcula el volumen total.
Tabla sin bordes:
M5-MyM-14b-23 | M5-MyM-14b-24
Volumen = {{T2}} cm&lt;sup&gt;3&lt;/sup&gt; + {{T3}} cm&lt;sup&gt;3&lt;/sup&gt; = {{A6}} cm&lt;sup&gt;3&lt;/sup&gt;
T2 = 2*{{Q1}}*{{Q1}}*{{Q1}}
T3 = 3*{{Q1}}*{{Q1}}*{{Q1}}
A6 = 5*{{Q1}}*{{Q1}}*{{Q1}}</t>
  </si>
  <si>
    <t xml:space="preserve">{"id":"M5-MyM-14b-A-4","seed":{"parameters":[{"name":"Q1","label":null,"min":5,"max":20,"step":1}],"uniques":true},"scaffolding":[{"id":"step-0","stimulus":"&lt;p&gt;Calcule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t>
  </si>
  <si>
    <t xml:space="preserve">Calcula el volumen de este juguete para gatos.
(Imagen M5-MyM-14b-25. Utilizar la imagen de modelo como guía para saber qué lados tienen que tener etiqueta y qué tiene que aparecer en ellas)
Su volumen mide &lt;span class=\"no-break\"&gt;{{A1}} cm&lt;sup&gt;3&lt;/sup&gt;.&lt;/span&gt;</t>
  </si>
  <si>
    <t xml:space="preserve">En un parque de la ciudad han colocado un monumento, como el de la imagen. ¿Qué volumen ocupa este monumento?
(Imagen: Dos prismas contiguos, dispuestos en forma de T invertida. Prisma de abajo: {{T1}} cm de largo, {{Q1}} cm de ancho y {{Q1}} cm de alto. Prisma de arriba: {{Q1}} cm de largo, {{Q1}} cm de ancho y {{T5}} cm de alto)
El monumento ocupa un volumen de &lt;span class=\"no-break\"&gt;{{A1}} cm&lt;sup&gt;3&lt;/sup&gt;.&lt;/span&gt;
</t>
  </si>
  <si>
    <t xml:space="preserve">Q1: Mín: 15; Máx: 20; Step: 1</t>
  </si>
  <si>
    <t xml:space="preserve">T1 = 2*{{Q1}}
T2 = 3*{{Q1}}
A1 = 8*{{Q1}}*{{Q1}}*{{Q1}}</t>
  </si>
  <si>
    <t xml:space="preserve">Primero hay que dividir la figura en dos prismas. ¿Cuánto mide el lado marcado con un signo de interrogación?
Tabla sin bordes:
M5-MyM-14b-26 | M5-MyM-14b-27 | M5-MyM-14b-28
                             |                                    | ? = {{A2}} cm
(Cloze math)
A2 = 2*{{Q1}}</t>
  </si>
  <si>
    <t xml:space="preserve">A continuación, calcula los volúmenes de los dos prismas.
Tabla sin bordes:
M5-MyM-14b-27                    | M5-MyM-14b-28
Volumen = {{A3}} cm&lt;sup&gt;3&lt;/sup&gt;| Volumen = {{A4}} cm&lt;sup&gt;3&lt;/sup&gt;
A3 = 6*{{Q1}}*{{Q1}}*{{Q1}}
A4 = 2*{{Q1}}*{{Q1}}*{{Q1}}</t>
  </si>
  <si>
    <t xml:space="preserve">Por último, calcula el volumen total.
Tabla sin bordes:
M5-MyM-14b-27 | M5-MyM-14b-28
Volumen = {{T2}} cm&lt;sup&gt;3&lt;/sup&gt; + {{T3}} cm&lt;sup&gt;3&lt;/sup&gt; = {{A6}} cm&lt;sup&gt;3&lt;/sup&gt;
T2 = 6*{{Q1}}*{{Q1}}*{{Q1}}
T3 = 2*{{Q1}}*{{Q1}}*{{Q1}}
A6 = 8*{{Q1}}*{{Q1}}*{{Q1}}</t>
  </si>
  <si>
    <t xml:space="preserve">{"id":"M5-MyM-14b-A-5","seed":{"parameters":[{"name":"Q1","label":null,"min":15,"max":20,"step":1}],"uniques":true},"scaffolding":[{"id":"step-0","stimulus":"&lt;p&gt;Calcule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t>
  </si>
  <si>
    <t xml:space="preserve">M5-MyM-22a</t>
  </si>
  <si>
    <t xml:space="preserve">Medir el volumen apilando cubos (EF05MA21)</t>
  </si>
  <si>
    <t xml:space="preserve">Selecciona la imagen que está formada por 9 cubos.
M5-MyM-14c-1
M5-MyM-14c-2
M5-MyM-14c-3*
M5-MyM-14c-4*
M5-MyM-14c-5*
M5-MyM-14c-6*
M5-MyM-14c-7*
M5-MyM-14c-11
M5-MyM-14c-9
M5-MyM-14c-10
Se ven 3</t>
  </si>
  <si>
    <t xml:space="preserve">Relaciona cada cuerpo con el volúmen que ocupa, teniendo en cuenta que el volúmen de cada cubo es de {{T1}} cm&lt;sup&gt;3&lt;/sup&gt;.
Imágen 1 | {{A1}} cm&lt;sup&gt;3&lt;/sup&gt;
Imágen 2 | {{A2}} cm&lt;sup&gt;3&lt;/sup&gt;
Imágen 3 | {{A3}} cm&lt;sup&gt;3&lt;/sup&gt;
Imágen 4 | {{A4}} cm&lt;sup&gt;3&lt;/sup&gt;
</t>
  </si>
  <si>
    <t xml:space="preserve">Ten en cuenta los cubos que están tapados.</t>
  </si>
  <si>
    <t xml:space="preserve">&lt;p&gt;Ten en cuenta los cubos que están tapados.&lt;/p&gt;
- Si M5-MyM-14c-1
&lt;p&gt;Está figura tiene 8 cubos.&lt;/p&gt;
- Si M5-MyM-14c-2
&lt;p&gt;Está figura tiene 8 cubos.&lt;/p&gt;
- Si M5-MyM-14c-11
&lt;p&gt;Está figura tiene 11 cubos.&lt;/p&gt;
- Si M5-MyM-14c-9
&lt;p&gt;Está figura tiene 10 cubos.&lt;/p&gt;
- Si M5-MyM-14c-10
&lt;p&gt;Está figura tiene 18 cubos.&lt;/p&gt;</t>
  </si>
  <si>
    <t xml:space="preserve">{"id":"M5-MyM-22a-I-1","stimulus":"&lt;p&gt;Selecione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t>
  </si>
  <si>
    <t xml:space="preserve">Calcula el volumen de esta figura sabiendo que cada cubo ocupa 1 cm&lt;sup&gt;3&lt;/sup&gt;.
Imagen M5-MyM-14c-10
El cuerpo tiene un volumen de {{A1}} cm&lt;sup&gt;3&lt;/sup&gt;.</t>
  </si>
  <si>
    <t xml:space="preserve">Calcula el volumen de este cuerpo, sabiendo que el volumen de cada cubo es de {{T1}} cm&lt;sup&gt;3&lt;/sup&gt;.
El cuerpo tiene un volumen de {{A1}} cm&lt;sup&gt;3&lt;/sup&gt;</t>
  </si>
  <si>
    <t xml:space="preserve">A1 = 18</t>
  </si>
  <si>
    <t xml:space="preserve">&lt;p&gt;La figura está formada por 18 cubos.&lt;/p&gt;
Imagen M5-MyM-14c-16</t>
  </si>
  <si>
    <t xml:space="preserve">{"id":"M5-MyM-22a-E-1","stimulus":"&lt;p&gt;Calcule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t>
  </si>
  <si>
    <t xml:space="preserve">Calcula el volumen de esta figura sabiendo que cada cubo ocupa 1 cm&lt;sup&gt;3&lt;/sup&gt;.
Imagen M5-MyM-14c-3
El cuerpo tiene un volumen de {{A1}} cm&lt;sup&gt;3&lt;/sup&gt;.</t>
  </si>
  <si>
    <t xml:space="preserve">A1 = 9</t>
  </si>
  <si>
    <t xml:space="preserve">&lt;p&gt;La figura está formada por 9 cubos.&lt;/p&gt;
Imagen M5-MyM-14c-17</t>
  </si>
  <si>
    <t xml:space="preserve">{"id":"M5-MyM-22a-E-2","stimulus":"&lt;p&gt;Calcule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t>
  </si>
  <si>
    <t xml:space="preserve">Calcula el volumen de esta figura sabiendo que cada cubo ocupa 1 cm&lt;sup&gt;3&lt;/sup&gt;.
Imagen M5-MyM-14c-1
El cuerpo tiene un volumen de {{A1}} cm&lt;sup&gt;3&lt;/sup&gt;.</t>
  </si>
  <si>
    <t xml:space="preserve">A1 = 8</t>
  </si>
  <si>
    <t xml:space="preserve">&lt;p&gt;La figura está formada por 8 cubos.&lt;/p&gt;
Imagen M5-MyM-14c-18</t>
  </si>
  <si>
    <t xml:space="preserve">{"id":"M5-MyM-22a-E-3","stimulus":"&lt;p&gt;Calcule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t>
  </si>
  <si>
    <t xml:space="preserve">Martín ha apilado sus dados como en la siguiente imagen. ¿Cuántos dados tiene?
Imagen M5-MyM-14c-8
Tiene {{A1}} dados.</t>
  </si>
  <si>
    <t xml:space="preserve">Martín apila sus dados, colocándolos en {{Q1}} filas de {{Q2}} dados cada una. Sí cada dado ocupa {{T1}} cm&lt;sup&gt;3&lt;/sup&gt;, ¿qué volumen ocupan todos los dados apilados?
Los dados apilados ocupan {{A1}} cm&lt;sup&gt;3&lt;/sup&gt;  </t>
  </si>
  <si>
    <t xml:space="preserve">Cuenta el número de cubos que componen la figura.</t>
  </si>
  <si>
    <t xml:space="preserve">&lt;p&gt;Tiene 8 dados.&lt;/p&gt;
Imagen M5-MyM-14c-19</t>
  </si>
  <si>
    <t xml:space="preserve">{"id":"M5-MyM-22a-A-1","stimulus":"&lt;p&gt;Martin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t>
  </si>
  <si>
    <t xml:space="preserve">En una pastelería han colocado varias cajas de la siguiente manera. ¿Cuántas cajas hay?
Imagen M5-MyM-14c-12
Hay un total de {{A1}} cajas.</t>
  </si>
  <si>
    <t xml:space="preserve">Paula prepara cajas, para hacer sus entregas de pastelería. Cada paquete tiene forma de cubo, con un volúmen de {{T1}} cm&lt;sup&gt;3&lt;/sup&gt;. Sí las apila en {{Q1}} filas, con {{Q2}} cajas cada una, ¿qué volumen ocupan en total las cajas?
Las cajas ocupan {{A1}} cm&lt;sup&gt;3&lt;/sup&gt; de volumen.</t>
  </si>
  <si>
    <t xml:space="preserve">&lt;p&gt;Hay 9 cajas.&lt;/p&gt;
Imagen M5-MyM-14c-20</t>
  </si>
  <si>
    <t xml:space="preserve">{"id":"M5-MyM-22a-A-2","stimulus":"&lt;p&gt;Em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t>
  </si>
  <si>
    <t xml:space="preserve">Durante una mudanza ya solo queda por subir al piso las siguientes cajas. ¿De cuántas se trata?
Imagen M5-MyM-14c-13
Faltan por subir {{A1}} cajas.</t>
  </si>
  <si>
    <t xml:space="preserve">Un tapicero apila sus banquetas con forma de cubo, en {{Q1}} filas con {{Q2}} banquetas cada una. Sí el volumen de cada banqueta es de {{T1}} cm&lt;sup&gt;3&lt;/sup&gt;, ¿Cuál es el volumen total de todas las banquetas apiladas?
El volumen total de las banquetas apiladas es de {{A1}} cm&lt;sup&gt;3&lt;/sup&gt;</t>
  </si>
  <si>
    <t xml:space="preserve">&lt;p&gt;Hay 9 cajas.&lt;/p&gt;
Imagen M5-MyM-14c-21</t>
  </si>
  <si>
    <t xml:space="preserve">{"id":"M5-MyM-22a-A-3","stimulus":"&lt;p&gt;Durante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t>
  </si>
  <si>
    <t xml:space="preserve">Simón ha colocado varios terrones de azúcar de la siguiente manera. ¿Cuántos terrones ha utilizado?
Imagen M5-MyM-14c-14
Ha utilizado {{A1}} terrones.</t>
  </si>
  <si>
    <t xml:space="preserve">Simón apila dentro de hielera, cubos de hielo en {{Q1}} filas de {{Q2}} hielos cada una. El volumen de cada hielo es de {{T1}} cm&lt;sup&gt;3&lt;/sup&gt;, ¿Cuál es el volumen de todos los cubos de hielos apilados?
El volumen de todos los cubos de hielo apilados es de {{A1}} cm&lt;sup&gt;3&lt;/sup&gt; </t>
  </si>
  <si>
    <t xml:space="preserve">A1 = 11</t>
  </si>
  <si>
    <t xml:space="preserve">&lt;p&gt;Ha utilizado 11 terrones.&lt;/p&gt;
Imagen M5-MyM-14c-22</t>
  </si>
  <si>
    <t xml:space="preserve">{"id":"M5-MyM-22a-A-4","stimulus":"&lt;p&gt;Simone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t>
  </si>
  <si>
    <t xml:space="preserve">En la siguiente imagen están las primeras piedras que una empresa va a utilizar para construir una casa. ¿Cuántas son?
Imagen M5-MyM-14c-15
Son {{A1}} piedras.</t>
  </si>
  <si>
    <t xml:space="preserve">Julia enseña a su hermanito, a apilar cubos. Sí cada cubo ocupa un volumen de {{T1}} cm&lt;sup&gt;3&lt;/sup&gt;, y el niño los apila en {{Q1}} filas de {{Q2}} cubos, ¿qué volumen ocupan todos los cubos apilados?
Los cubos apilados ocupan un volumen de {{A1}} cm&lt;sup&gt;3&lt;/sup&gt;</t>
  </si>
  <si>
    <t xml:space="preserve">&lt;p&gt;Son 18 piedras.&lt;/p&gt;
Imagen M5-MyM-14c-16</t>
  </si>
  <si>
    <t xml:space="preserve">{"id":"M5-MyM-22a-A-5","stimulus":"&lt;p&gt;Na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t>
  </si>
  <si>
    <t xml:space="preserve">M5-MyM-15a</t>
  </si>
  <si>
    <t xml:space="preserve">Compara y ordena medidas de temperatura en grados centígrados (EF05MA19)</t>
  </si>
  <si>
    <t xml:space="preserve">Completa la siguiente frase.
{{A1}} °C es una temperatura mayor que {{Q1}} °C.</t>
  </si>
  <si>
    <t xml:space="preserve">Q1: Mín: 18; Máx: 25; Step: 0.1
Q2: Mín: 25.1; Máx: 30; Step: 0.1
Q3: Mín: 15; Máx: 17.9; Step: 0.1
Q4: Mín: 15; Máx: 17.9; Step: 0.1
Q5: Mín: 15; Máx: 17.9; Step: 0.1</t>
  </si>
  <si>
    <t xml:space="preserve">A1 = {{Q2}}
Distractores
A2 = {{Q3}}
A3 = {{Q4}}
A4 = {{Q5}}</t>
  </si>
  <si>
    <t xml:space="preserve">Compara los valores numéricos de las temperaturas y elige el número más grande.</t>
  </si>
  <si>
    <t xml:space="preserve">&lt;p&gt;Para comparar dos temperaturas, observa los valores numéricos.&lt;/p&gt;
(Sin TE individual)</t>
  </si>
  <si>
    <t xml:space="preserve">{"id":"M5-MyM-15a-I-1","stimulus":"&lt;p&gt;Complete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t>
  </si>
  <si>
    <t xml:space="preserve">Completa la siguiente frase.
{{A1}} °C es una temperatura menor que {{Q1}} °C.</t>
  </si>
  <si>
    <t xml:space="preserve">Q1: Mín: 14; Máx: 16; Step: 0.1
Q2: Mín: 11; Máx: 13.9; Step: 0.1
Q3: Mín: 16.1; Máx: 20; Step: 0.1
Q4: Mín: 16.1; Máx: 20; Step: 0.1
Q5: Mín: 16.1; Máx: 20; Step: 0.1</t>
  </si>
  <si>
    <t xml:space="preserve">Compara los valores numéricos de las temperaturas y elige el numero más pequeño.</t>
  </si>
  <si>
    <t xml:space="preserve">{"id":"M5-MyM-15a-I-2","stimulus":"&lt;p&gt;Complete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t>
  </si>
  <si>
    <t xml:space="preserve">Ordena las siguientes temperaturas de mayor a menor.
{{Q1}} °C
{{Q2}} °C
{{Q3}} °C
{{Q4}} °C</t>
  </si>
  <si>
    <t xml:space="preserve">Q1: Mín: 5; Máx: 30; Step: 0.1
Q2: Mín: 5; Máx: 30; Step: 0.1
Q3: Mín: 5; Máx: 30; Step: 0.1
Q4: Mín: 5; Máx: 30; Step: 0.1</t>
  </si>
  <si>
    <t xml:space="preserve">Compara los valores numéricos de las temperaturas y ordena los números de mayor a menor.</t>
  </si>
  <si>
    <t xml:space="preserve">&lt;p&gt;Para ordenar las temperaturas de mayor a menor, compara los valores numéricos.&lt;/p&gt;&lt;p&gt;La temperatura más alta es {{T1}} °C y la más baja, {{T2}} °C.&lt;/p&gt;</t>
  </si>
  <si>
    <t xml:space="preserve">{{T1}} = math.max({{Q1}},{{Q2}},{{Q3}},{{Q4}})
{{T2}} = math.min({{Q1}},{{Q2}},{{Q3}},{{Q4}})</t>
  </si>
  <si>
    <t xml:space="preserve">{"id":"M5-MyM-15a-E-1","stimulus":"&lt;p&gt;Arraste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</si>
  <si>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 xml:space="preserve">Ordena las siguientes temperaturas de menor a mayor.
{{Q1}} °C
{{Q2}} °C
{{Q3}} °C
{{Q4}} °C</t>
  </si>
  <si>
    <t xml:space="preserve">Compara los valores numéricos de las temperaturas y ordena los números de menor a mayor.</t>
  </si>
  <si>
    <t xml:space="preserve">&lt;p&gt;Para ordenar las temperaturas de menor a mayor, compara los valores numéricos.&lt;/p&gt;&lt;p&gt;La temperatura más baja es {{T2}} °C y la más alta, {{T1}} °C.&lt;/p&gt;</t>
  </si>
  <si>
    <t xml:space="preserve">{"id":"M5-MyM-15a-E-2","stimulus":"&lt;p&gt;Arraste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</si>
  <si>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r>
      <rPr>
        <sz val="12"/>
        <color rgb="FF000000"/>
        <rFont val="Calibri"/>
        <family val="0"/>
        <charset val="1"/>
      </rPr>
      <t xml:space="preserve">La temperatura en {{Q3}} es de {{Q1}} °C, al mismo tiempo que en {{Q4}} es de {{Q2}} °C. ¿Cuál es </t>
    </r>
    <r>
      <rPr>
        <sz val="12"/>
        <color rgb="FF4285F4"/>
        <rFont val="Calibri"/>
        <family val="0"/>
        <charset val="1"/>
      </rPr>
      <t xml:space="preserve">la ciudad con</t>
    </r>
    <r>
      <rPr>
        <sz val="12"/>
        <color rgb="FF000000"/>
        <rFont val="Calibri"/>
        <family val="0"/>
        <charset val="1"/>
      </rPr>
      <t xml:space="preserve"> la temperatura más alta?
La ciudad con la temperatura más alta es {{A1}}.</t>
    </r>
  </si>
  <si>
    <t xml:space="preserve">Q1: Mín: 15; Máx: 18; Step: 0.1
Q2: Mín: 18.1; Máx: 20; Step: 0.1
Q3: ["Barcelona"; "Madrid"; "Valencia"; "Sevilla"; "Bilbao"; "Málaga"; "Zaragoza"]
Q4: ["Barcelona"; "Madrid"; "Valencia"; "Sevilla"; "Bilbao"; "Málaga"; "Zaragoza"]</t>
  </si>
  <si>
    <t xml:space="preserve">A1 = {{Q4}}</t>
  </si>
  <si>
    <t xml:space="preserve">Compara los valores numéricos de las temperaturas y elige el valor más grande.</t>
  </si>
  <si>
    <t xml:space="preserve">&lt;p&gt;Para comparar dos temperaturas, observa los valores numéricos.&lt;/p&gt;&lt;p&gt;La ciudad con la temperatura más alta es {{Q4}} porque {{T1}} es mayor que {{T2}}.&lt;/p&gt;</t>
  </si>
  <si>
    <t xml:space="preserve">{{T1}} = {{Q2}}
{{T2}} = {{Q1}}</t>
  </si>
  <si>
    <t xml:space="preserve">{"id":"M5-MyM-15a-A-1","stimulus":"&lt;p&gt;Foi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t>
  </si>
  <si>
    <t xml:space="preserve">Ana María ha preparado tres infusiones a diferente temperatura. Ordénalas de menor a mayor.</t>
  </si>
  <si>
    <t xml:space="preserve">Q1: Mín: 60; Máx: 85; Step: 0.1
Q2: Mín: 60; Máx: 85; Step: 0.1
Q3: Mín: 60; Máx: 85; Step: 0.1</t>
  </si>
  <si>
    <t xml:space="preserve">Compara los valores numéricos de las temperaturas y ordena los tres números de menor a mayor.</t>
  </si>
  <si>
    <t xml:space="preserve">&lt;p&gt;Para ordenar las temperaturas, observa los valores numéricos de las tres temperaturas.&lt;/p&gt;&lt;p&gt;La temperatura de la infusión menos caliente es de {{T1}} °C y la de la más caliente, {{T2}} °C.&lt;/p&gt;</t>
  </si>
  <si>
    <t xml:space="preserve">{{T1}} = mat.min({{Q1}},{{Q2}},{{Q3}})
{{T2}} = mat.max({{Q1}},{{Q2}},{{Q3}})</t>
  </si>
  <si>
    <t xml:space="preserve">{"id":"M5-MyM-15a-A-2","stimulus":"&lt;p&gt;Ana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t>
  </si>
  <si>
    <t xml:space="preserve">Juan Carlos tenía dos zumos en la nevera, uno a {{Q1}} °C y el otro, a {{Q2}} °C. Si ha elegido el que estaba más frío, ¿cuál era su temperatura?
El zumo estaba a {{A1}} °C.</t>
  </si>
  <si>
    <t xml:space="preserve">Q1: Mín: 1; Máx: 8; Step: 0.1
Q2: Mín: 1; Máx: 8; Step: 0.1</t>
  </si>
  <si>
    <t xml:space="preserve">A1 = math.min({{Q1}},{{Q2}})</t>
  </si>
  <si>
    <t xml:space="preserve">Compara los valores numéricos de las temperaturas y elige el valor más pequeño.</t>
  </si>
  <si>
    <t xml:space="preserve">&lt;p&gt;Para comparar dos temperaturas, observa sus valores numéricos.&lt;/p&gt;&lt;p&gt;El zumo más frío es el que está a {{A1}} °C.&lt;/p&gt;</t>
  </si>
  <si>
    <t xml:space="preserve">{"id":"M5-MyM-15a-A-3","stimulus":"&lt;p&gt;João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t>
  </si>
  <si>
    <t xml:space="preserve">Se le ha tomado la temperatura a cinco personas. Señala cuál de las siguientes opciones es de un paciente con fiebre, es decir, con una temperatura por encima de 38 °C.
(Tabla)
Paciente      |     Temperatura
{{Q1}}           |          {{Q6}}
{{Q2}}           |          {{Q7}}
{{Q3}}           |          {{Q8}}
{{Q4}}           |          {{Q9}}
{{Q5}}           |          {{Q10}}
{{A1}}*
{{A2}}*
{{A3}}
{{A4}}
{{A5}}
(se ven 3 opciones, una es correcta)</t>
  </si>
  <si>
    <t xml:space="preserve">Q1: ["Jorge", "Óscar"; "Rodrigo"; "Cristina; "Valeria"; "Paula"; "Alejandra"; "Gema"]
Q2: ["Jorge", "Óscar"; "Rodrigo"; "Cristina; "Valeria"; "Paula"; "Alejandra"; "Gema"]
Q3: ["Jorge", "Óscar"; "Rodrigo"; "Cristina; "Valeria"; "Paula"; "Alejandra"; "Gema"]
Q4: ["Jorge", "Óscar"; "Rodrigo"; "Cristina; "Valeria"; "Paula"; "Alejandra"; "Gema"]
Q5: ["Jorge", "Óscar"; "Rodrigo"; "Cristina; "Valeria"; "Paula"; "Alejandra"; "Gema"]
Q6: Mín 36.5; Máx 37.9; Step: 0.1
Q7: Mín 36.5; Máx 37.9; Step: 0.1
Q8: Mín 38.1; Máx 39.9; Step: 0.1
Q9: Mín 36.5; Máx 37.9; Step: 0.1
Q10: Mín 38.1; Máx 39.9; Step: 0.1</t>
  </si>
  <si>
    <t xml:space="preserve">A1 = {{Q3}}
A2 = {{Q5}}
A3 = {{Q1}}
A4 = {{Q2}}
A5 = {{Q4}}</t>
  </si>
  <si>
    <t xml:space="preserve">Elige la temperatura con un valor numérico mayor que 38 °C.</t>
  </si>
  <si>
    <t xml:space="preserve">&lt;p&gt;Para comparar las temperaturas, observa sus valores numéricos.&lt;/p&gt;&lt;p&gt;Las personas con fiebre son {{Q3}} y {{Q5}}.&lt;/p&gt;</t>
  </si>
  <si>
    <t xml:space="preserve">{"id":"M5-MyM-15a-A-4","stimulus":"&lt;p&gt;Cinco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t>
  </si>
  <si>
    <t xml:space="preserve">En un concurso de cocina se han utilizado tres hornos a distintas temperaturas. Ordena las temperaturas de los hornos de mayor a menor.</t>
  </si>
  <si>
    <t xml:space="preserve">Q1: Mín: 160; Máx: 260; Step: 0.1
Q2: Mín: 160; Máx: 260; Step: 0.1
Q3: Mín: 160; Máx: 260; Step: 0.1</t>
  </si>
  <si>
    <t xml:space="preserve">Compara los valores numéricos de las temperaturas y ordena los tres números de mayor a menor.</t>
  </si>
  <si>
    <t xml:space="preserve">&lt;p&gt;Para ordenar las temperaturas, observa los valores numéricos de las tres temperaturas.&lt;/p&gt;&lt;p&gt;La temperatura del horno más caliente es {{T2}} °C y la del menos caliente, {{T1}} °C.&gt;/p&gt;</t>
  </si>
  <si>
    <t xml:space="preserve">{"id":"M5-MyM-15a-A-5","stimulus":"&lt;p&gt;Em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t>
  </si>
  <si>
    <t xml:space="preserve">M5-MyM-15b</t>
  </si>
  <si>
    <t xml:space="preserve">Realiza sumas y restas de medidas de temperatura con grados centígrados (EF05MA19)</t>
  </si>
  <si>
    <t xml:space="preserve">Escoge el resultado de esta suma.
{{Q1}} °C + {{Q2}} °C = ...
{{A1}} °C*
{{A2}} °C
{{A3}} °C
{{A4}} °C
{{A5}} °C
Se ven 3</t>
  </si>
  <si>
    <t xml:space="preserve">Q1: Mín: 1; Máx: 42; Step: 0.1 
Q2: Mín: 1; Máx: 42; Step: 0.1
Q3: Mín: 0.1; Máx: 2; Step: 0.1
Q4: Mín: 1; Máx: 5; Step: 1</t>
  </si>
  <si>
    <t xml:space="preserve">A1 = {{Q1}}+{{Q2}}
A2 = {{Q1}}+{{Q2}}+{{Q3}}
A3 = {{Q1}}+{{Q2}}+{{Q4}}
A4 = {{Q1}}+{{Q2}}-{{Q3}}
A5 = {{Q1}}+{{Q2}}-{{Q4}}</t>
  </si>
  <si>
    <t xml:space="preserve">Suma los valores numéricos de las dos temperaturas.</t>
  </si>
  <si>
    <t xml:space="preserve">&lt;p&gt;Para sumar dos temperaturas, se suman sus valores numéricos.&lt;/p&gt;
(Sin TE individual)</t>
  </si>
  <si>
    <t xml:space="preserve">{"id":"M5-MyM-15b-I-1","stimulus":"&lt;p&gt;Escolha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t>
  </si>
  <si>
    <t xml:space="preserve">Escoge el resultado de esta resta.
{{T1}} °C − {{Q2}} °C = ...
{{A1}} °C*
{{A2}} °C
{{A3}} °C
{{A4}} °C
{{A5}} °C
Se ven 3</t>
  </si>
  <si>
    <t xml:space="preserve">T1 = {{Q1}}+{{Q2}}
A1 = {{Q1}}
A2 = {{Q1}}+{{Q3}}
A3 = {{Q1}}+{{Q4}}
A4 = {{Q1}}-{{Q3}}
A5 = {{Q1}}-{{Q4}}</t>
  </si>
  <si>
    <t xml:space="preserve">Resta los valores numéricos de las dos temperaturas.</t>
  </si>
  <si>
    <t xml:space="preserve">&lt;p&gt;Para restar dos temperaturas, se restan sus valores numéricos.&lt;/p&gt;
(Sin TE individual)</t>
  </si>
  <si>
    <t xml:space="preserve">{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t>
  </si>
  <si>
    <t xml:space="preserve">Realiza la siguiente suma de temperaturas.
{{Q1}} °C + {{Q2}} °C = {{A1}} °C</t>
  </si>
  <si>
    <t xml:space="preserve">Q1: Mín: 1; Máx: 42; Step: 0.1 
Q2: Mín: 1; Máx: 42; Step: 0.1</t>
  </si>
  <si>
    <t xml:space="preserve">&lt;p&gt;Para sumar dos temperaturas, se suman sus valores numéricos.&lt;/p&gt;</t>
  </si>
  <si>
    <t xml:space="preserve">{"id":"M5-MyM-15b-E-1","stimulus":"&lt;p&gt;Efetue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t>
  </si>
  <si>
    <t xml:space="preserve">Realiza la siguiente resta de temperaturas.
{{T1}} °C − {{Q2}} °C = {{A1}} °C</t>
  </si>
  <si>
    <t xml:space="preserve">T1 = {{Q1}}+{{Q2}}
A1 = {{Q1}}</t>
  </si>
  <si>
    <t xml:space="preserve">&lt;p&gt;Para restar dos temperaturas, se restan sus valores numéricos.&lt;/p&gt;</t>
  </si>
  <si>
    <t xml:space="preserve">{"id":"M5-MyM-15b-E-2","stimulus":"&lt;p&gt;Efetue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t>
  </si>
  <si>
    <t xml:space="preserve">Por la mañana, la temperatura en una ciudad era de {{Q1}} °C, pero a lo largo del día esta ha aumentado {{Q2}} °C. ¿Cuál es la temperatura actual?
La temperatura actual es de {{A1}} °C.</t>
  </si>
  <si>
    <t xml:space="preserve">Q1: Mín: 5; Máx: 12; Step: 0.1 
Q2: Mín: 5; Máx: 15; Step: 0.1</t>
  </si>
  <si>
    <t xml:space="preserve">{"id":"M5-MyM-15b-A-1","stimulus":"&lt;p&gt;De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t>
  </si>
  <si>
    <t xml:space="preserve">Durante una hora, el aire acondicionado de una oficina ha funcionado a {{Q2}} °C, pero luego se ha cambiado a {{T1}} °C. ¿Cuántos grados ha aumentado la temperatura?
La temperatura del aire ha aumentado {{A1}} °C.</t>
  </si>
  <si>
    <r>
      <rPr>
        <sz val="12"/>
        <color rgb="FF000000"/>
        <rFont val="Calibri"/>
        <family val="0"/>
        <charset val="1"/>
      </rPr>
      <t xml:space="preserve">Q1: Mín: </t>
    </r>
    <r>
      <rPr>
        <b val="true"/>
        <sz val="12"/>
        <color rgb="FF4285F4"/>
        <rFont val="Calibri"/>
        <family val="0"/>
        <charset val="1"/>
      </rPr>
      <t xml:space="preserve">2</t>
    </r>
    <r>
      <rPr>
        <sz val="12"/>
        <color rgb="FF000000"/>
        <rFont val="Calibri"/>
        <family val="0"/>
        <charset val="1"/>
      </rPr>
      <t xml:space="preserve">; Máx: 5; Step: 1
Q2: Mín: 18; Máx: 22; Step: 1</t>
    </r>
  </si>
  <si>
    <t xml:space="preserve">T1 = {{Q1}}+{{Q2}}
A1 = {{Q1}}</t>
  </si>
  <si>
    <t xml:space="preserve">Resta a la temperatura que hace ahora la que estaba puesta en el aire acondicionado.</t>
  </si>
  <si>
    <t xml:space="preserve">{"id":"M5-MyM-15b-A-2","stimulus":"&lt;p&gt;Durante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t>
  </si>
  <si>
    <t xml:space="preserve">La temperatura de un sartén antes de colocarla sobre el fuego era de {{Q1}} °C. Tras unos minutos cocinando, su temperatura ha aumentado {{Q2}} °C. ¿Cuál es la temperatura actual de la sartén?
La temperatura actual de la sartén es de {{A1}} °C.</t>
  </si>
  <si>
    <t xml:space="preserve">Q1: Mín: 8; Máx: 30; Step: 0.1 
Q2: Mín: 100;Máx: 150; Step: 0.1</t>
  </si>
  <si>
    <t xml:space="preserve">{"id":"M5-MyM-15b-A-3","stimulus":"&lt;p&gt;A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t>
  </si>
  <si>
    <t xml:space="preserve">Para cocer cerámica, un horno debe estar a {{T1}} °C. ¿Cuántos grados tiene que aumentar la temperatura del horno si la que tiene ahora es de {{Q2}} °C?
La temperatura debe aumentar {{A1}} °C.</t>
  </si>
  <si>
    <t xml:space="preserve">Q1: Mín 100;Máx 250; Step: 1
Q2: Mín 650;Máx 1000; Step: 1</t>
  </si>
  <si>
    <t xml:space="preserve">Resta la temperatura a la que debe estar el horno a la que está hora.</t>
  </si>
  <si>
    <t xml:space="preserve">{"id":"M5-MyM-15b-A-4","stimulus":"&lt;p&gt;Para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t>
  </si>
  <si>
    <t xml:space="preserve">En una ciudad costera, la temperatura más baja del día han sido de {{Q2}} °C, mientras que la máxima se ha colocado en {{T1}} °C. ¿Cuál es la diferencia entre las dos temperaturas?
La diferencia ha sido de {{A1}} °C.</t>
  </si>
  <si>
    <t xml:space="preserve">Q1: Mín: 2; Máx 15; Step: 0.1
Q2: Mín: 10; Máx 22; Step: 0.1</t>
  </si>
  <si>
    <t xml:space="preserve">T1 = Lemonlib.round({{Q1}}+{{Q2}}, 1)
A1 = {{Q1}}</t>
  </si>
  <si>
    <t xml:space="preserve">Resta a la temperatura más alta la más baja.</t>
  </si>
  <si>
    <t xml:space="preserve">{"id":"M5-MyM-15b-A-5","stimulus":"&lt;p&gt;Em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t>
  </si>
  <si>
    <t xml:space="preserve">M5-NyO-1a</t>
  </si>
  <si>
    <t xml:space="preserve">Escribe números naturales con palabras (entre 7 y 9 cifras)</t>
  </si>
  <si>
    <t xml:space="preserve">Une con líneas los números y la forma en que se leen.
{{Q1}} {{A1}}
{{Q2}} {{A2}}
{{Q3}} {{A3}}
{{Q4}} {{A4}}</t>
  </si>
  <si>
    <t xml:space="preserve">Q1 = Mín: 1000000; Máx: 999900000; Step: 100000
Q2 = Mín: 1000000; Máx: 99990000; Step: 10000
Q3 = Mín: 1000000; Máx: 9999000; Step: 1000
Q4 = Mín: 1000000; Máx: 9999000; Step: 1000</t>
  </si>
  <si>
    <t xml:space="preserve">A1 = Lemonlib.numToWords({{Q1}})
A2 = Lemonlib.numToWords({{Q2}})
A3 = Lemonlib.numToWords({{Q3}})
A4 = Lemonlib.numToWords({{Q4}})</t>
  </si>
  <si>
    <t xml:space="preserve">La posición de cada cifra determina la forma en la que se lee.</t>
  </si>
  <si>
    <t xml:space="preserve">&lt;p&gt;La posición de cada cifra determina la forma en la que se lee. Por eso 20 se lee de una manera diferente a 200.&lt;/p&gt;
Sin TE individual</t>
  </si>
  <si>
    <t xml:space="preserve">Números y operaciones</t>
  </si>
  <si>
    <t xml:space="preserve">{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t>
  </si>
  <si>
    <t xml:space="preserve">¿Cómo se escribe este número? Completa el hueco.
{{T1}}: {{A1}} {{T2}}</t>
  </si>
  <si>
    <t xml:space="preserve">Q1= Min = 1; Max = 30; Step = 1
Q2= Min = 1000; Max = 999000; Step = 1000</t>
  </si>
  <si>
    <t xml:space="preserve">T1= {{Q1}}*1000000+{{Q2}}
T2= Lemonlib.numToWords({{Q2}})
A1= Lemonlib.numToWords({{Q1}}*1000000)</t>
  </si>
  <si>
    <t xml:space="preserve">&lt;p&gt;La posición de cada cifra determina la forma en la que se lee. Por eso 20 se lee de una manera diferente a 200.&lt;/p&gt;</t>
  </si>
  <si>
    <t xml:space="preserve">{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t>
  </si>
  <si>
    <t xml:space="preserve">¿Cómo se escribe este número? Completa el hueco.
{{T1}}: {{T2}} y {{A1}}  {{T3}}</t>
  </si>
  <si>
    <t xml:space="preserve">Q1= Min = 3; Max = 9; Step = 1
Q2= Min = 2; Max = 9; Step = 1
Q2= Min = 1000; Max = 999000; Step = 1000</t>
  </si>
  <si>
    <t xml:space="preserve">T1= {{Q1}}*10000000+{{Q2}}*1000000+{{Q3}}
T2= Lemonlib.numToWords({{Q1}}*10)
T3= Lemonlib.numToWords({{Q3}})
A1= Lemonlib.numToWords({{Q2}}*1000000)</t>
  </si>
  <si>
    <t xml:space="preserve">{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t>
  </si>
  <si>
    <t xml:space="preserve">¿Cómo se escribe este número? Completa el hueco.
{{T1}}: {{A1}} y {{T2}}</t>
  </si>
  <si>
    <t xml:space="preserve">T1= {{Q1}}*10000000+{{Q2}}*1000000+{{Q3}}
T2= Lemonlib.numToWords({{Q2}}*1000000+{{Q3}})
A1= Lemonlib.numToWords({{Q1}}*10)</t>
  </si>
  <si>
    <t xml:space="preserve">{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t>
  </si>
  <si>
    <t xml:space="preserve">¿Cómo se escribe este número? Completa el hueco.
{{T1}}: {{T2}} y {{A1}} {{T3}}</t>
  </si>
  <si>
    <t xml:space="preserve">Q1 = Min =2; Max = 9; Step = 1
Q2 = Min = 3; Max = 9; Step = 1
Q3 = Min = 2; Max = 9; Step = 1
Q4 = Min = 1000; Max = 999000; Step = 1000</t>
  </si>
  <si>
    <t xml:space="preserve">T1= {{Q1}}*100000000+{{Q2}}*10000000+{{Q3}}*1000000+{{Q4}}
T2= Lemonlib.numToWords({{Q1}}*100+{{Q2}*10)
T2= Lemonlib.numToWords({{Q4}})
A1= Lemonlib.numToWords({{Q3}}*1000000)</t>
  </si>
  <si>
    <t xml:space="preserve">{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t>
  </si>
  <si>
    <t xml:space="preserve">¿Cómo se escribe este número? Completa el hueco.
{{T1}}: {{T2}} {{A1}} y {{T3}}</t>
  </si>
  <si>
    <t xml:space="preserve">Q1 = Min = 2; Max = 9; Step = 1
Q2 = Min = 3; Max = 9; Step = 1
Q3 = Min = 2; Max = 9; Step = 1
Q4 = Min = 1000; Max = 999000; Step = 1000</t>
  </si>
  <si>
    <t xml:space="preserve">T1= {{Q1}}*100000000+{{Q2}}*10000000+{{Q3}}*1000000+{{Q4}}
T2= Lemonlib.numToWords({{Q1}}*100)
T3= Lemonlib.numToWords({{Q3}}*1000000+{{Q4}})
A1= Lemonlib.numToWords({{Q2}}*10)</t>
  </si>
  <si>
    <t xml:space="preserve">{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t>
  </si>
  <si>
    <t xml:space="preserve">Q1 = Min = 2; Max = 9; Step = 1
Q2 = Min = 1; Max = 9; Step = 1
Q3 = Min = 0; Max = 9; Step = 1
Q4 = Min = 1000; Max = 999000; Step = 1000</t>
  </si>
  <si>
    <t xml:space="preserve">T1= {{Q1}}*100000000+{{Q2}}*10000000+{{Q3}}*1000000+{{Q4}}
T2= Lemonlib.numToWords({{Q2}}*10000000+{{Q3}}*1000000+{{Q4}})
A1= Lemonlib.numToWords({{Q1}}*100)</t>
  </si>
  <si>
    <t xml:space="preserve">{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t>
  </si>
  <si>
    <t xml:space="preserve">En una gran biblioteca tienen {{T1}} libros. Completa el hueco.
Hay {{A1}} {{T2}} libros.</t>
  </si>
  <si>
    <t xml:space="preserve">Cloze with math</t>
  </si>
  <si>
    <t xml:space="preserve">{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t>
  </si>
  <si>
    <t xml:space="preserve">La nueva actualización del videojuego favorito de Raquel ocupa {{T1}} kilobytes. Completa el hueco.
Ocupa {{T2}} y {{A1}} {{T3}} kilobytes.</t>
  </si>
  <si>
    <t xml:space="preserve">{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t>
  </si>
  <si>
    <t xml:space="preserve">En un vertedero se han acumulado {{T1}} toneladas de basura tecnológica. Completa el hueco.
Hay {{A1}} y {{T2}} toneladas.</t>
  </si>
  <si>
    <t xml:space="preserve">Q1= Min = 3; Max = 9; Step = 1
Q2= Min = 2; Max = 9; Step = 1
Q3= Min = 1000; Max = 999000; Step = 1000</t>
  </si>
  <si>
    <t xml:space="preserve">{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t>
  </si>
  <si>
    <t xml:space="preserve">Una empresa asegura que ha vendido en todo el mundo {{T1}} cuerdas de guitarra. Completa el hueco.
Se han vendido {{T2}} y {{A1}} {{T3}} cuerdas.</t>
  </si>
  <si>
    <t xml:space="preserve">Q1 = Min = 1; Max = 9; Step = 1
Q2 = Min = 3; Max = 9; Step = 1
Q3 = Min = 2; Max = 9; Step = 1
Q4 = Min = 1000; Max = 999000; Step = 1000</t>
  </si>
  <si>
    <t xml:space="preserve">T1= {{Q1}}*100000000+{{Q2}}*10000000+{{Q3}}*1000000+{{Q4}}
T2= Lemonlib.numToWords({{Q1}}*100+{{Q2}*10)
T3= Lemonlib.numToWords({{Q4}})
A1= Lemonlib.numToWords({{Q3}}*1000000)</t>
  </si>
  <si>
    <t xml:space="preserve">{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t>
  </si>
  <si>
    <t xml:space="preserve">Este año se han impreso en un país un total de {{T1}} páginas. Completa el hueco.
Se han impreso {{T2}} {{A1}} y {{T3}} páginas.</t>
  </si>
  <si>
    <t xml:space="preserve">{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t>
  </si>
  <si>
    <t xml:space="preserve">M5-NyO-1b</t>
  </si>
  <si>
    <t xml:space="preserve">Interpreta el valor de posición de cada una de las cifras de un número natural (entre 7 y 9 cifras)</t>
  </si>
  <si>
    <t xml:space="preserve">Une los siguientes números con el valor que tiene la cifra {{Q1}} resaltada en cada uno de ellos.
{{Q1}}{{Q21}}{{Q31}}                {{A1}}
{{Q32}}{{Q1}}{{Q22}}{{Q42}}     {{A2}}
{{Q1}}{{Q43}}{{Q23}}{{Q33}}     {{A3}}</t>
  </si>
  <si>
    <t xml:space="preserve">Q1} Mín = 1; Máx = 9; Incremento = 1
Q21: Mín = 100; Máx = 999; Incremento = 1
Q31: Mín = 100; Máx = 999; Incremento = 1
Q22: Mín = 100; Máx = 999; Incremento = 1
Q32: Mín = 100; Máx = 999; Incremento = 1
Q42: Mín = 10; Máx = 99; Incremento = 1
Q23: Mín = 100; Máx = 999; Incremento = 1
Q33: Mín = 100; Máx = 999; Incremento = 1
Q43: Mín = 10; Máx = 99; Incremento = 1</t>
  </si>
  <si>
    <t xml:space="preserve">A1 = Lemonlib.numToWords({{Q1}}*1000000)
A2 = Lemonlib.numToWords({{Q1}}*100000)
A3 = Lemonlib.numToWords({{Q1}}*100000000)</t>
  </si>
  <si>
    <t xml:space="preserve">El valor de cada cifra depende de su posición.</t>
  </si>
  <si>
    <t xml:space="preserve"> &lt;p&gt;El valor de cada cifra depende de su posición.&lt;/p&gt;
[TABLA con los valores: CMM, DMM, UMM, etc.]
-Si falla {{A1}}:
&lt;p&gt;El valor de {{Q1}} es {{A1}}.&lt;/p&gt;
-Si falla {{A2}}:
&lt;p&gt;El valor de {{Q1}} es {{A2}}.&lt;/p&gt;
-Si falla {{A3}}:
&lt;p&gt;El valor de {{Q1}} es {{A3}}.&lt;/p&gt;</t>
  </si>
  <si>
    <t xml:space="preserve">{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t>
  </si>
  <si>
    <t xml:space="preserve">Indica si las siguientes afirmaciones sobre el número &lt;span class=\"no-break\"&gt;{{Q1}} {{Q2}}{{Q3}}{{Q4}} {{Q5}}{{Q6}}{{Q7}}&lt;/span&gt; son verdaderas o falsas.
El {{Q1}} ocupa la posición de las unidades de millón.*
El {{Q2}} ocupa la posición de las centenas de millar.*
El {{Q3}} ocupa la posición de las decenas de millar.*
El {{Q4}} ocupa la posición de las unidades de millar.*
El {{Q5}} ocupa la posición de las centenas.*
El {{Q6}} ocupa la posición de las decenas.*
El {{Q1}} ocupa la posición de las {{Q10}}.
El {{Q2}} ocupa la posición de las {{Q11}}.
El {{Q4}} ocupa la posición de las {{Q12}}.
El {{Q7}} ocupa la posición de las {{Q13}}.
(Se ven 4, 2 correctas)</t>
  </si>
  <si>
    <t xml:space="preserve">Q1: Mín = 1; Máx = 9; Incremento = 1
Q2: Mín = 1; Máx = 9; Incremento = 1
Q3: Mín = 1; Máx = 9; Incremento = 1
Q4: Mín = 1; Máx = 9; Incremento = 1
Q5: Mín = 1; Máx = 9; Incremento = 1
Q6: Mín = 1; Máx = 9; Incremento = 1
Q7: Mín = 1; Máx = 9; Incremento = 1
Q10 = "unidades de millar", "decenas de millar", "centenas de millar", "unidades"
Q11 = "unidades de millar", "decenas de millar", "unidades de milón", "centenas"
Q12 = "decenas", "decenas de millón", "centenas de millar", "unidades de millón"
Q13 = "unidades de millón", "unidades de millar", "decenas de millar", "centenas de millar"</t>
  </si>
  <si>
    <t xml:space="preserve">&lt;p&gt;El valor de cada cifra depende de su posición.&lt;/p&gt;
-Sí falla A7
&lt;p&gt;Su posición es la de las unidades de millón.&lt;/p&gt;
-Sí falla A8
&lt;p&gt;Su posición es la de las centenas de millar.&lt;/p&gt;
- Sí falla A9
&lt;p&gt;Su posición es la de las unidades de millar.&lt;/p&gt;
-Sí falla A10
&lt;p&gt;Su posición es la de las unidades.&lt;/p&gt;</t>
  </si>
  <si>
    <t xml:space="preserve">{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t>
  </si>
  <si>
    <t xml:space="preserve">M5-NyO-1c</t>
  </si>
  <si>
    <t xml:space="preserve">Establece equivalencias entre los elementos del sistema de numeración decimal (unidades a decenas de millar)</t>
  </si>
  <si>
    <t xml:space="preserve">Selecciona la conversión de unidades correcta.
{{Q1}} unidades = {{grupo1}} centenas
{{Q2}} centenas = {{grupo2}} decenas</t>
  </si>
  <si>
    <t xml:space="preserve">Q1: Mín = 1000; Máx = 9000; Step = 1000
Q2: Mín = 100; Máx = 900; Step = 100</t>
  </si>
  <si>
    <t xml:space="preserve">grupo 1: A1*|A2|A3
A1 = {{Q1}}/100
A2 = {{Q1}}/10
A3 = {{Q1}}*10
grupo 2: A4*|A5|A6
A4 = {{Q2}}*10
A5 = {{Q2}}/10
A6 = {{Q2}}/100
</t>
  </si>
  <si>
    <t xml:space="preserve">Estas son las equivalencias en el sistema de numeración decimal.
Imagen: M5-NyO-1c-1</t>
  </si>
  <si>
    <t xml:space="preserve">&lt;p&gt;Las equivalencias en el sistema de numeración decimal son estas:&lt;/p&gt;
Imagen: M5-NyO-1c-1
-Si falla grupo 1:
&lt;p&gt;100 unidades equivalen a 1 centena, por lo que:&lt;/p&gt;&lt;p&gt;{{Q1}} U : 100 = {{T1}} C&lt;/p&gt;
-Si falla grupo 2:
&lt;p&gt;1 centena equivale a 10 decenas, por lo que:&lt;/p&gt;&lt;p&gt;{{Q2}} C × 10 = {{T2}} D&lt;/p&gt;</t>
  </si>
  <si>
    <t xml:space="preserve">T1 = {{Q1}}/100
T2 = {{Q2}}*10</t>
  </si>
  <si>
    <t xml:space="preserve">{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t>
  </si>
  <si>
    <t xml:space="preserve">Selecciona la conversión de unidades correcta.
{{Q1}} unidades de millar = {{grupo1}} decenas
{{Q2}} centenas = {{grupo2}} unidades de millar</t>
  </si>
  <si>
    <t xml:space="preserve">Q1: Mín = 2; Máx = 9 Step = 1
Q2: Mín = 1000; Máx = 9000; Step = 100</t>
  </si>
  <si>
    <t xml:space="preserve">grupo 1: A1*|A2|A3
A1 = {{Q1}}*100
A2 = {{Q1}}*10
A3 = {{Q1}}*1000
grupo 2: A4*|A5|A6
A4 = {{Q2}}/10
A5 = {{Q2}}/100
A6 = {{Q2}}*100</t>
  </si>
  <si>
    <t xml:space="preserve">&lt;p&gt;Las equivalencias en el sistema de numeración decimal son estas:&lt;/p&gt;
Imagen: M5-NyO-1c-1
-Si falla grupo 1:
&lt;p&gt;1 unidad de millar equivale a 100 decenas, por lo que:&lt;/p&gt;&lt;p&gt;{{Q1}} UM × 100 = {{T1}} D&lt;/p&gt;
-Si falla grupo 2:
&lt;p&gt;1 unidad de millar equivale a 10 centenas, por lo que:&lt;/p&gt;&lt;p&gt;{{Q2}} C : 10 = {{T2}} UM&lt;/p&gt;</t>
  </si>
  <si>
    <t xml:space="preserve">T1 = {{Q1}}*100
T2 = {{Q2}}/10</t>
  </si>
  <si>
    <t xml:space="preserve">{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t>
  </si>
  <si>
    <t xml:space="preserve">Selecciona la conversión de unidades correcta.
{{Q1}} decenas de millar = {{grupo1}} unidades
{{Q2}} decenas = {{grupo2}} unidades de millar</t>
  </si>
  <si>
    <t xml:space="preserve">Q1: Mín = 2; Máx = 9; Step = 1
Q2: Mín = 1000; Máx = 9000 Step = 1000</t>
  </si>
  <si>
    <t xml:space="preserve">grupo 1: A1*|A2|A3
A1 = {{Q1}}*10000
A2 = {{Q1}}*1000
A3 = {{Q1}}*10
grupo 2: A4*|A5|A6
A4 = {{Q2}}/100
A5 = {{Q2}}/1000
A6 = {{Q2}}*10</t>
  </si>
  <si>
    <t xml:space="preserve">&lt;p&gt;Las equivalencias en el sistema de numeración decimal son estas:&lt;/p&gt;
Imagen: M5-NyO-1c-1
-Si falla grupo 1:
&lt;p&gt;1 decena de millar equivale a 10 000 unidades, por lo que:&lt;/p&gt;&lt;p&gt;{{Q1}} DM × 10 0000 = {{T1}} U&lt;/p&gt;
-Si falla grupo 2:
&lt;p&gt;1 unidad de millar equivale a 100 decenas, por lo que:&lt;/p&gt;&lt;p&gt;{{Q2}} D : 100 = {{T2}} UM&lt;/p&gt;</t>
  </si>
  <si>
    <t xml:space="preserve">T1 = {{Q1}}*1000
T2 = {{Q2}}/100</t>
  </si>
  <si>
    <t xml:space="preserve">{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t>
  </si>
  <si>
    <t xml:space="preserve">Escribe los siguientes valores en la unidad que se indica.
{{Q1}} centenas = {{A1}} decenas
{{Q2}} decenas de millar = {{A2}} unidades de millón
{{Q3}} unidades = {{A3}} decenas de millar</t>
  </si>
  <si>
    <t xml:space="preserve">Q1: Mín = 1; Máx = 99; Incremento = 1
Q2: Mín = 1000; Máx = 9000; Incremento = 1000
Q3: Mín = 100000; Máx = 9900000; Incremento = 100000</t>
  </si>
  <si>
    <t xml:space="preserve">A1 = {{Q1}}*10
A2 = {{Q1}}/100
A3 = {{Q1}}/10000</t>
  </si>
  <si>
    <t xml:space="preserve">&lt;p&gt;Las equivalencias en el sistema de numeración decimal son estas:&lt;/p&gt;
Imagen: M5-NyO-1c-1
-En A1
&lt;p&gt;{{Q1}} centenas = {{Q1}} × 10 = {{A1}} decenas&lt;/p&gt;
-En A2
&lt;p&gt;{{Q2}} decenas de millar = {{Q2}} : 100 = {{A2}} unidades de millón&lt;/p&gt;
-En A3
&lt;p&gt;{{Q3}} unidades = {{Q3}} : 10 000 = {{A3}} decenas de millar&lt;/p&gt;</t>
  </si>
  <si>
    <t xml:space="preserve">{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t>
  </si>
  <si>
    <t xml:space="preserve">Escribe los siguientes valores en la unidad que se indica.
{{Q1}} centenas de millar = {{A1}} centenas
{{Q2}} decenas de millar = {{A2}} millares
{{Q3}} decenas = {{A3}} millares</t>
  </si>
  <si>
    <t xml:space="preserve">{{Q1}}: Mín = 1; Máx = 9999; Incremento = 1
{{Q2}}: Mín = 1; Máx = 99; Incremento = 1
{{Q3}}: Mín = 100000; Máx = 9999000; Incremento = 1000</t>
  </si>
  <si>
    <t xml:space="preserve">A1 = {{Q1}}*1000
A2 = {{Q1}}*10
A3 = {{Q1}}/100</t>
  </si>
  <si>
    <t xml:space="preserve">&lt;p&gt;Las equivalencias en el sistema de numeración decimal son estas:&lt;/p&gt;
Imagen: M5-NyO-1c-1
-En A1
&lt;p&gt;{{Q1}} centenas de millar = {{Q1}} × 1 000 = {{A1}} centenas&lt;/p&gt;
-En A2
&lt;p&gt;{{Q2}} decenas de millar = {{Q2}} × 10 = {{A2}} millares&lt;/p&gt;
-En A3
&lt;p&gt;{{Q3}} decenas = {{Q3}} : 100 = {{A3}} millares&lt;/p&gt;</t>
  </si>
  <si>
    <t xml:space="preserve">{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t>
  </si>
  <si>
    <t xml:space="preserve">M5-NyO-1d</t>
  </si>
  <si>
    <t xml:space="preserve">Descompone números naturales de forma aditiva y de forma aditivo-multiplicativa atendiendo al valor posicional de las cifras (números de entre 7 y 9 cifras)</t>
  </si>
  <si>
    <t xml:space="preserve">Determina si las siguientes descomposiciones son correctas o incorrectas.
{{Q1}} 00{{Q2}} {{Q3}}{{Q4}}0 = {{Q1}} × 1 000 000 + {{Q2}} × 1 000 + {{Q3}} × 100 + {{Q4}} × 10
[Correcto*/Incorrecto]
{{Q3}} {{Q5}}0{{Q7}} 0{{Q9}}0 = {{Q3}} × 1 000 000 + {{Q5}} × 100 000 + {{Q7}} × 1 000 + {{Q9}} × 10
[Correcto*/Incorrecto]
{{Q4}}0 {{Q1}}00 {{Q8}}0{{Q6}} = {{Q4}} × 10 000 000 + {{Q1}} × 100 000 + {{Q8}} × 100 + {{Q6}} × 1
[Correcto*/Incorrecto]
{{Q2}}{{Q8}}0 00{{Q3}} {{Q7}}00 = {{Q2}} × 100 000 000 + {{Q8}} × 10 000 000 + {{Q3}} × 10 000 + {{Q7}} × 100
[Correcto/Incorrecto*]
{{Q5}}0{{Q6}} 0{{Q7}}0 0{{Q1}}0 = {{Q5}} × 100 000 000 + {{Q6}} × 1 000 000 + {{Q7}} × 10 000 + {{Q1}} × 100
[Correcto/Incorrecto*]
{{Q6}}0 0{{Q8}}{{Q4}} 00{{Q8}} = {{Q6}} × 10 000 000 + {{Q8}} × 100 000 + {{Q4}} × 1 000 + {{Q8}} × 1
[Correcto/Incorrecto*]
(mostrar 3, dos correctas)</t>
  </si>
  <si>
    <t xml:space="preserve">Q1-Q9: Mín = 1; Máx = 9; Incremento = 1</t>
  </si>
  <si>
    <t xml:space="preserve">Un número se puede descomponer como la suma de sus cifras seguidas de ceros.</t>
  </si>
  <si>
    <t xml:space="preserve">&lt;p&gt;Un número se puede descomponer como la suma de sus cifras seguidas de ceros.&lt;/p&gt;
-Si falla {{A4}}:
&lt;p&gt;La descomposición correcta es:&lt;/p&gt;&lt;p&gt;{{Q2}}{{Q8}}0 00{{Q3}} {{Q7}}00 = {{Q2}} × 100 000 000 + {{Q8}} × 10 000 000 + {{Q3}} × &lt;b&gt;1 000&lt;/b&gt; + {{Q7}} × 100&lt;/p&gt;
-Si falla {{A5}}:
&lt;p&gt;La descomposición correcta es:&lt;/p&gt;&lt;p&gt;{{Q5}}0{{Q6}} 0{{Q7}}0 0{{Q1}}0 = {{Q5}} × 100 000 000 + {{Q6}} × 1 000 000 + {{Q7}} × 10 000 + {{Q1}} × &lt;b&gt;10&lt;/b&gt;&lt;/p&gt;
-Si falla {{A6}}:
&lt;p&gt;La descomposición correcta es:&lt;/p&gt;&lt;p&gt;{{Q6}}0 0{{Q8}}{{Q4}} 00{{Q8}} = {{Q6}} × 10 000 000 + {{Q8}} × &lt;b&gt;10 000&lt;/b&gt; + {{Q4}} × 1 000 + {{Q8}} × 1&lt;/p&gt;</t>
  </si>
  <si>
    <t xml:space="preserve">{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t>
  </si>
  <si>
    <t xml:space="preserve">Utiliza la primera descomposición de modelo para calcular la siguiente. 
123 = 1 × 100 + 2 × 10 + 3
{{Q1}}0{{Q2}} {{Q3}}00 0{{Q4}}0 = {{A11}} × {{A1}} + {{A12}} × {{A2}} + {{A13}} × {{A3}} + {{A14}} × {{A4}}</t>
  </si>
  <si>
    <t xml:space="preserve">Compón la siguiente descomposición en un número natural.
{{Q1}} × 1 000 000 + {{Q2}} × 100 000 + {{Q3}} × 10 000 + {{Q4}} × 1000 + {{Q5}} × 100 = {{A1}}</t>
  </si>
  <si>
    <t xml:space="preserve">Q1-Q4: Mín: 1; Máx: 9; Incremento: 1</t>
  </si>
  <si>
    <t xml:space="preserve">A1 = 100000000
A2 = 1000000
A3 = 100000
A4 = 10
A11 = Q1
A12 = Q2
A13 = Q3
A14 = Q4</t>
  </si>
  <si>
    <t xml:space="preserve">&lt;p&gt;Un número se puede descomponer como la suma de sus cifras seguidas de ceros.&lt;/p&gt;
Tabla:
CMM, DMM, UMM, CM, DM, M, C, D, U
{{Q1}}, 0, 0, 0, 0, 0, 0, 0, 0
{{Q2}}, 0, 0, 0, 0, 0, 0
{{Q3}}, 0, 0, 0, 0, 0
{{Q4}}, 0</t>
  </si>
  <si>
    <t xml:space="preserve">{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t>
  </si>
  <si>
    <t xml:space="preserve">Utiliza la primera descomposición de modelo para calcular la siguiente. 
123 = 1 × 100 + 2 × 10 + 3
{{Q1}}{{Q2}}0 0{{Q3}}0 00{{Q4}} = {{A11}} × {{A1}} + {{A12}} × {{A2}} + {{A13}} × {{A3}} + {{A14}} × {{A4}}</t>
  </si>
  <si>
    <t xml:space="preserve">A1 = 100000000
A2 = 10000000
A3 = 10000
A4 = 1
A11 = Q1
A12 = Q2
A13 = Q3
A14 = Q4</t>
  </si>
  <si>
    <t xml:space="preserve">&lt;p&gt;Un número se puede descomponer como la suma de sus cifras seguidas de ceros.&lt;/p&gt;</t>
  </si>
  <si>
    <t xml:space="preserve">{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t>
  </si>
  <si>
    <t xml:space="preserve">Utiliza la primera descomposición de modelo para calcular la siguiente. 
123 = 1 × 100 + 2 × 10 + 3
{{Q1}}0 {{Q2}}0{{Q3}} {{Q4}}00 = {{A11}} × {{A1}} + {{A12}} × {{A2}} + {{A13}} × {{A3}} + {{A14}} × {{A4}}</t>
  </si>
  <si>
    <t xml:space="preserve">Q1-Q5: Mín: 1; Máx: 9; Incremento: 1</t>
  </si>
  <si>
    <t xml:space="preserve">A1 = 10000000
A2 = 100000
A3 = 1000
A4 = 100
A11 = Q1
A12 = Q2
A13 = Q3
A14 = Q4</t>
  </si>
  <si>
    <t xml:space="preserve">{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t>
  </si>
  <si>
    <t xml:space="preserve">La ONU ha enviado {{Q1}} × 10 000 + {{Q2}} × 1 000 + {{Q3}} × 100 + {{Q4}} × 10 trabajadores humanitarios a países en vías de desarrollo el último mes. Escribe esta cantidad en forma de número natural.
La ONU ha enviado {{A1}} trabajadores humanitarios.</t>
  </si>
  <si>
    <t xml:space="preserve">A1 = {{Q1}}*10000+{{Q2}}*1000+{{Q3}}*100+{{Q4}}*10</t>
  </si>
  <si>
    <t xml:space="preserve">&lt;p&gt;El número de trabajadores humanitarios se puede descomponer como la suma de sus cifras seguidas de ceros.&lt;/p&gt;
Esperamos a que se monte el json de M5-NyO-1d-E-1</t>
  </si>
  <si>
    <t xml:space="preserve">{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</si>
  <si>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En su primer mes tras su salida al mercado, una consola ha vendido {{Q1}} × 10 000 + {{Q2}} × 1 000 + {{Q3}} × 100 + {{Q4}} × 10 unidades. Escribe esta cantidad como un número natural.
Se han vendido {{A1}} consolas en el primer mes.</t>
  </si>
  <si>
    <t xml:space="preserve">&lt;p&gt;El número de consolas se puede descomponer como la suma de sus cifras seguidas de ceros.&lt;/p&gt;
Esperamos a que se monte el json de M5-NyO-1d-E-1</t>
  </si>
  <si>
    <t xml:space="preserve">{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</si>
  <si>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Un helicóptero ha volado a una altura media de {Q1}} × 1 000 + {{Q2}} × 100 + {{Q3}} × 10 + {{Q4}} m durante su última ronda de vigilancia. Expresa esta cantidad como un número natural.
El helicóptero ha volado a {{A1}} m.</t>
  </si>
  <si>
    <t xml:space="preserve">A1 = {{Q1}}*1000+{{Q2}}*100+{{Q3}}*10+{{Q4}}</t>
  </si>
  <si>
    <t xml:space="preserve">&lt;p&gt;La altura media de vuelo se puede descomponer como la suma de sus cifras seguidas de ceros.&lt;/p&gt;
Esperamos a que se monte el json de M5-NyO-1d-E-1</t>
  </si>
  <si>
    <t xml:space="preserve">{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t>
  </si>
  <si>
    <t xml:space="preserve">Un equipo de paleontología ha descubierto una cueva que llevaba sellada {{Q1}} × 10 000 + {{Q2}} × 1 000 + {{Q3}} × 100 + {{Q4}} × 10 años. Expresa esta cantidad como un número natural.
La cueva ha estado sellada {{A1}} años.</t>
  </si>
  <si>
    <t xml:space="preserve">Q1: Mín: 1; Máx: 3; Incremento: 1
Q2-Q4: Mín: 1; Máx: 9; Incremento: 1</t>
  </si>
  <si>
    <t xml:space="preserve">&lt;p&gt;El número de años que llevaba la cueva sellada se puede descomponer como la suma de sus cifras seguidas de ceros.&lt;/p&gt;
Esperamos a que se monte el json de M5-NyO-1d-E-1</t>
  </si>
  <si>
    <t xml:space="preserve">{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t>
  </si>
  <si>
    <t xml:space="preserve">La finca de Antonio ha producido este año {{Q1}} × 10 000 + {{Q2}} × 1 000 + {{Q3}} × 100 + {{Q4}} kg de patatas. Expresa esta cantidad como un número natural.
La cosecha de Antonio ha sido de {{A1}} kg de patatas.</t>
  </si>
  <si>
    <t xml:space="preserve">A1 = {{Q1}}*10000+{{Q2}}*1000+{{Q3}}*100+{{Q4}}</t>
  </si>
  <si>
    <t xml:space="preserve">&lt;p&gt;Los kilogramos de patatas cosechados se pueden descomponer como la suma de sus cifras seguidas de ceros.&lt;/p&gt;</t>
  </si>
  <si>
    <t xml:space="preserve">{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t>
  </si>
  <si>
    <t xml:space="preserve">M5-NyO-1e</t>
  </si>
  <si>
    <t xml:space="preserve">Construye series numéricas, ascendentes y descendentes (de cadencia 2, 10, 50 y 100 a partir de cualquier número de 2 y 3 cifras)</t>
  </si>
  <si>
    <t xml:space="preserve">Arrastra los números necesarios para completar esta serie numérica.
{{A1}}, {{A2}}, {{T1}}, {{Q1}}, {{T2}}, {{A3}}, {{A4}}</t>
  </si>
  <si>
    <t xml:space="preserve">Q1: Mín = 301; Máx = 600; Incremento = 1
Q2: 2, 10, 50, 100</t>
  </si>
  <si>
    <t xml:space="preserve">T1 = {{Q1}}-{{Q2}}
T2 = {{Q1}}+{{Q2}}
A1 = {{Q1}}-3*{{Q2}}
A2 = {{Q1}}-2*{{Q2}}
A3 = {{Q1}}+2*{{Q2}}
A4 = {{Q1}}+3*{{Q2}}
Distractores:
A5 = {{Q1}}-3*{{Q2}}/2
A6 = {{Q1}}+3*{{Q2}}/2
A7 = {{Q1}} + {{Q2}}/2
A8 = {{Q1}} - {{Q2}}/2</t>
  </si>
  <si>
    <t xml:space="preserve">Resta {{T1}} a {{Q1}} para encontrar el patrón de la serie.</t>
  </si>
  <si>
    <t xml:space="preserve">&lt;p&gt;Busca el patrón de la serie:&lt;/p&gt;&lt;p&gt;{{Q1}} − {{T1}} = {{Q2}}&lt;/p&gt;&lt;p&gt;{{T2}} − {{Q1}} = {{Q2}}&lt;/p&gt;&lt;p&gt;Es decir, los números están separados entre sí por {{Q2}} unidades.&lt;/p&gt;
Sin TE individual</t>
  </si>
  <si>
    <t xml:space="preserve">{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t>
  </si>
  <si>
    <t xml:space="preserve">Completa la siguiente serie numérica.
{{A1}}, {{A2}}, {{T1}}, {{Q1}}, {{T2}}, {{A3}}, {{A4}}</t>
  </si>
  <si>
    <t xml:space="preserve">T1 = {{Q1}}-{{Q2}}
T2 = {{Q1}}+{{Q2}}
A1 = {{Q1}}-3*{{Q2}}
A2 = {{Q1}}-2*{{Q2}}
A3 = {{Q1}}+2*{{Q2}}
A4 = {{Q1}}+3*{{Q2}}</t>
  </si>
  <si>
    <t xml:space="preserve">{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t>
  </si>
  <si>
    <t xml:space="preserve">M5-NyO-2a</t>
  </si>
  <si>
    <t xml:space="preserve">Ordena números naturales por comparación (números de entre 7 y 9 cifras)</t>
  </si>
  <si>
    <t xml:space="preserve">Indica si las comparaciones son correctas o incorrectas.
{{Q1}} &lt; {{Q2}}*
{{Q4}} &gt; {{Q3}}*
{{Q5}} &lt; {{Q6}}*
{{Q7}} &lt; {{Q8}}*
{{Q2}} &lt; {{Q1}}
{{Q3}} &gt; {{Q4}}
{{Q6}} &lt; {{Q5}}
{{Q8}} &lt; {{Q7}}
(Se ven 4, 2 correctas)</t>
  </si>
  <si>
    <t xml:space="preserve">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t>
  </si>
  <si>
    <t xml:space="preserve">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t>
  </si>
  <si>
    <t xml:space="preserve">El símbolo &gt; significa &lt;i&gt;mayor que&lt;/i&gt; y el símbolo &lt;, &lt;i&gt;menor que.&lt;/i&gt;</t>
  </si>
  <si>
    <t xml:space="preserve">&lt;p&gt;Un número es mayor que otro (&gt;) cuando sus cifras de izquierda a derecha son más altas. En cambio, es menor que otro (&lt;) cuando sus cifras son más bajas.&lt;/p&gt;</t>
  </si>
  <si>
    <t xml:space="preserve">{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t>
  </si>
  <si>
    <t xml:space="preserve">Ordena de mayor a menor los siguientes números.
{{Q1}}
{{Q2}}
{{Q3}}
{{Q4}}</t>
  </si>
  <si>
    <t xml:space="preserve">Q1-Q4: Mín = 1000000; Máx = 2999999; Step = 1
Q1-Q4 diferentes</t>
  </si>
  <si>
    <t xml:space="preserve">Si dos números tienen el mismo número de cifras, hay que comparar las cifras empezando desde la izquierda. Si uno de los dos tiene más cifras que el otro, entonces ese es el mayor.</t>
  </si>
  <si>
    <t xml:space="preserve">&lt;p&gt;Si dos números tienen el mismo número de cifras, hay que comparar las cifras empezando desde la izquierda. Si uno de los dos tiene más cifras que el otro, entonces ese es el mayor.&lt;/p&gt;
(Sin TE particular)</t>
  </si>
  <si>
    <t xml:space="preserve">{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t>
  </si>
  <si>
    <t xml:space="preserve">En esta tabla se representan los países candidatos como sede para un campeonato mundial. Dado que se prefiere el país con menor población, ¿cuál será el elegido?
[TABLA]</t>
  </si>
  <si>
    <t xml:space="preserve">País / Habitantes
Albania / 3 230 068*
Armenia / 3 262 000*
Croacia / 4 647 460
Eslovenia / 2 012 917*
Lituania / 3 401 138
Moldavia / 3 834 547
Noruega / 4 930 116</t>
  </si>
  <si>
    <t xml:space="preserve">1 correcta y 2 incorrectas</t>
  </si>
  <si>
    <t xml:space="preserve">{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t>
  </si>
  <si>
    <t xml:space="preserve">Esta tabla recoge el precio de las casas más caras por ciudad del año pasado. Elige la ciudad en la que se vendió la más cara de entre las opciones.
[TABLA]</t>
  </si>
  <si>
    <t xml:space="preserve">Ciudad de la casa / Precio en €
{{Q1}} / 24 950 000*
{{Q2}} / 25 000 000*
{{Q3}} / 23 500 000
{{Q4}} / 23 000 000
{{Q5}} / 24 500 000*
{{Q6}} / 19 000 000
{{Q7}} / 21 000 000
Q1: "Mallorca", "Málaga", "Tenerife", "Barcelona", "Gandía", "Menorca", "Ibiza", "Madrid"
Q2: "Mallorca", "Málaga", "Tenerife", "Barcelona", "Gandía", "Menorca", "Ibiza", "Madrid"
Q3: "Mallorca", "Málaga", "Tenerife", "Barcelona", "Gandía", "Menorca", "Ibiza", "Madrid"
Q4: "Mallorca", "Málaga", "Tenerife", "Barcelona", "Gandía", "Menorca", "Ibiza", "Madrid"
Q5: "Mallorca", "Málaga", "Tenerife", "Barcelona", "Gandía", "Menorca", "Ibiza", "Madrid"
Q6: "Mallorca", "Málaga", "Tenerife", "Barcelona", "Gandía", "Menorca", "Ibiza", "Madrid"
Q7: "Mallorca", "Málaga", "Tenerife", "Barcelona", "Gandía", "Menorca", "Ibiza", "Madrid"</t>
  </si>
  <si>
    <t xml:space="preserve">{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t>
  </si>
  <si>
    <t xml:space="preserve">Sofía ha apuntado en una lista como esta la altura en milímetros de las montañas más altas de la Tierra. Elige la montaña más alta.
[TABLA]</t>
  </si>
  <si>
    <t xml:space="preserve">Montaña / Altura en mm
Cho Oyu / 8 188 000
Dhaulagiri / 8 167 000
K2 / 8 611 000*
Kanchenjunga / 8 586 000*
Lhotse I / 8 516 000
Makalu / 8 481 000
Monte Everest / 8 848 000*</t>
  </si>
  <si>
    <t xml:space="preserve">{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t>
  </si>
  <si>
    <t xml:space="preserve">En esta tabla se representa el número de visitas que recibieron varias páginas web durante el último semestre. Elige la página web con más visitas.
[TABLA]</t>
  </si>
  <si>
    <t xml:space="preserve">Página web / Visitas
{{Q1}} / 116 000 000*
{{Q2}} / 79 400 000
{{Q3}}  / 101 400 000
{{Q4}}  / 111 300 000*
{{Q5}}  / 109 900 000*
{{Q6}}  / 77 700 000
Q1-Q6: Página de vídeos, Red social, Enciclopedia digital, Buscador, Tienda &lt;i&gt;online&lt;/i&gt;, Página de deportes </t>
  </si>
  <si>
    <t xml:space="preserve">{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t>
  </si>
  <si>
    <t xml:space="preserve">En esta tabla se muestra la distancia que separa al Sol de algunos planetas del sistema solar. Elige el planeta más cercano al Sol.
[TABLA]</t>
  </si>
  <si>
    <t xml:space="preserve">Planeta / Distancia en km
Júpiter / 778 330 000
Marte / 227 940 000
Mercurio / 57 910 000*
Tierra / 146 600 000*
Venus / 108 200 000*
Urano / 2 870 000 000</t>
  </si>
  <si>
    <t xml:space="preserve">{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t>
  </si>
  <si>
    <t xml:space="preserve">M5-NyO-2b</t>
  </si>
  <si>
    <t xml:space="preserve">Ordena números naturales por representación en la recta numérica (números de 4 cifras)</t>
  </si>
  <si>
    <t xml:space="preserve">Observa la recta numérica. ¿Cuál de estos números es menor que {{T3}}?
Imagen M5-NyO-2b-1
(En la recta aparecen 8 divisiones. Debajo de cada una hay que poner estos label: {{Q1}}, {{T1}}, {{T2}}, {{T3}}, {{T4}}, {{T5}}, {{T6}}, {{T7}})
{{A1}}*
{{A2}}*
{{A3}}*
{{A4}}
{{A5}}
{{A6}}
{{A7}}
(Se ven 3, solo 1 correcta. Las opciones en tres columnas, no tres opciones verticales)</t>
  </si>
  <si>
    <t xml:space="preserve">Q1: Mín = 1000; Máx = 9000; Incremento = 1</t>
  </si>
  <si>
    <t xml:space="preserve">T1 = {{Q1}}+1
T2 = {{Q1}}+2
T3 = {{Q1}}+3
T4 = {{Q1}}+4
T5 = {{Q1}}+5
T6 = {{Q1}}+6
T7 = {{Q1}}+7
A1 = {{Q1}}
A2 = {{T1}}
A3 = {{T2}}
A4 = {{T4}}
A5 = {{T5}}
A6 = {{T6}}
A7 = {{T7}}</t>
  </si>
  <si>
    <t xml:space="preserve">En la recta numérica, los números menores se situán a la izquierda y los mayores, a la derecha.</t>
  </si>
  <si>
    <t xml:space="preserve">&lt;p&gt;En la recta numérica, los números menores se situán a la izquierda y los mayores, a la derecha. En este caso, {{Q1}}, {{T1}} y {{T2}} son menores que {{T3}} porque están a su izquierda.&lt;/p&gt;
Sin TE particular.</t>
  </si>
  <si>
    <t xml:space="preserve">{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t>
  </si>
  <si>
    <t xml:space="preserve">Observa la recta numérica. ¿Cuál de estos números es menor que {{T2}}?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</si>
  <si>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{{T3}}
A1 = {{T4}}
A2 = {{T5}}
A3 = {{T6}}
A3} = {{T7}}</t>
  </si>
  <si>
    <t xml:space="preserve">&lt;p&gt;En la recta numérica, los números menores se situán a la izquierda y los mayores, a la derecha. En este caso, {{Q1}} y {{T1}} son menores que {{T2}} porque están a su izquierda.&lt;/p&gt;
Sin TE particular.</t>
  </si>
  <si>
    <t xml:space="preserve">{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</si>
  <si>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Observa la recta numérica. ¿Cuál de estos números es mayor que {{T4}}?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</si>
  <si>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{{T3}}
A2 = {{T5}}
A3 = {{T6}}
A3 = {{T7}}</t>
  </si>
  <si>
    <t xml:space="preserve">&lt;p&gt;En la recta numérica, los números menores se situán a la izquierda y los mayores, a la derecha. En este caso, {{T5}}, {{T6}} y {{T7}} son mayores que {{T4}} porque están a su derecha.&lt;/p&gt;
Sin TE particular.</t>
  </si>
  <si>
    <t xml:space="preserve">{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</si>
  <si>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Observa la recta numérica. ¿Cuál de estos números es mayor que {{T3}}?
Imagen M5-NyO-2b-1
(En la recta aparecen 8 divisiones. Debajo de cada una hay que poner estos label: {{Q1}}, {{T1}}, {{T2}}, {{T3}}, {{T4}}, {{T5}}, {{T6}}, {{T7}})
{{A1}}
{{A2}}
{{A3}}
{{A4}}
{{A5}}*
{{A6}}*
{{A7}}*
(Se ven 3, solo 1 correcta. Las opciones en tres columnas, no tres opciones verticales)</t>
  </si>
  <si>
    <t xml:space="preserve">T1 = {{Q1}}+1
T2 = {{Q1}}+2
T3 = {{Q1}}+3
T4 = {{Q1}}+4
T5 = {{Q1}}+5
T6 = {{Q1}}+6
T7 = {{Q1}}+7
A1 = {{Q1}}
A2 = {{T1}}
A3 = {{T2}}
A1 = {{T4}}
A2 = {{T5}}
A3 = {{T6}}
A3 = {{T7}}</t>
  </si>
  <si>
    <t xml:space="preserve">&lt;p&gt;En la recta numérica, los números menores se situán a la izquierda y los mayores, a la derecha. En este caso, {{T4}}, {{T5}}, {{T6}} y {{T7}} son mayores que {{T3}} porque están a su derecha.&lt;/p&gt;
Sin TE particular.</t>
  </si>
  <si>
    <t xml:space="preserve">{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t>
  </si>
  <si>
    <t xml:space="preserve">M5-NyO-3a</t>
  </si>
  <si>
    <t xml:space="preserve">Utiliza los números ordinales menores de cincuenta en contextos reales </t>
  </si>
  <si>
    <t xml:space="preserve">Une los siguientes números ordinales con su forma escrita.
{{Q1}}.º   {{A1}}
{{Q2}}.º   {{A2}}
{{Q3}}.º   {{A3}}</t>
  </si>
  <si>
    <t xml:space="preserve">Q1: Mín = 1; Máx = 30; Incremento = 1
Q2: Mín = 1; Máx = 30; Incremento = 1
Q3: Mín = 1; Máx = 30; Incremento = 1</t>
  </si>
  <si>
    <t xml:space="preserve">A1 = Lemonlib.numToOrdinal({{Q1}}, 'es')
A2 = Lemonlib.numToOrdinal({{Q2}}, 'es')
A3 = Lemonlib.numToOrdinal({{Q3}}, 'es')</t>
  </si>
  <si>
    <t xml:space="preserve">Los números ordinales se escriben de esta manera: primero (1.º), segundo (2.º), tercero (3.º)...</t>
  </si>
  <si>
    <t xml:space="preserve">&lt;p&gt;Los números ordinales se escriben de esta manera: primero (1.º), segundo (2.º), tercero (3.º)...&lt;/p&gt;
Sin TE particular.</t>
  </si>
  <si>
    <t xml:space="preserve">{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t>
  </si>
  <si>
    <t xml:space="preserve">Escribe cómo se lee el siguiente número ordinal.
{{Q1}}.º se lee {{A1}}.</t>
  </si>
  <si>
    <t xml:space="preserve">Q1: Mín = 1; Máx = 30; Incremento = 1</t>
  </si>
  <si>
    <t xml:space="preserve">A1 = Lemonlib.numToOrdinal({{Q1}}, 'es')</t>
  </si>
  <si>
    <t xml:space="preserve">{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t>
  </si>
  <si>
    <t xml:space="preserve">En la torre de pisos en la que vive Gisella ha habido un fallo eléctrico que ha dejado sin luz a varios pisos consecutivos, entre ellos el de Gisella. Si ella vive en el {{Q1}}.º, ¿cuál es el siguiente sin suministro? Escríbelo como se lee.
El siguiente piso es el {{A1}}.</t>
  </si>
  <si>
    <t xml:space="preserve">Q1: Mín = 5; Máx = 20; Incremento = 1</t>
  </si>
  <si>
    <t xml:space="preserve">A1 = Lemonlib.numToOrdinal({{Q1}}+1, 'es')</t>
  </si>
  <si>
    <t xml:space="preserve">&lt;p&gt;Los números ordinales se escriben de esta manera: primero (1.º), segundo (2.º), tercero (3.º)..., {{T1}} ({{Q1}}.º), {{A1}} ({{T3}}.º), {{T2}} ({{T4}}.º)...&lt;/p&gt;
Sin TE particular.</t>
  </si>
  <si>
    <t xml:space="preserve">T1 = Lemonlib.numToOrdinal({{Q1}}, 'es')
T2 = Lemonlib.numToOrdinal({{Q1}}+2, 'es')
T3 = {{Q1}}+1
T4 = {{Q1}}+2</t>
  </si>
  <si>
    <t xml:space="preserve">{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</si>
  <si>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 xml:space="preserve">Fernando ha participado en una maratón y ha quedado el {{Q1}}.º. Escribe cómo se lee este número.
Fernando ha quedado el {{A1}}.</t>
  </si>
  <si>
    <t xml:space="preserve">Q1: Mín = 10; Máx = 50; Incremento = 1</t>
  </si>
  <si>
    <t xml:space="preserve">&lt;p&gt;Los números ordinales se escriben de esta manera: primero (1.º), segundo (2.º), tercero (3.º)..., {{T1}} ({{T3}}.º), {{A1}} ({{Q1}}.º), {{T2}} ({{T4}}.º)...&lt;/p&gt;
Sin TE particular.</t>
  </si>
  <si>
    <t xml:space="preserve">T1 = Lemonlib.numToOrdinal({{Q1}}-1, 'es')
T2 = Lemonlib.numToOrdinal({{Q1}}+1, 'es')
T3 = {{Q1}}-1
T4 = {{Q1}}+1</t>
  </si>
  <si>
    <t xml:space="preserve">{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</si>
  <si>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El tío de Clara está en la {{Q1}}.ª posición de la cola del cine. Escribe este número como se lee.
El tío de Clara es el {{A1}} en la cola.</t>
  </si>
  <si>
    <t xml:space="preserve">Q1: Mín = 10; Máx = 30; Incremento = 1</t>
  </si>
  <si>
    <t xml:space="preserve">{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</si>
  <si>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En un concurso de matemáticas, Luis ha quedado el {{Q1}}.º y su amiga Miranda un puesto por debajo. Escribe cómo se lee la posición de Miranda.
Miranda ha quedado en el {{A2}} puesto.</t>
  </si>
  <si>
    <t xml:space="preserve">{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t>
  </si>
  <si>
    <t xml:space="preserve">En un juego de piezas de construcción, Anabel necesita una rueda para el {{Q1}}.º paso del manual de instrucciones. Escribe este número como se lee.
Se necesita una rueda para el {{A1}} paso.</t>
  </si>
  <si>
    <t xml:space="preserve">{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t>
  </si>
  <si>
    <t xml:space="preserve">M5-NyO-4a</t>
  </si>
  <si>
    <t xml:space="preserve">Aproxima números naturales a las decenas, centenas o millares (números de 5 cifras enteras)</t>
  </si>
  <si>
    <t xml:space="preserve">Haz clic en la decena más próxima al número {{T1}}.
A1*
A2
A3</t>
  </si>
  <si>
    <t xml:space="preserve">Escoge a qué decena se aproxima el número 127.
130*
140
120</t>
  </si>
  <si>
    <t xml:space="preserve">Q1: Mín = 10; Máx = 999; Incremento = 1
Q2: 2, 3, 4, 6, 7, 8</t>
  </si>
  <si>
    <t xml:space="preserve">T1 = {{Q1}}*10+{{Q2}}
A1 = Lemonlib.round(({{Q1}}*10+{{Q2}})/10)*10
A2 = Lemonlib.round(({{Q1}}*10+{{Q2}})/10)*10 + 10
A3 = Lemonlib.round(({{Q1}}*10+{{Q2}})/10)*10 - 10</t>
  </si>
  <si>
    <t xml:space="preserve">Para aproximar un número a las decenas, hay que buscar entre qué dos decenas se encuentra y elegir la más cercana.</t>
  </si>
  <si>
    <t xml:space="preserve">&lt;p&gt;Para aproximar {{T1}} a las decenas, se busca entre qué dos decenas se encuentra, es decir, entre {{T2}} y {{T3}}.&lt;/p&gt;&lt;p&gt;A continuación, se comprueba a qué decena está más próxima. Como {{T1}} está a {{T4}} unidades de {{T2}} y a {{T5}} unidades de {{T3}}, la respuesta es {{A1}}.&lt;/p&gt;</t>
  </si>
  <si>
    <t xml:space="preserve">T2 = math.floor({{T1}}/10)*10
T3 = math.ceil({{T1}}/10)*10
T4 = {{T1}}-{{T2}}
T5 = {{T3}}-{{T1}}</t>
  </si>
  <si>
    <t xml:space="preserve">{"id":"M5-NyO-4a-I-1","stimulus":"&lt;p&gt;Clique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t>
  </si>
  <si>
    <t xml:space="preserve">Haz clic en la centena más próxima al número {{T1}}.
A1*
A2
A3</t>
  </si>
  <si>
    <t xml:space="preserve">Q1: Mín = 10; Máx = 999; Incremento = 1
Q2: Mín = 2; Máx = 8; Incremento = 1</t>
  </si>
  <si>
    <t xml:space="preserve">T1 = {{Q1}}*10+{{Q2}}
A1 = Lemonlib.round({{T1}}/100)*100
A2 = Lemonlib.round({{T1}}/100)*100 + 100
A3 = Lemonlib.round({{T1}}/100)*100 - 100</t>
  </si>
  <si>
    <t xml:space="preserve">Para aproximar un número a las centenas, hay que buscar entre qué dos centenas se encuentra y elegir la más cercana.</t>
  </si>
  <si>
    <t xml:space="preserve">&lt;p&gt;Para aproximar {{T1}} a las centenas, se busca entre qué dos centenas se encuentra, es decir, entre {{T2}} y {{T3}}.&lt;/p&gt;&lt;p&gt;A continuación, se comprueba a qué centena está más próxima. Como {{T1}} está a {{T4}} unidades de {{T2}} y a {{T5}} unidades de {{T3}}, la respuesta es {{A1}}.&lt;/p&gt;</t>
  </si>
  <si>
    <t xml:space="preserve">T2 = math.floor({{T1}}/100)*100
T3 = math.ceil({{T1}}/100)*100
T4 = {{T1}}-{{T2}}
T5 = {{T3}}-{{T1}}</t>
  </si>
  <si>
    <t xml:space="preserve">{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t>
  </si>
  <si>
    <t xml:space="preserve">Haz clic en la unidad de millar más próxima al número {{T1}}.
A1*
A2
A3</t>
  </si>
  <si>
    <t xml:space="preserve">Q1: Mín = 60; Máx = 999; Incremento = 1
Q2: Mín = 2; Máx = 8; Incremento = 1</t>
  </si>
  <si>
    <t xml:space="preserve">T1 = {{Q1}}*10+{{Q2}}
A1 = Lemonlib.round(({{Q1}}*10+{{Q2}})/1000)*1000
A2 = Lemonlib.round(({{Q1}}*10+{{Q2}})/1000)*1000 + 1000
A3 = Lemonlib.round(({{Q1}}*10+{{Q2}})/1000)*1000 - 1000</t>
  </si>
  <si>
    <t xml:space="preserve">Para aproximar un número a las unidades de millar, hay que buscar entre qué dos unidades de millar se encuentra y elegir la más cercana.</t>
  </si>
  <si>
    <t xml:space="preserve">&lt;p&gt;Para aproximar {{T1}} a las unidades de millar, se busca entre qué dos unidades de millar se encuentra, es decir, entre {{T2}} y &lt;span class=\"no-break\"&gt;{{T3}}.&lt;/span&gt;&lt;/p&gt;&lt;p&gt;A continuación, se comprueba a qué unidad de millar está más próxima. Como {{T1}} está a {{T4}} unidades de {{T2}} y a {{T5}} unidades de {{T3}}, la respuesta es {{A1}}.&lt;/p&gt;</t>
  </si>
  <si>
    <t xml:space="preserve">T2 = math.floor({{T1}}/1000)*1000
T3 = math.ceil({{T1}}/1000)*1000
T4 = {{T1}}-{{T2}}
T5 = {{T3}}-{{T1}}</t>
  </si>
  <si>
    <t xml:space="preserve">{"id":"M5-NyO-4a-I-3","stimulus":"&lt;p&gt;Clique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t>
  </si>
  <si>
    <t xml:space="preserve">Escribe la decena más próxima al número {{T1}}.
La decena más próxima a {{T1}} es {{A1}}.</t>
  </si>
  <si>
    <t xml:space="preserve">T1 = {{Q1}}*10+{{Q2}}
A1 = Lemonlib.round({{T1}}/10)*10</t>
  </si>
  <si>
    <t xml:space="preserve">{"id":"M5-NyO-4a-E-1","stimulus":"&lt;p&gt;Escreva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t>
  </si>
  <si>
    <t xml:space="preserve">Escribe la centena más próxima al número {{T1}}. 
La centena más próxima a {{T1}} es {{A1}}.</t>
  </si>
  <si>
    <t xml:space="preserve">T1 = {{Q1}}*10+{{Q2}}
A1 = Lemonlib.round({{T1}}/100)*100</t>
  </si>
  <si>
    <t xml:space="preserve">{"id":"M5-NyO-4a-E-2","stimulus":"&lt;p&gt;Escreva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t>
  </si>
  <si>
    <t xml:space="preserve">Escribe la unidad de millar más próxima al número {{T1}}.
La unidad de millar más próxima a {{T1}} es {{A1}}.</t>
  </si>
  <si>
    <t xml:space="preserve">T1 = {{Q1}}*10+{{Q2}}
A1 = Lemonlib.round({{T1}}/1000)*1000</t>
  </si>
  <si>
    <t xml:space="preserve">&lt;p&gt;Para aproximar {{T1}} a las unidades de millar, se busca entre qué dos unidades de millar se encuentra, es decir, entre {{T2}} y {{T3}}.&lt;/p&gt;&lt;p&gt;A continuación, se comprueba a qué unidad de millar está más próxima. Como {{T1}} está a {{T4}} unidades de {{T2}} y a {{T5}} unidades de {{T3}}, la respuesta es {{A1}}.&lt;/p&gt;</t>
  </si>
  <si>
    <t xml:space="preserve">{"id":"M5-NyO-4a-E-3","stimulus":"&lt;p&gt;Escreva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t>
  </si>
  <si>
    <t xml:space="preserve">Una de las atracciones turísticas en Turquía son los viajes en globo aerostático, que suelen volar a una altura de &lt;span class=\"no-break\"&gt;{{T1}} m.&lt;/span&gt; Aproxima esta altura a las centenas.
La centena más próxima es {{A1}}.</t>
  </si>
  <si>
    <t xml:space="preserve">Una de las atracciones turísticas en  Turquía son los viajes en globo aerostático. Uno de los globos se ve a 1 450 metros de altura. Aproxima esta distancia a las centenas.
En número más próximo es ...</t>
  </si>
  <si>
    <t xml:space="preserve">Q1: Mín = 100; Máx = 200; Incremento = 1
Q2: Mín = 2; Máx = 8; Incremento = 1</t>
  </si>
  <si>
    <t xml:space="preserve">Sin aproximar, ¿a qué altura vuelan los globos aerostéticos?
Vuelan a {{A1}} m de altura.
(Cloze math)
A1 = {{Q1}}*10+{{Q2}}</t>
  </si>
  <si>
    <t xml:space="preserve">¿Qué pide el enunciado?
Aproximar la altura de los globos aerostáticos a las decenas.
Aproximar la altura de los globos aerostáticos a las centenas.*
Aproximar la altura de los globos aerostáticos a las unidades de millar.
(single choice)</t>
  </si>
  <si>
    <t xml:space="preserve">Completa el siguiente texto.
Para aproximar un número a las centenas, hay que buscar entre qué dos [centenas*/decenas/unidades de millar] se encuentra y elegir [la más cercana*/la más lejana].
(Drop down)</t>
  </si>
  <si>
    <t xml:space="preserve">{{T1}} está entre {{T2}} y {{T3}}. ¿Cuántas unidades lo separan de cada centena?
{{T1}} está a {{A1}} unidades de {{T2}}.
{{T1}} está a {{A2}} unidades de {{T3}}.
(cloze math)
T1 = {{Q1}}*10+{{Q2}}
T2 = math.floor({{T1}}/100)*100
T3 = math.ceil({{T1}}/100)*100
A1 = {{T1}}-{{T2}}
A2 = {{T3}}-{{T1}}</t>
  </si>
  <si>
    <t xml:space="preserve">Sabiendo que {{T1}} está a {{T4}} unidades de {{T2}} y a {{T5}} unidades de {{T3}}, completa el siguiente texto.
La centena más próxima de los {{T1}} m de altura de un globo aerostático es {{A1}}.
(cloze math)
T1 = {{Q1}}*10+{{Q2}}
T2 = math.floor({{T1}}/100)*100
T3 = math.ceil({{T1}}/100)*100
T4 = {{T1}}-{{T2}}
T5 = {{T3}}-{{T1}}
A1 = Lemonlib.round({{T1}}/100)*100</t>
  </si>
  <si>
    <t xml:space="preserve">{"id":"M5-NyO-4a-A-1","seed":{"parameters":[{"name":"Q1","label":null,"min":100,"max":200,"step":1},{"name":"Q2","label":null,"min":2,"max":8,"step":1}],"uniques":true},"scaffolding":[{"id":"step-0","stimulus":"&lt;p&gt;Uma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</si>
  <si>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xml:space="preserve">En un videojuego Alba ha conseguido {{T1}} estrellas. Aproxima esta cantidad a las decenas.
La decena más próxima es {{A1}}.</t>
  </si>
  <si>
    <t xml:space="preserve">Un videojuego de aventuras, consiste en juntar {{Q1}} monedas doradas. Aproxima esta cantidad  a las decenas
El número más próximo es {{A1}}
</t>
  </si>
  <si>
    <t xml:space="preserve">Q1: Mín = 10; Máx = 90; Incremento = 1
Q2: 2, 3, 4, 6, 7, 8</t>
  </si>
  <si>
    <t xml:space="preserve">Sin aproximar, ¿cuántas estrellas ha conseguido Alba?
Ha conseguido {{A1}} estrellas.
(Cloze math)
A1 = {{Q1}}*10+{{Q2}}</t>
  </si>
  <si>
    <t xml:space="preserve">¿Qué pide el enunciado?
Aproximar el número de estrellas a las decenas.*
Aproximar el número de estrellas a las centenas.
Aproximar el número de estrellas a las unidades de millar.
(single choice)</t>
  </si>
  <si>
    <t xml:space="preserve">Completa el siguiente texto.
Para aproximar un número a las decenas, hay que buscar entre qué dos [centenas/decenas*/unidades de millar] se encuentra y elegir [la más cercana*/la más lejana].
(Drop down)</t>
  </si>
  <si>
    <t xml:space="preserve">{{T1}} está entre {{T2}} y {{T3}}. ¿Cuántas unidades lo separan de cada decena?
{{T1}} está a {{A1}} unidades de {{T2}}.
{{T1}} está a {{A2}} unidades de {{T3}}.
(cloze math)
T1 = {{Q1}}*10+{{Q2}}
T2 = math.floor({{T1}}/10)*10
T3 = math.ceil({{T1}}/10)*10
A1 = {{T1}}-{{T2}}
A2 = {{T3}}-{{T1}}</t>
  </si>
  <si>
    <t xml:space="preserve">Sabiendo que {{T1}} está a {{T4}} unidades de {{T2}} y a {{T5}} unidades de {{T3}}, completa el siguiente texto.
La decena más próxima de las {{T1}} estrellas de Alba es {{A1}}.
(cloze math)
T1 = {{Q1}}*10+{{Q2}}
T2 = math.floor({{T1}}/10)*10
T3 = math.ceil({{T1}}/10)*10
T4 = {{T1}}-{{T2}}
T5 = {{T3}}-{{T1}}
A1 = Lemonlib.round({{T1}}/10)*10</t>
  </si>
  <si>
    <t xml:space="preserve">{"id":"M5-NyO-4a-A-2","seed":{"parameters":[{"name":"Q1","label":null,"min":10,"max":90,"step":1},{"name":"Q2","list":[1,2,3,4,6,7,8,9]}],"uniques":true},"scaffolding":[{"id":"step-0","stimulus":"&lt;p&gt;Em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</si>
  <si>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xml:space="preserve">Un &lt;i&gt;influencer&lt;/i&gt; tiene {{T1}} seguidores en su red social. Aproxima esta cantidad a las unidades de millar.
La unidad de millar más próxima es {{A1}}.</t>
  </si>
  <si>
    <t xml:space="preserve">Un influencer tiene 85 429 seguidores. Aproxima este dato a los millares
El número más próximo es ...</t>
  </si>
  <si>
    <t xml:space="preserve">Q1: Mín = 1000; Máx = 9999; Incremento = 1
Q2: Mín = 2; Máx = 8; Incremento = 1</t>
  </si>
  <si>
    <t xml:space="preserve">Sin aproximar, ¿cuántos seguidores tiene la &lt;i&gt;influencer&lt;/i&gt;?
Tiene {{A1}} seguidores.
(Cloze math)
A1 = {{Q1}}*10+{{Q2}}</t>
  </si>
  <si>
    <t xml:space="preserve">¿Qué pide el enunciado?
Aproximar el número de seguidores a las decenas.
Aproximar el número de seguidores a las centenas.
Aproximar el número de seguidores a las unidades de millar.*
(single choice)</t>
  </si>
  <si>
    <t xml:space="preserve">Completa el siguiente texto.
Para aproximar un número a las unidades de millar, hay que buscar entre qué dos [centenas/decenas/unidades de millar*] se encuentra y elegir [la más cercana*/la más lejana].
(Drop down)</t>
  </si>
  <si>
    <t xml:space="preserve">{{T1}} está entre {{T2}} y {{T3}}. ¿Cuántas unidades lo separan de cada millar?
{{T1}} está a {{A1}} unidades de {{T2}}.
{{T1}} está a {{A2}} unidades de {{T3}}.
(cloze math)
T1 = {{Q1}}*10+{{Q2}}
T2 = math.floor({{T1}}/1000)*1000
T3 = math.ceil({{T1}}/1000)*1000
A1 = {{T1}}-{{T2}}
A2 = {{T3}}-{{T1}}</t>
  </si>
  <si>
    <t xml:space="preserve">Sabiendo que {{T1}} está a {{T4}} unidades de {{T2}} y a {{T5}} unidades de {{T3}}, completa el siguiente texto.
El millar más próximo de los {{T1}} seguidores de la &lt;i&gt;influencer&lt;/i&gt; es {{A1}}.
(cloze math)
T1 = {{Q1}}*10+{{Q2}}
T2 = math.floor({{T1}}/1000)*1000
T3 = math.ceil({{T1}}/1000)*1000
T4 = {{T1}}-{{T2}}
T5 = {{T3}}-{{T1}}
A1 = Lemonlib.round({{T1}}/1000)*1000</t>
  </si>
  <si>
    <t xml:space="preserve">{"id":"M5-NyO-4a-A-3","seed":{"parameters":[{"name":"Q1","label":null,"min":1000,"max":9999,"step":1},{"name":"Q2","label":null,"min":2,"max":8,"step":1}],"uniques":true},"scaffolding":[{"id":"step-0","stimulus":"&lt;p&gt;Um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t>
  </si>
  <si>
    <t xml:space="preserve">José ha visitado un museo antropológico que se encuentra a &lt;span class=\"no-break\"&gt;{{Q1}} km&lt;/span&gt; de su ciudad. Aproxima esta distancia a las decenas.
La decena más próxima es {{A1}}.</t>
  </si>
  <si>
    <t xml:space="preserve">José visita un museo que se encuentra a 538 kilómetros de la ciudad. 
Aproxima esta distancia a las decenas.
El número más próximo es ...</t>
  </si>
  <si>
    <t xml:space="preserve">Q1: Mín = 10; Máx = 50; Incremento = 1
Q2: 2, 3, 4, 6, 7, 8</t>
  </si>
  <si>
    <t xml:space="preserve">Sin aproximar, ¿a qué distancia está el museo arqueológico?
El museo está a {{A1}} km.
(Cloze math)
A1 = {{Q1}}*10+{{Q2}}</t>
  </si>
  <si>
    <t xml:space="preserve">¿Qué pide el enunciado?
Aproximar la distancia al museo a las decenas.*
Aproximar la distancia al museo a las centenas.
Aproximar la distancia al museo a las unidades de millar.
(single choice)</t>
  </si>
  <si>
    <t xml:space="preserve">Sabiendo que {{T1}} está a {{T4}} unidades de {{T2}} y a {{T5}} unidades de {{T3}}, completa el siguiente texto.
La decena más próxima de los {{T1}} km a los que se encuentra el museo es {{A1}}.
(cloze math)
T1 = {{Q1}}*10+{{Q2}}
T2 = math.floor({{T1}}/10)*10
T3 = math.ceil({{T1}}/10)*10
T4 = {{T1}}-{{T2}}
T5 = {{T3}}-{{T1}}
A1 = Lemonlib.round({{T1}}/10)*10</t>
  </si>
  <si>
    <t xml:space="preserve">{"id":"M5-NyO-4a-A-4","seed":{"parameters":[{"name":"Q1","label":null,"min":10,"max":50,"step":1},{"name":"Q2","list":[2,3,4,6,7,8]}],"uniques":true},"scaffolding":[{"id":"step-0","stimulus":"&lt;p&gt;José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t>
  </si>
  <si>
    <t xml:space="preserve">Un vídeo musical ha conseguido {{Q1}} reproducciones en una plataforma &lt;i&gt;online.&lt;/i&gt; Apróxima este número a las centenas.
La centena más próxima es {{A1}}.</t>
  </si>
  <si>
    <t xml:space="preserve">Un video musical tiene 8 765 reproducciones, en una plataforma. Apróxima este número a las centenas.
El número más próximo es ...</t>
  </si>
  <si>
    <t xml:space="preserve">Q1: Mín = 100; Máx = 9999; Incremento = 1
Q2: Mín = 2; Máx = 8; Incremento = 1</t>
  </si>
  <si>
    <t xml:space="preserve">Sin aproximar, ¿cuántas reproducciones ha conseguido el vídeo?
El vídeo tiene {{A1}} reproducciones.
(Cloze math)
A1 = {{Q1}}*10+{{Q2}}</t>
  </si>
  <si>
    <t xml:space="preserve">¿Qué pide el enunciado?
Aproximar el número de reproducciones a las decenas.
Aproximar el número de reproducciones a las centenas.*
Aproximar el número de reproducciones a las unidades de millar.
(single choice)</t>
  </si>
  <si>
    <t xml:space="preserve">Sabiendo que {{T1}} está a {{T4}} unidades de {{T2}} y a {{T5}} unidades de {{T3}}, completa el siguiente texto.
La centena más próxima de las {{T1}} reproducciones del vídeo es {{A1}}.
(cloze math)
T1 = {{Q1}}*10+{{Q2}}
T2 = math.floor({{T1}}/100)*100
T3 = math.ceil({{T1}}/100)*100
T4 = {{T1}}-{{T2}}
T5 = {{T3}}-{{T1}}
A1 = Lemonlib.round({{T1}}/100)*100</t>
  </si>
  <si>
    <t xml:space="preserve">{"id":"M5-NyO-4a-A-5","seed":{"parameters":[{"name":"Q1","label":null,"min":100,"max":999,"step":1},{"name":"Q2","label":null,"min":2,"max":8,"step":1}],"uniques":true},"scaffolding":[{"id":"step-0","stimulus":"&lt;p&gt;Um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t>
  </si>
  <si>
    <t xml:space="preserve">M5-NyO-5a</t>
  </si>
  <si>
    <t xml:space="preserve">Identifica los números romanos aplicando el conocimiento a la compresión de dataciones</t>
  </si>
  <si>
    <t xml:space="preserve">Relaciona estos números con cómo se escriben en números romanos.
{{Q1}}       {{A1}}
{{Q2}}       {{A2}}
{{Q3}}       {{A3}}</t>
  </si>
  <si>
    <t xml:space="preserve">Q1: Mín: 1; Máx: 999; Step: 1
Q2: Mín: 1; Máx: 999; Step: 1
Q3: Mín: 1; Máx: 999; Step: 1</t>
  </si>
  <si>
    <t xml:space="preserve">A1 = Lemonlib.numToRoman({{Q1}})
A2 = Lemonlib.numToRoman({{Q2}})
A3 = Lemonlib.numToRoman({{Q3}})</t>
  </si>
  <si>
    <t xml:space="preserve">En los número romanos, si una letra está a la derecha de otra igual o de mayor valor, se suma, mientras que si está a la izquierda de una de mayor valor, se resta.</t>
  </si>
  <si>
    <t xml:space="preserve">&lt;table style=\"width: 100%;\"&gt;\r\n\t&lt;tbody&gt;\r\n\t\t&lt;tr style=\"background-color: #1B9BEE;color:#ffffff;\"&gt;\r\n\t\t\t&lt;td style=\"width: 14.2145%;text-align: center;\"&gt;&lt;strong&gt;I&lt;\/strong&gt;&lt;\/td&gt;\r\n\t\t\t&lt;td style=\"width: 14.2857%;text-align: center;\"&gt;&lt;strong&gt;V&lt;\/strong&gt;&lt;\/td&gt;\r\n\t\t\t&lt;td style=\"width: 14.2145%;text-align: center;\"&gt;&lt;strong&gt;X&lt;\/strong&gt;&lt;\/td&gt;\r\n\t\t\t&lt;td style=\"width: 14.3213%;text-align: center;\"&gt;&lt;strong&gt;L&lt;\/strong&gt;&lt;\/td&gt;\r\n\t\t\t&lt;td style=\"width: 14.2145%;text-align: center;\"&gt;&lt;strong&gt;C&lt;\/strong&gt;&lt;\/td&gt;\r\n\t\t\t&lt;td style=\"width: 14.2145%;text-align: center;\"&gt;&lt;strong&gt;D&lt;\/strong&gt;&lt;\/td&gt;\r\n\t\t\t&lt;td style=\"width: 14.4282%;text-align: center;\"&gt;&lt;strong&gt;M&lt;\/strong&gt;&lt;\/td&gt;\r\n\t\t&lt;\/tr&gt;\r\n\t\t&lt;tr&gt;\r\n\t\t\t&lt;td style=\"width: 14.2145%;text-align: center;\"&gt;1&lt;\/td&gt;\r\n\t\t\t&lt;td style=\"width: 14.2857%;text-align: center;\"&gt;5&lt;\/td&gt;\r\n\t\t\t&lt;td style=\"width: 14.2145%;text-align: center;\"&gt;10&lt;\/td&gt;\r\n\t\t\t&lt;td style=\"width: 14.3213%;text-align: center;\"&gt;50&lt;\/td&gt;\r\n\t\t\t&lt;td style=\"width: 14.2145%;text-align: center;\"&gt;100&lt;\/td&gt;\r\n\t\t\t&lt;td style=\"width: 14.2145%;text-align: center;\"&gt;500&lt;\/td&gt;\r\n\t\t\t&lt;td style=\"width: 14.4282%;text-align: center;\"&gt;1000&lt;\/td&gt;\r\n\t\t&lt;\/tr&gt;\r\n\t&lt;\/tbody&gt;\r\n&lt;\/table&gt;</t>
  </si>
  <si>
    <t xml:space="preserve">&lt;ul&gt;&lt;li&gt;Las letras I, X, C y M se pueden repetir hasta tres veces, pero V, L y D no: III \uD83E\uDC6A 1 + 1 + 1 = 3&lt;\/li&gt;&lt;li&gt;Si una letra est\u00E1 a la derecha de otra igual o de mayor valor, sus valores se suman: VI \uD83E\uDC6A 5 + 1 = 6&lt;\/li&gt;&lt;li&gt;Si una letra est\u00E1 a la izquierda de una de mayor valor, sus valores se restan: IV \uD83E\uDC6A 5 \u2212 1 = 4&lt;\/li&gt;&lt;li&gt;Si una letra est\u00E1 entre dos de igual valor, se resta a la letra de la derecha: XIX \uD83E\uDC6A 10 + 10 \u2212 1 = 19&lt;\/li&gt;&lt;li&gt;I solo se puede escribir delante de V y X; X solo se puede escribir delante L y C; C solo se puede escribir delante de D y M.&lt;\/li&gt;&lt;\/ul&gt;</t>
  </si>
  <si>
    <t xml:space="preserve">{"id":"M5-NyO-5a-I-1","stimulus":"&lt;p&gt;Arraste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t>
  </si>
  <si>
    <t xml:space="preserve">Escribe con números romanos el siguiente número.
{{Q1}}: {{A1}}</t>
  </si>
  <si>
    <t xml:space="preserve">Q1: Mín: 1; Máx: 999; Step: 1</t>
  </si>
  <si>
    <t xml:space="preserve">A1 = Lemonlib.numToRoman({{Q1}})</t>
  </si>
  <si>
    <t xml:space="preserve">{"id":"M5-NyO-5a-E-1","stimulus":"&lt;p&gt;Escreva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t>
  </si>
  <si>
    <t xml:space="preserve">Antiguamente, en los libros se ponía su año de publicación en números romanos. Un libro publicado en {{Q1}}, ¿cómo tendría escrito este año en números romanos?
El año se escribiría como {{A1}}.</t>
  </si>
  <si>
    <t xml:space="preserve">Silvia es fanática de las series de suspenso. Ahora está viendo una que tiene 150 episodios. Escribe ese número con números romanos.
150 es ... en números romanos
</t>
  </si>
  <si>
    <t xml:space="preserve">Q1: Mín: 1700; Máx: 1900; Step: 1</t>
  </si>
  <si>
    <t xml:space="preserve">{"id":"M5-NyO-5a-A-1","stimulus":"&lt;p&gt;Antigamente,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t>
  </si>
  <si>
    <t xml:space="preserve">Un escultor tuvo que incluir en su escultura el año en el que la terminó. Si el año era {{Q1}}, ¿cómo lo grabó en números romanos?
La terminó en el año {{A1}}.</t>
  </si>
  <si>
    <t xml:space="preserve">Camilo quiere utilizar 1240, como  clave de acceso a su ordenador, pero prefiere hacerlo con números romanos,para que no la descifren. Escribe 1240 con números romanos
La clave en números romanos es ...</t>
  </si>
  <si>
    <t xml:space="preserve">Q1: Mín: 500; Máx: 1900; Step: 1</t>
  </si>
  <si>
    <t xml:space="preserve">{"id":"M5-NyO-5a-A-2","stimulus":"&lt;p&gt;Um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t>
  </si>
  <si>
    <t xml:space="preserve">Durante una excursión a un museo, los niños han visto una inscripción del reinado de los Austrias en la que pone {{T1}}. ¿A qué año en números naturales corresponde?
El año es {{A1}}.</t>
  </si>
  <si>
    <t xml:space="preserve">Un grupo de estudiantes visita un museo. Observan que en la entrada hay números romanos, pero a su regreso solo recuerdan que el número era 4572. ¿Cómo estaba escrito en números romanos?
Estaba escrito como ...</t>
  </si>
  <si>
    <t xml:space="preserve">Q1: Mín: 1516; Máx: 1700; Step: 1</t>
  </si>
  <si>
    <t xml:space="preserve">T1 = Lemonlib.numToRoman({{Q1}})
A1 = {{Q1}}</t>
  </si>
  <si>
    <t xml:space="preserve">{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t>
  </si>
  <si>
    <t xml:space="preserve">Dentro de un libro se puede leer que se publicó en el año {{T1}}. ¿Cómo se escribe esa cantidad en números naturales?
El libro se publicó en el año {{A1}}.</t>
  </si>
  <si>
    <t xml:space="preserve">El reloj del Palacio Real tiene números romanos. Sí marca las 12 hs, ¿qué números romanos se ven?
Los números romanos que se ven son ...
</t>
  </si>
  <si>
    <t xml:space="preserve">Q1: Mín: 1440; Máx: 1900; Step: 1</t>
  </si>
  <si>
    <t xml:space="preserve">{"id":"M5-NyO-5a-A-4","stimulus":"&lt;p&gt;Em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t>
  </si>
  <si>
    <t xml:space="preserve">Completa las siguientes frases con el siglo correspondiente.
{{Q4}} en el año {{Q1}}, es decir, en el siglo {{A1}}.
{{Q5}}} en el año {{Q2}}, es decir, en el siglo {{A2}}.
{{Q6}}} en el año {{Q3}}, es decir, en el siglo {{A3}}.</t>
  </si>
  <si>
    <t xml:space="preserve">Marcos quiere estampar una remera con el número 1979, año de su nacimiento. Le pidió a la diseñadora que lo haga en números romanos. ¿Qué números romanos tendrá la remera?
La remera tendrá el número romano ...</t>
  </si>
  <si>
    <t xml:space="preserve">Q1: Mín: 100; Máx: 2010; Step: 1
Q2: Mín: 100; Máx: 2010; Step: 1
Q3: Mín: 100; Máx: 2000; Step: 100
Q4-Q6: "Esta estatua se esculpió", "Este libro se escribió", "Un conde murió", "Esta partitura se compuso", "Este descubrimiento científico se hizo", "Aquella guerra acabó"</t>
  </si>
  <si>
    <t xml:space="preserve">A1 = Lemonlib.numToRoman(math.floor(({{Q1}}-1)/100)+1)
A2 = Lemonlib.numToRoman(math.floor(({{Q2}}-1)/100)+1)
A3 = Lemonlib.numToRoman(math.floor(({{Q3}}-1)/100)+1)
</t>
  </si>
  <si>
    <t xml:space="preserve">Para escribir un siglo en números romanos, escribe el número de centenas de la fecha y súmale 1. Si el año acaba en dos ceros, no sumes 1.</t>
  </si>
  <si>
    <t xml:space="preserve">&lt;p&gt;Para escribir un siglo en números romanos, escribe el número de centenas de la fecha y súmale 1. Si el año acaba en dos ceros, no se suma 1.&lt;/p&gt;
- Si falla A1
&lt;p&gt;Como el año no acaba en dos ceros, se escribe el número de centenas del año y se suma 1.&lt;/p&gt;&lt;p&gt;Las centenas de {{Q1}} son {{T1}}. Si se suma 1, el siglo en números romanos es {{A1}}.&lt;/p&gt;
- Si falla A2
&lt;p&gt;Como el año no acaba en dos ceros, se escribe el número de centenas del año y se suma 1.&lt;/p&gt;&lt;p&gt;Las centenas de {{Q2}} son {{T2}}. Si se suma 1, el siglo en números romanos es {{A2}}.&lt;/p&gt;
- Si falla A3
&lt;p&gt;Como el año acaba en dos ceros, solo se escribe el número de centenas del año.&lt;/p&gt;&lt;p&gt;Las centenas de {{Q3}} son {{T3}}. Por tanto, el siglo en números romanos es {{A3}}.&lt;/p&gt;</t>
  </si>
  <si>
    <t xml:space="preserve">T1 = math.floor({{Q1}})
T2 = math.floor({{Q2}})
T3 = math.floor({{Q3}})</t>
  </si>
  <si>
    <t xml:space="preserve">{"id":"M5-NyO-5a-A-5","stimulus":"&lt;p&gt;Complete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t>
  </si>
  <si>
    <t xml:space="preserve">M5-NyO-6a</t>
  </si>
  <si>
    <t xml:space="preserve">Realiza sumas con números naturales utilizando los algoritmos estándares (núms. de 3 o 4 cifras)</t>
  </si>
  <si>
    <t xml:space="preserve">Arrastra el resultado de la siguiente suma.
{{Q1}} + {{Q2}} = A1 | A2 | A3*</t>
  </si>
  <si>
    <t xml:space="preserve">Escolha o resultado correto de cada soma a seguir:
{{Q1}} + {{Q2}} = {{grupo1}}
{{Q3}} + {{Q4}} = {{grupo2}}</t>
  </si>
  <si>
    <t xml:space="preserve">Q1: Mín: 100; Máx: 9999; Step: 1
Q2: Mín: 100; Máx: 2000; Step: 1
Q3: Mín = 10; Máx = 50; Step = 10
Q4: Mín = 10; Máx = 50; Step = 10</t>
  </si>
  <si>
    <t xml:space="preserve">A1={{Q1}}+{{Q2}}+{{Q3}}
A2={{Q1}}+{{Q2}}-{{Q4}}
A3={{Q1}}+{{Q2}}</t>
  </si>
  <si>
    <t xml:space="preserve">Suma de 2 sumandos y 4 posiciones
{{Q1}} + {{Q2}} = {{T1}}</t>
  </si>
  <si>
    <t xml:space="preserve">&lt;p&gt;El resultado de esta suma es:&lt;/p&gt;
Suma de 2 sumandos y 4 posiciones
{{Q1}} + {{Q2}} = {{A3}}</t>
  </si>
  <si>
    <t xml:space="preserve">T1 = {{Q1}}+{{Q2}}-math.floor({{Q1}}/10+{{Q2}}/10)*10</t>
  </si>
  <si>
    <t xml:space="preserve">{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t>
  </si>
  <si>
    <t xml:space="preserve">Calcula la siguiente suma.
{{Q1}} + {{Q2}} = {{A1}}</t>
  </si>
  <si>
    <t xml:space="preserve">Efetue a soma:
{{Q1}} + {{Q2}} = {{A1}}
{{Q3}} + {{Q4}} + {{Q5}} = {{A2}}
{{Q6}} + {{Q7}} + {{Q8}} + {{Q9}} = {{A3}}</t>
  </si>
  <si>
    <t xml:space="preserve">Q1: Mín: 100; Máx: 5000; Step: 1
Q2: Mín: 100; Máx: 4999; Step: 1</t>
  </si>
  <si>
    <t xml:space="preserve">A1={{Q1}}+{{Q2}}</t>
  </si>
  <si>
    <t xml:space="preserve">&lt;p&gt;El resultado de esta suma es:&lt;/p&gt;
Suma de 2 sumandos y 4 posiciones
{{Q1}} + {{Q2}} = {{A1}}</t>
  </si>
  <si>
    <t xml:space="preserve">{"id":"M5-NyO-6a-E-1","stimulus":"&lt;p&gt;Calcule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</si>
  <si>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xml:space="preserve">En una biblioteca municipal hay {{Q1}} libros. Si ha recibido un lote de otros {{Q2}}, ¿cuántos hay ahora?
La biblioteca ahora dispone de {{A1}} libros.</t>
  </si>
  <si>
    <t xml:space="preserve">Em uma bliblioteca há {{Q1}} livros. Se essa biblioteca receber mais {{Q2}} livros, com quantos livros ela ficará?
Ela ficará com {{A1}} livros.</t>
  </si>
  <si>
    <t xml:space="preserve">Q1: Mín: 1500; Máx: 7999; Step: 1
Q2: Mín: 500; Máx: 2000; Step: 1</t>
  </si>
  <si>
    <t xml:space="preserve">Suma de 2 sumandos y 4 posiciones
{{Q1}} + {{Q2}} = {{A1}}</t>
  </si>
  <si>
    <t xml:space="preserve">&lt;p&gt;El número de libros en la biblioteca es:&lt;/p&gt;
Suma de 2 sumandos y 4 posiciones
{{Q1}} + {{Q2}} = {{A1}}</t>
  </si>
  <si>
    <t xml:space="preserve">{"id":"M5-NyO-6a-A-1","stimulus":"&lt;p&gt;Em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t>
  </si>
  <si>
    <t xml:space="preserve">El sábado {{Q1}} personas visitaron el museo de arqueología, mientras que el domingo acudieron {{Q2}} visitantes. ¿Cuántas personas acogió el museo durante el fin de semana? 
El museo recibió {{A1}} visitantes.</t>
  </si>
  <si>
    <t xml:space="preserve">No sábado {{Q1}} pessoas vistaram o museu de uma cidade. No domigo mais {{Q2}} visitaram esse mesmo museu. Quantos visitantes o museu recebeu nesse final de semana? 
O museu recebeu {{A1}} visitantes.</t>
  </si>
  <si>
    <t xml:space="preserve">&lt;p&gt;El número de visitantes durante el fin de semana es:&lt;/p&gt;
Suma de 2 sumandos y 4 posiciones
{{Q1}} + {{Q2}} = {{A1}}</t>
  </si>
  <si>
    <t xml:space="preserve">{"id":"M5-NyO-6a-A-2","stimulus":"&lt;p&gt;No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t>
  </si>
  <si>
    <t xml:space="preserve">Una fábrica de automóviles produjo en un día {{Q1}} piezas y al siguiente otras {{Q2}}. ¿Cuántas piezas se fabricaron en estos dos días?
La fábrica produjo {{A1}} piezas.</t>
  </si>
  <si>
    <t xml:space="preserve">Uma fábrica de peças para carro produziu em janeiro {{Q1}} peças, em fevereiro {{Q2}} peças e em março, {{Q3}} peças. Quantas peças ao todo essa fábrica produziu nesses três meses?
A fábrica produziu {{A1}} peças nesses três meses. </t>
  </si>
  <si>
    <t xml:space="preserve">Q1: Mín: 100; Máx: 3333; Step: 1
Q2: Mín: 100; Máx: 3333; Step: 1</t>
  </si>
  <si>
    <t xml:space="preserve">&lt;p&gt;El número de piezas que la fábrica produjo es:&lt;/p&gt;
Suma de 2 sumandos y 4 posiciones
{{Q1}} + {{Q2}} = {{A1}}</t>
  </si>
  <si>
    <t xml:space="preserve">{"id":"M5-NyO-6a-A-3","stimulus":"&lt;p&gt;Uma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t>
  </si>
  <si>
    <t xml:space="preserve">En un colegio están matriculados {{Q1}} niñas y {{Q2}} niños. ¿Cuántos alumnos estudian en este colegio en total?
En el colegio estudian {{A1}} alumnos.</t>
  </si>
  <si>
    <t xml:space="preserve">Em uma escola estão matriculados {{T1}} meninas e {{T2}} meninos. Quantos alunos estudam nessa escola?
Nessa escola estudam {{A1}} alunos.</t>
  </si>
  <si>
    <t xml:space="preserve">Q1: Mín: 500; Máx: 700; Step: 1
Q2: Mín: 500; Máx: 700; Step: 1</t>
  </si>
  <si>
    <t xml:space="preserve">Suma de 2 sumandos y 3 posiciones
{{Q1}} + {{Q2}} = {{A1}}</t>
  </si>
  <si>
    <t xml:space="preserve">&lt;p&gt;El número de alumnos en el colegio es:&lt;/p&gt;
Suma de 2 sumandos y 3 posiciones
{{Q1}} + {{Q2}} = {{A1}}</t>
  </si>
  <si>
    <t xml:space="preserve">{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t>
  </si>
  <si>
    <t xml:space="preserve">Carla ha hecho una reforma en su casa: los materiales han costado {{Q1}} € y el albañil ha cobrado {{Q2}} €. ¿Cuánto ha costado la renovación?
Carla ha gastado {{A1}} €.</t>
  </si>
  <si>
    <t xml:space="preserve">Carla fez uma reforma em sua casa. Ela precisou de {{Q1}} euros para comprar os materiais e {{Q2}} euros para pagar o pedreiro. Quanto Carla gastou nessa reforma?
Ela gastou {{A1}} euros.</t>
  </si>
  <si>
    <t xml:space="preserve">Q1: Mín: 800; Máx: 2000; Step: 1
Q2: Mín: 1000; Máx: 2000; Step: 1</t>
  </si>
  <si>
    <t xml:space="preserve">&lt;p&gt;El precio de la reforma es:&lt;/p&gt;
Suma de 2 sumandos y 4 posiciones
{{Q1}} + {{Q2}} = {{A1}}</t>
  </si>
  <si>
    <t xml:space="preserve">{"id":"M5-NyO-6a-A-5","stimulus":"&lt;p&gt;Carla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t>
  </si>
  <si>
    <t xml:space="preserve">M5-NyO-6b</t>
  </si>
  <si>
    <t xml:space="preserve">Calcula el término que falta en una suma (núms. de 3 o 4 cifras)</t>
  </si>
  <si>
    <t xml:space="preserve">Escoge el valor del sumando que falta en esta suma.
{{Q1}} + ... = {{T1}}
Se ven 3</t>
  </si>
  <si>
    <t xml:space="preserve">Escolha o número que falta:
{{Q1}} + {{grupo1}} = {{T1}}</t>
  </si>
  <si>
    <t xml:space="preserve">Q1: Mín: 200; Máx: 4999; Step: 1
Q2: Mín: 200; Máx: 4999; Step: 1
Q3: Mín: 200; Máx: 4999; Step: 1
Q4: Mín: 200; Máx: 4999; Step: 1</t>
  </si>
  <si>
    <t xml:space="preserve">T1={{Q1}}+{{Q2}}
*A1 = {{Q2}}
A2 = {{Q3}}
A3 = {{Q4}}</t>
  </si>
  <si>
    <t xml:space="preserve">La suma y la resta son operaciones opuestas. Es decir, 2 + 5 es 7 del mismo modo que 7 − 2 es 5.</t>
  </si>
  <si>
    <t xml:space="preserve">&lt;p&gt;Como {{T1}} es el resultado de sumar {{Q1}} y otro número, para obtener el segundo sumando hay que resolver este cálculo:&lt;/p&gt;
Resta vertical 4 posiciones
{{T1}} − {{Q1}} = {{Q2}}</t>
  </si>
  <si>
    <t xml:space="preserve">{"id":"M5-NyO-6b-I-1","stimulus":"&lt;p&gt;Escolha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</si>
  <si>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xml:space="preserve">Escoge el valor del sumando que falta en esta suma.
... + {{Q1}} = {{T1}}
Se ven 3</t>
  </si>
  <si>
    <t xml:space="preserve">T1={{Q1}}+{{Q2}}
*A1={{Q2}}
A2={{Q3}}
A3={{Q4}}</t>
  </si>
  <si>
    <t xml:space="preserve">La suma y la resta son operaciones opuestas. Es decir, 6 + 3 es 9 del mismo modo que 9 − 3 es 6.</t>
  </si>
  <si>
    <t xml:space="preserve">&lt;p&gt;Como {{T1}} es el resultado de sumar {{Q1}} y otro número, para obtener el primer sumando hay que resolver este cálculo:&lt;/p&gt;
Resta vertical 4 posiciones
{{T1}} − {{Q1}} = {{Q2}}</t>
  </si>
  <si>
    <t xml:space="preserve">{"id":"M5-NyO-6b-I-2","stimulus":"&lt;p&gt;Escolha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t>
  </si>
  <si>
    <t xml:space="preserve">Completa esta suma.
{{Q1}} + {{A1}} = {{T1}}</t>
  </si>
  <si>
    <t xml:space="preserve">Complete com o número que falta:
{{Q1}} + {{A1}} = {{T1}}</t>
  </si>
  <si>
    <t xml:space="preserve">Q1: Mín: 100; Máx: 4999; Step: 1
Q2: Mín: 100; Máx: 4999; Step: 1</t>
  </si>
  <si>
    <t xml:space="preserve">T1={{Q1}}+{{Q2}}
A1={{Q2}}</t>
  </si>
  <si>
    <t xml:space="preserve">La suma y la resta son operaciones opuestas. Es decir, 1 + 7 es 8 del mismo modo que 8 − 1 es 7.</t>
  </si>
  <si>
    <t xml:space="preserve">{"id":"M5-NyO-6b-E-1","stimulus":"&lt;p&gt;Complete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</si>
  <si>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xml:space="preserve">Completa esta suma.
{{A1}} + {{Q1}} = {{T1}}</t>
  </si>
  <si>
    <t xml:space="preserve">La suma y la resta son operaciones opuestas. Es decir, 4 + 2 es 6 del mismo modo que 6 − 2 es 4.</t>
  </si>
  <si>
    <t xml:space="preserve">{"id":"M5-NyO-6b-E-2","stimulus":"&lt;p&gt;Complete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t>
  </si>
  <si>
    <t xml:space="preserve">Daniel ha pensado en un número. Al sumarle {{Q1}} ha obtenido {{T1}}. ¿En qué número ha pensado Daniel?
Ha pensado en el número {{A1}}.</t>
  </si>
  <si>
    <t xml:space="preserve">Danilo pensou em um número, depois adicionou {{Q1}} a esse número e obteve {{T1}}. Em qual número Danilo pensou? 
Ele pensou no número {{A1}}.</t>
  </si>
  <si>
    <t xml:space="preserve">¿Qué número ha sumado Daniel al número que ha pensado? ¿Y qué resultado ha obtenido?
Ha sumado {{A2}} al número pensado y ha obtenido{{A3}}.
[Cloze with math]
A2: {{Q1}}
A3: {{Q1}}+{{Q2}}</t>
  </si>
  <si>
    <t xml:space="preserve">¿Qué pide el enunciado?
El número que ha pensado Daniel.*
El número que ha obtenido al hacer la suma.
El número que ha sumado Daniel.
[Single choice]</t>
  </si>
  <si>
    <t xml:space="preserve">¿Cuál de estos cálculos representa la información del enunciado?
... + {{Q1}} = {{T1}}*
{{Q1}} − ... = {{T1}}
{{Q1}} + {{T1}} = ...</t>
  </si>
  <si>
    <t xml:space="preserve">¿De qué manera se puede reordenar esta suma para obtener el término que falta?
... + {{Q1}} = {{T1}}
{{T1}} − {{Q1}} = ...*
{{T1}} + {{Q1}} = ...
{{Q1}} − {{T1}} = ...</t>
  </si>
  <si>
    <t xml:space="preserve">Resuelve el siguiente cálculo para obtener el número en el que ha pensadoDaniel.
{{T1}} − {{Q1}} = {{A4}}
(cloze math)
A4 = {{Q2}}</t>
  </si>
  <si>
    <t xml:space="preserve">{"id":"M5-NyO-6b-A-1","seed":{"parameters":[{"name":"Q1","label":null,"min":100,"max":4999,"step":1},{"name":"Q2","label":null,"min":100,"max":4999,"step":1}],"uniques":true},"scaffolding":[{"id":"step-0","stimulus":"&lt;p&gt;Daniel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t>
  </si>
  <si>
    <t xml:space="preserve">Un grupo de alpinistas ha ascendido en dos etapas una montaña de {{T1}} m de altura. Si en la primera etapa subieron {{Q1}} m, ¿cuántos metros subieron en la segunda?
En la segunda etapa subieron {{A1}} m.</t>
  </si>
  <si>
    <t xml:space="preserve">Um grupo de alpinistas deseja escalar uma montanha que tem {{T1}} metros de altura. Se o grupo já escalou {{Q1}} metros, quanto falta para chegar ao topo?
Faltam {{A1}} metros.</t>
  </si>
  <si>
    <t xml:space="preserve">Q1: Mín: 1000; Máx: 6000; Step: 1
Q2: Mín: 1000; Máx: 6000; Step: 1</t>
  </si>
  <si>
    <t xml:space="preserve">¿Qué altura tiene la montaña? ¿Y cuánto ascendieron los alpinistas en la primera etapa?
La montaña mide {{A2}} m y la primera etapa fue de {{A3}} m.
[Cloze with math]
A2: {{Q1}}+{{Q2}}
A3: {{Q1}}</t>
  </si>
  <si>
    <t xml:space="preserve">¿Qué pide el enunciado?
La extensión de la segunda etapa en metros.*
La altura de la montaña en metros.
La extensión de la primera etapa en metros.
[Single choice]</t>
  </si>
  <si>
    <t xml:space="preserve">¿Cuál de estos cálculos representa la información del enunciado?
{{Q1}} + ... = {{T1}}*
{{Q1}} − ... = {{T1}}
{{Q1}} + {{T1}} = ...</t>
  </si>
  <si>
    <t xml:space="preserve">¿De qué manera se puede reordenar esta suma para obtener el término que falta?
{{Q1}} + ... = {{T1}}
{{T1}} − {{Q1}} = ...*
{{T1}} + {{Q1}} = ...
{{Q1}} − {{T1}} = ...</t>
  </si>
  <si>
    <t xml:space="preserve">Resuelve el siguiente cálculo para saber cuántos metros subieron durante la segunda etapa. 
{{T1}} − {{Q1}} = {{A4}}
(cloze math)
A4 = {{Q2}}</t>
  </si>
  <si>
    <t xml:space="preserve">{"id":"M5-NyO-6b-A-2","seed":{"parameters":[{"name":"Q1","label":null,"min":100,"max":6000,"step":1},{"name":"Q2","label":null,"min":100,"max":6000,"step":1}],"uniques":true},"scaffolding":[{"id":"step-0","stimulus":"&lt;p&gt;Um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t>
  </si>
  <si>
    <t xml:space="preserve">Un agricultor ha separado sus {{T1}} tomateras en dos zonas. Si en la primera tiene {{Q1}} tomateras, ¿cuántas tiene en la segunda?
En la segunda zona tiene {{A1}} tomateras.</t>
  </si>
  <si>
    <t xml:space="preserve">Um agricultor plantou {{Q1}} mudas de pé de tomate. Se ele quer ter ao todo {{T1}} mudas, quantas ainda precisa plantar?
Precisa plantar {{A1}} mudas.</t>
  </si>
  <si>
    <t xml:space="preserve">Q1: Mín: 500; Máx: 1500; Step: 1
Q2: Mín: 500; Máx: 1500; Step: 1</t>
  </si>
  <si>
    <t xml:space="preserve">¿Cómo ha distribuido las tomateras el agricultor?
Tiene {{A2}} tomateras en dos zonas, la primera de ellas con {{A3}} tomateras.
[Cloze with math]
A2: {{Q1}}+{{Q2}}
A3: {{Q1}}</t>
  </si>
  <si>
    <t xml:space="preserve">¿Qué pide el enunciado?
Las tomateras de la segunda zona.*
El total de tomateras.
Las tomateras de la primera zona.
[Single choice]</t>
  </si>
  <si>
    <t xml:space="preserve">Resuelve el siguiente cálculo para saber cuántas tomateras hay en la segunda zona.
{{T1}} − {{Q1}} = {{A4}}
(cloze math)
A4 = {{Q2}}</t>
  </si>
  <si>
    <t xml:space="preserve">{"id":"M5-NyO-6b-A-3","seed":{"parameters":[{"name":"Q1","label":null,"min":500,"max":1500,"step":1},{"name":"Q2","label":null,"min":500,"max":1500,"step":1}],"uniques":true},"scaffolding":[{"id":"step-0","stimulus":"&lt;p&gt;Um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t>
  </si>
  <si>
    <t xml:space="preserve">Los dos vagones de un tren transportan un peso de {{T1} kg. Si la carga del primero de ellos es de {{Q1}} kg, ¿cuántos kilogramos transporta el segundo vagón?
El segundo vagón transporta {{A1}} kg.</t>
  </si>
  <si>
    <t xml:space="preserve">Um caminhão está transportando uma carga de {{Q1}} kg. Quantos quilogramas a mais ele pode transportar se ele tem capacidade para {{T1}} kg?
O caminhão pode transportar {{A1}} kg a mais.</t>
  </si>
  <si>
    <t xml:space="preserve">Q1: Mín: 1000; Máx: 5000; Step: 1
Q2: Mín: 1000; Máx: 5000; Step: 1</t>
  </si>
  <si>
    <t xml:space="preserve">¿Cuál es la carga del tren?
El tren transporta {{A2}} kg, de los cuales {{A3} viajan en el primer vagón.
[Cloze with math] 
A2: {{Q1}}+{{Q2}}
A3: {{Q1}}</t>
  </si>
  <si>
    <t xml:space="preserve">¿Qué pide el enunciado?
Los kilogramos que transporta el segundo vagón.*
Los kilogramos que transporta el primer vagón.
Los kilogramos que transportan ambos vagones.
[Single choice]</t>
  </si>
  <si>
    <t xml:space="preserve">Resuelve el siguiente cálculo para saber cuántos kilogramos transporta el segundo vagón.
{{T1}} − {{Q1}} = {{A4}}
(cloze math)
A4 = {{Q2}}</t>
  </si>
  <si>
    <t xml:space="preserve">{"id":"M5-NyO-6b-A-4","seed":{"parameters":[{"name":"Q1","label":null,"min":1000,"max":5000,"step":1},{"name":"Q2","label":null,"min":1000,"max":5000,"step":1}],"uniques":true},"scaffolding":[{"id":"step-0","stimulus":"&lt;p&gt;Os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t>
  </si>
  <si>
    <t xml:space="preserve">Marcela ha comprado un piano eléctrico de {{T1}} € en dos plazos. Como en el primero pagó {{Q1}} €, ¿de cuánto fue el segundo?
El segundo plazo fue de {{A1}} €.</t>
  </si>
  <si>
    <t xml:space="preserve">Marcela deseja comprar uma bicicleta que custa {{T1}} euros. Se ela já tem {{Q1}} euros, quanto falta para ela poder comprar a bicicleta?</t>
  </si>
  <si>
    <t xml:space="preserve">Q1: Mín: 100; Máx: 400; Step: 1
Q2: Mín: 100; Máx: 400; Step: 1</t>
  </si>
  <si>
    <t xml:space="preserve">¿Cuánto cuesta el piano y cuánto ha pagado Marcela por él hasta ahora?
Su precio es de {{A2}} € y el primer plazo fue de {{A3}} €.
[Cloze with math] 
A2: {{Q1}}+{{Q2}}
A3: {{Q1}}</t>
  </si>
  <si>
    <t xml:space="preserve">¿Qué pide el enunciado?
La cantidad del segundo plazo.*
La cantidad del primer plazo.
El precio total del piano.
[Single choice]</t>
  </si>
  <si>
    <t xml:space="preserve">Resuelve el siguiente cálculo para saber cuántos euros se pagaron en el segundo plazo.
{{T1}} − {{Q1}} = {{A4}}
(cloze math)
A4 = {{Q2}}</t>
  </si>
  <si>
    <t xml:space="preserve">{"id":"M5-NyO-6b-A-5","seed":{"parameters":[{"name":"Q1","label":null,"min":800,"max":3000,"step":1},{"name":"Q2","label":null,"min":500,"max":1200,"step":1}],"uniques":true},"scaffolding":[{"id":"step-0","stimulus":"&lt;p&gt;Marcela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t>
  </si>
  <si>
    <t xml:space="preserve">M5-NyO-48a</t>
  </si>
  <si>
    <t xml:space="preserve">Opera con la propiedad conmutativa (núms. de 3 o 4 cifras)</t>
  </si>
  <si>
    <t xml:space="preserve">¿En cuál de estas equivalencias se ve la propiedad conmutativa de la suma?
{{Q1}} + {{Q2}} = {{Q2}} + {{Q1}}*
{{Q3}} + {{Q4}} + {{Q5}} = {{Q4}} + {{Q5}} + {{Q3}}*
{{Q6}} + ({{Q7}} + {{Q8}}) = ({{Q6}} + {{Q7}}) + {{Q8}}
({{Q9}} + {{Q10}}) + {{Q11}} = {{Q9}} + ({{Q10}} + {{Q11}})
{{Q12}} − {{Q13}} = ({{Q12}} − {{Q14}}) − ({{Q13}} − {{Q14}})
{{Q15}} − {{Q16}} = ({{Q15}} − {{Q17}}) − ({{Q16}} − {{Q17}})
(Se ven 3, 1 correcta)</t>
  </si>
  <si>
    <t xml:space="preserve">Indica cuales de las siguientes enunciados es verdadero.
{{Q1}} + {{Q2}} = {{Q2}} + {{Q1}} *
{{Q3}} − {{Q4}} = {{Q4}} − {{Q3}}
{{Q5}} + {{Q6}} = {{Q6}} + {{Q5}} *
{{Q7}} + {{Q8}} + {{Q9}} = {{Q9}} + {{Q7}} + {{Q8}} *
{{Q10}} − {{Q11}} = {{Q11}} − {{Q10}}
{{Q12}} + {{Q13}} − {{Q14}}  = {{Q14}} + {{Q13}} − {{Q12}}</t>
  </si>
  <si>
    <t xml:space="preserve">Q1-Q11: Mín = 100;Máx = 2000; Step = 1
Q12 y Q15: Min = 800; Máx = 1000; Step = 1
Q13 y Q16: Min = 100; Máx = 700; Step = 1
Q14 y Q17: Min = 10; Máx = 50; Step = 1</t>
  </si>
  <si>
    <t xml:space="preserve">Las sumas tienen propiedad conmutativa porque el orden de los sumandos no altera el resultado.</t>
  </si>
  <si>
    <t xml:space="preserve">&lt;p&gt;Las sumas tienen propiedad conmutativa porque el orden de los sumanos no altera el resultado:&lt;/p&gt;&lt;p&gt;{{Q1}} + {{Q2}} = {{Q2}} + {{Q1}&lt;/p&gt;&lt;p&gt;{{T1}} = {{T1}}&lt;/p&gt;
- Si falla A3
&lt;p&gt;En esta suma se ve la propiedad asociativa: la forma de agrupar los sumandos no altera el resultado.&lt;/p&gt;
- Si falla A4
&lt;p&gt;En esta suma se ve la propiedad asociativa: la forma de agrupar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</si>
  <si>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{{Q1}}+{{Q2}}</t>
  </si>
  <si>
    <t xml:space="preserve">{"id":"M5-NyO-48a-I-1","stimulus":"&lt;p&gt;Em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t>
  </si>
  <si>
    <t xml:space="preserve">Completa la siguiente suma para que se verifique la propiedad conmutativa.
{{Q1}} + {{Q2}} = {{A1}} + {{A2}}</t>
  </si>
  <si>
    <t xml:space="preserve">Q1: Mín 10;Máx 999; Step: 1
Q2: Mín 10;Máx 999; Step: 1</t>
  </si>
  <si>
    <t xml:space="preserve">A1 = {{Q2}}
A2 = {{Q1}}</t>
  </si>
  <si>
    <t xml:space="preserve">&lt;p&gt;Las sumas tienen propiedad conmutativa porque el orden de los sumanos no altera el resultado:&lt;/p&gt;&lt;p&gt;{{Q1}} + {{Q2}} = {{Q2}} + {{Q1}&lt;/p&gt;&lt;p&gt;{{T1}} = {{T1}}&lt;/p&gt;
Sin TE particular</t>
  </si>
  <si>
    <t xml:space="preserve">{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t>
  </si>
  <si>
    <t xml:space="preserve">M5-NyO-48b</t>
  </si>
  <si>
    <t xml:space="preserve">Opera con la propiedad asociativa (núms. de 3 o 4 cifras)</t>
  </si>
  <si>
    <t xml:space="preserve">¿En cuál de estas equivalencias se ve la propiedad asociativa de la suma?
{{Q1}} + {{Q2}} = {{Q2}} + {{Q1}}
{{Q3}} + {{Q4}} + {{Q5}} = {{Q4}} + {{Q5}} + {{Q3}}
{{Q6}} + ({{Q7}} + {{Q8}}) = ({{Q6}} + {{Q7}}) + {{Q8}}*
({{Q9}} + {{Q10}}) + {{Q11}} = {{Q9}} + ({{Q10}} + {{Q11}})*
{{Q12}} − {{Q13}} = ({{Q12}} − {{Q14}}) − ({{Q13}} − {{Q14}})
{{Q15}} − {{Q16}} = ({{Q15}} − {{Q17}}) − ({{Q16}} − {{Q17}})
(Se ven 3, 1 correcta)</t>
  </si>
  <si>
    <t xml:space="preserve">Las sumas tienen propiedad asociativa porque la forma de agrupar los sumandos no altera el resultado.</t>
  </si>
  <si>
    <t xml:space="preserve">&lt;p&gt;Las sumas tienen propiedad asociativa porque la forma de agrupar los sumandos no altera el resultado:&lt;/p&gt;&lt;p&gt;{{Q6}} + ({{Q7}} + {{Q8}}) = ({{Q6}} + {{Q7}}) + {{Q8}}&lt;/p&gt;&lt;p&gt;{{T1}} = {{T1}}&lt;/p&gt;
- Si falla A1
&lt;p&gt;En esta suma se ve la propiedad conmutativa: el orden de los sumandos no altera el resultado.&lt;/p&gt;
- Si falla A2
&lt;p&gt;En esta suma se ve la propiedad conmutativa: el orden de los sumandos no altera el resultado.&lt;/p&gt;
- Si falla A5
&lt;p&gt;En esta resta se ve la propiedad fundamental de la resta: si se suma o se resta el mismo número al minuendo y al sustraendo, el resultado es el mismo.&lt;/p&gt;
- Si falla A6
&lt;p&gt;En esta resta se ve la propiedad fundamental de la resta: si se suma o se resta el mismo número al minuendo y al sustraendo, el resultado es el mismo.&lt;/p&gt;</t>
  </si>
  <si>
    <t xml:space="preserve">T1 = {{Q6}}+{{Q7}}+{{Q8}}</t>
  </si>
  <si>
    <t xml:space="preserve">{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t>
  </si>
  <si>
    <t xml:space="preserve">Utiliza la propiedad asociativa para calcular la siguiente suma.
({{Q1}} + {{Q2}}) + {{Q3}} = {{A1}} + {{Q3}} = {{A3}}
{{Q1}} + ({{Q2}} + {{Q3}}) = {{Q1}} + {{A2}} = {{A4}}</t>
  </si>
  <si>
    <t xml:space="preserve">Comprueba que agrupar de formas distintas los factores no cambia el resultado.
&lt;p&gt;({{Q1}} + {{Q2}}) + {{Q3}}= {{Q1}} + ({{Q2}} + {{Q3}})&lt;p&gt;
&lt;p&gt;{{A1}} + {{Q3}}  = {{Q1}} + {{A2}}&lt;p&gt;
&lt;p&gt;{{A3}} = {{A3}}&lt;p&gt;</t>
  </si>
  <si>
    <t xml:space="preserve">Q1: Mín 100;Máx 999; Step: 1
Q2: Mín 100;Máx 999; Step: 1
Q3: Mín 100;Máx 999; Step: 1</t>
  </si>
  <si>
    <t xml:space="preserve">A1 = {{Q1}}+{{Q2}}
A2 = {{Q1}}+{{Q2}}+{{Q3}}
A3 = {{Q2}}+{{Q3}}
A4 = {{Q1}}+{{Q2}}+{{Q3}}</t>
  </si>
  <si>
    <t xml:space="preserve">&lt;p&gt;Las sumas tienen propiedad asociativa porque la forma de agrupar los sumandos no altera el resultado:&lt;/p&gt;&lt;p&gt;({{Q1}} + {{Q2}}) + {{Q3}} = {{Q1}} + ({{Q2}} + {{Q3}})&lt;/p&gt;&lt;p&gt;{{A3}} = {{A3}}&lt;/p&gt;
Sin TE particular</t>
  </si>
  <si>
    <t xml:space="preserve">{"id":"M5-NyO-48b-E-1","stimulus":"&lt;p&gt;Use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t>
  </si>
  <si>
    <t xml:space="preserve">Utiliza la propiedad asociativa para calcular la siguiente suma.
{{Q1}} + ({{Q2}} + {{Q3}}) = {{Q1}} + {{A1}} = {{A2}}
({{Q1}} + {{Q2}}) + {{Q3}}) = {{A3}} + {{Q3}} = {{A2}}</t>
  </si>
  <si>
    <t xml:space="preserve">A1 = {{Q2}}+{{Q3}}
A2 = {{Q1}}+{{Q2}}+{{Q3}}
A3 = {{Q1}}+{{Q2}}</t>
  </si>
  <si>
    <t xml:space="preserve">&lt;p&gt;Las sumas tienen propiedad asociativa porque la forma de agrupar los sumandos no altera el resultado:&lt;/p&gt;&lt;p&gt;{{Q1}} + ({{Q2}} + {{Q3}}) = ({{Q1}} + {{Q2}}) + {{Q3}})&lt;/p&gt;&lt;p&gt;{{A2}} = {{A2}}&lt;/p&gt;
Sin TE particular</t>
  </si>
  <si>
    <t xml:space="preserve">{"id":"M5-NyO-48b-E-2","stimulus":"&lt;p&gt;Use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t>
  </si>
  <si>
    <t xml:space="preserve">M5-NyO-7a</t>
  </si>
  <si>
    <t xml:space="preserve">Realiza restas con números naturales utilizando los algoritmos estándares (núms. de 3 o 4 cifras)</t>
  </si>
  <si>
    <t xml:space="preserve">Escoge el resultado correcto de la siguiente resta.
{{T1}} − {{Q1}} = {{A1}}* | {{A2}} | {{A3}}</t>
  </si>
  <si>
    <t xml:space="preserve">Q1: Mín 100; Máx 1999; Step: 1
Q2: Mín 100; Máx 1999; Step: 1
Q3: mín = 10; máx = 90; step = 10
Q4: mín = 1; máx = 50; step = 1</t>
  </si>
  <si>
    <t xml:space="preserve">T1 = {{Q1}} + {{Q2}}
A1 = {{Q2}}
A2 = {{Q2}} + {{Q3}}
A3 = {{Q2}} - {{Q4}}</t>
  </si>
  <si>
    <t xml:space="preserve">[Resta vertical de 4 posiciones]
T1-Q1=T2</t>
  </si>
  <si>
    <t xml:space="preserve">&lt;p&gt;El resultado de esta resta es:&lt;/p&gt;
[Resta vertical de 4 posiciones]
T1-Q1=Q2</t>
  </si>
  <si>
    <t xml:space="preserve">T2 = {{Q2}}-math.floor({{Q2}}/10)*10</t>
  </si>
  <si>
    <t xml:space="preserve">{"id":"M5-NyO-7a-I-1","stimulus":"&lt;p&gt;Escolha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t>
  </si>
  <si>
    <t xml:space="preserve">Calcula la siguiente resta.
{{T1}} − {{Q1}} = {{A1}}</t>
  </si>
  <si>
    <t xml:space="preserve">Q1: Mín 100;Máx 1999; Step: 1
Q2: Mín 100;Máx 1999; Step: 1</t>
  </si>
  <si>
    <t xml:space="preserve">T1 = {{Q1}} + {{Q2}}
A1 = {{Q2}}</t>
  </si>
  <si>
    <t xml:space="preserve">{"id":"M5-NyO-7a-E-1","stimulus":"&lt;p&gt;Calcule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t>
  </si>
  <si>
    <t xml:space="preserve">Carolina ha impreso {{Q1}} fotografías para ponerlas en varios álbumes. Si solo ha colocado {{Q2}} fotografías, ¿cuántas le quedan por guardar?
Carolina tiene que guardar aún {{A1}} fotografías.</t>
  </si>
  <si>
    <t xml:space="preserve">Carolina necesita {{Q1}} gramos de harina para preparar fideos caseros, pero solo tiene {{Q2}}. ¿Cuantos gramos le faltan para completar la receta?
Le faltan {{A1}} gramos.</t>
  </si>
  <si>
    <t xml:space="preserve">Q1: Mín 400;Máx 600; Step: 1
Q2: Mín 150;Máx 200; Step: 1</t>
  </si>
  <si>
    <t xml:space="preserve">A1 = {{Q1}} - {{Q2}}</t>
  </si>
  <si>
    <t xml:space="preserve">[Resta vertical de 3 posiciones]
Q1-Q2=T2</t>
  </si>
  <si>
    <t xml:space="preserve">&lt;p&gt;El resultado de la resta es:&lt;/p&gt;
[Resta vertical de 3 posiciones]
Q1-Q2=A1</t>
  </si>
  <si>
    <t xml:space="preserve">T2 = {{Q1}}-{{Q2}}-math.floor({{Q1}}/10-{{Q2}}/10)*10</t>
  </si>
  <si>
    <t xml:space="preserve">{"id":"M5-NyO-7a-A-1","stimulus":"&lt;p&gt;Carolina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t>
  </si>
  <si>
    <t xml:space="preserve">Durante unas elecciones municipales, en un ayuntamiento votaron {{T1}} personas. Si de todas ellas {{Q1}} eran hombres, ¿cuántas mujeres votaron?
Votaron {{A1}} mujeres.</t>
  </si>
  <si>
    <t xml:space="preserve">Q1: Mín 2000;Máx 4000; Step: 1
Q2: Mín 2000;Máx 4000; Step: 1</t>
  </si>
  <si>
    <t xml:space="preserve">&lt;p&gt;El resultado de la resta es:&lt;/p&gt;
[Resta vertical de 4 posiciones]
T1-Q1=Q2</t>
  </si>
  <si>
    <t xml:space="preserve">{"id":"M5-NyO-7a-A-2","stimulus":"&lt;p&gt;Durante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t>
  </si>
  <si>
    <t xml:space="preserve">Jesús ha comprado {{T1}} semillas de hortalizas para su huerto. Si ya ha utilizado {{Q1}} semillas, ¿cuántas le quedan por plantar?
Le quedan por plantar {{A1}} semillas.</t>
  </si>
  <si>
    <t xml:space="preserve">Q1: Mín 250;Máx 500; Step: 1
Q2: Mín 100;Máx 300; Step: 1</t>
  </si>
  <si>
    <t xml:space="preserve">[Resta vertical de 3 posiciones]
T1-Q1=T2</t>
  </si>
  <si>
    <t xml:space="preserve">&lt;p&gt;El resultado de la resta es:&lt;/p&gt;
[Resta vertical de 3 posiciones]
T1-Q1=Q2</t>
  </si>
  <si>
    <t xml:space="preserve">{"id":"M5-NyO-7a-A-3","stimulus":"&lt;p&gt;Jesus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t>
  </si>
  <si>
    <t xml:space="preserve">De los {{Q1}} € que tenía ahorrados, Francisco ha gastado en una reforma de su casa {{Q2}} €. ¿Cuánto dinero le queda?
Le quedan {{A1}} €.</t>
  </si>
  <si>
    <t xml:space="preserve">Francisco tiene ahorrado {{Q1}} y gasta {{Q2}} en un regalo para su papá.  ¿Cuánto dinero le queda?
Le queda {{A1}}</t>
  </si>
  <si>
    <t xml:space="preserve">Q1: Mín 2000;Máx 5000; Step: 1
Q1: Mín 1000;Máx 1500; Step: 1</t>
  </si>
  <si>
    <t xml:space="preserve">[Resta vertical de 4 posiciones]
Q1-Q2=T2</t>
  </si>
  <si>
    <t xml:space="preserve">&lt;p&gt;El resultado de la resta es:&lt;/p&gt;
[Resta vertical de 4 posiciones]
Q1-Q2=A1</t>
  </si>
  <si>
    <t xml:space="preserve">{"id":"M5-NyO-7a-A-4","stimulus":"&lt;p&gt;Dos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t>
  </si>
  <si>
    <t xml:space="preserve">Para asisitir como oyente a unas conferencias se han inscrito {{T1}} personas. Si han acudido {{Q1}} oyentes, ¿cuántos han faltado?
Han faltado {{A1}} personas.</t>
  </si>
  <si>
    <t xml:space="preserve">Q1: Mín 500;Máx 1000; Step: 1
Q2: Mín 500;Máx 1000; Step: 1</t>
  </si>
  <si>
    <t xml:space="preserve">{"id":"M5-NyO-7a-A-5","stimulus":"&lt;p&gt;Para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t>
  </si>
  <si>
    <t xml:space="preserve">M5-NyO-7b</t>
  </si>
  <si>
    <t xml:space="preserve">Calcula el término que falta en una resta (núms. de 3 o 4 cifras)</t>
  </si>
  <si>
    <t xml:space="preserve">Selecciona el término que falta en esta resta.
{{T1}} − ... = {{Q2}}
{{A1}} *
{{A2}}
{{A3}}
{{A4}}
{{A5}}
Se ven 3</t>
  </si>
  <si>
    <t xml:space="preserve">Q1: Mín = 100; Máx = 5000; Step = 1
Q2: Mín = 100; Máx = 5000; Step = 1
Q3-Q6: Mín = 10; Máx = 90; Step = 10</t>
  </si>
  <si>
    <t xml:space="preserve">T1 = {{Q1}}+{{Q2}}
A1* = {{Q1}}
A2 = {{Q1}}+{{Q3}}
A3 = {{Q1}}-{{Q4}}
A4 = {{Q1}}+{{Q5}}
A5 = {{Q1}}-{{Q6}}</t>
  </si>
  <si>
    <t xml:space="preserve">En las restas, si 4 − 3 es 1, entonces 4 − 1 es 3.</t>
  </si>
  <si>
    <t xml:space="preserve">&lt;p&gt;Como {{Q2}} es el resultado de restar un número a {{T1}}, para obtener el sustraendo hay que resolver este cálculo:&lt;/p&gt;
Resta vertical de 4 posiciones
{{T1}} − {{Q2}} = {{Q1}}</t>
  </si>
  <si>
    <t xml:space="preserve">{"id":"M5-NyO-7b-I-1","stimulus":"&lt;p&gt;Selecione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</si>
  <si>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xml:space="preserve">Selecciona el término que falta en esta resta.
... − {{Q1}} = {{Q2}}
{{A1}} | {{A2}} | {{A3}} *</t>
  </si>
  <si>
    <t xml:space="preserve">Q1: Mín = 200; Máx = 5000; Step = 1
Q2: Mín = 200; Máx = 5000; Step = 1
Q3-Q6: Mín = 10; Máx = 90; Step = 10</t>
  </si>
  <si>
    <t xml:space="preserve">A1* = {{Q1}}+{{Q2}}
A2 = {{Q1}}+{{Q2}}+{{Q3}}
A3 = {{Q1}}+{{Q2}}-{{Q4}}
A4 = {{Q1}}+{{Q2}}+{{Q5}}
A5 = {{Q1}}+{{Q2}}-{{Q6}}</t>
  </si>
  <si>
    <t xml:space="preserve">La suma y la resta son operaciones opuestas. Es decir, 8 − 2 es 6 del mismo modo que 6 + 2 es 8.</t>
  </si>
  <si>
    <t xml:space="preserve">&lt;p&gt;Como {{Q2}} es el resultado de restar {{Q1}} a un número, para obtener el minuendo hay que resolver este cálculo:&lt;/p&gt;
Suma vertical de 2 sumandos, 4 posiciones
{{Q2}} + {{Q1}} = {{A1}}</t>
  </si>
  <si>
    <t xml:space="preserve">{"id":"M5-NyO-7b-I-2","stimulus":"&lt;p&gt;Selecione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t>
  </si>
  <si>
    <t xml:space="preserve">Calcula el término que falta en esta resta.
{{T1}} − {{A1}} = {{Q2}}</t>
  </si>
  <si>
    <t xml:space="preserve">Q1: Mín = 100; Máx = 5000; Step = 1
Q2: Mín = 100; Máx = 5000; Step = 1</t>
  </si>
  <si>
    <t xml:space="preserve">T1 = {{Q1}}+{{Q2}} 
A1 = {{Q1}}</t>
  </si>
  <si>
    <t xml:space="preserve">En las restas, si 7 − 2 es 5 entonces 7 − 5 es 2.</t>
  </si>
  <si>
    <t xml:space="preserve">{"id":"M5-NyO-7b-E-1","stimulus":"&lt;p&gt;Encontre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t>
  </si>
  <si>
    <t xml:space="preserve">Calcula el término que falta en esta resta.
{{A1}} − {{Q1}} = {{Q2}}</t>
  </si>
  <si>
    <t xml:space="preserve">La suma y la resta son operaciones opuestas. Es decir, 7 − 3 es 4 del mismo modo que 4 + 3 es 7.</t>
  </si>
  <si>
    <t xml:space="preserve">{"id":"M5-NyO-7b-E-2","stimulus":"&lt;p&gt;Encontre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t>
  </si>
  <si>
    <t xml:space="preserve">Para hacer un cortafuegos en un bosque del norte de España es necesario talar {{T1}} árboles. Si ya se han quitado {{Q1}} árboles, ¿cuántos quedan por talar?
Quedan por talar {{A1}} árboles.</t>
  </si>
  <si>
    <t xml:space="preserve">Del total de árboles en un predio se talaron {{Q1}}, quedando en pie {{Q2}} árboles. ¿Cuántos árboles había en el predio inicialmente?
Había {{A1}} árboles.</t>
  </si>
  <si>
    <t xml:space="preserve">Q1: Mín 100;Máx 2500; Step: 1
Q2: Mín 100;Máx 2500; Step: 1</t>
  </si>
  <si>
    <t xml:space="preserve">T1 = {{Q2}} + {{Q1}}
A1 = {{Q2}}</t>
  </si>
  <si>
    <t xml:space="preserve">¿Cuántos árboles se mencionan en el enunciado al hablar del cortafuegos?
Es necesario talar {{A2}} árboles y se han talado ya {{A3}} árboles.
(Cloze math)
A2 = {{T1}}
A3 = {{Q1}}</t>
  </si>
  <si>
    <t xml:space="preserve">¿Qué pide el enunciado?
Los árboles que quedan por talar.*
Los árboles que necesita el cortafuegos.
Los árboles que ya se han talado.</t>
  </si>
  <si>
    <t xml:space="preserve">¿Cuál de estos cálculos representa la información del enunciado?
{{T1}} − ... = {{Q1}}*
{{Q1}} − ... = {{T1}}
{{Q1}} − {{T1}} = ...</t>
  </si>
  <si>
    <t xml:space="preserve">¿De qué manera se puede reordenar esta resta para obtener el término que falta?
{{T1}} − ... = {{Q1}}
{{T1}} − {{Q1}} = ...*
{{T1}} + {{Q1}} = ...
{{Q1}} − {{T1}} = ...</t>
  </si>
  <si>
    <t xml:space="preserve">Resuelve el siguiente cálculo para obtener el número de árboles que faltan por talar.
{{T1}} − {{Q1}} = {{A4}}
(cloze math)
A4 = {{Q2}}</t>
  </si>
  <si>
    <t xml:space="preserve">{"id":"M5-NyO-7b-A-1","seed":{"parameters":[{"name":"Q1","label":null,"min":100,"max":2500,"step":1},{"name":"Q2","label":null,"min":100,"max":2500,"step":1}],"uniques":true},"scaffolding":[{"id":"step-0","stimulus":"&lt;p&gt;Para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t>
  </si>
  <si>
    <t xml:space="preserve">Un ciclista que está recorriendo un sendero se detiene cuando lleva pedaleando {{Q1}} metros. Si le quedan {{Q2}} metros para terminar la ruta, ¿cuál es la longitud total del sendero?
La longitud del sendero es de {{A1}} metros.</t>
  </si>
  <si>
    <t xml:space="preserve">Q1: Mín 1000;Máx 4000; Step: 1
Q2: Mín 1000;Máx 5000; Step: 1</t>
  </si>
  <si>
    <t xml:space="preserve">A1 = {{Q2}} + {{Q1}}</t>
  </si>
  <si>
    <t xml:space="preserve">¿Cuántos metros lleva pedaleados el ciclista? ¿Y cuántos le faltan?
Ha pedaleado {{A2}} m, pero le quedan {{A3}} m.
(Cloze math)
A2 = {{Q1}}
A3 = {{Q2}}</t>
  </si>
  <si>
    <t xml:space="preserve">¿Qué pide el enunciado?
La longitud total de la ruta en metros.*
La distancia que ha recorrido el ciclista.
La longitud total de la ruta en centímetros.</t>
  </si>
  <si>
    <t xml:space="preserve">¿Cuál de estos cálculos representa la información del enunciado?
... − {{Q1}} = {{Q2}}*
{{Q1}} − ... = {{Q2}}
{{Q1}} − {{Q2}} = ...</t>
  </si>
  <si>
    <t xml:space="preserve">¿De qué manera se puede reordenar esta resta para obtener el término que falta?
... − {{Q1}} = {{Q2}}
{{Q2}} + {{Q1}} = ...*
{{Q1}} − {{Q2}} = ...
{{Q2}} − {{Q1}} = ...</t>
  </si>
  <si>
    <t xml:space="preserve">Resuelve el siguiente cálculo para obtener la longitud de la ruta ciclista.
{{Q1}} + {{Q2}} = {{A4}}
(cloze math)
A4 = {{Q2}}+{{Q2}}</t>
  </si>
  <si>
    <t xml:space="preserve">{"id":"M5-NyO-7b-A-2","seed":{"parameters":[{"name":"Q1","label":null,"min":1000,"max":4000,"step":1},{"name":"Q2","label":null,"min":1000,"max":5000,"step":1}],"uniques":true},"scaffolding":[{"id":"step-0","stimulus":"&lt;p&gt;Em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t>
  </si>
  <si>
    <t xml:space="preserve">Cuando acabó una fiesta, quedaban {{Q1}} invitados por marcharse. Si a lo largo de esta celebración ya se habían ido {{Q2}} personas, ¿cuántos invitados había al principio?
Al principio de la fiesta había {{A1}} personas.</t>
  </si>
  <si>
    <t xml:space="preserve">Q1: Mín 300;Máx 500; Step: 1
Q2: Mín 200;Máx 300; Step: 1</t>
  </si>
  <si>
    <t xml:space="preserve">¿Cuántos invitados quedaban cuando terminó la fiesta? ¿Cuánta gente se fue antes de que terminara?
Quedaban {{A2}} invitados, pero antes ya se habían ido {{A3}} invitados.
(Cloze math)
A2 = {{Q1}}
A3 = {{Q2}}</t>
  </si>
  <si>
    <t xml:space="preserve">¿Qué pide el enunciado?
El número de invitados que había al principio de la fiesta.*
El número de invitados que quedaban cuando terminó la fiesta.
El número de invitados que se habían ido durante la fiesta.</t>
  </si>
  <si>
    <t xml:space="preserve">¿Cuál de estos cálculos representa la información del enunciado?
... − {{Q2}} = {{Q1}}*
{{Q1}} − ... = {{Q2}}
{{Q1}} − {{Q2}} = ...</t>
  </si>
  <si>
    <t xml:space="preserve">¿De qué manera se puede reordenar esta resta para obtener el término que falta?
... − {{Q2}} = {{Q1}}
{{Q1}} + {{Q2}} = ...*
{{Q1}} − {{Q2}} = ...
{{Q2}} − {{Q1}} = ...</t>
  </si>
  <si>
    <t xml:space="preserve">Resuelve el siguiente cálculo para obtener cuántos invitados había al principio de la fiesta.
{{Q1}} + {{Q2}} = {{A4}}
(cloze math)
A4 = {{Q2}}+{{Q1}}</t>
  </si>
  <si>
    <t xml:space="preserve">{"id":"M5-NyO-7b-A-3","seed":{"parameters":[{"name":"Q1","label":null,"min":300,"max":500,"step":1},{"name":"Q2","label":null,"min":200,"max":300,"step":1}],"uniques":true},"scaffolding":[{"id":"step-0","stimulus":"&lt;p&gt;Ao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t>
  </si>
  <si>
    <t xml:space="preserve">La empresa de Lucas tenía {{T1}} tijeras en el almacén. Después de hacer un envío a un cliente, quedaron {{Q1}} tijeras. ¿Cuántas tijeras recibió el cliente?
Al cliente se le enviaron {{A1}} tijeras.</t>
  </si>
  <si>
    <t xml:space="preserve">Lucas y sus amigos fueron a un restaurant a cenar. Cuando llegó la cuenta le dieron al mozo {{Q1}}, el vuelto que recibieron fue de {{Q2}}. ¿Cuánto gastaron en la cena?
Gastaron en la cena {{A1}}.
</t>
  </si>
  <si>
    <t xml:space="preserve">Q1: Mín 1000;Máx 3000; Step: 10
Q2: Mín 200;Máx 990; Step: 10</t>
  </si>
  <si>
    <t xml:space="preserve">¿Cuántas tijeras se mencionan?
Al principio la empresa tenía {{A2}} tijeras, pero después del envío le quedaron {{A3}}.
(Cloze math)
A2 = {{T1}}
A3 = {{Q1}}</t>
  </si>
  <si>
    <t xml:space="preserve">¿Qué pide el enunciado?
El número de tijeras que recibió el cliente.*
El número de tijeras antes del envío.
El número de tijeras que quedaron en el almacén tras el envío.</t>
  </si>
  <si>
    <t xml:space="preserve">Resuelve el siguiente cálculo para obtener el número de tijeras que recibió el cliente.
{{T1}} − {{Q1}} = {{A4}}
(cloze math)
A4 = {{Q2}}</t>
  </si>
  <si>
    <t xml:space="preserve">{"id":"M5-NyO-7b-A-4","seed":{"parameters":[{"name":"Q1","label":null,"min":1000,"max":3000,"step":10},{"name":"Q2","label":null,"min":200,"max":990,"step":10}],"uniques":true},"scaffolding":[{"id":"step-0","stimulus":"&lt;p&gt;A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t>
  </si>
  <si>
    <t xml:space="preserve">Gabriela ha leído {{Q1}} páginas de un libro y le faltan {{Q2}} páginas para terminarlo. ¿Cuántas páginas tiene el libro?
El libro tiene {{A1}} páginas.</t>
  </si>
  <si>
    <t xml:space="preserve">Q1: Mín = 100; Máx = 200; Step = 1
Q2: Mín = 100; Máx = 200; Step = 1</t>
  </si>
  <si>
    <t xml:space="preserve">¿Cuántas páginas ha leído Gabriela? ¿Y cuántas le faltan para terminar el libro?
Ha leído {{A2}} páginas y le faltan {{A3}}.
(Cloze math)
A2 = {{Q1}}
A3 = {{Q2}}</t>
  </si>
  <si>
    <t xml:space="preserve">¿Qué pide el enunciado?
El número de páginas que tiene el libro.*
El número de páginas que ha leído Gabriela.
El número de páginas que le quedan por leer.</t>
  </si>
  <si>
    <t xml:space="preserve">Resuelve el siguiente cálculo para obtener las páginas que tiene el libro.
{{Q2}} + {{Q1}} = {{A4}}
(cloze math)
A4 = {{Q1}}+{{Q2}}</t>
  </si>
  <si>
    <t xml:space="preserve">{"id":"M5-NyO-7b-A-5","seed":{"parameters":[{"name":"Q1","label":null,"min":100,"max":200,"step":1},{"name":"Q2","label":null,"min":100,"max":200,"step":1}],"uniques":true},"scaffolding":[{"id":"step-0","stimulus":"&lt;p&gt;Gabriela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t>
  </si>
  <si>
    <t xml:space="preserve">M5-NyO-49a</t>
  </si>
  <si>
    <t xml:space="preserve">Opera con la propiedad fundamental de la resta (núms. de 3 o 4 cifras)</t>
  </si>
  <si>
    <t xml:space="preserve">Indica si estas equivalencias cumplen o no la propiedad fundamental de la resta.
{{Q1}} − {{Q2}} = ({{Q1}} − {{Q3}}) − ({{Q2}} − {{Q3}}) *
{{Q4}} − {{Q5}} = ({{Q4}} + {{Q6}}) − ({{Q5}} + {{Q6}}) *
{{Q7}} − {{Q8}} = ({{Q7}} + {{Q9}}) − ({{Q8}} − {{Q9}})
{{Q10}} − {{Q11}} = ({{Q10}} − {{Q12}}) − ({{Q11}} + {{Q12}})
(se muestran 3 opciones, 1 es falsa)
(Indicadores: Sí / No)</t>
  </si>
  <si>
    <t xml:space="preserve">Q1: Mín 150; Máx 200; Step: 1
Q2: Mín 50; Máx 100; Step: 1
Q3: Mín 1; Máx 9; Step: 1
Q4: Mín 150; Máx 200; Step: 1
Q5: Mín 50; Máx 100; Step: 1
Q6: Mín 1; Máx 9; Step: 1
Q7: Mín 150; Máx 200; Step: 1
Q8: Mín 50; Máx 100; Step: 1
Q9: Mín 1; Máx 9; Step: 1
Q10: Mín 150; Máx 200; Step: 1
Q11: Mín 50; Máx 100; Step: 1
Q12: Mín 1; Máx 9; Step: 1</t>
  </si>
  <si>
    <t xml:space="preserve">No hay</t>
  </si>
  <si>
    <t xml:space="preserve">Si se suma o se resta el mismo número al minuendo y al sustraendo, el resultado de la resta es el mismo.</t>
  </si>
  <si>
    <t xml:space="preserve">&lt;p&gt;Según la propiedad fundamental de la resta, si se suma o se resta el mismo número al minuendo y al sustraendo, el resultado de la resta es el mismo.&lt;/p&gt;
-Si falla A3
&lt;p&gt;El resultado de las dos operaciones es diferente:&lt;/p&gt;&lt;p&gt;{{Q7}} − {{Q8}} = {{T1}}&lt;/p&gt;&lt;p&gt;({{Q7}} + {{Q9}}) − ({{Q8}} − {{Q9}}) = {{T5}} − {{T6}} = {{T2}}&lt;/p&gt;
-Si falla A4
&lt;p&gt;El resultado de las dos operaciones es diferente:&lt;/p&gt;&lt;p&gt;{{Q10}} − {{Q11}} = {{T3}}&lt;/p&gt;&lt;p&gt;({{Q10}} − {{Q12}}) − ({{Q11}} + {{Q12}}) = {{T7}} − {{T8}} = {{T4}}&lt;/p&gt;</t>
  </si>
  <si>
    <t xml:space="preserve">T1 = {{Q7}}-{{Q8}}
T2 = {{Q7}}+{{Q9}}-{{Q8}}+{{Q9}}
T3 = {{Q10}}-{{Q11}}
T4 = {{Q10}}-{{Q12}}-{{Q11}}-{{Q12}}
T5 = {{Q7}}+{{Q9}}
T6 = {{Q8}}-{{Q9}}
T7 = {{Q10}}-{{Q12}}
T8 = {{Q11}}+{{Q12}}</t>
  </si>
  <si>
    <t xml:space="preserve">{"id":"M5-NyO-49a-I-1","stimulus":"&lt;p&gt;Selecione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t>
  </si>
  <si>
    <t xml:space="preserve">¿Cuál es el resultado de la resta? ¿Y cuál es el resultado si se suma {{Q3}} al minuendo y al sustraendo?
{{T1}} − {{Q1}} = {{A1}}
({{T1}} + {{Q3}}) − ({{Q1}} + {{Q3}}) = {{T2}}} − {{T3}} = {{A1}}</t>
  </si>
  <si>
    <r>
      <rPr>
        <sz val="12"/>
        <color rgb="FF000000"/>
        <rFont val="Calibri"/>
        <family val="0"/>
        <charset val="1"/>
      </rPr>
      <t xml:space="preserve">Resuelva las siguiente operacion verificando la propiedad fundamental de la resta.
125 - 25 = ( 125 </t>
    </r>
    <r>
      <rPr>
        <b val="true"/>
        <sz val="12"/>
        <color rgb="FF000000"/>
        <rFont val="Calibri"/>
        <family val="0"/>
        <charset val="1"/>
      </rPr>
      <t xml:space="preserve">+ 17</t>
    </r>
    <r>
      <rPr>
        <sz val="12"/>
        <color rgb="FF000000"/>
        <rFont val="Calibri"/>
        <family val="0"/>
        <charset val="1"/>
      </rPr>
      <t xml:space="preserve"> ) - ( 25 </t>
    </r>
    <r>
      <rPr>
        <b val="true"/>
        <sz val="12"/>
        <color rgb="FF000000"/>
        <rFont val="Calibri"/>
        <family val="0"/>
        <charset val="1"/>
      </rPr>
      <t xml:space="preserve">+ 17</t>
    </r>
    <r>
      <rPr>
        <sz val="12"/>
        <color rgb="FF000000"/>
        <rFont val="Calibri"/>
        <family val="0"/>
        <charset val="1"/>
      </rPr>
      <t xml:space="preserve"> )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142</t>
    </r>
    <r>
      <rPr>
        <sz val="12"/>
        <color rgb="FF000000"/>
        <rFont val="Calibri"/>
        <family val="0"/>
        <charset val="1"/>
      </rPr>
      <t xml:space="preserve"> - </t>
    </r>
    <r>
      <rPr>
        <b val="true"/>
        <sz val="12"/>
        <color rgb="FFEA4335"/>
        <rFont val="Calibri"/>
        <family val="0"/>
        <charset val="1"/>
      </rPr>
      <t xml:space="preserve">42
</t>
    </r>
    <r>
      <rPr>
        <sz val="12"/>
        <color rgb="FF000000"/>
        <rFont val="Calibri"/>
        <family val="0"/>
        <charset val="1"/>
      </rPr>
      <t xml:space="preserve">        </t>
    </r>
    <r>
      <rPr>
        <b val="true"/>
        <sz val="12"/>
        <color rgb="FFEA4335"/>
        <rFont val="Calibri"/>
        <family val="0"/>
        <charset val="1"/>
      </rPr>
      <t xml:space="preserve">100</t>
    </r>
    <r>
      <rPr>
        <sz val="12"/>
        <color rgb="FF000000"/>
        <rFont val="Calibri"/>
        <family val="0"/>
        <charset val="1"/>
      </rPr>
      <t xml:space="preserve"> = </t>
    </r>
    <r>
      <rPr>
        <b val="true"/>
        <sz val="12"/>
        <color rgb="FFEA4335"/>
        <rFont val="Calibri"/>
        <family val="0"/>
        <charset val="1"/>
      </rPr>
      <t xml:space="preserve">100</t>
    </r>
  </si>
  <si>
    <t xml:space="preserve">Q1: Máx = 300; Mín = 800; Step = 1
Q2: Máx = 300; Mín = 800; Step = 1
Q3: Máx = 20; Mín = 50; Step = 1</t>
  </si>
  <si>
    <t xml:space="preserve">T1 = {{Q1}}+{{Q2}}
T2 = {{Q1}}+{{Q2}}+{{Q3}}
T3 = {{Q1}}+{{Q3}}
A1 = {{Q2}}
A2 = {{Q2}}</t>
  </si>
  <si>
    <t xml:space="preserve">Si se suma el mismo número al minuendo y al sustraendo, el resultado de la resta es el mismo.</t>
  </si>
  <si>
    <t xml:space="preserve">&lt;p&gt;Según la propiedad fundamental de la resta, si se suma o se resta el mismo número al minuendo y al sustraendo, el resultado de la resta es el mismo.&lt;/p&gt;</t>
  </si>
  <si>
    <t xml:space="preserve">{"id":"M5-NyO-49a-E-1","stimulus":"&lt;p&gt;Qual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t>
  </si>
  <si>
    <t xml:space="preserve">¿Cuál es el resultado de la resta? ¿Y cuál es el resultado si se resta {{Q3}} al minuendo y al sustraendo?
{{T1}} − {{Q1}} = {{A1}}
({{T1}} − {{Q3}}) − ({{Q1}} − {{Q3}}) = {{T2}}} − {{T3}} = {{A2}}</t>
  </si>
  <si>
    <t xml:space="preserve">T1 = {{Q1}}+{{Q2}}
T2 = {{Q1}}+{{Q2}}-{{Q3}}
T3 = {{Q1}}-{{Q3}}
A1 = {{Q2}}
A2 = {{Q2}}</t>
  </si>
  <si>
    <t xml:space="preserve">Si se resta el mismo número al minuendo y al sustraendo, el resultado de la resta es el mismo.</t>
  </si>
  <si>
    <t xml:space="preserve">{"id":"M5-NyO-49a-E-2","stimulus":"&lt;p&gt;Qual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t>
  </si>
  <si>
    <t xml:space="preserve">M5-NyO-8a</t>
  </si>
  <si>
    <t xml:space="preserve">Nombra correctamente los términos de la multiplicación (multiplicando y multiplicador)</t>
  </si>
  <si>
    <t xml:space="preserve">Selecciona la oración correcta sobre la siguiente multiplicación.
{{Q1}} × {{Q2}} = {{T1}}
{{Q1}} es el multiplicando.*
{{Q2}} es el multiplicador.*
{{T1}} es el producto.*
{{Q2}} es el multiplicando.
{{T1}} es el multiplicando.
{{Q1}} es el multiplicador.
{{T1}} es el multiplicador.
{{Q1}} es el producto.
{{Q2}} es el producto.
(Se ven 3, una correcta)</t>
  </si>
  <si>
    <t xml:space="preserve">Indica la opción correcta
A1: El número por el que se está multiplicando = B
A2: El número que se multiplica  = A
(A: multiplicando / B: multiplicador)</t>
  </si>
  <si>
    <t xml:space="preserve">Q1: Mín = 100; Máx 999; step 1
Q2: Mín = 10; Máx 99; step 1</t>
  </si>
  <si>
    <t xml:space="preserve">T1: {{Q1}}*{{Q2}}</t>
  </si>
  <si>
    <t xml:space="preserve">El multiplicando es el número que se multiplica y el multiplicador, el número por el que se multiplica el multiplicando.</t>
  </si>
  <si>
    <t xml:space="preserve">&lt;p&gt;El multiplicando, {{Q1}}, es el número que se multiplica y el multiplicador, {{Q2}}, el número por el que se multiplica el multiplicando. El producto es el resultado de la operación, es decir, {{T1}}.&lt;/p&gt;
Sin TE particular.</t>
  </si>
  <si>
    <t xml:space="preserve">{"id":"M5-NyO-8a-I-1","stimulus":"&lt;p&gt;Selecione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t>
  </si>
  <si>
    <t xml:space="preserve">Nombra los términos de esta multiplicación.
{{Q1}} × {{Q2}} = {{T1}}
{{Q1}} es el {{A1}}.
{{Q2}} es el {{A2}}.</t>
  </si>
  <si>
    <t xml:space="preserve">Completa los términos en la multiplicación.
{{A1}} × {{A2}} = producto
{{A1}} = multiplicando
{{A2}} = multiplicador</t>
  </si>
  <si>
    <t xml:space="preserve">Q1: Mín = 100; Máx 2500; step 1
Q2: Mín = 100; Máx 999; step 1</t>
  </si>
  <si>
    <t xml:space="preserve">T1 = {{Q1}}*{{Q2}}
A1 = "multiplicando"
A2 = "multiplicador"</t>
  </si>
  <si>
    <t xml:space="preserve">{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t>
  </si>
  <si>
    <t xml:space="preserve">Nombra los términos de esta multiplicación.
{{Q1}} × {{Q2}} = {{T1}}
{{Q2}} es el {{A1}}.
{{Q1}} es el {{A2}}.</t>
  </si>
  <si>
    <t xml:space="preserve">T1 = {{Q1}}*{{Q2}}
A1 = "multiplicador"
A2 = "multiplicando"</t>
  </si>
  <si>
    <t xml:space="preserve">{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t>
  </si>
  <si>
    <t xml:space="preserve">M5-NyO-8b</t>
  </si>
  <si>
    <t xml:space="preserve">Calcula multiplicaciones (multiplicando y multiplicador: 3 cifras enteras)</t>
  </si>
  <si>
    <t xml:space="preserve">Selecciona el resultado correcto de {{Q1}} × {{Q2}}.
{{A1}} 
{{A2}} 
{{A3}}*</t>
  </si>
  <si>
    <t xml:space="preserve">¿Cuál es el cálculo que te permite hallar el producto entre 345 y 216?
{{A1}} = 345 + 216
{{A1}} = 345 × 216 *
{{A1}} = 345 - 216
{{A1}} = 345 / 216
(se ven 3 opciones, 1 correcta)</t>
  </si>
  <si>
    <t xml:space="preserve">Q1: Mín = 100; Máx 999; step 1
Q2: Mín = 100; Máx 999; step 1
Q3: Mín = 100; Máx 900; step 100</t>
  </si>
  <si>
    <t xml:space="preserve">A1 = {{Q1}}+{{Q2}} 
A2 = {{Q1}}*{{Q2}}+{{Q3}}
A3 = {{Q1}}*{{Q2}} 
(para TE:)
T1 = {{Q2}}-1</t>
  </si>
  <si>
    <t xml:space="preserve">Empieza multiplicando la última cifra del multiplicador por el multiplicando.</t>
  </si>
  <si>
    <t xml:space="preserve">&lt;p&gt;El resultado de multiplicar {{Q1}} por {{Q2}} es {{A3}}.&lt;/p&gt;
Sin TE particular</t>
  </si>
  <si>
    <t xml:space="preserve">{"id":"M5-NyO-8b-I-1","stimulus":"&lt;p&gt;Selecione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t>
  </si>
  <si>
    <t xml:space="preserve">Calcula el resultado de la multiplicación.
{{Q1}} × {{Q2}} = {{A1}}</t>
  </si>
  <si>
    <t xml:space="preserve">Completá el cálculo con su resultado
428 × 256 = ...
</t>
  </si>
  <si>
    <t xml:space="preserve">Q1: Mín = 100; Máx 999; step 1
Q2: Mín = 100; Máx 999; step 1</t>
  </si>
  <si>
    <t xml:space="preserve">A1 = {{Q1}}*{{Q2}} </t>
  </si>
  <si>
    <t xml:space="preserve">&lt;p&gt;El resultado de multiplicar {{Q1}} por {{Q2}} es {{A1}}.&lt;/p&gt;</t>
  </si>
  <si>
    <t xml:space="preserve">{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t>
  </si>
  <si>
    <t xml:space="preserve">En una sala de recreativos, hay {{Q2}} máquinas expendedoras con {{Q1}} osos de peluche en cada una. ¿Cuántos osos hay en la sala de recreativos?
Hay {{A1}} osos de peluche.</t>
  </si>
  <si>
    <t xml:space="preserve">Una máquina expendedora de peluches tiene 223 osos.
¿Cuántos osos hay en 115 máquinas expendedoras, iguales a la anterior?
Hay ... osos de peluche</t>
  </si>
  <si>
    <t xml:space="preserve">Q1: Mín = 100; Máx 300; step 1
Q2: Mín = 100; Máx 200; step 1</t>
  </si>
  <si>
    <t xml:space="preserve">{"id":"M5-NyO-8b-A-1","stimulus":"&lt;p&gt;Em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t>
  </si>
  <si>
    <t xml:space="preserve">En una fábrica se producen {{Q1}} sudaderas al día. ¿Cuántas se fabricarán en {{Q2}} días?
Se producirán {{A1}} sudaderas.</t>
  </si>
  <si>
    <t xml:space="preserve">Una fábrica produce 950 remeras por día, ¿cuántas remeras produce en 365 días?.
Produce {{A1}} remeras</t>
  </si>
  <si>
    <t xml:space="preserve">Q1: Mín = 500; Máx 999; step 1
Q2: Mín = 100; Máx 365; step 1</t>
  </si>
  <si>
    <t xml:space="preserve">{"id":"M5-NyO-8b-A-2","stimulus":"&lt;p&gt;Uma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t>
  </si>
  <si>
    <t xml:space="preserve">En la biblioteca de un colegio hay {{Q2}} estanterías con {{Q1}} libros cada una. ¿Cuántos libros tiene en total?
La biblioteca tiene {{A1}} libros.</t>
  </si>
  <si>
    <t xml:space="preserve">En la biblioteca de la escuela hay 124 libros por estante. ¿Cuántos libros hay en la biblioteca, si tiene 117 estantes?
Hay ... libros</t>
  </si>
  <si>
    <t xml:space="preserve">Q1: Mín = 100; Máx = 500; step 1
Q2: Mín = 100; Máx 150; step 1</t>
  </si>
  <si>
    <t xml:space="preserve">{"id":"M5-NyO-8b-A-3","stimulus":"&lt;p&gt;Em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t>
  </si>
  <si>
    <t xml:space="preserve">Una granja avícola vende cada día {{Q1}} cajones con {{Q2}} huevos cada uno. ¿Cuántos huevos vende esta granja en un día?
Vende {{A1}} huevos un día.</t>
  </si>
  <si>
    <t xml:space="preserve">La distribuidora avícola vende 320 cajones de huevos por día. Cada cajón tiene 180 huevos.
¿Cuántos huevos vende en el día?
Vende ... huevos por día</t>
  </si>
  <si>
    <t xml:space="preserve">Q1: Mín = 100; Máx = 500; step 1
Q2: Mín = 120; Máx = 210; step 1</t>
  </si>
  <si>
    <t xml:space="preserve">{"id":"M5-NyO-8b-A-4","stimulus":"&lt;p&gt;Uma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t>
  </si>
  <si>
    <t xml:space="preserve">La empresa de Olivia tiene {{Q1}} barcos con capacidad para {{Q2}} contenedores cada uno. ¿Cuántos contenedores puede transportar la empresa de Olivia como máximo?
Puede transportar {{A1}} contenedores.</t>
  </si>
  <si>
    <t xml:space="preserve">En el mercado de frutos, se venden 280 cajones de manzanas, por mes. Cada cajón tiene 115 manzanas.
¿Cuántas manzanas vende durante ese tiempo?
Se venden ... manzanas</t>
  </si>
  <si>
    <t xml:space="preserve">Q1: Mín = 100; Máx = 500; step 1
Q2: Mín = 150; Máx = 250; step 1</t>
  </si>
  <si>
    <t xml:space="preserve">{"id":"M5-NyO-8b-A-5","stimulus":"&lt;p&gt;A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t>
  </si>
  <si>
    <t xml:space="preserve">M5-NyO-50a</t>
  </si>
  <si>
    <t xml:space="preserve">Opera con la propiedad conmutativa (multiplicando y multiplicador: 3 cifras enteras)</t>
  </si>
  <si>
    <t xml:space="preserve">¿En cuál de estas equivalencias se ve la propiedad conmutativa de la multiplicación?
{{Q1}} × {{Q2}} = {{Q2}} × {{Q1}}*
{{Q3}} × {{Q4}} × {{Q5}} = {{Q4}} × {{Q5}} × {{Q3}}*
{{Q6}} × ({{Q7}} × {{Q8}}) = ({{Q6}} × {{Q7}}) × {{Q8}}
({{Q9}} × {{Q10}}) × {{Q11}} = {{Q9}} × ({{Q10}} × {{Q11}})
{{Q12}} × ({{Q13}} + {{Q14}}) = {{Q12}} × {{Q13}} + {{Q12}} × {{Q14}}
{{Q15}} × {{Q16}} + {{Q15}} × {{Q17}} = {{Q15}} × ({{Q16}} + {{Q17}})
(Se ven 3, 1 correcta)</t>
  </si>
  <si>
    <t xml:space="preserve">Señala que propiedad se utilizó para resolver el cálculo
115 × 232  = ...;   232 × 115 = ...
</t>
  </si>
  <si>
    <t xml:space="preserve">Q1-Q17: Mín = 17; Máx = 999; step 1</t>
  </si>
  <si>
    <t xml:space="preserve">Las multiplicaciones tienen propiedad conmutativa porque el orden de los factores no altera el producto.</t>
  </si>
  <si>
    <t xml:space="preserve">&lt;p&gt;Las multiplicaciones tienen propiedad conmutativa porque el orden de los factores no altera el producto:&lt;/p&gt;&lt;p&gt;{{Q1}} × {{Q2}} = {{Q2}} × {{Q1}&lt;/p&gt;&lt;p&gt;{{T1}} = {{T1}}&lt;/p&gt;
- Si falla A3
&lt;p&gt;En esta multiplicación se ve la propiedad asociativa: la forma de agrupar los factores no altera el producto.&lt;/p&gt;
- Si falla A4
&lt;p&gt;En esta multiplicación se ve la propiedad asociativa: la forma de agrupar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</si>
  <si>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{{Q1}}*{{Q2}}</t>
  </si>
  <si>
    <t xml:space="preserve">{"id":"M5-NyO-50a-I-1","stimulus":"&lt;p&gt;Em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</si>
  <si>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xml:space="preserve">Completa la siguiente multiplicación para que se verifique la propiedad conmutativa.
{{Q1}} × {{Q2}} = {{A2}} × {{A1}}</t>
  </si>
  <si>
    <t xml:space="preserve">Completa con 245 y 318 para que se verifique la propiedad conmutativa de la multiplicación.
245  × 318 = 318  × 245 = ...</t>
  </si>
  <si>
    <t xml:space="preserve">Q1: Mín = 100; Máx = 999; step 1
Q2: Mín = 10; Máx = 99; step 1</t>
  </si>
  <si>
    <t xml:space="preserve">A1 = {{Q1}}
A2 = {{Q2}}
T1 = {{Q1}}*{{Q2}}</t>
  </si>
  <si>
    <t xml:space="preserve">&lt;p&gt;Las multiplicaciones tienen propiedad conmutativa porque el orden de los factores no altera el producto:&lt;/p&gt;&lt;p&gt;{{Q1}} × {{Q2}} = {{Q2}} × {{Q1}&lt;/p&gt;&lt;p&gt;{{T1}} = {{T1}}&lt;/p&gt;</t>
  </si>
  <si>
    <t xml:space="preserve">{"id":"M5-NyO-50a-E-1","stimulus":"&lt;p&gt;Complete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t>
  </si>
  <si>
    <t xml:space="preserve">M5-NyO-50b</t>
  </si>
  <si>
    <t xml:space="preserve">Opera con la propiedad asociativa (multiplicando y multiplicador: 3 cifras enteras)</t>
  </si>
  <si>
    <t xml:space="preserve">¿En cuál de estas equivalencias se ve la propiedad asociativa de la multiplicación?
{{Q1}} × {{Q2}} = {{Q2}} × {{Q1}}
{{Q3}} × {{Q4}} × {{Q5}} = {{Q4}} × {{Q5}} × {{Q3}}
{{Q6}} × ({{Q7}} × {{Q8}}) = ({{Q6}} × {{Q7}}) × {{Q8}}*
({{Q9}} × {{Q10}}) × {{Q11}} = {{Q9}} × ({{Q10}} × {{Q11}})*
{{Q12}} × ({{Q13}} + {{Q14}}) = {{Q12}} × {{Q13}} + {{Q12}} × {{Q14}}
{{Q15}} × {{Q16}} + {{Q15}} × {{Q17}} = {{Q15}} × ({{Q16}} + {{Q17}})
(Se ven 3, 1 correcta)</t>
  </si>
  <si>
    <t xml:space="preserve">Las multiplicaciones tienen propiedad asociativa porque la forma de agrupar los factores no altera el producto.</t>
  </si>
  <si>
    <t xml:space="preserve">&lt;p&gt;Las multiplicaciones tienen propiedad asociativa porque la forma de agrupar los factores no altera el producto.&lt;/p&gt;&lt;p&gt;{{Q6}} × ({{Q7}} × {{Q8}}) = ({{Q6}} × {{Q7}}) × {{Q8}}&lt;/p&gt;&lt;p&gt;{{T1}}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A5
&lt;p&gt;En esta multiplicación se ve la propiedad distributiva: la multiplicación de una suma es la suma de dos multiplicaciones.&lt;/p&gt;
- Si falla A6
&lt;p&gt;En esta multiplicación se ve la propiedad distributiva: la multiplicación de una suma es la suma de dos multiplicaciones.&lt;/p&gt;</t>
  </si>
  <si>
    <t xml:space="preserve">T1 = {{Q6}}*{{Q7}}*{{Q8}} </t>
  </si>
  <si>
    <t xml:space="preserve">{"id":"M5-NyO-50b-I-1","stimulus":"&lt;p&gt;Em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t>
  </si>
  <si>
    <t xml:space="preserve">Completa las siguientes multiplicaciones para que se verifique la propiedad asociativa de la multiplicación.
({{Q1}} × {{Q2}}) × {{Q3}} = {{A1}} × ({{Q2}} × {{Q3}})
{{Q4}} × ({{Q5}} × {{Q6}}) = ({{Q4}} × {{A2}}) × {{Q6}}</t>
  </si>
  <si>
    <t xml:space="preserve">Completa el cálculo para que se verifique la propiedad asociativa de la multiplicación.
{ {{Q1}} × {{Q2}} } × {{Q3}} = {{A1}} × { {{A2}} × {{A3}} } = {{A4}}</t>
  </si>
  <si>
    <t xml:space="preserve">Q1-Q6: Mín = 10; Máx = 999; step 1</t>
  </si>
  <si>
    <t xml:space="preserve">A1 = Q1
A2 = Q5</t>
  </si>
  <si>
    <t xml:space="preserve">&lt;p&gt;Las multiplicaciones tienen propiedad asociativa porque la forma de agrupar los factores no altera el producto.&lt;/p&gt;&lt;p&gt;({{Q1}} × {{Q2}}) × {{Q3}} = {{Q1}} × ({{Q2}} × {{Q3}})&lt;/p&gt;&lt;p&gt;{{T1}} = {{T1}}&lt;/p&gt;
Sin TE individual</t>
  </si>
  <si>
    <t xml:space="preserve">T1 = {{Q1}}*{{Q2}}*{{Q3}}</t>
  </si>
  <si>
    <t xml:space="preserve">{"id":"M5-NyO-50b-E-1","stimulus":"&lt;p&gt;Complete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t>
  </si>
  <si>
    <t xml:space="preserve">Completa las siguientes multiplicaciones para que se verifique la propiedad asociativa de la multiplicación.
({{Q1}} × {{Q2}}) × {{Q3}} = {{Q1}} × ({{Q2}} × {{A1}})
{{Q4}} × ({{Q5}} × {{Q6}}) = ({{A2}} × {{Q5}}) × {{Q6}}</t>
  </si>
  <si>
    <t xml:space="preserve">A1 = Q3
A2 = Q4</t>
  </si>
  <si>
    <t xml:space="preserve">{"id":"M5-NyO-50b-E-2","stimulus":"&lt;p&gt;Complete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t>
  </si>
  <si>
    <t xml:space="preserve">M5-NyO-50c</t>
  </si>
  <si>
    <t xml:space="preserve">Opera con la propiedad distributiva (multiplicando y multiplicador: 3 cifras enteras)</t>
  </si>
  <si>
    <t xml:space="preserve">¿En cuál de estas equivalencias se ve la propiedad distributiva de la multiplicación?
{{Q1}} × {{Q2}} = {{Q2}} × {{Q1}}
{{Q3}} × {{Q4}} × {{Q5}} = {{Q4}} × {{Q5}} × {{Q3}}
{{Q6}} × ({{Q7}} × {{Q8}}) = ({{Q6}} × {{Q7}}) × {{Q8}}
({{Q9}} × {{Q10}}) × {{Q11}} = {{Q9}} × ({{Q10}} × {{Q11}})
{{Q12}} × ({{Q13}} + {{Q14}}) = {{Q12}} × {{Q13}} + {{Q12}} × {{Q14}}*
{{Q15}} × {{Q16}} + {{Q15}} × {{Q17}} = {{Q15}} × ({{Q16}} + {{Q17}})*
(Se ven 3, 1 correcta)</t>
  </si>
  <si>
    <t xml:space="preserve">Las multiplicaciones tienen propiedad distributiva porque la multiplicación de una suma es la suma de dos multiplicaciones.</t>
  </si>
  <si>
    <t xml:space="preserve">&lt;p&gt;Las multiplicaciones tienen propiedad distributiva porque la multiplicación de una suma es la suma de dos multiplicaciones.&lt;/p&gt;&lt;p&gt;{{Q12}} × ({{Q13}} + {{Q14}}) = {{Q12}} × {{Q13}} + {{Q12}} × {{Q14}}&lt;/p&gt;&lt;p&gt;{{T1}} = {{T1}}&lt;/p&gt;
- Si falla A1
&lt;p&gt;En esta multiplicación se ve la propiedad conmutativa: el orden de los factores no altera el producto.&lt;/p&gt;
- Si falla A2
&lt;p&gt;En esta multiplicación se ve la propiedad conmutativa: el orden de los factores no altera el producto.&lt;/p&gt;
- Si falla A3
&lt;p&gt;En esta multiplicación se ve la propiedad asociativa: la forma de agrupar los factores no altera el producto.&lt;/p&gt;
- Si falla A4
&lt;p&gt;En esta multiplicación se ve la propiedad asociativa: la forma de agrupar los factores no altera el producto.&lt;/p&gt;</t>
  </si>
  <si>
    <t xml:space="preserve">T1 = {{Q12}}*({{Q13}}+{{Q14}})</t>
  </si>
  <si>
    <t xml:space="preserve">{"id":"M5-NyO-50c-I-1","stimulus":"&lt;p&gt;Em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t>
  </si>
  <si>
    <t xml:space="preserve">Completa las siguientes multiplicaciones para que se verifique la propiedad distributiva de la multiplicación.
{{Q1}} × ({{Q2}} + {{Q3}}) = {{Q1}} × {{Q2}} + {{A1}} × {{Q3}}
{{Q4}} × {{Q5}} + {{Q4}} × {{Q6}} = {{A2}} × ({{Q5}} + {{Q6}})</t>
  </si>
  <si>
    <t xml:space="preserve">Completa el desarrollo de 385 × { 45 + 55 } , al aplicar la propiedad distributiva de la multiplicación con respecto a la suma
{{A4}} = 385 × 45 + 385 × 55 </t>
  </si>
  <si>
    <t xml:space="preserve">A1 = Q1
A2 = Q4</t>
  </si>
  <si>
    <t xml:space="preserve">&lt;p&gt;Las multiplicaciones tienen propiedad distributiva porque la multiplicación de una suma es la suma de dos multiplicaciones.&lt;/p&gt;&lt;p&gt;{{Q1}} × ({{Q2}} + {{Q3}}) = {{Q1}} × {{Q2}} + {{Q1}} × {{Q3}}&lt;/p&gt;&lt;p&gt;{{T1}} = {{T1}}&lt;/p&gt;</t>
  </si>
  <si>
    <t xml:space="preserve">T1 = {{Q1}}*({{Q2}}+{{Q3}})</t>
  </si>
  <si>
    <t xml:space="preserve">{"id":"M5-NyO-50c-E-1","stimulus":"&lt;p&gt;Complete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t>
  </si>
  <si>
    <t xml:space="preserve">Completa las siguientes multiplicaciones para que se verifique la propiedad distributiva de la multiplicación.
{{Q4}} × {{Q5}} + {{Q4}} × {{Q6}} = {{Q4}} × ({{Q5}} + {{A1}})
{{Q1}} × ({{Q2}} + {{Q3}}) = {{Q1}} × {{A2}} + {{Q1}} × {{Q3}}</t>
  </si>
  <si>
    <t xml:space="preserve">A1 = Q6
A2 = Q2</t>
  </si>
  <si>
    <t xml:space="preserve">{"id":"M5-NyO-50c-E-2","stimulus":"&lt;p&gt;Complete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t>
  </si>
  <si>
    <t xml:space="preserve">Una joyería ha comprado {{Q1}} paquetes con perlas. En cada paquete, {{Q2}} perlas son blancas y {{Q3}}, rosadas. ¿Cuántas perlas son en total?
La joyería ha comprado {{A1}} perlas.</t>
  </si>
  <si>
    <t xml:space="preserve">Para armar bijou, se compran 210 cajas de canutillos. Dentro de cada caja hay 65 canutillos rojos y 70 verdes. ¿Cuántos canutillos se compraron? 
Se compraron ... canutillos 
</t>
  </si>
  <si>
    <t xml:space="preserve">Q1 : Mín = 100; Máx = 999; step 1
Q2: Mín = 50; Máx = 99; step 1
Q3: Mín = 50; Máx = 99; step 1</t>
  </si>
  <si>
    <t xml:space="preserve">A1 = {{Q1}}*({{Q2}}+{{Q3}})</t>
  </si>
  <si>
    <t xml:space="preserve">&lt;p&gt;Las multiplicaciones tienen propiedad distributiva porque la multiplicación de una suma es la suma de dos multiplicaciones. Es decir, se puede calcular el número de perlas de estas dos maneras:&lt;/p&gt;&lt;p&gt;{{Q1}} paquetes × ({{Q2}} perlas blancas + {{Q3}} perlas rosadas) = {{Q1}} × {{T1}} = {{A1}} perlas&lt;/p&gt;&lt;p&gt;{{Q1}} paquetes × {{Q2}} perlas blancas + {{Q1}} paquetes × {{Q3}} perlas rosadas = {{T2}} + {{T3}} = {{A1}} perlas&lt;/p&gt;</t>
  </si>
  <si>
    <t xml:space="preserve">T1 = {{Q2}}+{{Q3}}
T2 = {{Q1}}*{{Q2}}
T3 = {{Q1}}*{{Q3}}</t>
  </si>
  <si>
    <t xml:space="preserve">{"id":"M5-NyO-50c-A-1","stimulus":"&lt;p&gt;Uma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t>
  </si>
  <si>
    <t xml:space="preserve">Para construir un tejado se han utilizado {{Q1}} listones de madera. Para fijar cada uno, se necesitan {{Q2}} clavos largos y {{Q3}} clavos cortos. Indica cuántos clavos han hecho falta en total.
Se han usado {{A1}} clavos.</t>
  </si>
  <si>
    <t xml:space="preserve">Para construir un techo se utilizan 850 listones de madera; por cada liston se usan 85 clavos y 64 tornillos. Indica cuántos elementos en total, se utilizan para todo el techo.
Se utilizan {{A1}} elementos</t>
  </si>
  <si>
    <t xml:space="preserve">Q1 : Mín = 100; Máx = 999; step 1
Q2: Mín = 10; Máx = 20; step 1
Q3: Mín = 10; Máx = 20; step 1</t>
  </si>
  <si>
    <t xml:space="preserve">&lt;p&gt;Las multiplicaciones tienen propiedad distributiva porque la multiplicación de una suma es la suma de dos multiplicaciones. Es decir, se puede calcular el número de clavos de estas dos maneras:&lt;/p&gt;&lt;p&gt;{{Q1}} listones × ({{Q2}} clavos largos + {{Q3}} clavos cortos) = {{Q1}} × {{T1}} = {{A1}} clavos&lt;/p&gt;&lt;p&gt;{{Q1}} listones × {{Q2}} clavos largos + {{Q1}} listones × {{Q3}} clavos cortos = {{T2}} + {{T3}} = {{A1}} clavos&lt;/p&gt;</t>
  </si>
  <si>
    <t xml:space="preserve">{"id":"M5-NyO-50c-A-2","stimulus":"&lt;p&gt;Para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</si>
  <si>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vivero han colocado plantones en {{Q1}} cajones. En cada uno caben {{Q2}} de lilas y {{Q3}} de margaritas. ¿Cuántos plantones hay en total?
En total han colocado {{A1}} plantones.</t>
  </si>
  <si>
    <t xml:space="preserve">En el vivero se colocan plantines en 145 cajones. En cada cajón entran 68 lilas y 49 margaritas.
¿Cuántos plantines hay en total?
En total hay ... plantines</t>
  </si>
  <si>
    <t xml:space="preserve">Q1 : Mín = 100; Máx = 200; step 1
Q2: Mín = 10; Máx = 20; step 1
Q3: Mín = 10; Máx = 20; step 1</t>
  </si>
  <si>
    <t xml:space="preserve">&lt;p&gt;Las multiplicaciones tienen propiedad distributiva porque la multiplicación de una suma es la suma de dos multiplicaciones. Es decir, se puede calcular el número de plantones de estas dos maneras:&lt;/p&gt;&lt;p&gt;{{Q1}} cajones × ({{Q2}} lilas + {{Q3}} margaritas) = {{Q1}} × {{T1}} = {{A1}} plantones&lt;/p&gt;&lt;p&gt;{{Q1}} cajones × {{Q2}} lilas + {{Q1}} cajones × {{Q3}} margaritas = {{T2}} + {{T3}} = {{A1}} plantones&lt;/p&gt;</t>
  </si>
  <si>
    <t xml:space="preserve">{"id":"M5-NyO-50c-A-3","stimulus":"&lt;p&gt;Em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</si>
  <si>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centro cultural han organizado una excursión para {{Q1}} niños. Si cada plaza en el autobús cuesta {{Q2}} € y la entrada al teatro son {{Q3}} €, ¿cuánto va a pagar todo el grupo?
La excursión para todo el grupo cuesta {{A1}} €.</t>
  </si>
  <si>
    <t xml:space="preserve">En el club organizan una excursión para {{Q1}} niños. Por cada niño se abona 56 euros el viaje y 52 euros la entrada al teatro. ¿Cuánto se abona por todo el grupo?
Se abona por el grupo ... euros
</t>
  </si>
  <si>
    <t xml:space="preserve">Q1 : Mín = 50; Máx = 150; step 1
Q2: Mín = 10; Máx = 30; step 1
Q3: Mín = 10; Máx = 30; step 1</t>
  </si>
  <si>
    <t xml:space="preserve">&lt;p&gt;Las multiplicaciones tienen propiedad distributiva porque la multiplicación de una suma es la suma de dos multiplicaciones. Es decir, se puede calcular el coste total de estas dos maneras:&lt;/p&gt;&lt;p&gt;{{Q1}} niños × ({{Q2}} € por el autobús + {{Q3}} € por el teatro) = {{Q1}} × {{T1}} = {{A1}} €&lt;/p&gt;&lt;p&gt;{{Q1}} niños × {{Q2}} por el autobús + {{Q1}} niños × {{Q3}} € por el teatro = {{T2}} + {{T3}} = {{A1}} €&lt;/p&gt;</t>
  </si>
  <si>
    <t xml:space="preserve">{"id":"M5-NyO-50c-A-4","stimulus":"&lt;p&gt;Um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t>
  </si>
  <si>
    <t xml:space="preserve">En un mercado central hay {{Q1}} cajas de merluzas y {{Q2}} de boquerones. Si cada caja pesa &lt;span class=\"no-break\"&gt;{{Q3}} kg,&lt;/span&gt; ¿cuántos kilogramos de pescado hay en total en ese mercado?
En total hay &lt;span class=\"no-break\"&gt;{{A1}} kg&lt;/span&gt; de pescado.</t>
  </si>
  <si>
    <t xml:space="preserve">En la pescadería hay 57 cajas de calamares y 62 de cornalitos. Cada caja tiene un peso de 950 gramos. ¿Cuántos gramos de pescado hay en total?
En total hay {{A1}} gramos de pescado
</t>
  </si>
  <si>
    <t xml:space="preserve">Q1: Mín = 50; Máx = 99; step 1
Q2: Mín = 50; Máx = 99; step 1
Q3: Mín = 5; Máx = 10; step 1</t>
  </si>
  <si>
    <t xml:space="preserve">A1 = ({{Q1}}+{{Q2}})*{{Q3}}</t>
  </si>
  <si>
    <t xml:space="preserve">&lt;p&gt;Las multiplicaciones tienen propiedad distributiva porque la multiplicación de una suma es la suma de dos multiplicaciones. Es decir, se puede calcular los kilogramos de pescado de estas dos maneras:&lt;/p&gt;&lt;p&gt;({{Q1}} cajas de merluzas + {{Q2}} cajas de boquerones) × {{Q3}} kg = {{T1}} × {{Q3}} = {{A1}} kg de pescado&lt;/p&gt;&lt;p&gt;{{Q1}} cajas de merluzas × {{Q3}} kg + {{Q2}} cajas de boquerones × {{Q3}} kg = {{T2}} + {{T3}} = {{A1}} kg de pescado&lt;/p&gt;</t>
  </si>
  <si>
    <t xml:space="preserve">T1 = {{Q1}}+{{Q2}}
T2 = {{Q1}}*{{Q3}}
T3 = {{Q2}}*{{Q3}}</t>
  </si>
  <si>
    <t xml:space="preserve">{"id":"M5-NyO-50c-A-5","stimulus":"&lt;p&gt;Em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t>
  </si>
  <si>
    <t xml:space="preserve">M5-NyO-51a</t>
  </si>
  <si>
    <t xml:space="preserve">Ordena números decimales representándolos en la recta numérica (entre 0 y 1 cifras enteras, entre 1 y 3 cifras decimales)</t>
  </si>
  <si>
    <t xml:space="preserve">&lt;p&gt;Coloca estos números en la recta numérica.&lt;/p&gt;</t>
  </si>
  <si>
    <t xml:space="preserve">Number line</t>
  </si>
  <si>
    <t xml:space="preserve">Empieza en 1
31 divisiones
distancia 0.1
3 números
frecuencia 5</t>
  </si>
  <si>
    <t xml:space="preserve">&lt;p&gt;En la recta numérica, los números menores se situán a la izquierda y los mayores, a la derecha.&lt;/p&gt;</t>
  </si>
  <si>
    <t xml:space="preserve">{"id":"M5-NyO-51a-I-1","stimulus":"&lt;p&gt;Coloque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t>
  </si>
  <si>
    <t xml:space="preserve">Empieza en 4
31 divisiones
distancia 0.01
3 números
frecuencia 5</t>
  </si>
  <si>
    <t xml:space="preserve">{"id":"M5-NyO-51a-I-2","stimulus":"&lt;p&gt;Coloque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t>
  </si>
  <si>
    <t xml:space="preserve">Empieza en 7
31 divisiones
distancia 0.001
3 números
frecuencia 5</t>
  </si>
  <si>
    <t xml:space="preserve">{"id":"M5-NyO-51a-I-3","stimulus":"&lt;p&gt;Coloque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t>
  </si>
  <si>
    <t xml:space="preserve">M5-NyO-9a</t>
  </si>
  <si>
    <t xml:space="preserve">Nombra los términos de la división (dividendo, divisor, cociente y resto)</t>
  </si>
  <si>
    <t xml:space="preserve">A partir de esta división, selecciona cuál de las siguientes afirmaciones es correcta.
{{T1}} : {{Q1}} = {{Q2}} y {{Q3}}
{{T1}} es el dividendo.*
{{Q1}} es el divisor.*
{{Q2}} es el cociente.*
{{Q3}} es el resto.*
{{T1}} es el divisor.
{{T1}} es el cociente.
{{Q1}} es el dividendo.
{{Q1}} es el cociente.
{{Q2}} es el resto.
{{Q2}} es el divisor.
{{Q3}} es el dividendo.
(Se ven 3, una correcta)</t>
  </si>
  <si>
    <t xml:space="preserve">Señala cuáles de las afirmaciones son correctas
A1: El cociente es el resultado en una división *
A2: El dividendo es el número por el cual se divide
A3: El número que sobra en la división es el resto *
A4: La cantidad que se va a dividir es el dividendo * 
A5: El número de partes iguales en que se reparte es el divisor *
A6: El resto es el resultado de la división
(se ven 3 opciones, 2 correctas)</t>
  </si>
  <si>
    <t xml:space="preserve">Q1-Q2: Mín = 3; Máx = 9; step = 1
Q3: 1, 2
Uniques: true</t>
  </si>
  <si>
    <t xml:space="preserve">T1 = {{Q1}}*{{Q2}}+{{Q3}}</t>
  </si>
  <si>
    <t xml:space="preserve">dividendo : divisor = cociente + resto</t>
  </si>
  <si>
    <t xml:space="preserve">&lt;p&gt;dividendo : divisor = cociente + resto&lt;/p&gt;
Sí falla A5
&lt;p&gt;{{T1}} es el dividendo.&lt;/p&gt;
Sí falla A6
&lt;p&gt;{{T1}} es el dividendo.&lt;/p&gt;
Sí falla A7
&lt;p&gt;{{Q1}} es el divisor.&lt;/p&gt;
Sí falla A8
&lt;p&gt;{{Q1}} es el divisor.&lt;/p&gt;
Sí falla A9
&lt;p&gt;{{Q2}} es el cociente.&lt;/p&gt;
Sí falla A10
&lt;p&gt;{{Q2}} es el cociente.&lt;/p&gt;
Sí falla A11
&lt;p&gt;{{Q3}} es el resto.&lt;/p&gt;</t>
  </si>
  <si>
    <t xml:space="preserve">{"id":"M5-NyO-9a-I-1","stimulus":"&lt;p&gt;Nesta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t>
  </si>
  <si>
    <t xml:space="preserve">Calcula esta división.
{{T1}} : {{Q1}}
Dividendo = {{A1}}
Divisor = {{A2}}
Cociente = {{A3}}
Resto = {{A4}}</t>
  </si>
  <si>
    <t xml:space="preserve">Observa esta división y completa el nombre de cada término
4284 / 14= 306 + 0
4284 es el dividendo
14 es el divisor
306 es el cociente
0 es el  resto</t>
  </si>
  <si>
    <t xml:space="preserve">Q1-Q2: Mín = 50; Máx = 90; step = 1
Q3: Mín = 1; Máx = 49; step = 1</t>
  </si>
  <si>
    <t xml:space="preserve">T1 = {{Q1}}*{{Q2}}+{{Q3}}
A1 = {{T1}}
A2 = {{Q1}}
A3 = {{Q2}}
A4 = {{Q3}}</t>
  </si>
  <si>
    <t xml:space="preserve">&lt;p&gt;dividendo : divisor = cociente + resto&lt;/p&gt;
(No aplica T.E individual)</t>
  </si>
  <si>
    <t xml:space="preserve">{"id":"M5-NyO-9a-E-1","stimulus":"&lt;p&gt;Calcule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t>
  </si>
  <si>
    <t xml:space="preserve">M5-NyO-9b</t>
  </si>
  <si>
    <t xml:space="preserve">Divide sin decimales (dividendo 4 cifras, divisor 2 cifras)</t>
  </si>
  <si>
    <t xml:space="preserve">Selecciona el resultado de esta división: {{T1}} : {{Q1}}.
Cociente: {{A1}}* / {{A2}}  / {{A3}}
Resto: {{A4}} * / {{A5}} / {{A6}}</t>
  </si>
  <si>
    <t xml:space="preserve">Haz click en el resultado de esta división
6342 : 58
cociente : 20 / 109 *
Resto : 20 * / 109</t>
  </si>
  <si>
    <t xml:space="preserve">Q1-Q4: mín = 50; máx = 99; step = 1
Q5-Q6: mín = 2; máx = 49; step = 1</t>
  </si>
  <si>
    <t xml:space="preserve">T1 = {{Q1}}*{{Q2}}+{{Q5}}
A1 = {{Q2}}
A2 = {{Q3}}
A3 = {{Q4}}
A4 = {{Q5}}
A5 = {{Q6}}
A6 = 1</t>
  </si>
  <si>
    <t xml:space="preserve">Divide el dividendo entre el divisor.</t>
  </si>
  <si>
    <t xml:space="preserve">&lt;p&gt;Una división es el reparto de un dividendo tantas veces como indica el divisor.&lt;/p&gt;
Sin TE individual</t>
  </si>
  <si>
    <t xml:space="preserve">{"id":"M5-NyO-9b-I-1","stimulus":"&lt;p&gt;Selecione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t>
  </si>
  <si>
    <t xml:space="preserve">Calcula esta división.
{{T1}} : {{Q1}} = {{A1}}; resto = {{A2}}</t>
  </si>
  <si>
    <t xml:space="preserve">Completa el cálculo indicando su cociente
2548 : 34 = ...
</t>
  </si>
  <si>
    <t xml:space="preserve">Q1-Q2: Mín = 50; Máx = 99; step = 1
Q3: Mín = 1; Máx = 49; step = 1</t>
  </si>
  <si>
    <t xml:space="preserve">T1 = {{Q1}}*{{Q2}}+{{Q3}}
A1 = {{Q2}}
A2 = {{Q3}}</t>
  </si>
  <si>
    <t xml:space="preserve">&lt;p&gt;Una división es el reparto de un dividendo tantas veces como indica el divisor.&lt;/p&gt;</t>
  </si>
  <si>
    <t xml:space="preserve">{"id":"M5-NyO-9b-E-1","stimulus":"&lt;p&gt;Calcule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</si>
  <si>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xml:space="preserve">Una panadería hornea {{T1}} barras de pan cada semana. Si las reparten entre {{Q1}} locales, ¿cuántas barras recibe cada local? ¿Sobra alguna?
Cada local recibe {{A1}} barras y sobran {{A2}}. </t>
  </si>
  <si>
    <t xml:space="preserve">La panadería de Asturias elabora 1985 de pan por semana. Reparten esos kilogramos en 25 locales. ¿Cuántos kg recibe cada local? ¿Cuántos kilogramos sobran?
Cada local recibe ... kg de pan. Sobran ... kg 
</t>
  </si>
  <si>
    <t xml:space="preserve">Q1-Q2: Mín = 50; Máx = 99; step = 1
Q3: Mín = 2; Máx = 49; step = 1</t>
  </si>
  <si>
    <t xml:space="preserve">{"id":"M5-NyO-9b-A-1","stimulus":"&lt;p&gt;Uma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</si>
  <si>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Laura tiene una cinta de tela de &lt;span class=\"no-break\"&gt;{{T1}} cm&lt;/span&gt; y quiere cortarla en tiras de &lt;span class=\"no-break\"&gt;{{Q1}} cm.&lt;/span&gt; ¿Cuántas tiras tendrá al final? ¿Le sobrará algo de tela?
Puede cortarla en {{A1}} tiras y le van a sobrar &lt;span class=\"no-break\"&gt;{{A2}} cm&lt;/span&gt; de tela.</t>
  </si>
  <si>
    <t xml:space="preserve">Laura tiene una cinta de tela que mide 2550 cm, quiere cortas cintas más pequeñas de 35 cm cada una. ¿Cuántas cintas puede cortar?¿Le sobra algo?
Va a cortar ... cm y sobran ... cm de tela</t>
  </si>
  <si>
    <t xml:space="preserve">{"id":"M5-NyO-9b-A-2","stimulus":"&lt;p&gt;Laura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t>
  </si>
  <si>
    <t xml:space="preserve">En la fiesta de graduación habrá que colocar {{T1}} sillas en un auditorio. Si cada fila de asientos tendrá que tener {{Q1}} asientos, ¿cuántas filas habrá en total? ¿Sobrarán sillas?
En la fiesta habrá {{A1}} filas y sobrarán {{A2}} sillas.</t>
  </si>
  <si>
    <t xml:space="preserve">Para la fiesta de graduación se quieren ubicar 1428 sillas. Sí por cada fila se colocan 18 sillas. ¿Cuántas filas se pueden armar? ¿Sobran sillas?
Se pueden armar ... filas. Sobran ... sillas</t>
  </si>
  <si>
    <t xml:space="preserve">{"id":"M5-NyO-9b-A-3","stimulus":"&lt;p&gt;Em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</si>
  <si>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Para transportar {{T1}} botellas de agua por avión se han guardado en paquetes de {{Q1}} botellas. Calcula cuántos paquetes se subirán al avión y si van a quedar botellas sueltas.
Se van a hacer {{A1}} paquetes y quedarán {{A2}} botellas sueltas.</t>
  </si>
  <si>
    <t xml:space="preserve">Los organizadores de un show de youtubers, compraron 2827 botellas de agua para repartirlas en diferentes sectores del teatro. Preparan packs de 45 botellas. Indica cuántos packs pueden armar y si quedan botellas sueltas.
Pueden armar ... packs y quedan ... sueltas</t>
  </si>
  <si>
    <t xml:space="preserve">{"id":"M5-NyO-9b-A-4","stimulus":"&lt;p&gt;Para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</si>
  <si>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Lucía va a enviar {{T1}} &lt;i&gt;cupcakes&lt;/i&gt; en bandejas en las que caben {{Q1}} unidades. ¿Cuántas bandejas tiene que enviar? ¿Cuántos &lt;i&gt;cupcakes&lt;/i&gt; se quedarán fuera de las bandejas?
Lucía va a enviar {{A1}} bandejas y habrá {{A2}} &lt;i&gt;cupcakes&lt;/i&gt; sueltos.</t>
  </si>
  <si>
    <t xml:space="preserve">Lucy tiene que preparar 3642 cupcakes para un evento. Para enviarlos dispone de cajas, en las que puede colocar 25 cupcakes. 
¿Cuántas cajas puede armar? ¿Cuántos cupcakes quedan fuera de las cajas?
Puede armar ... cajas, y quedan ... cupcakes</t>
  </si>
  <si>
    <t xml:space="preserve">{"id":"M5-NyO-9b-A-5","stimulus":"&lt;p&gt;Lúcia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t>
  </si>
  <si>
    <t xml:space="preserve">M5-NyO-9c</t>
  </si>
  <si>
    <t xml:space="preserve">Utiliza la relación que existe entre los términos de la división</t>
  </si>
  <si>
    <t xml:space="preserve">Sin calcular estas divisiones exactas, selecciona las que comparten el mismo cociente.
{{T1}} : {{Q2}}*
{{T2}} : {{T3}}*
{{T4}} : {{T5}}
{{T6}} : {{T7}}
{{T8}} : {{Q1}}
(Se ven 4, 2 correctas)</t>
  </si>
  <si>
    <t xml:space="preserve">Sí {{Q2}} es el cociente entre {{T1}} y {{Q1}}, y  su resto es cero; indica que cálculo tiene el mismo cociente.
A1: 2 × {{T1}} : {{Q1}}
A2: {{T1}} : 2 × {{Q1}}
A3: {{T1}} × 2 : {{Q1}} × 2 *
A4: {{T1}} × 3 : {{Q1}}
</t>
  </si>
  <si>
    <t xml:space="preserve">Q1: mín = 4; máx = 10; step = 1
Q2: mín = 4; máx = 10; step = 1
Q3: 2, 3, 4, 5</t>
  </si>
  <si>
    <t xml:space="preserve">T1 = {{Q1}*{{Q2}}
T2 = {{Q1}*{{Q2}}*{{Q3}}
T3 = {{Q2}*{{Q3}}
---
T4 = ({{Q1}}+1)*{{Q2}}
T5 = {{Q1}}+1
T6 = ({{Q1}}-1)*({{Q2}}+1)
T7 = {{Q1}}-1
T8 = {{Q1}}*({{Q2}}-1)</t>
  </si>
  <si>
    <t xml:space="preserve">En las divisiones exactas, si se multiplica el dividendo y el divisor por el mismo número, el cociente no varía.</t>
  </si>
  <si>
    <t xml:space="preserve">&lt;p&gt;En las divisiones exactas, si se multiplica el dividendo y el divisor por el mismo número, el cociente no varía. En este caso, las divisiones con el mismo cociente son:&lt;/p&gt;&lt;p&gt;{{T1}} : {{Q2}} = {{Q1}}&lt;/p&gt;&lt;p&gt;{{T2}} : {{T3}} = {{Q1}}&lt;/p&gt;
- Si falla A3:
El cociente de esta división es {{Q2}}.
- Si falla A4:
El cociente de esta división es {{T9}}.
- Si falla A5:
El cociente de esta división es {{T10}}.</t>
  </si>
  <si>
    <t xml:space="preserve">T9 = {{Q2}}+1
T10 = {{Q2}}-1</t>
  </si>
  <si>
    <t xml:space="preserve">{"id":"M5-NyO-9c-I-1","stimulus":"&lt;p&gt;Sem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t>
  </si>
  <si>
    <t xml:space="preserve">Completa la siguiente tabla sin necesidad de calcular las divisiones.
Dividendo Divisor Cociente Resto
{{T1}}     {{T2}}  {{T3}}  {{T4}}
{{T5}}     {{T6}}  {{A1}}  {{A2}}
{{T7}}     {{Q1}}  {{A3}}  {{A4}}</t>
  </si>
  <si>
    <t xml:space="preserve">Sí al dividir 3846 con 12, el cociente es 328 y el resto 10,
¿cuál es el cociente y el resto, al multiplicar por dos al dividendo y al divisor?
El cociente es ... y el resto ...
</t>
  </si>
  <si>
    <t xml:space="preserve">Q1: mín = 5; máx = 10; step = 1
Q2: mín = 5; máx = 10; step = 1
Q3: mín = 0; máx = 4; step = 1
Q4: 2, 3, 4
Q5: 2, 3, 4 </t>
  </si>
  <si>
    <t xml:space="preserve">T1 = ({{Q1}}*{{Q2}}+{{Q3}})*{{Q4}}
T2 = {{Q1}}*{{Q4}}
T3 = {{Q2}} ok
T4 = {{Q3}}*{{Q4}}
T5 = ({{Q1}}*{{Q2}}+{{Q3}})*{{Q4}}*{{Q5}}
T6 = {{Q1}}*{{Q4}}*{{Q5}}
T7 = {{Q1}}*{{Q2}}+{{Q3}}
A1 = {{Q2}}
A2 = {{Q3}}*{{Q4}}*{{Q5}}
A3 = {{Q2}} ok
A4 = {{Q3}} ok</t>
  </si>
  <si>
    <t xml:space="preserve">En las divisiones enteras, si se multiplica o se divide el dividendo y el divisor por el mismo número, el cociente no varía pero el resto se multiplica o se divide por el mismo número.</t>
  </si>
  <si>
    <t xml:space="preserve">&lt;p&gt;En las divisiones enteras, si se multiplica o se divide el dividendo y el divisor por el mismo número, el cociente no varía pero el resto se multiplica o se divide por el mismo número. Por ello, en la segunda fila el dividendo, el divisor y el resto están multipicados por {{Q5}} y, en la tercera fila, están divididos entre {{Q4}}.&lt;/p&gt;
Dividendo       | Divisor             | Cociente | Resto
{{T1}}                |{{T2}}                | {{T3}}      |{{T4}}
{{T1}} × {{Q5}} |{{T2}} × {{Q5}} |{{T3}}       |{{T4}} × {{Q5}}
{{T1}} : {{Q4}}  |{{T2}} : {{Q4}}  |{{T3}}       |{{T4}} : {{Q4}}</t>
  </si>
  <si>
    <t xml:space="preserve">{"id":"M5-NyO-9c-E-1","stimulus":"&lt;p&gt;Complete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t>
  </si>
  <si>
    <t xml:space="preserve">M5-NyO-9d</t>
  </si>
  <si>
    <t xml:space="preserve">Comprueba el resultado de una división sin decimales utilizando la propiedad fundamental de la división (dividendo 4 cifras, divisor 2 cifras)</t>
  </si>
  <si>
    <t xml:space="preserve">Observa esta división y elige la opción que representa la propiedad fundamental de la división.
{{T1}} : {{Q1}} = {{Q2}}, con resto = {{Q3}}
{{T1}} = {{Q1}} × {{Q2}} + {{Q3}} *
{{Q1}} = {{T1}} × {{Q2}} + {{Q3}} 
{{T1}} = {{Q1}} + {{Q2}} + {{Q3}}
{{T1}} = {{Q1}} × {{Q2}} × {{Q3}}
{{T1}} = {{Q1}} × ({{Q2}} + {{Q3}})
(se ven 3)</t>
  </si>
  <si>
    <t xml:space="preserve">Elige la opción que comprueba la propiedad fundamental de la división.
{{Q1}} = {{T1}} × {{Q2}} + {{T2}} *
{{Q1}} = {{T1}} + {{Q2}} + {{T2}} 
{{Q1}} = {{T1}} + {{Q2}}  × {{T2}}
{{Q1}} = {{T1}}  × {{Q2}} × {{T2}}
{{Q1}} = {{T1}} + {{Q2}} - {{T2}}
</t>
  </si>
  <si>
    <t xml:space="preserve">Q1: mín = 10; máx = 99; step = 1
Q2: mín = 10; máx = 99; step = 1
Q3: mín = 0; máx = 9; step = 1</t>
  </si>
  <si>
    <t xml:space="preserve">T1: {{Q1}}*{{Q2}}+{{Q3}}</t>
  </si>
  <si>
    <t xml:space="preserve">La propiedad fundamental de la división permite saber si la división se ha hecho correctamente.</t>
  </si>
  <si>
    <t xml:space="preserve">&lt;p&gt;La propiedad fundamental de la división, dividendo = divisor × cociente + resto, permite saber si la división se ha hecho correctamente.&lt;/p&gt;
Sin TE particular</t>
  </si>
  <si>
    <t xml:space="preserve">{"id":"M5-NyO-9d-I-1","stimulus":"&lt;p&gt;Observe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t>
  </si>
  <si>
    <t xml:space="preserve">En una división, el divisor es {{Q1}}, el cociente es {{Q2}} y el resto, {{Q3}}. ¿Cuál es el valor del dividendo?
El dividendo es {{A1}}.</t>
  </si>
  <si>
    <t xml:space="preserve">Completa y verifica con la propiedad fundamental de la división que 71 es el cociente de dividir 1421 y 20, y su resto es 1. 
A1: 1421 = 20 × 71+ 1
 </t>
  </si>
  <si>
    <t xml:space="preserve">Q1: mín = 10; máx = 99; step = 1
Q2: mín = 10; máx = 99; step = 1
Q3: mín = 1; máx = 9; step = 1</t>
  </si>
  <si>
    <t xml:space="preserve">A1 = {{Q1}}*{{Q2}}+{{Q3}}</t>
  </si>
  <si>
    <t xml:space="preserve">&lt;p&gt;La propiedad fundamental de las división, dividendo = divisor × cociente + resto, permite saber si la división se ha hecho correctamente.&lt;/p&gt;&lt;p&gt;Por lo tanto:&lt;/p&gt;&lt;p&gt;{{Q1}} × {{Q2}} + {{Q3}} = {{A1}}&lt;/p&gt;
Sin TE particular</t>
  </si>
  <si>
    <t xml:space="preserve">{"id":"M5-NyO-9d-E-1","stimulus":"&lt;p&gt;Em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t>
  </si>
  <si>
    <t xml:space="preserve">A una entrega de premios ha asistido un gran número de personas. Se les ha repartido de manera que en cada mesa haya {{Q1}} personas, con lo cual se han ocupado {{Q2}} mesas. Sin embargo, todavía quedan {{Q3}} personas sin sentarse. Utiliza la prueba fundamental de la división para saber cuánta gente fue a la entrega de premios.
A la entrega de premios asistieron {{A1}} personas.</t>
  </si>
  <si>
    <t xml:space="preserve">Q1: mín = 6; máx = 12; step = 1
Q2: mín = 10; máx = 20; step = 1
Q3: mín = 2; máx = 5; step = 1</t>
  </si>
  <si>
    <t xml:space="preserve">&lt;p&gt;La propiedad fundamental de las división, dividendo = divisor × cociente + resto, permite saber si la división se ha hecho correctamente.&lt;/p&gt;&lt;p&gt;Por lo tanto:&lt;/p&gt;&lt;p&gt;{{Q1}} personas × {{Q2}} mesas + {{Q3}} personas por sentarse = {{A1}} personas&lt;/p&gt;
Sin TE particular</t>
  </si>
  <si>
    <t xml:space="preserve">{"id":"M5-NyO-9d-A-1","stimulus":"&lt;p&gt;Um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t>
  </si>
  <si>
    <t xml:space="preserve">En un tren se han distribuido los pasajeros de la siguiente manera: hay {{Q1}} personas sentadas en cada uno de los {{Q2}} vagones, mientras {{Q3}} personas tienen que ir de pie. Utiliza la prueba fundamental de la división para calcular cuántos pasajeros viajan en el tren.
En el tren viajan {{A1}} pasajeros.
</t>
  </si>
  <si>
    <t xml:space="preserve">Q1: mín = 50; máx = 90; step = 1
Q2: mín = 6; máx = 12; step = 1
Q3: mín = 2; máx = 5; step = 1</t>
  </si>
  <si>
    <t xml:space="preserve">&lt;p&gt;La propiedad fundamental de las división, dividendo = divisor × cociente + resto, permite saber si la división se ha hecho correctamente.&lt;/p&gt;&lt;p&gt;Por lo tanto:&lt;/p&gt;&lt;p&gt;{{Q1}} pasajeros sentados × {{Q2}} vagones + {{Q3}} pasajeros de pie = {{A1}} pasajeros&lt;/p&gt;
Sin TE particular</t>
  </si>
  <si>
    <t xml:space="preserve">{"id":"M5-NyO-9d-A-2","stimulus":"&lt;p&gt;Em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t>
  </si>
  <si>
    <t xml:space="preserve">En una cosecha se han recogido tantas zanahorias que se han guardado en {{Q1}} cajas de {{Q2}} kilogramos cada una. Tan solo han quedado {{Q3}} kilogramos fuera de las cajas. Utiliza la prueba fundamental de la división para saber cuántos son los kilogramos de zanahoras que se han cosechado.
Se han recogido {{A1}} kg de zanahorias.</t>
  </si>
  <si>
    <t xml:space="preserve">Q1: mín = 40; máx = 60; step = 1
Q2: mín = 40; máx = 60; step = 1
Q3: mín = 2; máx = 39; step = 1</t>
  </si>
  <si>
    <t xml:space="preserve">&lt;p&gt;La propiedad fundamental de las división, dividendo = divisor × cociente + resto, permite saber si la división se ha hecho correctamente.&lt;/p&gt;&lt;p&gt;Por lo tanto:&lt;/p&gt;&lt;p&gt;{{Q1}} cajas × {{Q2}} kg + {{Q3}} kg fuera de las cajas = {{A1}} kg de zanahorias&lt;/p&gt;
Sin TE particular</t>
  </si>
  <si>
    <t xml:space="preserve">{"id":"M5-NyO-9d-A-3","stimulus":"&lt;p&gt;Em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t>
  </si>
  <si>
    <t xml:space="preserve">Una fábrica de chocolate embala los bombones que fabrica cada día en cajas de {{Q1}} unidades. En un día han llenado {{Q2}} cajas y solo les han sobrado {{Q3}} por embalar. Utiliza la prueba fundamental de la división para saber cuántos bombones han fabricado en total.
En ese día han fabricado {{A1}} bombones.
</t>
  </si>
  <si>
    <t xml:space="preserve">Q1: mín = 80; máx = 150; step = 1
Q2: mín = 30; máx = 60; step = 1
Q3: mín = 2; máx = 29; step = 1</t>
  </si>
  <si>
    <t xml:space="preserve">&lt;p&gt;La propiedad fundamental de las división, dividendo = divisor × cociente + resto, permite saber si la división se ha hecho correctamente.&lt;/p&gt;&lt;p&gt;Por lo tanto:&lt;/p&gt;&lt;p&gt;{{Q1}} bombones × {{Q2}} cajas + {{Q3}} bombones por embalar = {{A1}} bombones&lt;/p&gt;
Sin TE particular</t>
  </si>
  <si>
    <t xml:space="preserve">{"id":"M5-NyO-9d-A-4","stimulus":"&lt;p&gt;Uma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t>
  </si>
  <si>
    <t xml:space="preserve">Durante un día un camión cisterna repartió agua de manera que cada uno de los {{Q1}} pueblos recibió {{Q1}} litros de agua. Al terminar el día quedaban {{Q3}} por repartir. Utiliza la prueba fundamental de la división para calcular cuántos litros llevaba el camión cisterna al principio del día.
El camión cisterna llevaba {{A1}} litros.</t>
  </si>
  <si>
    <t xml:space="preserve">Q1: mín = 10; máx = 20; step = 1
Q2: mín = 400; máx = 500; step = 1
Q3: mín = 2; máx = 9; step = 1</t>
  </si>
  <si>
    <t xml:space="preserve">&lt;p&gt;La propiedad fundamental de las división, dividendo = divisor × cociente + resto, permite saber si la división se ha hecho correctamente.&lt;/p&gt;&lt;p&gt;Por lo tanto:&lt;/p&gt;&lt;p&gt;{{Q1}} pueblos × {{Q2}} l + {{Q3}} l quedan por repartir = &lt;span class=\"no-break\"&gt;{{A1}} l&lt;/span&gt;&lt;/p&gt;
Sin TE particular</t>
  </si>
  <si>
    <t xml:space="preserve">{"id":"M5-NyO-9d-A-5","stimulus":"&lt;p&gt;Durante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t>
  </si>
  <si>
    <t xml:space="preserve">M5-NyO-10a</t>
  </si>
  <si>
    <t xml:space="preserve">Aplica la jerarquía de las operaciones y los usos del paréntesis (núms. de 1 y 2 cifras enteras)</t>
  </si>
  <si>
    <t xml:space="preserve">Escoge el resultado de esta operación.
{{Q1}} × ({{Q2}} − {{Q3}}) + {{Q4}} = ...
{{A1}}*
{{A2}}
{{A3}}</t>
  </si>
  <si>
    <t xml:space="preserve">Une cada cálculo con su resultado
{{A1}} = 13 + 5 + 21 × 4
{{A2}} = ( 11 + 9 ) × 20 - 6
{{A3}} = 24 + 9 × ( 10 + 23 )
</t>
  </si>
  <si>
    <t xml:space="preserve">Q1: mín = 2; máx = 10; step 1
Q2: mín = 25; máx = 50; step 1
Q3: mín = 1; máx = 24; step 1
Q4: mín = 3; máx = 50; step 1</t>
  </si>
  <si>
    <t xml:space="preserve">A1 = {{Q1}}*({{Q2}}-{{Q3}})+{{Q4}}
A2 = {{Q1}}*{{Q2}}-{{Q3}}+{{Q4}}
A3 = {{Q1}}*({{Q2}}-{{Q3}}+{{Q4}})</t>
  </si>
  <si>
    <t xml:space="preserve">En las operaciones combinadas, hay que calcular primero los paréntesis, luego las multiplicaciones y divisiones y, por último, las sumas y restas.</t>
  </si>
  <si>
    <t xml:space="preserve">&lt;p&gt;En esta operación combinada, hay que calcular primero el paréntesis:&lt;/p&gt;&lt;p&gt;{{Q1}} × ({{Q2}} − {{Q3}}) + {{Q4}} = {{Q1}} × {{T1}} + {{Q4}}&lt;/p&gt;&lt;p&gt;Luego, la multiplicación:&lt;/p&gt;&lt;p&gt;{{Q1}} × {{T1}} + {{Q4}} = {{T2}} + {{Q4}}&lt;/p&gt;&lt;p&gt;Por último, la suma:&lt;/p&gt;&lt;p&gt;{{T2}} + {{Q4}} = {{A1}}&lt;/p&gt;
Sin TE individual</t>
  </si>
  <si>
    <t xml:space="preserve">T1 = {{Q2}}-{{Q3}}
T2 = {{Q1}}*({{Q2}}-{{Q3}})</t>
  </si>
  <si>
    <t xml:space="preserve">{"id":"M5-NyO-10a-I-1","stimulus":"&lt;p&gt;Escolha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</si>
  <si>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Escoge el resultado de esta operación.
{{Q1}} × ({{Q2}} + {{Q3}} − {{Q4}}) = ..
{{A1}}*
{{A2}}
{{A3}}</t>
  </si>
  <si>
    <t xml:space="preserve">Q1: mín = 5; máx = 10; step 1
Q2: mín = 5; máx = 20; step 1
Q3: mín = 1; máx = 10; step 1
Q4: mín = 2; máx = 5; step 1</t>
  </si>
  <si>
    <t xml:space="preserve">A1 = {{Q1}}*({{Q2}}+{{Q3}}-{{Q4}})
A2 = {{Q1}}*{{Q2}}+{{Q3}}-{{Q4}}
A3 = {{Q1}}*({{Q2}}+{{Q3}})-{{Q4}}</t>
  </si>
  <si>
    <t xml:space="preserve">&lt;p&gt;En esta operación combinada, hay que calcular primero el paréntesis:&lt;/p&gt;&lt;p&gt;{{Q1}} × ({{Q2}} + {{Q3}} − {{Q4}}) = {{Q1}} × {{T1}}&lt;/p&gt;&lt;p&gt;Luego, la multiplicación:&lt;/p&gt;&lt;p&gt;{{Q1}} × {{T1}} = {{A1}}&lt;/p&gt;
Sin TE individual</t>
  </si>
  <si>
    <t xml:space="preserve">T1 = {{Q2}}+{{Q3}}-{{Q4}}</t>
  </si>
  <si>
    <t xml:space="preserve">{"id":"M5-NyO-10a-I-2","stimulus":"&lt;p&gt;Escolha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</si>
  <si>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Escoge el resultado de esta operación.
{{Q1}} + ({{Q2}} + {{Q3}}) × {{Q4}} = ...
{{A1}}*
{{A2}}
{{A3}}</t>
  </si>
  <si>
    <t xml:space="preserve">Q1: mín = 1; máx = 20; step 1
Q2: mín = 1; máx = 20; step 1
Q3: mín = 1; máx = 20; step 1
Q4: mín = 3; máx = 5; step 1</t>
  </si>
  <si>
    <t xml:space="preserve">A1 = {{Q1}}+({{Q2}}+{{Q3}})*{{Q4}}
A2 = ({{Q1}}+{{Q2}}+{{Q3}})*{{Q4}}
A3 = {{Q1}}+{{Q2}}+{{Q3}}*{{Q4}}</t>
  </si>
  <si>
    <t xml:space="preserve">&lt;p&gt;En esta operación combinada, hay que calcular primero el paréntesis:&lt;/p&gt;&lt;p&gt;{{Q1}} + ({{Q2}} + {{Q3}}) × {{Q4}} = {{Q1}} + {{T1}} × {{Q4}}&lt;/p&gt;&lt;p&gt;Luego, la multiplicación:&lt;/p&gt;&lt;p&gt;{{Q1}} + {{T1}} × {{Q4}} = {{Q1}} + {{T2}}&lt;/p&gt;&lt;p&gt;Por último, la suma:&lt;/p&gt;&lt;p&gt;{{Q1}} + {{T2}} = {{A1}}&lt;/p&gt;
Sin TE individual</t>
  </si>
  <si>
    <t xml:space="preserve">T1 = {{Q2}}+{{Q3}}
T2 = ({{Q2}}+{{Q3}})*{{Q4}}</t>
  </si>
  <si>
    <t xml:space="preserve">{"id":"M5-NyO-10a-I-3","stimulus":"&lt;p&gt;Escolha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t>
  </si>
  <si>
    <t xml:space="preserve">Resuelve esta operación.
{{Q1}} × ({{Q2}} − {{Q3}}) + {{Q4}} = {{A1}}</t>
  </si>
  <si>
    <t xml:space="preserve">Resuelve este cálculo
{{A1}} = 12 × (15 - 8) + 21
</t>
  </si>
  <si>
    <t xml:space="preserve">Q1: mín = 2; máx = 10; step 1
Q2: mín = 25; máx = 50; step 1
Q3: mín = 1; máx = 24; step 1
Q4: mín = 1; máx = 50; step 1</t>
  </si>
  <si>
    <t xml:space="preserve">A1 = {{Q1}}*({{Q2}}-{{Q3}})+{{Q4}}</t>
  </si>
  <si>
    <t xml:space="preserve">Ordena los pasos con los que se calculan las operaciones combinadas.
Se calculan los paréntesis.
Se calculan las multiplicaciones y divisiones.
Se calculan las sumas y restas.
[Order list]</t>
  </si>
  <si>
    <t xml:space="preserve">Empieza calculando la operación dentro del paréntesis.
{{Q1}} × ({{Q2}} − {{Q3}}) + {{Q4}} = {{Q1}} × {{A2}} + {{Q4}}
(Cloze math)
A2 = {{Q2}}-{{Q3}}</t>
  </si>
  <si>
    <t xml:space="preserve">A continuación, resuelve la multiplicación.
{{Q1}} × {{T1}} + {{Q4}} = {{A3}} + {{Q4}}
(Cloze math)
T1 = {{Q2}}-{{Q3}}
A3 = ({{Q2}}-{{Q3}})*{{Q1}}</t>
  </si>
  <si>
    <t xml:space="preserve">Por último, suma.
{{T2}} + {{Q4}} = {{A4}}
(Cloze math)
T2 = ({{Q2}}-{{Q3}})*{{Q1}}
A4 = {{Q1}}*({{Q2}}-{{Q3}})+{{Q4}}</t>
  </si>
  <si>
    <t xml:space="preserve">{"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t>
  </si>
  <si>
    <t xml:space="preserve">Resuelve esta operación.
({{Q2}} + {{Q3}} − {{Q4}}) × {{Q1}} = {{A1}}</t>
  </si>
  <si>
    <t xml:space="preserve">Q1: mín = 5; máx = 20; step 1
Q2: mín = 5; máx = 20; step 1
Q3: mín = 1; máx = 10; step 1
Q4: mín = 2; máx = 5; step 1</t>
  </si>
  <si>
    <t xml:space="preserve">A1 = ({{Q2}}+{{Q3}}-{{Q4}})*{{Q1}}</t>
  </si>
  <si>
    <t xml:space="preserve">Empieza calculando las operaciones dentro del paréntesis.
({{Q2}} + {{Q3}} − {{Q4}}) × {{Q1}} = {{A2}} × {{Q1}}
(Cloze math)
A2 = {{Q2}}+{{Q3}}-{{Q4}}</t>
  </si>
  <si>
    <t xml:space="preserve">Por último, resuelve la multiplicación.
{{T1}} × {{Q1}} = {{A3}}
(Cloze math)
A3 = ({{Q2}}+{{Q3}}-{{Q4}})*{{Q1}}</t>
  </si>
  <si>
    <t xml:space="preserve">{"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t>
  </si>
  <si>
    <t xml:space="preserve">Resuelve esta operación.
{{Q1}} + ({{Q2}} + {{Q3}}) × {{Q4}} = {{A1}}</t>
  </si>
  <si>
    <t xml:space="preserve">Q1: mín = 1; máx = 20; step 1
Q2: mín = 1; máx = 20; step 1
Q3: mín = 1; máx = 20; step 1
Q4: mín = 2; máx = 5; step 1</t>
  </si>
  <si>
    <t xml:space="preserve">A1 = {{Q1}}+({{Q2}}+{{Q3}})*{{Q4}}</t>
  </si>
  <si>
    <t xml:space="preserve">Empieza calculando la operación dentro del paréntesis.
{{Q1}} + ({{Q2}} + {{Q3}}) × {{Q4}} = {{Q1}} + {{A1}} × {{Q4}}
(Cloze math)
A1 = {{Q2}}+{{Q3}}</t>
  </si>
  <si>
    <t xml:space="preserve">A continuación, resuelve la multiplicación.
{{Q1}} + {{T1}} × {{Q4}} = {{Q1}} + {{A3}}
(Cloze math)
T1 = {{Q2}}+{{Q3}}
A3 = ({{Q2}}+{{Q3}})*{{Q4}}</t>
  </si>
  <si>
    <t xml:space="preserve">Por último, suma.
{{Q1}} + {{T2}} = {{A4}}
(Cloze math)
T2 = ({{Q2}}+{{Q3}})*{{Q4}}
A4 = {{Q1}}+({{Q2}}+{{Q3}})*{{Q4}}</t>
  </si>
  <si>
    <t xml:space="preserve">{"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t>
  </si>
  <si>
    <t xml:space="preserve">Carmen tiene {{Q1}} cajas que contienen cada una {{Q2}} lápices de colores y {{Q3}} negros. Por su cumpleaños, su abuela le ha regalado {{Q4}} lápices flúor. ¿Cuántos lápices tiene ahora?
Carmen tiene {{A1}} lápices.</t>
  </si>
  <si>
    <t xml:space="preserve">Pía tiene 4 cajas con lápices , 12 son de colores y 6 negros. Su abuela le regala 6 cajas, con 8 lápices flúor cada una. ¿Cuántos lápices tiene en total?
Tiene ... lápices</t>
  </si>
  <si>
    <t xml:space="preserve">Q1: mín = 2; máx = 12
Q2: mín = 2; máx = 24
Q3: mín = 2; máx = 10
Q4: mín = 2; máx = 24</t>
  </si>
  <si>
    <t xml:space="preserve">A1 = {{Q1}}*({{Q2}} + {{Q3}}) + {{Q4}}</t>
  </si>
  <si>
    <t xml:space="preserve">¿Con qué expresión se calcula el número de lápices de Carmen?
{{Q1}} × ({{Q2}} + {{Q3}}) + {{Q4}} *
{{Q1}} + {{Q2}} + {{Q3}} + {{Q4}}
{{Q1}} × {{Q2}} + {{Q3}} + {{Q4}}</t>
  </si>
  <si>
    <t xml:space="preserve">Empieza calculando la operación dentro del paréntesis.
{{Q1}} × ({{Q2}} + {{Q3}}) + {{Q4}} = {{Q1}} × {{A2}} + {{Q4}}
(Cloze math)
A2 = {{Q2}}+{{Q3}}</t>
  </si>
  <si>
    <t xml:space="preserve">A continuación, resuelve la multiplicación.
{{Q1}} × {{T1}} + {{Q4}} = {{A3}} + {{Q4}}
(Cloze math)
T1 = {{Q2}}+{{Q3}}
A3 = {{Q1}}*({{Q2}}+{{Q3}})</t>
  </si>
  <si>
    <t xml:space="preserve">Por último, suma para obtener el número de lápices.
{{T3}} + {{Q4}} = {{A4}}
(Cloze math)
T3 = {{Q1}}*({{Q2}}+{{Q3}})
A4 = {{Q1}}*({{Q2}} + {{Q3}}) + {{Q4}}</t>
  </si>
  <si>
    <t xml:space="preserve">{"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t>
  </si>
  <si>
    <t xml:space="preserve">Guadalupe ha invitado a sus amigos a merendar por su cumpleaños un menú de {{Q3}} € por persona y, en total, son {{Q2}} personas. Después, han ido a la bolera y ha pagado {{Q4}} € por alquilar una pista. Si Guadalupe tenía {{Q1}} € ahorrados, ¿cuánto dinero tiene ahora?
A Guadalupe le quedan {{A1}} €.</t>
  </si>
  <si>
    <t xml:space="preserve">Guadalupe invita a sus amigos al cine. Tiene 153 euros en sus ahorros. Compra 5 entradas, cada una a 8 euros. Los invita con un helado, por los que paga 5 euros en total. ¿Cuánto dinero le queda a Guadalupe en sus ahorros?
Le quedan ... euros de sus ahorros</t>
  </si>
  <si>
    <t xml:space="preserve">Q1: mín = 200; máx = 300; step: 1
Q2: mín = 3; máx = 10; step: 1
Q3: mín = 6; máx = 12; step: 1
Q4: mín = 40; máx = 60; step: 1</t>
  </si>
  <si>
    <t xml:space="preserve">A1 = {{Q1}}-{{Q2}}*{{Q3}}-{{Q4}}</t>
  </si>
  <si>
    <t xml:space="preserve">¿Con qué expresión se calcula cuánto dinero le queda a Guadalupe?
{{Q1}} − ({{Q2}} × {{Q3}} + {{Q4}})*
{{Q1}} + {{Q2}} + {{Q3}} + {{Q4}}
{{Q1}} − {{Q2}} × {{Q3}} + {{Q4}}</t>
  </si>
  <si>
    <t xml:space="preserve">Empieza calculando la multiplicación dentro del paréntesis.
{{Q1}} − ({{Q2}} × {{Q3}} + {{Q4}}) = {{Q1}} − ({{A2}} + {{Q4}})
(Cloze math)
A2 = {{Q2}}*{{Q3}}</t>
  </si>
  <si>
    <t xml:space="preserve">A continuación, resuelve la suma dentro del paréntesis:
{{Q1}} − ({{T1}} + {{Q4}}) = {{Q1}} − {{A3}}
(Cloze math)
T1 = {{Q2}}*{{Q3}}
A3 = {{Q2}}*{{Q3}}+{{Q4}}</t>
  </si>
  <si>
    <t xml:space="preserve">Por último, resta para obtener el dinero que le queda a Guadalupe.
{{Q1}} − {{T2}} = {{A4}}
(Cloze math)
T2 = {{Q2}}*{{Q3}}+{{Q4}}
A4 = {{Q1}}-{{Q2}}*{{Q3}}-{{Q4}}</t>
  </si>
  <si>
    <t xml:space="preserve">{"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t>
  </si>
  <si>
    <t xml:space="preserve">Agustín compró {{Q1}} &lt;i&gt;packs&lt;/i&gt; de refrescos con {{Q2}} latas cada uno, pero cuando llegó a casa se abrieron {{Q3}} de las latas. Volvió a la tienda y compró {{Q4}} latas más. ¿Cuántos refrescos tiene en total?
Agustín tiene {{A1}} latas.</t>
  </si>
  <si>
    <t xml:space="preserve">Agustín prepara su fiesta de cumpleaños. Necesita bebidas. Compra 7 pack de gaseosas, los que tienen cada uno, 18 gaseosas de naranja y 4 de lima; 3 pack con 12 jugos de limón y 8 de pomelo; agrega 12 gaseosas de cola. ¿Cuántas bebidas compró?
Compró ... bebidas</t>
  </si>
  <si>
    <t xml:space="preserve">Q1: mín = 2; máx = 4; step: 1
Q2: mín = 6; máx = 8; step: 1
Q3: mín = 6; máx = 11; step: 1
Q4: mín = 4; máx = 10; step: 1</t>
  </si>
  <si>
    <t xml:space="preserve">A1 = {{Q1}}*{{Q2}}-{{Q3}}+{{Q4}}</t>
  </si>
  <si>
    <t xml:space="preserve">¿Con qué expresión se calcula los refrescos que tiene Agustín?
{{Q1}} × {{Q2}} − {{Q3}} + {{Q4}}*
{{Q1}} × ({{Q2}} − {{Q3}}) + {{Q4}}
{{Q1}} − {{Q2}} × {{Q3}} + {{Q4}}</t>
  </si>
  <si>
    <t xml:space="preserve">Empieza calculando la operación la multiplicación.
{{Q1}} × {{Q2}} − {{Q3}} + {{Q4}} = {{A2}} − {{Q3}} + {{Q4}}
(Cloze math)
A2 = {{Q1}}*{{Q2}}</t>
  </si>
  <si>
    <t xml:space="preserve">Por último, opera para obtener los refrescos que tiene Agustín.
{{T1}} − {{Q3}} + {{Q4}} = {{A3}}
(Cloze math)
T1 = {{Q1}}*{{Q2}}
A3 = {{Q1}}*{{Q2}}-{{Q3}}+{{Q4}}</t>
  </si>
  <si>
    <t xml:space="preserve">{"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t>
  </si>
  <si>
    <t xml:space="preserve">Un repartidor ha entregado en una heladería {{Q1}} cajas con {{Q2}} polos cada una y {{Q3}} cajas con {{Q4}} conos de chocolate cada una. ¿Cuántos helados trae el repartidor?
Trae {{A1}} helados.</t>
  </si>
  <si>
    <t xml:space="preserve">Don Mateo vende helados con su carrito, en el parque los domingos. Lleva {{Q1}} cajas con helados de agua, cada uno con {{Q2}} de frutilla.; {{Q3}} cajas con los de crema, en las cuáles hay {{Q4}} de chocolate y {{Q5}} de vainilla; y {{Q6}} cajas con {{Q7}} bombones cada uno.¿Cuántos helados lleva en total para vender?
Lleva para vender {{A1}} 
</t>
  </si>
  <si>
    <t xml:space="preserve">Q1: mín = 2; máx = 10
Q2: mín = 2; máx = 20
Q3: mín = 2; máx = 10
Q4: mín = 2; máx = 20</t>
  </si>
  <si>
    <t xml:space="preserve">A1 = {{Q1}}*{{Q2}}+{{Q3}}*{{Q4}}</t>
  </si>
  <si>
    <t xml:space="preserve">¿Con qué expresión se calcula los helados del repartidor?
{{Q1}} × {{Q2}} + {{Q3}} × {{Q4}}*
{{Q1}} × {{Q2}} + {{Q3}} + {{Q4}}
{{Q1}} + {{Q2}} + {{Q3}} × {{Q4}}</t>
  </si>
  <si>
    <t xml:space="preserve">Empieza calculando las multiplicaciones.
{{Q1}} × {{Q2}} + {{Q3}} × {{Q4}} = {{A2}} + {{A3}}
(Cloze math)
A2 = {{Q1}}*{{Q2}}
A3 = {{Q3}}*{{Q4}}</t>
  </si>
  <si>
    <t xml:space="preserve">Por último, suma para obtener los helados del repartidor.
{{T1}} + {{T2}} = {{A4}}
(Cloze math)
T1 = {{Q1}}*{{Q2}}
T2 = {{Q3}}*{{Q4}}
A4 = {{Q1}}*{{Q2}}+{{Q3}}*{{Q4}}</t>
  </si>
  <si>
    <t xml:space="preserve">{"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t>
  </si>
  <si>
    <t xml:space="preserve">En una caja de {{Q1}} galletas, {{Q2}} no son de chocolate. ¿Cuántas galletas de chocolate habrá en {{Q3}} cajas iguales a esta?
En {{Q3}} cajas habrá {{A1}} galletas de chocolate.</t>
  </si>
  <si>
    <t xml:space="preserve">Los actores de una obra de teatro realizaron 23 funciones. Por cada función asistió la misma cantidad de personas y en cada una de ellas, se vendieron 497  entradas, y 38 personas decidieron no asistir. ¿Qué cantidad de personas participaron de la obra? 
Participaron de la obra ... personas</t>
  </si>
  <si>
    <t xml:space="preserve">Q1: mín = 30; máx = 50
Q2: mín = 10; máx = 29
Q3: mín = 2; máx = 5</t>
  </si>
  <si>
    <t xml:space="preserve">A1 = ({{Q1}}-{{Q2}})*{{Q3}}</t>
  </si>
  <si>
    <t xml:space="preserve">¿Con qué expresión se calcula las galletas de chocolate?
({{Q1}} − {{Q2}}) × {{Q3}}*
{{Q1}} − {{Q2}} × {{Q3}}
({{Q2}} − {{Q1}}) × {{Q3}}</t>
  </si>
  <si>
    <t xml:space="preserve">Empieza calculando la operación dentro del paréntesis.
({{Q1}} − {{Q2}}) × {{Q3}} = {{A2}} × {{Q3}}
(Cloze math)
A2 = {{Q1}}-{{Q2}}</t>
  </si>
  <si>
    <t xml:space="preserve">Por último, multiplica para obtener el número de galletas de chocolate en {{Q3}} cajas.
{{T1}} × {{Q3}} = {{A3}}
(Cloze math)
T1 = {{Q1}}-{{Q2}}
A3 = ({{Q1}}-{{Q2}})*{{Q3}}</t>
  </si>
  <si>
    <t xml:space="preserve">{"id":"M5-NyO-10a-A-5","seed":{"parameters":[{"name":"Q1","label":null,"min":30,"max":50,"step":1},{"name":"Q2","label":null,"min":10,"max":29,"step":1},{"name":"Q3","label":null,"min":2,"max":5,"step":1}],"uniques":true},"scaffolding":[{"id":"step-0","stimulus":"&lt;p&gt;Em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t>
  </si>
  <si>
    <t xml:space="preserve">M5-NyO-34a</t>
  </si>
  <si>
    <t xml:space="preserve">Expresa expresiones numéricas sin calcularlas</t>
  </si>
  <si>
    <t xml:space="preserve">Selecciona la expresión que signifique «multiplica por {{Q3}} la suma de {{Q1}} y {{Q2}}».
{{Q3}} × ({{Q1}} + {{Q2}}) *
{{Q3}} × {{Q1}} + {{Q2}}
{{Q3}} × {{Q2}} + {{Q1}}
{{Q1}} + ({{Q2}} + {{Q3}})
{{Q1}} + {{Q2}} × {{Q3}}
{{Q2}} + {{Q1}} × {{Q3}}
(Se ven 3, 1 correcta)</t>
  </si>
  <si>
    <t xml:space="preserve">Q1: mín = 1; máx = 99; step = 1
Q2: mín = 1; máx = 99; step = 1
Q3: mín = 2; máx = 9; step = 1</t>
  </si>
  <si>
    <t xml:space="preserve">En esta expresión primero hay que sumar y, después, multiplicar.</t>
  </si>
  <si>
    <t xml:space="preserve">&lt;p&gt;En esta expresión primero hay que sumar y, después, multiplicar: {{Q3}} × ({{Q1}} + {{Q2}}).&lt;/p&gt;
- Sí falla A2
&lt;p&gt;Esta expresión significa «multiplica {{Q3}} por {{Q1}} y suma {{Q2}}».&lt;/p&gt;
- Sí falla A3
&lt;p&gt;Esta expresión significa «multiplica por {{Q3}} por {{Q2}} y suma {{Q1}}».&lt;/p&gt;
- Sí falla A4
&lt;p&gt;Esta expresión significa «suma {{Q1}}, {{Q2}} y {{Q3}}».&lt;/p&gt;
- Sí falla A5
&lt;p&gt;Esta expresión significa «suma {{Q1}} al producto de {{Q2}} y {{Q3}}».&lt;/p&gt;
- Sí falla A6
&lt;p&gt;Esta expresión significa «suma {{Q2}} al producto de {{Q1}} y {{Q3}}».&lt;/p&gt;</t>
  </si>
  <si>
    <t xml:space="preserve">{"id":"M5-NyO-34a-I-1","stimulus":"&lt;p&gt;Selecione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t>
  </si>
  <si>
    <t xml:space="preserve">Selecciona la expresión que signifique «resta {{Q2}} a {{Q1}} y suma {{Q3}}».
{{Q1}} − {{Q2}} + {{Q3}} *
{{Q2}} − {{Q1}} + {{Q3}}
{{Q1}} − ({{Q2}} + {{Q3}})
{{Q2}} − ({{Q1}} + {{Q3}})
{{Q1}} − {{Q2}} − {{Q3}}
{{Q2}} − {{Q1}} − {{Q3}}
(Se ven 3, 1 correcta)</t>
  </si>
  <si>
    <t xml:space="preserve">Q1: mín = 60; máx = 99; step = 1
Q2: mín = 1; máx = 30; step = 1
Q3: mín = 1; máx = 30; step = 1</t>
  </si>
  <si>
    <t xml:space="preserve">En esta expresión primero hay que restar y, después, sumar.</t>
  </si>
  <si>
    <t xml:space="preserve">&lt;p&gt;En esta expresión primero hay que restar y, después, sumar: {{Q1}} − {{Q2}} + {{Q3}}.&lt;/p&gt;
- Sí falla A2
&lt;p&gt;Esta expresión significa «resta {{Q1}} a {{Q2}} y suma {{Q3}}».&lt;/p&gt;
- Sí falla A3
&lt;p&gt;Esta expresión significa «resta a {{Q1}} la suma de {{Q2}} y {{Q3}}».&lt;/p&gt;
- Sí falla A4
&lt;p&gt;Esta expresión significa «resta a {{Q2}} la suma de {{Q1}} y {{Q3}}».&lt;/p&gt;
- Sí falla A5
&lt;p&gt;Esta expresión significa «resta {{Q2}} y {{Q3}} a {{Q1}}».&lt;/p&gt;
- Sí falla A6
&lt;p&gt;Esta expresión significa «resta {{Q1}} y {{Q3}} a {{Q2}}».</t>
  </si>
  <si>
    <t xml:space="preserve">{"id":"M5-NyO-34a-I-2","stimulus":"&lt;p&gt;Selecione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t>
  </si>
  <si>
    <t xml:space="preserve">Selecciona la expresión que signifique «resta a {{Q1}} el producto de {{Q2}} y {{Q3}}».
{{Q1}} − {{Q2}} × {{Q3}}  *
{{Q2}} × {{Q3}} − {{Q1}}
{{Q2}} − {{Q1}} × {{Q3}} 
{{Q1}} × {{Q3}} − {{Q2}}
({{Q1}} − {{Q2}}) × {{Q3}}
{{Q2}} × ({{Q3}} − {{Q1}})
(Se ven 3, 1 correcta)</t>
  </si>
  <si>
    <t xml:space="preserve">Q1: mín = 10; máx = 20; step = 1
Q2: mín = 1; máx = 5; step = 1
Q3: mín = 1; máx = 5; step = 1</t>
  </si>
  <si>
    <t xml:space="preserve">En esta expresión primero hay que multiplicar y, después, restar.</t>
  </si>
  <si>
    <t xml:space="preserve">&lt;p&gt;En esta expresión primero hay que multiplicar y, después, restar: {{Q1}} − {{Q2}} × {{Q3}}.&lt;/p&gt;
- Sí falla A2
&lt;p&gt;Esta expresión significa «resta {{Q1}} al producto de {{Q2}} y {{Q3}}».&lt;/p&gt;
- Sí falla A3
&lt;p&gt;Esta expresión significa «resta a {{Q2}} el producto de {{Q1}} y {{Q3}}».&lt;/p&gt;
- Sí falla A4
&lt;p&gt;Esta expresión significa «resta {{Q2}} al producto de {{Q1}} y {{Q3}}».&lt;/p&gt;
- Sí falla A5
&lt;p&gt;Esta expresión significa «multiplica por {{Q3}} la resta de {{Q1}} menos {{Q2}}».&lt;/p&gt;
- Sí falla A6
&lt;p&gt;Esta expresión significa «multiplica por {{Q2}} la resta de {{Q3}} menos {{Q1}}».&lt;/p&gt;</t>
  </si>
  <si>
    <t xml:space="preserve">{"id":"M5-NyO-34a-I-3","stimulus":"&lt;p&gt;Selecione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t>
  </si>
  <si>
    <t xml:space="preserve">Si «la suma de {{Q4}} y {{Q5}}» se expresa como «{{Q4}} + {{Q5}}», ¿cómo expresarías «{{Q1}} veces la suma de {{Q2}} y {{Q3}}»?
Se expresa como {{A1}}.</t>
  </si>
  <si>
    <t xml:space="preserve">Q1: mín = 1; máx = 9; step = 1
Q2: mín = 1; máx = 20; step = 1
Q3: mín = 1; máx = 20; step = 1</t>
  </si>
  <si>
    <t xml:space="preserve">A1 = {{Q1}}\\times({{Q2}} + {{Q3}})</t>
  </si>
  <si>
    <t xml:space="preserve">&lt;p&gt;En esta expresión primero hay que sumar y, después, multiplicar: {{Q1}} × ({{Q2}} + {{Q3}}).&lt;/p&gt;</t>
  </si>
  <si>
    <t xml:space="preserve">{"id":"M5-NyO-34a-E-1","stimulus":"&lt;p&gt;Se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t>
  </si>
  <si>
    <t xml:space="preserve">Si «la suma de {{Q4}} y {{Q5}}» se expresa como «{{Q4}} + {{Q5}}», ¿cómo expresarías «{{Q1}} veces la resta entre {{Q2}} y {{Q3}}»?
Se expresa como {{A1}}.</t>
  </si>
  <si>
    <t xml:space="preserve">Q1: mín = 1; máx = 9; step = 1
Q2: mín = 10; máx = 20; step = 1
Q3: mín = 1; máx = 9; step = 1</t>
  </si>
  <si>
    <t xml:space="preserve">A1 = {{Q1}}\\times({{Q2}}-{{Q3}})</t>
  </si>
  <si>
    <t xml:space="preserve">En esta expresión primero hay que restar y, después, multiplicar.</t>
  </si>
  <si>
    <t xml:space="preserve">&lt;p&gt;En esta expresión primero hay que restar y, después, multiplicar: {{Q1}} × ({{Q2}} − {{Q3}}).&lt;/p&gt;</t>
  </si>
  <si>
    <t xml:space="preserve">{"id":"M5-NyO-34a-E-2","stimulus":"&lt;p&gt;Se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t>
  </si>
  <si>
    <t xml:space="preserve">Si «la suma de {{Q4}} y {{Q5}}» se expresa como «{{Q4}} + {{Q5}}», ¿cómo expresarías «se resta {{Q3}} al producto de {{Q1}} por {{Q2}}»?
Se expresa como {{A1}}.</t>
  </si>
  <si>
    <t xml:space="preserve">Q1: mín = 2; máx = 10; step = 1
Q2: mín = 2; máx = 10; step = 1
Q3: mín = 2; máx = 10; step = 1</t>
  </si>
  <si>
    <t xml:space="preserve">A1 = {{Q1}}\\times{{Q2}}-{{Q3}}</t>
  </si>
  <si>
    <t xml:space="preserve">&lt;p&gt;En esta expresión primero hay que multiplicar y, después, restar: {{Q1}} × {{Q2}} − {{Q3}}.&lt;/p&gt;</t>
  </si>
  <si>
    <t xml:space="preserve">{"id":"M5-NyO-34a-E-3","stimulus":"&lt;p&gt;Se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t>
  </si>
  <si>
    <t xml:space="preserve">En la frutería, Luisa tiene que pagar {{Q1}} €, pero la tendera le descuenta la suma de dos descuentos de {{Q2}} € y {{Q3}} €. Sin hacer el cálculo, escribe la expresión del dinero que tiene que pagar Luisa.
La expresión es {{A1}}.</t>
  </si>
  <si>
    <t xml:space="preserve">Q1: mín = 11; máx = 20; step = 1
Q2: mín = 1; máx = 5; step = 1
Q3: mín = 1; máx = 5; step = 1</t>
  </si>
  <si>
    <t xml:space="preserve">A1 = {{Q1}}-({{Q2}}+{{Q3}})</t>
  </si>
  <si>
    <t xml:space="preserve">En esta expresión primero hay que sumar y, después, restar.</t>
  </si>
  <si>
    <t xml:space="preserve">&lt;p&gt;En esta expresión primero hay que sumar y, después, restar.&lt;/p&gt;&lt;p&gt;Luisa tiene que pagar {{Q1}} € − (descuento de {{Q2}} € + descuento de {{Q3}} €)&lt;/p&gt;</t>
  </si>
  <si>
    <t xml:space="preserve">{"id":"M5-NyO-34a-A-1","stimulus":"&lt;p&gt;Em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t>
  </si>
  <si>
    <t xml:space="preserve">En un bosque en el que había {{Q1}} árboles se plantaron en un mes {{Q2}} árboles más. Al mes siguiente se plantaron otros {{Q3}} más. En el tercer mes se talaron {{Q4}} árboles.  Sin hacer el cálculo, escribe la expresión de los árboles que hay en el bosque.
La expresión es {{A1}}.</t>
  </si>
  <si>
    <t xml:space="preserve">Q1: mín = 10; máx = 20; step = 1
Q2: mín = 1; máx = 5; step = 1
Q3: mín = 1; máx = 5; step = 1
Q4: mín = 1; máx = 5; step = 1</t>
  </si>
  <si>
    <t xml:space="preserve">A1 = {{Q1}}+{{Q2}}+{{Q3}}-{{Q4}}</t>
  </si>
  <si>
    <t xml:space="preserve">&lt;p&gt;En esta expresión primero hay que sumar y, después, restar.&lt;/p&gt;&lt;p&gt;En el bosque había {{Q1}} árboles + se plantaron {{Q2}} más + se plantaron {{Q3}} más − se talaron {{Q4}} árboles&lt;/p&gt;</t>
  </si>
  <si>
    <t xml:space="preserve">{"id":"M5-NyO-34a-A-2","stimulus":"&lt;p&gt;Em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t>
  </si>
  <si>
    <t xml:space="preserve">La edad de Leo es {{Q1}} veces la suma de las edades de sus sobrinos, que tienen {{Q2}} y {{Q3}} años. Sin hacer el cálculo, escribe la expresión de la edad de Leo.
La expresión es {{A1}}.</t>
  </si>
  <si>
    <t xml:space="preserve">Q1: mín = 2; máx = 3; step = 1
Q2: mín = 1; máx = 10; step = 1
Q3: mín = 1; máx = 10; step = 1</t>
  </si>
  <si>
    <t xml:space="preserve">A1 = {{Q1}}\\times({{Q2}} + {{Q3}}) </t>
  </si>
  <si>
    <t xml:space="preserve">&lt;p&gt;En esta expresión primero hay que sumar y, después, multiplicar.&lt;/p&gt;&lt;p&gt;La edad de Leo es: {{Q1}} × (los {{Q2}} años de un sobrino + los {{Q3}} años del otro sobrino).&lt;/p&gt;</t>
  </si>
  <si>
    <t xml:space="preserve">{"id":"M5-NyO-34a-A-3","stimulus":"&lt;p&gt;A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t>
  </si>
  <si>
    <t xml:space="preserve">Una empresa de papel almacena {{Q1}} cuadernos rojos y azules en cada caja, de los cuales {{Q2}} son rojos. Miguel ha comprado {{Q3}} de estas cajas. Sin hacer el cálculo, escribe la expresión del número de cuadernos azules que ha comprado Miguel.
La expresión es {{A1}}.</t>
  </si>
  <si>
    <t xml:space="preserve">Q1: mín = 50; máx = 25; step = 1
Q2: mín = 10; máx = 24; step = 1
Q3: mín = 5; máx = 10; step = 1</t>
  </si>
  <si>
    <t xml:space="preserve">A1 = ({{Q1}}-{{Q2}})\\times{{Q3}}</t>
  </si>
  <si>
    <t xml:space="preserve">&lt;p&gt;En esta expresión primero hay que restar y, después, multiplicar.&lt;/p&gt;&lt;p&gt;(Hay {{Q1}} cuadernos en cada caja − los {{Q2}} cuadernos rojos en cada caja) × la compra de {{Q3}} cajas&lt;/p&gt;</t>
  </si>
  <si>
    <t xml:space="preserve">{"id":"M5-NyO-34a-A-4","stimulus":"&lt;p&gt;Uma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t>
  </si>
  <si>
    <t xml:space="preserve">Santiago ha jugado a las cartas con sus amigos durante {{Q1}} viernes seguidos. Cada viernes ha jugado {{Q2}} min al tute, {{Q3}} min a la brisca y {{Q4}} min al cinquillo. Sin hacer el cálculo, escribe la expresión del tiempo que ha estado jugando Santiago.
La expresión es {{A1}}.</t>
  </si>
  <si>
    <t xml:space="preserve">Q1: mín = 3; máx = 8; step = 1
Q2: mín = 10; máx = 20; step = 1
Q3: mín = 10; máx = 20; step = 1
Q3: mín = 10; máx = 20; step = 1</t>
  </si>
  <si>
    <t xml:space="preserve">A1 = {{Q1}}\\times({{Q2}}+{{Q3}}+{{Q4}})</t>
  </si>
  <si>
    <t xml:space="preserve">&lt;p&gt;En esta expresión primero hay que sumar y, después, multiplicar.&lt;/p&gt;&lt;p&gt;Santiago ha jugado {{Q1}} viernes × ({{Q2}} min al tute + {{Q3}} min a la brisca + {{Q3}} min al cinquillo)&lt;/p&gt;</t>
  </si>
  <si>
    <t xml:space="preserve">{"id":"M5-NyO-34a-A-5","stimulus":"&lt;p&gt;Santiago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t>
  </si>
  <si>
    <t xml:space="preserve">M5-NyO-40a</t>
  </si>
  <si>
    <t xml:space="preserve">A partir de una norma dada ("un número multiplicado por 3") es capaz de calcular términos a partir de otros dados (números pequeños)</t>
  </si>
  <si>
    <t xml:space="preserve">Arrastra los resultados de la operación «multiplica un número por {{Q1}} y suma {{Q2}} al resultado».
Con 1 el resultado es {{T1}}.
Con 2 el resultado es {{A1}}.
Con 3 el resultado es {{A2}}.
distractores: {{A3}} {{A4}} {{A5}}</t>
  </si>
  <si>
    <t xml:space="preserve">Q1: Mín 4; Máx 10; Step: 1
Q2: Mín 4; Máx 10; Step: 1</t>
  </si>
  <si>
    <t xml:space="preserve">T1 = {{Q1}}+{{Q2}}
A1 = 2*{{Q1}}+{{Q2}}
A2 = 3*{{Q1}}+{{Q2}}
A3 = 2*{{Q2}}+{{Q1}}
A4 = 3*{{Q2}}+{{Q1}}
A5 = 2*({{Q1}}+{{Q2}})</t>
  </si>
  <si>
    <t xml:space="preserve">&lt;p&gt;Aplica a cada número las operaciones del enunciado:&lt;/p&gt;&lt;p&gt;Con 1 la operación es: 1 × {{Q1}} + {{Q2}}&lt;/p&gt;</t>
  </si>
  <si>
    <t xml:space="preserve">&lt;p&gt;Hay que aplicar a cada número las operaciones del enunciado:&lt;/p&gt;&lt;p&gt;Con 1 el resultado es: 1 × {{Q1}} + {{Q2}} = {{T1}}&lt;/p&gt;&lt;p&gt;Con 2 el resultado es: 2 × {{Q1}} + {{Q2}} = {{A1}}&lt;/p&gt;&lt;p&gt;Con 3 el resultado es: 3 × {{Q1}} + {{Q2}} = {{A2}}&lt;/p&gt;</t>
  </si>
  <si>
    <t xml:space="preserve">{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t>
  </si>
  <si>
    <t xml:space="preserve">Arrastra los resultados de la operación «resta 1 a un número y multiplica el resultado por {{Q1}}».
Con 2 el resultado es {{T1}}.
Con 3 el resultado es {{A1}}.
Con 4 el resultado es {{A2}}.
distractores: {{A3}} {{A4}} {{A5}}</t>
  </si>
  <si>
    <t xml:space="preserve">Q1: Mín 2; Máx 10; Step: 1</t>
  </si>
  <si>
    <t xml:space="preserve">T1 = {{Q1}}
A1 = 2*{{Q1}}
A2 = 3*{{Q1}}
A3 = 2*{{Q1}}+1
A4 = 3*{{Q1}}+2
A5 = 2*{{Q1}}-1</t>
  </si>
  <si>
    <t xml:space="preserve">&lt;p&gt;Aplica a cada número las operaciones del enunciado:&lt;/p&gt;&lt;p&gt;Con 2 la operación es: (2 − 1) × {{Q1}}&lt;/p&gt;</t>
  </si>
  <si>
    <t xml:space="preserve">&lt;p&gt;Hay que aplicar a cada número las operaciones del enunciado:&lt;/p&gt;&lt;p&gt;Con 2 el resultado es: (2 − 1) × {{Q1}} = {{T1}}&lt;/p&gt;&lt;p&gt;Con 3 el resultado es: (3 − 1) × {{Q1}} = {{A1}}&lt;/p&gt;&lt;p&gt;Con 4 el resultado es: (4 − 1) × {{Q1}} = {{A2}}&lt;/p&gt;</t>
  </si>
  <si>
    <t xml:space="preserve">{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t>
  </si>
  <si>
    <t xml:space="preserve">Arrastra los resultados de la operación «resta a un número la suma de {{Q1}} y {{Q2}}».
Con 10 el resultado es {{T1}}.
Con 11 el resultado es {{A1}}.
Con 12 el resultado es {{A2}}.
distractores: {{A3}} {{A4}} {{A5}}</t>
  </si>
  <si>
    <t xml:space="preserve">Q1: Mín 2; Máx 5; Step: 1
Q2: Mín 2; Máx 5; Step: 1</t>
  </si>
  <si>
    <t xml:space="preserve">T1 = 10-{{Q1}}-{{Q2}}
A1 = 11-{{Q1}}-{{Q2}}
A2 = 12-{{Q1}}-{{Q2}}
A3 = 11-{{Q1}}+{{Q2}}
A4 = 12-{{Q1}}+{{Q2}}
A5 = 10-{{Q1}}-{{Q2}}-1</t>
  </si>
  <si>
    <t xml:space="preserve">&lt;p&gt;Aplica a cada número las operaciones del enunciado:&lt;/p&gt;&lt;p&gt;Con 10 la operación es: 10 − ({{Q1}} + {{Q2}})&lt;/p&gt;</t>
  </si>
  <si>
    <t xml:space="preserve">&lt;p&gt;Hay que aplicar a cada número las operaciones del enunciado:&lt;/p&gt;&lt;p&gt;Con 10 el resultado es: 10 − ({{Q1}} + {{Q2}}) = {{T1}}&lt;/p&gt;&lt;p&gt;Con 11 el resultado es: 11 − ({{Q1}} + {{Q2}}) = {{A1}}&lt;/p&gt;&lt;p&gt;Con 12 el resultado es: 12 − ({{Q1}} + {{Q2}}) = {{A2}}&lt;/p&gt;</t>
  </si>
  <si>
    <t xml:space="preserve">{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t>
  </si>
  <si>
    <t xml:space="preserve">Calcula los resultados de la operación «se multiplica un número por {{Q1}} y se resta {{Q2}} al resultado».
Con {{Q3}} el resultado es {{A1}}.
Con {{Q4}} el resultado es {{A2}}.</t>
  </si>
  <si>
    <t xml:space="preserve">Q1: Mín = 3; Máx = 9; Step = 1
Q2: Mín = 1; Máx = 9; Step = 1
Q3: Mín = 3; Máx = 9; Step = 1
Q4: Mín = 3; Máx = 9; Step = 1</t>
  </si>
  <si>
    <t xml:space="preserve">A1 = {{Q3}}*{{Q1}}-{{Q2}}
A2 = {{Q4}}*{{Q1}}-{{Q2}}</t>
  </si>
  <si>
    <t xml:space="preserve">&lt;p&gt;Aplica a cada número las operaciones del enunciado:&lt;/p&gt;&lt;p&gt;Con {{Q3}} la operación es: {{Q3}} × {{Q1}} − {{Q2}}&lt;/p&gt;</t>
  </si>
  <si>
    <t xml:space="preserve">&lt;p&gt;Hay que aplicar a cada número las operaciones del resultado:&lt;/p&gt;&lt;p&gt;Con {{Q3}} el resultado es: {{Q3}} × {{Q1}} − {{Q2}} = {{A1}}&lt;/p&gt;&lt;p&gt;Con {{Q4}} el resultado es: {{Q4}} × {{Q1}} − {{Q2}} = {{A2}}&lt;/p&gt;</t>
  </si>
  <si>
    <t xml:space="preserve">{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t>
  </si>
  <si>
    <t xml:space="preserve">Calcula los resultados de la operación «se multiplica por {{Q1}} un número al que se le ha restado {{Q2}}».
Con {{Q3}} el resultado es {{A1}}.
Con {{Q4}} el resultado es {{A2}}.</t>
  </si>
  <si>
    <t xml:space="preserve">Q1: Mín = 2; Máx = 9; Step = 1
Q2: Mín = 1; Máx = 4; Step = 1
Q3: Mín = 5; Máx = 9; Step = 1
Q4: Mín = 5; Máx = 9; Step = 1</t>
  </si>
  <si>
    <t xml:space="preserve">A1 = ({{Q3}}-{{Q2}})*{{Q1}}
A2 = ({{Q4}}-{{Q2}})*{{Q1}}</t>
  </si>
  <si>
    <t xml:space="preserve">&lt;p&gt;Aplica a cada número las operaciones del enunciado:&lt;/p&gt;&lt;p&gt;Con {{Q3}} la operación es: ({{Q3}} − {{Q2}}) × {{Q1}}&lt;/p&gt;</t>
  </si>
  <si>
    <t xml:space="preserve">&lt;p&gt;Hay que aplicar a cada número las operaciones del enunciado:&lt;/p&gt;&lt;p&gt;Con {{Q3}} el resultado es: ({{Q3}} − {{Q2}}) × {{Q1}} = {{A1}}&lt;/p&gt;&lt;p&gt;Con {{Q4}} el resultado es: ({{Q4}} − {{Q2}}) × {{Q1}} = {{A2}}&lt;/p&gt;</t>
  </si>
  <si>
    <t xml:space="preserve">{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t>
  </si>
  <si>
    <t xml:space="preserve">Calcula los resultados de la operación «se resta a un número la suma de {{Q1}} y {{Q2}}».
Con {{Q3}} el resultado es {{A1}}.
Con {{Q4}} el resultado es {{A2}}.</t>
  </si>
  <si>
    <t xml:space="preserve">Q1: Mín = 1; Máx = 5; Step = 1
Q2: Mín = 1; Máx = 5; Step = 1
Q3: Mín = 10; Máx = 20; Step = 1
Q4: Mín = 10; Máx = 20; Step = 1</t>
  </si>
  <si>
    <t xml:space="preserve">A1 = {{Q3}}-{{Q1}}-{{Q2}}
A1 = {{Q4}}-{{Q1}}-{{Q2}}</t>
  </si>
  <si>
    <t xml:space="preserve">&lt;p&gt;Aplica a cada número las operaciones del enunciado:&lt;/p&gt;&lt;p&gt;Con {{Q3}} la operación es: {{Q3}} − ({{Q1}} + {{Q2}})&lt;/p&gt;</t>
  </si>
  <si>
    <t xml:space="preserve">&lt;p&gt;Hay que aplicar a cada número las operaciones del enunciado:&lt;/p&gt;&lt;p&gt;Con {{Q3}} el resultado es: {{Q3}} − ({{Q1}} + {{Q2}}) = {{A1}}&lt;/p&gt;&lt;p&gt;Con {{Q4}} el resultado es: {{Q4}} − ({{Q1}} + {{Q2}}) = {{A2}}&lt;/p&gt;</t>
  </si>
  <si>
    <t xml:space="preserve">{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t>
  </si>
  <si>
    <t xml:space="preserve">En un restaurante cobran en cada mesa &lt;span class=\"no-break\"&gt;{{Q1}} €&lt;/span&gt; por cada cliente que haya sentado en ella más &lt;span class=\"no-break\"&gt;{{Q2}} €&lt;/span&gt; de propina entre todos. ¿Cuánto tienen que pagar los clientes en las siguientes situaciones?
En una mesa en la que hay {{Q3}} personas se tienen que pagar &lt;span class=\"no-break\"&gt;{{A1}} €.&lt;/span&gt;
En una mesa en la que hay {{Q4}} personas se tienen que pagar &lt;span class=\"no-break\"&gt;{{A2}} €.&lt;/span&gt;</t>
  </si>
  <si>
    <t xml:space="preserve">Q1: Mín 8;Máx 20; Step: 1
Q2: Mín 2;Máx 9; Step: 1
Q3: Mín 2;Máx 9; Step: 1
Q4: Mín 2;Máx 9; Step: 1</t>
  </si>
  <si>
    <t xml:space="preserve">A1 = {{Q3}}*{{Q1}}+{{Q2}}
A2 = {{Q4}}*{{Q1}}+{{Q2}}</t>
  </si>
  <si>
    <t xml:space="preserve">¿Cuáles son los precios del restaurante?
Cobran {{A3}} € por cada cliente.
Cobran {{A4}} € de propina entre todos los que se sientan a una mesa.
[Cloze with math]
A3: {{Q1}}
A4: {{Q2}}</t>
  </si>
  <si>
    <t xml:space="preserve">¿Qué hay que calcular?
Cuánto pagará una mesa de {{Q3}} personas y otra de {{Q4}}.*
Cuánto pagará una mesa de {{Q3}} personas y otra de {{T1}}.
Cuánto pagará una mesa de {{Q4}} personas y otra de {{T2}}.
[Single Choice]
T1 = {{Q4}}+1
T2 = {{Q4}}+2</t>
  </si>
  <si>
    <t xml:space="preserve">¿Cómo se escriben en forma de cálculo las ganancias del restaurante?
Precio = {{Q1}} € × n.º de clientes + {{Q2}} € *
Precio = {{Q1}} € + n.º de clientes + {{Q2}} €
Precio = {{Q2}} € × n.º de clientes + {{Q1}} €
[Single choice]</t>
  </si>
  <si>
    <t xml:space="preserve">¿Cuánto paga entonces cada una de estas mesas?
Precio = {{Q1}} € × n.º de clientes + {{Q2}} €
La mesa en la que hay {{Q3}} personas tiene que pagar {{A7}} €.
La mesa en la que hay {{Q4}} personas tiene que pagar {{A8}} €.
[Cloze with math]
A7: {{Q1}}*{{Q3}}+{{Q2}}
A8: {{Q1}}*{{Q4}}+{{Q2}}</t>
  </si>
  <si>
    <t xml:space="preserve">{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t>
  </si>
  <si>
    <t xml:space="preserve">En un hotel se cobra a cada huésped {{Q1}} € por habitación y {{Q2}} € por el desayuno. ¿Cuánto dinero recibe el hotel en las siguientes situaciones?
Si entran {{Q3}} huéspedes, el hotel recibe {{A1}} €.
Si entran {{Q4}} huéspedes, el hotel recibe {{A2}} €.</t>
  </si>
  <si>
    <t xml:space="preserve">Q1: Mín = 10; Máx = 15; Step: 1
Q2: Mín = 5; Máx = 10; Step: 1
Q3: Mín = 2; Máx = 9; Step: 1
Q4: Mín = 2; Máx = 9; Step: 1</t>
  </si>
  <si>
    <t xml:space="preserve">A1 = ({{Q1}} + {{Q2}})*{{Q3}}
A2 = ({{Q1}} + {{Q2}})*{{Q4}}</t>
  </si>
  <si>
    <t xml:space="preserve">¿Cuáles son los precios del hotel por huésped?
Se cobra {{A3}} € por habitación.
Se cobra {{A4}} € por desayuno.
[Cloze with math]
A3: {{Q1}}
A4: {{Q2}}</t>
  </si>
  <si>
    <t xml:space="preserve">¿Qué hay que calcular?
Cuánto gana el hotel si tiene {{Q3}} o {{Q4}} huéspedes.*
Cuánto gana el hotel si tiene {{Q3}} o {{T1}} huéspedes.
Cuánto gana el hotel si tiene {{Q4}} o {{T2}} huéspedes.
[Single Choice]
T1 = {{Q4}}+1
T2 = {{Q4}}+2</t>
  </si>
  <si>
    <t xml:space="preserve">¿Cómo se escriben en forma de cálculo las ganancias del hotel?
Precio = {{Q1}} × n.º de huéspedes + {{Q2}} × n.º de huéspedes*
Precio = {{Q1}} × n.º de huéspedes + {{Q2}}
Precio = {{Q1}} + {{Q2}} + n.º de huéspedes
[Single choice]</t>
  </si>
  <si>
    <t xml:space="preserve">¿Cuánto dinero gana el hotel entonces en cada uno de estos casos?
Precio = {{Q1}} × n.º de huéspedes + {{Q2}} × n.º de huéspedes
Si entran {{Q3}} huéspedes, el hotel gana {{A7}} €.
Si entran {{Q4}} huéspedes, el hotel gana {{A8}} €.
[Cloze with math]
A7: ({{Q1}} + {{Q2}})*{{Q3}}
A8: ({{Q1}} + {{Q2}})*{{Q4}}</t>
  </si>
  <si>
    <t xml:space="preserve">{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t>
  </si>
  <si>
    <t xml:space="preserve">En una granja de gallinas dan cada día {{Q1}} huevos a una pastelería, {{Q2}} huevos a un restaurante y se quedan con el resto. ¿Con cuántos huevos se queda la granja en las siguientes situaciones?
Si las gallinas ponen {{Q3}} huevos, la granja se queda con {{A1}} huevos.
Si las gallinas ponen {{Q4}} huevos, la granja se queda con {{A2}} huevos.</t>
  </si>
  <si>
    <t xml:space="preserve">Q1: Mín = 5; Máx = 10; Step: 1
Q2: Mín = 5; Máx = 10; Step: 1
Q3: Mín = 20; Máx = 30; Step: 1
Q4: Mín = 20; Máx = 30; Step: 1</t>
  </si>
  <si>
    <t xml:space="preserve">A1 = {{Q3}}-{{Q1}}-{{Q2}}
A2 = {{Q4}}-{{Q1}}-{{Q2}}</t>
  </si>
  <si>
    <t xml:space="preserve">¿Cuántos huevos da la granja a la pastelería? ¿Y al restaurante?
Da {{A3}} huevos a la pastelería.
Da {{A4}} huevos al restaurante.
[Cloze with math]
A3: {{Q1}}
A4: {{Q2}}</t>
  </si>
  <si>
    <t xml:space="preserve">¿Qué hay que calcular?
Con cuántos huevos se queda la granja si las gallinas ponen {{Q3}} o {{Q4}} huevos.*
Con cuántos huevos se queda la granja si las gallinas ponen {{Q3}} o {{T1}} huevos.
Con cuántos huevos se queda la granja si las gallinas ponen {{Q4}} o {{T2}} huevos.
[Single Choice]
T1 = {{Q4}}+1
T2 = {{Q4}}+2</t>
  </si>
  <si>
    <t xml:space="preserve">¿Cómo se escriben en forma de cálculo los huevos con los que se queda la granja?
Huevos para la granja = huevos de las gallinas − {{Q1}} huevos para la pastelería − {{Q2}} huevos para el restaurante*
Huevos para la granja = huevos de las gallinas + {{Q1}} huevos para la pastelería − {{Q2}} huevos para el restaurante
Huevos para la granja = huevos de las gallinas − {{Q1}} huevos para la pastelería + {{Q2}} huevos para el restaurante
[Single choice]</t>
  </si>
  <si>
    <t xml:space="preserve">¿Con cuántos huevos se queda la granja en estos dos casos?
Huevos para la granja = huevos de las gallinas − {{Q1}} huevos para la pastelería − {{Q2}} huevos para el restaurante
Si las gallinas ponen {{Q3}} huevos, la granja se queda con {{A7}} huevos.
Si las gallinas ponen {{Q4}} huevos, la granja se queda con {{A8}} huevos.
[Cloze with math]
A7: {{Q3}}-{{Q1}}-{{Q2}}
A8: {{Q4}}-{{Q1}}-{{Q2}}</t>
  </si>
  <si>
    <t xml:space="preserve">{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t>
  </si>
  <si>
    <t xml:space="preserve">Se ha organizado un juego entre 4.º y 6.º curso. Para que la competición esté equilibrada, los estudiantes de 6.º serán la mitad de los de 4º y a este resultado se unirán {{Q1}} estudiantes de 6.º. ¿Cuántos estudiantes de 6.º jugarán en las siguientes situaciones?
Si participan {{Q2}} estudiantes de 4.º curso, jugarán contra {{A1}} estudiantes de 6.º.
Si participan {{Q3}} estudiantes de 4.º curso, jugarán contra {{A2}} estudiantes de 6.º.</t>
  </si>
  <si>
    <t xml:space="preserve">Q1: Mín = 2; Máx = 5; Step: 1
Q2: Mín = 10; Máx = 20; Step: 2
Q3: Mín = 10; Máx = 20; Step: 2</t>
  </si>
  <si>
    <t xml:space="preserve">A1 = {{Q2}}/2+{{Q1}}
A1 = {{Q3}}/2+{{Q1}}</t>
  </si>
  <si>
    <t xml:space="preserve">¿Cuántos estudiantes de 6.º y 4.º van a jugar?
Los estudiantes de 6.º serán la mitad de los estudiantes de 4.º junto con {{A4}} estudiantes más.
[Cloze with text]
A4: {{Q1}}
</t>
  </si>
  <si>
    <t xml:space="preserve">¿Qué hay que calcular?
Cuántos estudiantes de 6.º jugarán contra {{Q2}} o {{Q3}} estudiantes de 4.º.*
Cuántos estudiantes de 6.º jugarán contra {{Q2}} o {{T1}} estudiantes de 4.º.
Cuántos estudiantes de 6.º jugarán contra {{Q3}} o {{T2}} estudiantes de 4.º.
[Single Choice]
T1 = {{Q3}}+1
T2 = {{Q2}}+2</t>
  </si>
  <si>
    <t xml:space="preserve">¿Cómo se escriben en forma de cálculo los estudiantes de 6.º que van a jugar?
Estudiantes de 6.º = estudiantes de 4.º : 2 + {{Q1}}*
Estudiantes de 6.º = estudiantes de 4.º + 2 + {{Q1}}
Estudiantes de 6.º = estudiantes de 4.º × 2 + {{Q1}}
[Single choice]</t>
  </si>
  <si>
    <t xml:space="preserve">¿Cuánto estudiantes de 6.º jugarán en estos dos casos?
Estudiantes de 6.º = estudiantes de 4.º : 2 + {{Q1}}
Si participan {{Q2}} estudiantes de 4.º, jugarán contra {{A7}} estudiantes de 6.º.
Si participan {{Q3}} estudiantes de 4.º, jugarán contra {{A8}} estudiantes de 6.º.
[Cloze with math]
A7: {{Q2}}/2+{{Q1}}
A8: {{Q3}}/2+{{Q1}}</t>
  </si>
  <si>
    <t xml:space="preserve">{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t>
  </si>
  <si>
    <t xml:space="preserve">Una editorial reparte libros a dos librerías que están en la misma calle. La segunda de ellas le pide a la editorial que le envíe siempre el triple de libros que a la primera. ¿Cuántos libros recibe la segunda librería en las siguientes situaciones?
Si a la primera librería llegan {{Q1}} libros, la segunda recibe {{A1}}.
Si a la primera librería llegan {{Q2}} libros, la segunda recibe {{A2}}.</t>
  </si>
  <si>
    <t xml:space="preserve">Q1: Mín = 2; Máx = 30; Step = 1
Q2: Mín = 2; Máx = 30; Step = 1</t>
  </si>
  <si>
    <t xml:space="preserve">A1 = {{Q1}}*3
A2 = {{Q2}}*3</t>
  </si>
  <si>
    <t xml:space="preserve">¿Cuántos libros reciben las librerías?
La segunda librería recibe {{A3}} veces los libros que la primera.
[Cloze math]
A3: 3</t>
  </si>
  <si>
    <t xml:space="preserve">¿Qué hay que calcular?
Los libros que recibe la segunda librería si a la primera llegan {{Q1}} o {{Q2}} libros.*
Los libros que recibe la segunda librería si a la primera llegan {{Q1}} o {{T1}} libros.
Los libros que recibe la segunda librería si a la primera llegan {{Q2}} o {{T2}} libros.
[Single Choice]
T1 = {{Q2}}+1
T2 = {{Q1}}+2</t>
  </si>
  <si>
    <t xml:space="preserve">¿Cómo se escriben en forma de cálculo los libros que va a recibir la segunda librería?
Libros de la 2.ª librería = libros de la 1.ª librería × 3*
Libros de la 2.ª librería = libros de la 1.ª librería + 3
Libros de la 2.ª librería = libros de la 1.ª librería − 3
[Single choice]</t>
  </si>
  <si>
    <t xml:space="preserve">¿Cuánto libros recibe la segunda librería en estos dos casos?
Libros de la 2.ª librería = libros de la 1.ª librería × 3
Si la primera librería recibe {{Q1}} libros, la segunda obtiene {{A7}}.
Si la primera librería recibe {{Q2}} libros, la segunda obtiene {{A8}}.
[Cloze with math]
A7: {{Q1}}*3
A8: {{Q2}}*3</t>
  </si>
  <si>
    <t xml:space="preserve">{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t>
  </si>
  <si>
    <t xml:space="preserve">M5-NyO-11a</t>
  </si>
  <si>
    <t xml:space="preserve">Reconoce múltiplos utilizando las tablas de multiplicar</t>
  </si>
  <si>
    <t xml:space="preserve">Selecciona el múltiplo de {{Q1}}.
{{A1}}* {{A2}}* {{A3}} {{A4}}
[Aparecen 3, 1 es correcto]
Que aparezcan en horizontal, no en vertical</t>
  </si>
  <si>
    <t xml:space="preserve">Q1: Mín = 2; Máx = 5; Step = 1
Q11-Q14: Mín = 2; Máx = 9; Step = 1</t>
  </si>
  <si>
    <t xml:space="preserve">A1 = {{Q1}}*{{Q11}}
A2 = {{Q1}}*{{Q12}}
A3 = {{Q1}}*{{Q13}}+1
A4 = {{Q1}}*{{Q14}}-1</t>
  </si>
  <si>
    <t xml:space="preserve">Un múltiplo se obtiene al multiplicar un número por cualquier número natural.</t>
  </si>
  <si>
    <t xml:space="preserve">&lt;p&gt;Los múltiplos de {{Q1}} se obtienen multiplicando este número por cualquier número natural.&lt;/p&gt;
- Si falla {{A3}}:
&lt;p&gt;{{A3}} no es un múltiplo de {{Q1}} porque no es el resultado de multiplicar {{Q1}} por un número natural.&lt;/p&gt;
- Si falla {{A4}}:
&lt;p&gt;{{A4}} no es un múltiplo de {{Q1}} porque no es el resultado de multiplicar {{Q1}} por un número natural.&lt;/p&gt;</t>
  </si>
  <si>
    <t xml:space="preserve">{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t>
  </si>
  <si>
    <t xml:space="preserve">Calcula los primeros múltiplos de {{Q1}}.
0, {{A1}}, {{A2}}, {{A3}}, {{A4}}...</t>
  </si>
  <si>
    <t xml:space="preserve">Q1: Mín = 3; Máx = 9; Step = 1</t>
  </si>
  <si>
    <t xml:space="preserve">A1 = {{Q1}}
A2 = {{Q1}}*2
A3 = {{Q1}}*3
A4 = {{Q1}}*4</t>
  </si>
  <si>
    <t xml:space="preserve">&lt;p&gt;Los múltiplos de {{Q1}} se obtienen multiplicando este número por cualquier número natural.&lt;/p&gt;&lt;p&gt;{{Q1}} × 0 = 0&lt;/p&gt;&lt;p&gt;{{Q1}} × 1 = {{Q1}}&lt;/p&gt;&lt;p&gt;{{Q1}} × 2 = {{A2}}&lt;/p&gt;&lt;p&gt;{{Q1}} × 3 = {{A3}}&lt;/p&gt;&lt;p&gt;{{Q1}} × 4 = {{A4}}&lt;/p&gt;</t>
  </si>
  <si>
    <t xml:space="preserve">{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</si>
  <si>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Iris tiene que decorar unos postres con un número de frambuesas que es un múltiplo de {{Q1}}. Para ayudarla, completa la siguiente lista con los primeros cinco múltiplos de {{Q1}}.
0, {{A1}}, {{A2}}, {{A3}}, {{A4}}...</t>
  </si>
  <si>
    <t xml:space="preserve">{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</si>
  <si>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Sergio quiere decorar su terraza. El número de flores que quiere poner es un múltiplo de {{Q1}}. Ayúdale completando la siguiente lista con los primeros cinco múltiplos de {{Q1}}.
0, {{A1}}, {{A2}}, {{A3}}, {{A4}}...</t>
  </si>
  <si>
    <t xml:space="preserve">{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</si>
  <si>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En su trabajo, Diana empaqueta una cantidad de velas que es un múltiplo de {{Q1}}. Completa la siguiente lista de los cinco primeros múltiplos de {{Q1}} para deducir cuántas velas puede que haya empaquetado.
0, {{A1}}, {{A2}}, {{A3}}, {{A4}}...</t>
  </si>
  <si>
    <t xml:space="preserve">{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</si>
  <si>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La cantidad de libros que tiene Esteban es un múltiplo de {{Q1}}. Completa la siguiente lista con los primeros cinco múltiplos de {{Q1}} para saber cuántos libros pueden ser.
0, {{A1}}, {{A2}}, {{A3}}, {{A4}}...</t>
  </si>
  <si>
    <t xml:space="preserve">{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</si>
  <si>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Patricia ha jugado a un juego de acertar preguntas. La puntuación que ha obtenido es un múltiplo de {{Q1}}. Completa la siguiente lista con los primeros cinco múltiplos de {{Q1}} para saber qué puntuación puede haber conseguido.
0, {{A1}}, {{A2}}, {{A3}}, {{A4}}...</t>
  </si>
  <si>
    <t xml:space="preserve">{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t>
  </si>
  <si>
    <t xml:space="preserve">M5-NyO-11b</t>
  </si>
  <si>
    <t xml:space="preserve">Calcula los primeros múltiplos de un número menor que 100</t>
  </si>
  <si>
    <t xml:space="preserve">Selecciona los tres primeros múltiplos de {{Q1}}.
{{A1}}*
{{A2}}*
{{A3}}*
{{A4}}
{{A5}}
(Se ven 5, 3 correctas)</t>
  </si>
  <si>
    <t xml:space="preserve">Q1: Mín = 3; Máx = 9; Incremento = 1
Q2: Mín = 3; Máx = 9; Incremento = 1</t>
  </si>
  <si>
    <t xml:space="preserve">A1 = 0
A2 = {{Q1}}
A3 = {{Q1}} * 2
A4 = {{Q1}}*2+1
A5 = {{Q1}}*2-2</t>
  </si>
  <si>
    <t xml:space="preserve">Los primeros múltiplos de {{Q1}} se obtienen al multiplicar {{Q1}} por los primeros números naturales. </t>
  </si>
  <si>
    <t xml:space="preserve">&lt;p&gt;Los primeros múltiplos de {{Q1}} se obtienen al multiplicar {{Q1}} por los primeros números naturales, es decir, 0, 1, 2, 3, 4... Por tanto:&lt;/p&gt;&lt;p&gt;{{Q1}} × 0 = 0&lt;/p&gt;&lt;p&gt;{{Q1}} × 1 = {{Q1}}&lt;/p&gt;&lt;p&gt;{{Q1}} × 2 = {{A3}}&lt;/p&gt;
Sin TE individual</t>
  </si>
  <si>
    <t xml:space="preserve">{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t>
  </si>
  <si>
    <t xml:space="preserve">Escribe los primeros múltiplos de {{Q1}}.
0, A1, A2, A3, A4, A5...</t>
  </si>
  <si>
    <t xml:space="preserve">Q1: Mín = 1; Máx = 15; Incremento = 1</t>
  </si>
  <si>
    <t xml:space="preserve">A1 = {{Q1}}
A2 = {{Q1}}*2
A3 = {{Q1}}*3
A4 = {{Q1}}*4
A5 = {{Q1}}*5</t>
  </si>
  <si>
    <t xml:space="preserve">&lt;p&gt;Los primeros múltiplos de {{Q1}} se obtienen al multiplicar {{Q1}} por los primeros números naturales, es decir, 0, 1, 2, 3, 4... Por tanto:&lt;/p&gt;&lt;p&gt;{{Q1}} × 0 = 0&lt;/p&gt;&lt;p&gt;{{Q1}} × 1 = {{Q1}}&lt;/p&gt;&lt;p&gt;{{Q1}} × 2 = {{A2}}&lt;/p&gt;&lt;p&gt;{{Q1}} × 3 = {{A3}}&lt;/p&gt;&lt;p&gt;{{Q1}} × 4 = {{A4}}&lt;/p&gt;&lt;p&gt;{{Q1}} × 5 = {{A5}}&lt;/p&gt;
Sin TE individual</t>
  </si>
  <si>
    <t xml:space="preserve">{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t>
  </si>
  <si>
    <t xml:space="preserve">A Bea le gustan unos sobres de cromos que contienen {{Q1}} cada uno. Escribe, de menor a mayor, los cinco múltiplos más pequeños de este número.
{{A1}}, {{A2}}, {{A3}}, {{A4}} y {{A5}}</t>
  </si>
  <si>
    <t xml:space="preserve">A1 = 0
A2 = {{Q1}}
A3 = {{Q1}}*2
A4 = {{Q1}}*3
A5 = {{Q1}}*4</t>
  </si>
  <si>
    <t xml:space="preserve">&lt;p&gt;Los primeros múltiplos de {{Q1}} se obtienen al multiplicar {{Q1}} por los primeros números naturales, es decir, 0, 1, 2, 3, 4... Por tanto:&lt;/p&gt;&lt;p&gt;{{Q1}} × 0 = 0&lt;/p&gt;&lt;p&gt;{{Q1}} × 1 = {{Q1}}&lt;/p&gt;&lt;p&gt;{{Q1}} × 2 = {{A3}}&lt;/p&gt;&lt;p&gt;{{Q1}} × 3 = {{A4}}&lt;/p&gt;&lt;p&gt;{{Q1}} × 4 = {{A5}}&lt;/p&gt;
Sin TE individual</t>
  </si>
  <si>
    <t xml:space="preserve">{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</si>
  <si>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Lidia está jugando a un videojuego en el que cada vez que recoge una moneda recibe {{Q1}} puntos. Escribe, de menor a mayor, los cinco primeros múltiplos de este número. 
{{A1}}, {{A2}}, {{A3}}, {{A4}} y {{A5}}</t>
  </si>
  <si>
    <t xml:space="preserve">En el videojuego al que está jugando Lidia, cada vez que recoge una moneda recibe {{Q1}} puntos. ¿Cuántos puntos tendrá si recoge {{Q2}} monedas?
Lidia tendrá {{A1}} puntos. 
</t>
  </si>
  <si>
    <t xml:space="preserve">Q1: Mín = 1; Máx = 10; Incremento = 1</t>
  </si>
  <si>
    <t xml:space="preserve">{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</si>
  <si>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Arturo hizo un viaje con su familia en el que cada día recorrían &lt;span class=\"no-break\"&gt;{{Q1}} km.&lt;/span&gt; Escribe, de menor a mayor, los cinco primeros múltiplos de este número.
{{A1}}, {{A2}}, {{A3}}, {{A4}} y {{A5}}</t>
  </si>
  <si>
    <t xml:space="preserve">El año pasado, Arturo hizo un viaje en caravana con su familia en el que cada día recorrían {{Q1}} kilómetros. Si el viaje duró {{Q2}} días, ¿cuántos kilómetros recorrieron?
Recorrieron {{A1}} kilómetros.</t>
  </si>
  <si>
    <t xml:space="preserve">Q1: Mín = 50; Máx = 150; Incremento = 10</t>
  </si>
  <si>
    <t xml:space="preserve">{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</si>
  <si>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Las fresas que suele comprar Carla vienen en cajas de {{Q1}} unidades. Escribe, de menor a mayor, los cinco primeros múltiplos de este número.
{{A1}}, {{A2}}, {{A3}}, {{A4}} y {{A5}}</t>
  </si>
  <si>
    <t xml:space="preserve">Las fresas que suele comprar Carla para su restaurante vienen en cajas de {{Q1}} unidades. Si ha comprado {{Q2}} cajas, ¿cuántas fresas tiene?
Carla ha comprado {{A1}} fresas.</t>
  </si>
  <si>
    <t xml:space="preserve">Q1: Mín = 15; Máx = 30; Incremento = 5</t>
  </si>
  <si>
    <t xml:space="preserve">{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</si>
  <si>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En cada vagón de un tren caben {{Q1}} personas. Escribe, de menor a mayor, los cinco primeros múltiplos de este número.
{{A1}}, {{A2}}, {{A3}}, {{A4}} y {{A5}}</t>
  </si>
  <si>
    <t xml:space="preserve">Cada vagón de un tren tiene {{Q1}} asientos. Silvia no sabe cuántos vagones tiene el tren, pero sí que el número total de asientos es uno de los siguientes. Elige la opción correcta.
{{A1}}* {{A2}} {{A3}}</t>
  </si>
  <si>
    <t xml:space="preserve">Q1: Mín = 20; Máx = 90; Incremento = 10</t>
  </si>
  <si>
    <t xml:space="preserve">{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t>
  </si>
  <si>
    <t xml:space="preserve">M5-NyO-12a</t>
  </si>
  <si>
    <t xml:space="preserve">Reconoce divisores utilizando las tablas de multiplicar</t>
  </si>
  <si>
    <t xml:space="preserve">Señala si las siguientes afirmaciones son verdaderas o falsas.
{{Q1}} es divisor de {{T1}}*
{{Q3}} es divisor de {{T2}}*
{{Q2}} es divisor de {{T3}}
{{Q1}} es divisor de {{T4}}
{{Q3}} es divisor de {{T5}}
{{Q4}} es divisor de {{T6}}
(se ven 3, 2 correctas)</t>
  </si>
  <si>
    <t xml:space="preserve">Q1: Mín = 2; Máx = 9; Incremento = 1
Q2: Mín = 2; Máx = 9; Incremento = 1
Q3: Mín = 2; Máx = 9; Incremento = 1
Q4: Mín = 2; Máx = 9; Incremento = 1</t>
  </si>
  <si>
    <t xml:space="preserve">T1 = {{Q1}} * {{Q2}}
T2 = {{Q3}} * {{Q4}}
T3 = {{Q2}}*{{Q3}}+1 
T4 = {{Q1}}*{{Q4}}+1 
T5 = {{Q2}}*{{Q3}}-1 
T6 = {{Q1}}*{{Q4}}-1 </t>
  </si>
  <si>
    <t xml:space="preserve">Si al dividir un número entre otro el resto es 0, entonces el segundo número es un divisor del primero.</t>
  </si>
  <si>
    <t xml:space="preserve">&lt;p&gt;Si al dividir un número entre otro el resto es 0, entonces el segundo número es un divisor del primero. En este caso:&lt;/p&gt;&lt;p&gt;{{T1}} : {{Q1}} = {{Q2}} con resto 0&lt;/p&gt;&lt;p&gt;{{T2}} : {{Q3}} = {{Q4}} con resto 0&lt;/p&gt;
-Si falla {{A3}}:
&lt;p&gt;{{Q2}} no es un divisor de {{T3}} porque:&lt;/p&gt;&lt;p&gt;{{T3}} : {{Q2}} = {{T11}} con resto {{T12}}&lt;/p&gt;
-Si falla {{A4}}:
&lt;p&gt;{{Q1}} no es un divisor de {{T4}} porque:&lt;/p&gt;&lt;p&gt;{{T4}} : {{Q1}} = {{T21}} con resto {{T22}}&lt;/p&gt;
-Si falla {{A5}}:
&lt;p&gt;{{Q3}} no es un divisor de {{T5}} porque:&lt;/p&gt;&lt;p&gt;{{T5}} : {{Q3}} = {{T31}} con resto {{T32}}&lt;/p&gt;
-Si falla {{A6}}:
&lt;p&gt;{{Q4}} no es un divisor de {{T6}} porque:&lt;/p&gt;&lt;p&gt;{{T6}} : {{Q4}} = {{T41}} con resto {{T42}}&lt;/p&gt;</t>
  </si>
  <si>
    <t xml:space="preserve">T11 = math.floor(({{Q2}}*{{Q3}}+1)/{{Q2}})
T12 = {{Q2}}*{{Q3}}+1-{{Q2}}*math.floor(({{Q2}}*{{Q3}}+1)/{{Q2}})
T21 = math.floor(({{Q1}}*{{Q4}}+1)/{{Q1}})
T22 = {{Q1}}*{{Q4}}+1-{{Q1}}*math.floor(({{Q1}}*{{Q4}}+1)/{{Q1}})
T31 = math.floor(({{Q2}}*{{Q3}}-1)/{{Q3}})
T32 = {{Q2}}*{{Q3}}-1-{{Q3}}*math.floor(({{Q2}}*{{Q3}}-1)/{{Q3}})
T41 = math.floor(({{Q1}}*{{Q4}}-1)/{{Q4}})
T42 = {{Q1}}*{{Q4}}-1-{{Q4}}*math.floor(({{Q1}}*{{Q4}}-1)/{{Q4}})</t>
  </si>
  <si>
    <t xml:space="preserve">{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t>
  </si>
  <si>
    <t xml:space="preserve">¿Cuál de los siguientes números es un divisor de {{T1}}?
{{A1}}* {{A2}} {{A3}} {{A4}}
Se ven 3, una correcta</t>
  </si>
  <si>
    <t xml:space="preserve">Q1-Q2: 3, 5, 7, 9, 11</t>
  </si>
  <si>
    <t xml:space="preserve">T1 = {{Q1}} * {{Q2}}
A1 = {{Q1}}
A2 = math.min({{Q1}},{{Q2}})-1
A3 = math.max({{Q1}},{{Q2}})-1
A4 = math.max({{Q1}},{{Q2}})+1</t>
  </si>
  <si>
    <t xml:space="preserve">&lt;p&gt;Si al dividir un número entre otro el resto es 0, entonces el segundo número es un divisor del primero. En este caso:&lt;/p&gt;&lt;p&gt;{{T1}} : {{Q1}} = {{Q2}} con resto 0&lt;/p&gt;&lt;p&gt;{{T1}} : {{Q2}} = {{Q1}} con resto 0&lt;/p&gt;
-Si falla {{A2}}:
&lt;p&gt;{{A2}} no es un divisor de {{T1}} porque:&lt;/p&gt;&lt;p&gt;{{T1}} : {{A2}} = {{T11}} con resto {{T12}}&lt;/p&gt;
-Si falla {{A3}}:
&lt;p&gt;{{A3}} no es un divisor de {{T1}} porque:&lt;/p&gt;&lt;p&gt;{{T1}} : {{A3}} = {{T21}} con resto {{T22}}&lt;/p&gt;
-Si falla {{A4}}:
&lt;p&gt;{{A4}} no es un divisor de {{T1}} porque:&lt;/p&gt;&lt;p&gt;{{T1}} : {{A4}} = {{T31}} con resto {{T32}}&lt;/p&gt;</t>
  </si>
  <si>
    <t xml:space="preserve">T11 = math.floor({{Q1}}*{{Q2}}/(math.min({{Q1}},{{Q2}})-1))
T12 = {{Q1}}*{{Q2}}-(math.min({{Q1}},{{Q2}})-1)*math.floor({{Q1}}*{{Q2}}/(math.min({{Q1}},{{Q2}})-1))
T21 = math.floor({{Q1}}*{{Q2}}/(math.max({{Q1}},{{Q2}})-1))
T22 = {{Q1}}*{{Q2}}-(math.max({{Q1}},{{Q2}})-1)*math.floor({{Q1}}*{{Q2}}/(math.max({{Q1}},{{Q2}})-1))
T31 = math.floor({{Q1}}*{{Q2}}/(math.max({{Q1}},{{Q2}})+1))
T32 = {{Q1}}*{{Q2}}-(math.max({{Q1}},{{Q2}})+1)*math.floor({{Q1}}*{{Q2}}/(math.max({{Q1}},{{Q2}})+1))</t>
  </si>
  <si>
    <t xml:space="preserve">{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t>
  </si>
  <si>
    <t xml:space="preserve">M5-NyO-12b</t>
  </si>
  <si>
    <t xml:space="preserve">Calcula los divisores de números menores que 100</t>
  </si>
  <si>
    <t xml:space="preserve">Determina si las siguientes oraciones son verdaderas o falsas.
2 es un divisor de {{T1}}*
3 es un divisor de {{T2}}*
4 es un divisor de {{T3}}*
5 es un divisor de {{T4}}*
2 es un divisor de {{T5}}
3 es un divisor de {{T6}}
4 es un divisor de {{T7}}
5 es un divisor de {{T8}}
Se ven 3, una es correcta.</t>
  </si>
  <si>
    <t xml:space="preserve">Q1-Q8: mín = 10; Máx = 20; step =1
Q9: lista = 1, 3, 5, 7
Q10: lista = 1, 2, 4, 5
Q11: lista = 1, 2, 3, 5, 6
Q12: lista = 1, 2, 3, 4
uniques = true</t>
  </si>
  <si>
    <t xml:space="preserve">T1 = {{Q1}}*2
T2 = {{Q2}}*3
T3 = {{Q3}}*4
T4 = {{Q4}}*5
T5 = {{Q5}}*2+{{Q9}}
T6 = {{Q6}}*3+{{Q10}}
T7 = {{Q7}}*4+{{Q11}}
T8 = {{Q8}}*5+{{Q12}}</t>
  </si>
  <si>
    <t xml:space="preserve">Si al dividir un número grande entre otro pequeño el resto es 0, entonces el número pequeño es un divisor del número grande.</t>
  </si>
  <si>
    <t xml:space="preserve">&lt;p&gt;Si al dividir un número grande entre otro pequeño el resto es 0, entonces el número pequeño es un divisor del número grande.&lt;/p&gt;
- Si falla A1
Es divisor porque {{T1}} : 2 = {{Q1}} con resto 0.
- Si falla A2
Es divisor porque {{T2}} : 3 = {{Q2}} con resto 0.
- Si falla A3
Es divisor porque {{T3}} : 4 = {{Q3}} con resto 0.
- Si falla A4
Es divisor porque {{T4}} : 5 = {{Q4}} con resto 0.
- Si falla A5
No es divisor porque {{T5}} : 2 = {{T9}} con resto {{T10}}.
- Si falla A6
No es divisor porque {{T6}} : 3 = {{T11}} con resto {{T12}}.
- Si falla A7
No es divisor porque {{T7}} : 4 = {{T13}} con resto {{T14}}.
- Si falla A8
No es divisor porque {{T8}} : 5 = {{T15}} con resto {{T16}}.</t>
  </si>
  <si>
    <t xml:space="preserve">T9 = math.floor({{T5}}/2)
T10 = {{T5}}-math.floor({{T5}}/2)*2
T11 = math.floor({{T6}}/3)
T12 = {{T6}}-math.floor({{T6}}/3)*3
T13 = math.floor({{T7}}/4)
T14 = {{T7}}-math.floor({{T7}}/4)*4
T15 = math.floor({{T8}}/5)
T16 = {{T8}}-math.floor({{T8}}/5)*5</t>
  </si>
  <si>
    <t xml:space="preserve">{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t>
  </si>
  <si>
    <t xml:space="preserve">¿Cuál de las siguientes opciones es un divisor de {{T0}}?
{{A1}}*
{{A2}}*
{{A3}}*
{{A4}}*
{{A5}}*
{{A6}}*
{{A7}}
{{A8}}
{{A9}}
(Aparecen 3, 1 correcta)</t>
  </si>
  <si>
    <t xml:space="preserve">Q1: 2, 3 
Q2: 4, 5
Q3: 6, 7
Q4: 2, 3 
Q5: 4, 5
Q6: 6, 7</t>
  </si>
  <si>
    <t xml:space="preserve">T0 = {{Q1}}*{{Q2}}*{{Q3}}
A1 = {{Q1}}
A2 = {{Q2}}
A3 = {{Q3}}
A4 = {{Q1}}*{{Q2}}
A5 = {{Q1}}*{{Q3}}
A6 = {{Q2}}*{{Q3}}
A7 = {{Q5}}*{{Q6}}
A8 = {{Q1}}*{{Q5}}
A9 = {{Q3}}*{{Q5}}
T7 = {{Q5}}*{{Q6}}
T8 = {{Q1}}*{{Q5}}
T9 = {{Q3}}*{{Q5}}</t>
  </si>
  <si>
    <t xml:space="preserve">&lt;p&gt;Si al dividir un número grande entre otro pequeño el resto es 0, entonces el número pequeño es un divisor del número grande.&lt;/p&gt;
Sí falla A7
&lt;p&gt;{{T7}} no es un divisor de {{T0}} porque:&lt;/p&gt;&lt;p&gt;{{T0}} : {{T7}} = {{T10}} con resto {{T11}}&lt;/p&gt;
Sí falla A8
&lt;p&gt;{{T7}} no es un divisor de {{T0}} porque:&lt;/p&gt;&lt;p&gt;{{T0}} : {{T7}} = {{T12}} con resto {{T13}}&lt;/p&gt;
Sí falla A9
&lt;p&gt;{{T7}} no es un divisor de {{T0}} porque:&lt;/p&gt;&lt;p&gt;{{T0}} : {{T7}} = {{T14}} con resto {{T15}}&lt;/p&gt;</t>
  </si>
  <si>
    <t xml:space="preserve">T10 = math.floor({{T0}}/{{T7}})
T11 = {{T0}}-{{T10}}*{{T7}}
T12 = math.floor({{T0}}/{{T8}})
T13 = {{T0}}-{{T12}}*{{T8}}
T14 = math.floor({{T0}}/{{T9}})
T15 = {{T0}}-{{T14}}*{{T9}}</t>
  </si>
  <si>
    <t xml:space="preserve">{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t>
  </si>
  <si>
    <t xml:space="preserve">En una pastelería quieren guardar {{T0}} magdalenas en bolsas de manera que haya el mismo número de magdalenas en cada una y no sobre ninguna. De las siguientes opciones, ¿cuáles podrían servirles?
Bolsas de {{T1}} magdalenas.*
Bolsas de {{T2}} magdalenas.*
Bolsas de {{T3}} magdalenas.*
Bolsas de {{T4}} magdalenas.
Bolsas de {{T5}} magdalenas.
Bolsas de {{T6}} magdalenas.
[Aparecen 3, 2 verdaderas]</t>
  </si>
  <si>
    <t xml:space="preserve">{{T0}}: {{Q1}}*{{Q2}}*{{Q3}}
{{T1}}: {{Q1}}
{{T2}}: {{Q1}}*{{Q2}}
{{T3}}: {{Q1}}*{{Q3}}
{{T4}}: {{Q5}}*{{Q6}}
{{T5}}: {{Q1}}*{{Q5}}
{{T6}}: {{Q3}}*{{Q5}}</t>
  </si>
  <si>
    <t xml:space="preserve">&lt;p&gt;Para hallar las maneras posibles de guardar las magdalenas, busca los divisores de {{T0}}.&lt;/p&gt;
Sí falla A4
&lt;p&gt;{{T4}} no es un divisor de {{T0}} porque el resto de esta división no es 0:&lt;/p&gt;&lt;p&gt;{{T0}} : {{T4}} = {{T10}} con resto {{T11}}&lt;/p&gt;
Sí falla A5
&lt;p&gt;{{T5}} no es un divisor de {{T0}} porque el resto de esta división no es 0:&lt;/p&gt;&lt;p&gt;{{T0}} : {{T5}} = {{T12}} con resto {{T3}}&lt;/p&gt;
Sí falla A6
&lt;p&gt;{{T6}} no es un divisor de {{T0}} porque el resto de esta división no es 0:&lt;/p&gt;&lt;p&gt;{{T0}} : {{T6}} = {{T14}} con resto {{T15}}&lt;/p&gt;</t>
  </si>
  <si>
    <t xml:space="preserve">T10 = math.floor({{T0}}/{{T4}})
T11 = {{T0}}-{{T10}}*{{T4}}
T12 = math.floor({{T0}}/{{T5}})
T13 = {{T0}}-{{T12}}*{{T5}}
T14 = math.floor({{T0}}/{{T6}})
T15 = {{T0}}-{{T14}}*{{T6}}</t>
  </si>
  <si>
    <t xml:space="preserve">{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t>
  </si>
  <si>
    <t xml:space="preserve">Vicente quiere repartir {{T0}} naranjas en cestas de manera que en todas haya el mismo número y no sobre ninguna. De las siguientes opciones, ¿cuáles podrían servirle?
Cestas de {{T1}} naranjas.*
Cestas de {{T2}} naranjas.*
Cestas de {{T3}} naranjas.*
Cestas de {{T4}} naranjas.
Cestas de {{T5}} naranjas.
Cestas de {{T6}} naranjas.
[Aparecen 3: 2 correctas, 1 incorrecta]</t>
  </si>
  <si>
    <t xml:space="preserve">{{T0}}: {{Q1}}*{{Q2}}*{{Q3}}
{{T1}}: {{Q1}}
{{T2}}: {{Q1}}*{{Q2}}
{{T3}}: {{Q1}}*{{Q3}}
{{T4}}: {{Q5}}*{{Q6}}
{{T5}}: {{Q1}}*{{Q6}}
{{T6}}: {{Q5}}*{{Q5}}</t>
  </si>
  <si>
    <t xml:space="preserve">&lt;p&gt;Para hallar las maneras posibles que tiene Vicente de guardar las naranjas,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</si>
  <si>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</si>
  <si>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xml:space="preserve">Mario quiere cortar un hilo de {{T0}} cm en fragmentos del mismo tamaño sin que sobre nada. De las siguientes opciones, ¿cuáles podrían servirle?
Fragmentos de {{T1}} cm.*
Fragmentos de {{T2}} cm.*
Fragmentos de {{T3}} cm.*
Fragmentos de {{T4}} cm.
Fragmentos de {{T5}} cm.
Fragmentos de {{T6}} cm.
[Aparecen 3: 2 correctas, 1 incorrecta]</t>
  </si>
  <si>
    <t xml:space="preserve">&lt;p&gt;Para hallar las opciones posibles que tiene Mario de fraccionar el hilo,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</si>
  <si>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t>
  </si>
  <si>
    <t xml:space="preserve">Alejandra quiere organizar {{T0}} cómics en montones iguales sin que le sobre o falte ninguno.  De las siguientes opciones, ¿cuáles podrían servirle?
Montones de {{T1}}.*
Montones de {{T2}}.*
Montones de {{T3}}.*
Montones de {{T4}}.
Montones de {{T5}}.
Montones de {{T6}}.
[Aparecen 3: 2 correctas, 1 incorrecta]</t>
  </si>
  <si>
    <t xml:space="preserve">&lt;p&gt;Para hallar las opciones posibles que tiene Alejandra para separar los cómics en montones,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</si>
  <si>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t>
  </si>
  <si>
    <t xml:space="preserve">Silvia quiere organizar a {{T0}} alumnos de un colegio para unos juegos. De las siguientes opciones, ¿cuáles podrían servirle?
Grupos de {{T1}} alumnos.*
Grupos de {{T2}} alumnos.*
Grupos de {{T3}} alumnos.*
Grupos de {{T4}} alumnos.
Grupos de {{T5}} alumnos.
Grupos de {{T6}} alumnos.
[Aparecen 3: 1 correcta, 2 incorrectas]</t>
  </si>
  <si>
    <t xml:space="preserve">T0: {{Q1}}*{{Q2}}*{{Q3}}
T1: {{Q1}}
T2: {{Q1}}*{{Q2}}
T3: {{Q1}}*{{Q3}}
T4: {{Q5}}*{{Q6}}
T5: {{Q1}}*{{Q5}}
T6: {{Q3}}*{{Q5}}
T7: {{Q5}}*{{Q5}}</t>
  </si>
  <si>
    <t xml:space="preserve">&lt;p&gt;Para hallar las opciones posibles que tiene Silvia de organizar los alumnos en los juegos, busca los divisores de {{T0}}.&lt;/p&gt;
Sí falla A4
&lt;p&gt;{{T4}} no es un divisor de {{T0}} porque el resto de esta división no es 0:&lt;/p&gt;&lt;p&gt;{{T0}} : {{T4}} = {{T10}} con resto {{T11}}&lt;/p&gt;
Sí falla A5
&lt;p&gt;{{T5}} no es un divisor de {{T0}} porque el resto de esta división no es 0:&lt;/p&gt;&lt;p&gt;{{T0}} : {{T5}} = {{T12}} con resto {{T13}}&lt;/p&gt;
Sí falla A6
&lt;p&gt;{{T6}} no es un divisor de {{T0}} porque el resto de esta división no es 0:&lt;/p&gt;&lt;p&gt;{{T0}} : {{T6}} = {{T14}} con resto {{T15}}&lt;/p&gt;</t>
  </si>
  <si>
    <t xml:space="preserve">{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t>
  </si>
  <si>
    <t xml:space="preserve">M5-NyO-13a</t>
  </si>
  <si>
    <t xml:space="preserve">Clasifica los números en primos y compuestos (hasta el 50)</t>
  </si>
  <si>
    <t xml:space="preserve">Selecciona los números primos.
{{Q1*}} {{Q2}}* {{Q3}} {{Q4}}
(Se ven 3, 2 correctos)</t>
  </si>
  <si>
    <t xml:space="preserve">Q1: 11, 13, 17, 19, 23, 29, 31, 37
Q2: 11, 13, 17, 19, 23, 29, 31, 37
Q3: 10, 12, 14, 16, 18, 20, 22, 24, 26, 30, 32, 34, 36, 38, 40
Q4: 12, 15, 18, 21, 24, 27, 30, 33, 35, 39</t>
  </si>
  <si>
    <t xml:space="preserve">Los números primos solo tienen dos divisores, el 1 y ellos mismos.</t>
  </si>
  <si>
    <t xml:space="preserve">&lt;p&gt;Los números primos solo tienen dos divisores, el 1 y ellos mismos.&lt;/p&gt;
- Si falla {{Q3}}:
&lt;p&gt;{{Q3}} es un número compuesto porque tiene más divisores que 1 y él mismo. Por ejemplo, el 2:&lt;/p&gt;&lt;p&gt;{{Q3}} : 2 = {{T1}} con resto 0&lt;/p&gt;
- Si falla {{Q4}}
&lt;p&gt;{{Q4}} es un número compuesto porque tiene más divisores que 1 y él mismo. Por ejemplo, el 3:&lt;/p&gt;&lt;p&gt;{{Q4}} : 3 = {{T2}} con resto 0&lt;/p&gt;</t>
  </si>
  <si>
    <t xml:space="preserve">T1 = {{Q3}}/2
T2 = {{Q4}}/3</t>
  </si>
  <si>
    <t xml:space="preserve">{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t>
  </si>
  <si>
    <t xml:space="preserve">Selecciona los números compuestos.
{{Q1}}* {{Q2}}* {{Q3}}
(Se ven 3, 2 correctos)</t>
  </si>
  <si>
    <t xml:space="preserve">Q1: 10, 12, 14, 16, 18, 20, 22, 24, 26, 30, 32, 34, 36, 38, 40
Q2: 12, 15, 18, 21, 24, 27, 30, 33, 35, 39
Q3: 11, 13, 17, 19, 23, 29, 31, 37</t>
  </si>
  <si>
    <t xml:space="preserve">Los números  compuestos tienen más de dos divisores.</t>
  </si>
  <si>
    <t xml:space="preserve">&lt;p&gt;Los números compuestos tienen más de dos divisores.&lt;/p&gt;
- Si falla {{Q3}}:
&lt;p&gt;{{Q3}} es un número primo porque solo tiene dos divisores, el 1 y él mismo.&lt;/p&gt;&lt;p&gt;{{Q1}} : 1 = {{Q1}} con resto 0&lt;/p&gt;&lt;p&gt;{{Q1}} : {{Q1}} = 1 con resto 0&lt;/p&gt;</t>
  </si>
  <si>
    <t xml:space="preserve">{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t>
  </si>
  <si>
    <t xml:space="preserve">Indica si los siguientes números son primos o compuestos.
{{Q1}}                 primo/compuesto*
{{Q2}}                 primo/compuesto*
{{Q3}}                 primo*/compuesto
(Las opciones son "primo" y "compuesto")</t>
  </si>
  <si>
    <t xml:space="preserve">Los números primos solo tienen dos divisores, el 1 y ellos mismos, mientras que los números compuestos tienen más de dos divisores.</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</si>
  <si>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t>
  </si>
  <si>
    <t xml:space="preserve">T1 = {{Q1}}/2
T2 = {{Q2}}/3</t>
  </si>
  <si>
    <t xml:space="preserve">{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t>
  </si>
  <si>
    <t xml:space="preserve">Indica si los siguientes números son primos o compuestos.
{{Q1}}                  primo/compuesto*
{{Q2}}                  primo/compuesto*
{{Q3}}                  primo*/compuesto
{{Q4}}                  primo*/compuesto
(Las opciones son "primo" y "compuesto". Se ven 3, 2 de ellos primos)</t>
  </si>
  <si>
    <t xml:space="preserve">Q1: 10, 12, 14, 16, 18, 20, 22, 24, 26, 30, 32, 34, 36, 38, 40
Q2: 12, 15, 18, 21, 24, 27, 30, 33, 35, 39
Q3: 11, 13, 17, 19, 23, 29, 31, 37
Q4: 11, 13, 17, 19, 23, 29, 31, 37</t>
  </si>
  <si>
    <t xml:space="preserve">&lt;p&gt;Los números primos solo tienen dos divisores, el 1 y ellos mismos, mientras que los números compuestos tienen más de dos divisores.&lt;/p&gt;
- Si falla {{Q1}}:
&lt;p&gt;{{Q1}} es un número compuesto porque tiene más divisores que 1 y él mismo. Por ejemplo, el 2:&lt;/p&gt;&lt;p&gt;{{Q1}} : 2 = {{T1}} con resto 0&lt;/p&gt;
- Si falla {{Q2}}
&lt;p&gt;{{Q2}} es un número compuesto porque tiene más divisores que 1 y él mismo. Por ejemplo, el 3:&lt;/p&gt;&lt;p&gt;{{Q2}} : 3 = {{T2}} con resto 0&lt;/p&gt;
- Si falla {{Q3}}
&lt;p&gt;{{Q3}} es un número primo porque solo tiene dos divisores, el 1 y él mismo.&lt;/p&gt;&lt;p&gt;{{Q3}} : 1 = {{Q1}} con resto 0&lt;/p&gt;&lt;p&gt;{{Q3}} : {{Q3}} = 1 con resto 0&lt;/p&gt;
- Si falla {{Q4}}
&lt;p&gt;{{Q4}} es un número primo porque solo tiene dos divisores, el 1 y él mismo.&lt;/p&gt;&lt;p&gt;{{Q4}} : 1 = {{Q4}} con resto 0&lt;/p&gt;&lt;p&gt;{{Q4}} : {{Q4}} = 1 con resto 0&lt;/p&gt;</t>
  </si>
  <si>
    <t xml:space="preserve">{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t>
  </si>
  <si>
    <t xml:space="preserve">M5-NyO-14a</t>
  </si>
  <si>
    <t xml:space="preserve">Averigua, sin realizar la división, si un número es divisible por 2</t>
  </si>
  <si>
    <t xml:space="preserve">Arrastra la última cifra de este número para que sea divisible por 2.
{{Q1}}{{response}}
{{Q2}} | {{Q3}} | {{Q4}}*</t>
  </si>
  <si>
    <t xml:space="preserve">Completa la última cifra de este número, para que sea divisible por 5
{{T1}}{{A1}}</t>
  </si>
  <si>
    <t xml:space="preserve">Q1: mín = 10; máx = 99; step 1
Q2: 1, 3, 5, 7, 9
Q3: 1, 3, 5, 7, 9
Q4: 0, 2, 4, 6, 8</t>
  </si>
  <si>
    <t xml:space="preserve">Los números terminados en 0 o en cifra par son divisibles por 2.</t>
  </si>
  <si>
    <t xml:space="preserve">&lt;p&gt;Para que un número sea divisible por 2, su última cifra debe ser 0 o un número par. En este caso:&lt;/p&gt;&lt;p&gt;{{T1}} : 2 = {{T2}} con resto 0&lt;/p&gt;</t>
  </si>
  <si>
    <t xml:space="preserve">T1 = {{Q1}}*10+{{Q4}}
T2 = ({{Q1}}*10+{{Q4}})/2</t>
  </si>
  <si>
    <t xml:space="preserve">{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t>
  </si>
  <si>
    <t xml:space="preserve">Sin hacer ninguna operación, indica cuál de los siguientes números es divisible por 2.
{{Q1}}* {{Q2}} {{Q3}}</t>
  </si>
  <si>
    <t xml:space="preserve">Q1: Mín = 100; Máx = 9998; Incremento = 2
Q2: Mín = 101; Máx = 9999; Incremento = 2
Q3: Mín = 101; Máx = 9999; Incremento = 2</t>
  </si>
  <si>
    <t xml:space="preserve">&lt;p&gt;Para que un número sea divisible por 2, su última cifra debe ser 0 o un número par. En este caso:&lt;/p&gt;&lt;p&gt;{{Q1}} : 2 = {{T1}} con resto 0&lt;/p&gt;
Sin TE particular.</t>
  </si>
  <si>
    <t xml:space="preserve">T1 = {{Q1}}/2</t>
  </si>
  <si>
    <t xml:space="preserve">{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t>
  </si>
  <si>
    <t xml:space="preserve">M5-NyO-14b</t>
  </si>
  <si>
    <t xml:space="preserve">Averigua, sin realizar la división, si un número es divisible por 3</t>
  </si>
  <si>
    <t xml:space="preserve">Arrastra la última cifra de este número para que sea divisible por 3.
{{Q1}}{{response}}
{{T1}}* | {{T2}} | {{T3}}</t>
  </si>
  <si>
    <t xml:space="preserve">Q1: Mín = 11; Máx = 89; step = 2
Q2 = 3, 6, 9
Q3 = 3, 6, 9</t>
  </si>
  <si>
    <t xml:space="preserve">T1 = {{Q2}}-math.mod({{Q1}}*10+{{Q2}}, 3)
T2 = {{Q2}}-math.mod({{Q1}}*10+{{Q3}}, 3)-1
T3 = {{Q3}}-math.mod({{Q1}}*10+{{Q2}}, 3)+1</t>
  </si>
  <si>
    <t xml:space="preserve">Un número es divisible por 3 si la suma de sus cifras es múltiplo de 3.</t>
  </si>
  <si>
    <t xml:space="preserve">&lt;p&gt;Un número es divisible por 3 si la suma de sus cifras es múltiplo de 3. En este caso:&lt;/p&gt;&lt;p&gt;{{T4}} + {{T5}} + {{T1}} = {{T6}}&lt;/p&gt;&lt;p&gt;{{T6}} : 3 = {{T7}} con resto 0&lt;/p&gt;</t>
  </si>
  <si>
    <t xml:space="preserve">T4 = math.floor({{Q1}}/10)
T5 = {{Q1}}-math.floor({{Q1}}/10)*10
T6 = {{T4}}+{{T5}}+{{T1}}
T7 = ({{T4}}+{{T5}}+{{T1}})/3</t>
  </si>
  <si>
    <t xml:space="preserve">{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t>
  </si>
  <si>
    <t xml:space="preserve">Sin hacer ninguna operación, indica cuál de los siguientes números es divisible por 3.
{{Q1}}* {{Q2}} {{Q3}}</t>
  </si>
  <si>
    <t xml:space="preserve">Q1: Mín = 3; Máx = 333; Incremento = 3 
Q1: Mín = 4; Máx = 334; Incremento = 3 
Q3: Mín = 5; Máx = 335; Incremento = 3</t>
  </si>
  <si>
    <t xml:space="preserve">&lt;p&gt;Un número es divisible por 3 si la suma de sus cifras es múltiplo de 3. En este caso:&lt;/p&gt;&lt;p&gt;{{T4}} + {{T5}} + {{T6}} = {{T7}}&lt;/p&gt;&lt;p&gt;{{T7}} : 3 = {{T8}} con resto 0&lt;/p&gt;</t>
  </si>
  <si>
    <t xml:space="preserve">T4 = math.floor({{Q1}}/100)
T5 = math.floor(({{Q1}}-{{T4}}*100)/10)
T6 = {{Q1}}-{{T4}}*100-{{T5}}*10
T7 = {{T4}}+{{T5}}+{{T6}}
T8 = ({{T4}}+{{T5}}+{{T6}})/3</t>
  </si>
  <si>
    <t xml:space="preserve">{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t>
  </si>
  <si>
    <t xml:space="preserve">M5-NyO-14c</t>
  </si>
  <si>
    <t xml:space="preserve">Averigua, sin realizar la división, si un número es divisible por 5</t>
  </si>
  <si>
    <t xml:space="preserve">Arrastra la última cifra de este número para que sea divisible por 5.
{{Q1}}{{response}}
{{A1}} | {{A2}} | {{A3}}*</t>
  </si>
  <si>
    <t xml:space="preserve">Q1: mín = 1; máx = 999; step 1
Q2: mín: 1; máx = 4; step 1
Q3: mín: 6; máx = 9; step 1
Q4: 0, 5</t>
  </si>
  <si>
    <t xml:space="preserve">A1 = {{Q2}}
A2 = {{Q3}}
A3 = {{Q4}}</t>
  </si>
  <si>
    <t xml:space="preserve">Los números terminados en 0 o en 5 son divisibles por 5.</t>
  </si>
  <si>
    <t xml:space="preserve">&lt;p&gt;Un número es divisible por 5 si su última cifra es 0 o 5.&lt;/p&gt;&lt;p&gt;{{T1}} : 5 = {{T2}} con resto 0&lt;/p&gt;</t>
  </si>
  <si>
    <t xml:space="preserve">T1 = {{Q1}}*10+{{Q4}}
T2 = ({{Q1}}*10+{{Q4}})/5</t>
  </si>
  <si>
    <t xml:space="preserve">{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t>
  </si>
  <si>
    <t xml:space="preserve">Sin hacer ninguna operación, indica cuál de los siguientes números es divisible por 5.
{{Q1}} *
{{Q2}}
{{Q3}}
{{Q4}}
{{Q5}}
(3 opciones)</t>
  </si>
  <si>
    <t xml:space="preserve">Señala sin hacer las divisiones, cuáles de los siguientes números son divisibles por 5.
35 = {{A1}} *
70 = {{A2}}*
47 = {{A3}}
74 = {{A4}}
23= {{A5}}</t>
  </si>
  <si>
    <t xml:space="preserve">Q1: mín = 5; máx = 995; step 5
Q2: mín = 6; máx = 996; step 5
Q3: mín = 7; máx = 997; step 5
Q4: mín = 8; máx = 998; step 5
Q5: mín = 9; máx = 999; step 5</t>
  </si>
  <si>
    <t xml:space="preserve">&lt;p&gt;Un número es divisible por 5 si su última cifra es 0 o 5. En este caso:&lt;/p&gt;&lt;p&gt;{{Q1}} : 5 = {{T1}} con resto 0&lt;/p&gt;
Sin TE individual</t>
  </si>
  <si>
    <t xml:space="preserve">T1 = {{Q1}}/5</t>
  </si>
  <si>
    <t xml:space="preserve">{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t>
  </si>
  <si>
    <t xml:space="preserve">M5-NyO-14d</t>
  </si>
  <si>
    <t xml:space="preserve">Averigua, sin realizar la división, si un número es divisible por 9</t>
  </si>
  <si>
    <t xml:space="preserve">Arrastra la última cifra de este número para que sea divisible por 9.
{{Q1}}{{Q2}}{{response}}
{{A1}} | {{A2}} | {{A3}}*</t>
  </si>
  <si>
    <t xml:space="preserve">Q1-Q2: mín = 1; máx = 9; step 1
Q3-Q4: mín = 1; máx = 8; step 1</t>
  </si>
  <si>
    <t xml:space="preserve">A1 = 9-math.mod({{Q1}}*100+{{Q2}}*10,9)
A2 = 9-math.mod({{Q1}}*100+{{Q2}}*10+{{Q3}},9)
A3 = 9-math.mod({{Q1}}*100+{{Q2}}*10+{{Q4}},9)</t>
  </si>
  <si>
    <t xml:space="preserve">Un número es divisible por 9 cuando la suma de sus cifras es múltiplo de 9.</t>
  </si>
  <si>
    <t xml:space="preserve">&lt;p&gt;Un número es divisible por 9 cuando la suma de sus cifras es múltiplo de 9. En este caso:&lt;/p&gt;&lt;p&gt;{{Q1}} + {{Q2}} + {{A1}} = {{T1}}&lt;/p&gt;&lt;p&gt;{{T1}} : 9 = {{T2}} con resto 0&lt;/p&gt;</t>
  </si>
  <si>
    <t xml:space="preserve">T1 = {{Q1}}+{{Q2}}+{{A1}}
T2 = ({{Q1}}+{{Q2}}+{{A1}})/9</t>
  </si>
  <si>
    <t xml:space="preserve">{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t>
  </si>
  <si>
    <t xml:space="preserve">Haz clic en el número divisible por 9 sin hacer la división.
{{Q1}}*
{{Q2}}
{{Q3}}
{{Q4}} 
{{Q5}} 
(3 opciones)</t>
  </si>
  <si>
    <t xml:space="preserve">Indica, sin hacer las divisiones cuáles de estos números son divisibles por 9.
{{T1}}  *
{{T2}}  *
{{T3}}  *
{{T4}} 
{{T5}} 
(3 opciones, 2 correctas)</t>
  </si>
  <si>
    <t xml:space="preserve">Q1: mín = 9; máx = 990; step 9
Q2: mín = 10; máx = 991; step 9
Q3: mín = 11; máx = 992; step 9
Q4: mín = 12; máx = 993; step 9
Q5: mín = 13; máx = 994; step 9</t>
  </si>
  <si>
    <t xml:space="preserve">&lt;p&gt;Un número es divisible por 9 cuando la suma de sus cifras es múltiplo de 9. En este caso:&lt;/p&gt;&lt;p&gt;{{T1}} + {{T2}} + {{T3}} = {{T4}}&lt;/p&gt;&lt;p&gt;{{T4}} : 9 = {{T5}} con resto 0&lt;/p&gt;</t>
  </si>
  <si>
    <t xml:space="preserve">T1 = math.floor({{Q1}}/100)
T2 = math.floor(({{Q1}}-{{T1}}*100)/10)
T3 = {{Q1}}-{{T1}}*100-{{T2}}*10
T4 = {{T1}}+{{T2}}+{{T3}}
T5 = ({{T1}}+{{T2}}+{{T3}})/9</t>
  </si>
  <si>
    <t xml:space="preserve">{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t>
  </si>
  <si>
    <t xml:space="preserve">M5-NyO-14e</t>
  </si>
  <si>
    <t xml:space="preserve">Averigua, sin realizar la división, si un número es divisible por 10</t>
  </si>
  <si>
    <t xml:space="preserve">Arrastra la última cifra de este número para que sea divisible por 10.
{{Q1}}{{response}}
{{A1}} | {{A2}} | 0*</t>
  </si>
  <si>
    <t xml:space="preserve">Q1: mín = 1; máx = 999; step 1
Q2: mín: 1; máx = 9; step 1
Q3: mín: 1; máx = 9; step 1</t>
  </si>
  <si>
    <t xml:space="preserve">A1 = {{Q2}}
A2 = {{Q3}}</t>
  </si>
  <si>
    <t xml:space="preserve">Todos los números terminados en 0 son divisibles por 10.</t>
  </si>
  <si>
    <t xml:space="preserve">&lt;p&gt;Un número es divisible por 10 si su última cifra es 0. En este caso:&lt;/p&gt;&lt;p&gt;{{T1}} : 10 = {{Q1}} con resto 0&lt;/p&gt;</t>
  </si>
  <si>
    <t xml:space="preserve">T1 = {{Q1}}*10</t>
  </si>
  <si>
    <t xml:space="preserve">{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t>
  </si>
  <si>
    <t xml:space="preserve">Indica, sin hacer las divisiones, cuál de estos números es divisible por 10.
{{Q1}}*
{{Q2}}
{{Q3}}
{{Q4}}
{{Q5}}
{{Q6}}
(Se ven 3 opciones)</t>
  </si>
  <si>
    <t xml:space="preserve">Q1: mín = 10; máx = 9990; step 10
Q2: mín = 11; máx = 9991; step 10
Q3: mín = 12; máx = 9992; step 10
Q4: mín = 14; máx = 9994; step 10
Q5: mín = 15; máx = 9995; step 10
Q6: mín = 17; máx = 9997; step 10</t>
  </si>
  <si>
    <t xml:space="preserve">&lt;p&gt;Un número es divisible por 10 si su última cifra es 0. En este caso:&lt;/p&gt;&lt;p&gt;{{Q1}} : 10 = {{T1}} con resto 0&lt;/p&gt;</t>
  </si>
  <si>
    <t xml:space="preserve">T1 = {{Q1}}/10</t>
  </si>
  <si>
    <t xml:space="preserve">{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t>
  </si>
  <si>
    <t xml:space="preserve">M5-NyO-15a</t>
  </si>
  <si>
    <t xml:space="preserve">Calcula el MCM de dos o más números (1 o 2 cifras)</t>
  </si>
  <si>
    <t xml:space="preserve">Calcula el mínimo común múltiplo de estos números: {{T1}} y {{T2}}.
El mínimo común múltiplo es {{A1}}* | {{A2}} | {{A3}}.</t>
  </si>
  <si>
    <t xml:space="preserve">Q1: Mín 2; Máx 10; Step: 1
Q2: Mín 2; Máx 10; Step: 1
Q3: Mín 2; Máx 10; Step: 1</t>
  </si>
  <si>
    <t xml:space="preserve">T1 = {{Q1}}*{{Q2}}
T2 = {{Q2}}*{{Q3}}
A1 = math.lcm({{T1}}, {{T2}})
A2 = math.gcd({{T1}}, {{T2}})
A3 = {{Q1}}*{{Q2}}*{{Q2}}*{{Q3}}</t>
  </si>
  <si>
    <t xml:space="preserve">El mínimo común múltiplo de dos números es el menor de los múltiplos comunes distinto de 0.</t>
  </si>
  <si>
    <t xml:space="preserve">&lt;p&gt;Para obtener el mínimo común múltiplo de dos números, primero escribe los múltiplos de ambos:&lt;/p&gt;&lt;p&gt;{{T1}}, {{T3}}, {{T4}}...&lt;/p&gt;&lt;p&gt;{{T2}}, {{T5}}, {{T6}}...&lt;/p&gt;&lt;p&gt;A continuación, elige el menor de los que son comunes y distinto de 0, en este caso, {{A1}}.&lt;p&gt;
Sin TE individual</t>
  </si>
  <si>
    <t xml:space="preserve">T3 = {{T1}}*2
T4 = {{T1}}*3
T5 = {{T2}}*2
T6 = {{T2}}*3</t>
  </si>
  <si>
    <t xml:space="preserve">{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t>
  </si>
  <si>
    <t xml:space="preserve">Calcula el mínimo común múltiplo de estos números: {{Q1}}, {{T1}} y {{T2}}.
El mínimo común múltiplo es {{A1}}* | {{A2}} | {{A3}}.</t>
  </si>
  <si>
    <t xml:space="preserve">T1 = {{Q1}}*{{Q2}}
T2 = {{Q2}}*{{Q3}}
A1 = math.lcm({{T1}}, {{T2}})
A2 = math.gcd({{T1}}, {{T2}})
A3 = {{Q1}}*{{Q1}}*{{Q2}}*{{Q2}}*{{Q3}}</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</si>
  <si>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
Sin TE individual</t>
  </si>
  <si>
    <t xml:space="preserve">T3 = {{Q1}}*2
T4 = {{Q1}}*3
T5 = {{T1}}*2
T6 = {{T1}}*3
T7 = {{T2}}*2
T8 = {{T2}}*3</t>
  </si>
  <si>
    <t xml:space="preserve">{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t>
  </si>
  <si>
    <t xml:space="preserve">Calcula el mínimo común múltiplo de estos números: {{T1}} y {{T2}}.
El mínimo común múltiplo es {{A1}}.</t>
  </si>
  <si>
    <t xml:space="preserve">T1 = {{Q1}}*{{Q2}}
T2 = {{Q2}}*{{Q3}}
A1 = math.lcm({{T1}}, {{T2}})</t>
  </si>
  <si>
    <t xml:space="preserve">{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</si>
  <si>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Calcula el mínimo común múltiplo de estos números: {{Q1}}, {{T1}} y {{T2}}.
El mínimo común múltiplo es {{A1}}.</t>
  </si>
  <si>
    <t xml:space="preserve">{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</si>
  <si>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Un semáforo se pone en rojo cada {{T1}} segundos y otro, cada {{T2}} segundos. Si en un segundo coincide que los dos están en rojo al mismo tiempo, ¿cuántos segundos pasarán hasta que vuelvan a estar en rojo a la vez?
Pasarán {{A1}} segundos hasta que los dos semáforos estén en rojo al mismo tiempo.</t>
  </si>
  <si>
    <t xml:space="preserve">Q1: Mín 5; Máx 10; Step: 1
Q2: Mín 5; Máx 10; Step: 1
Q3: Mín 5; Máx 10; Step: 1</t>
  </si>
  <si>
    <t xml:space="preserve">T1 = {{Q1}}*{{Q2}}
T2 = {{Q2}}*{{Q2}}
A1 = math.lcm({{T1}}, {{T2}})</t>
  </si>
  <si>
    <t xml:space="preserve">&lt;p&gt;Para obtener el mínimo común múltiplo de dos números, primero escribe los múltiplos de ambos:&lt;/p&gt;&lt;p&gt;{{T1}}, {{T3}}, {{T4}}...&lt;/p&gt;&lt;p&gt;{{T2}}, {{T5}}, {{T6}}...&lt;/p&gt;&lt;p&gt;A continuación, elige el menor de los que son comunes y distinto de 0, en este caso, {{A1}}.&lt;p&gt;</t>
  </si>
  <si>
    <t xml:space="preserve">{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</si>
  <si>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Un viajante visita Córdoba cada {{Q1}} días; otro, cada {{T1}} días, y un tercero va cada {{T2}}. Si hoy los tres viajantes están en la ciudad a la vez, ¿dentro de cuántos días volverán a coincidir?
Volverán a coincidir en {{A1}} días.</t>
  </si>
  <si>
    <t xml:space="preserve">&lt;p&gt;Para obtener el mínimo común múltiplo de varios números, primero escribe los múltiplos de cada uno de ellos:&lt;/p&gt;&lt;p&gt;{{Q1}}, {{T3}}, {{T4}}...&lt;/p&gt;&lt;p&gt;{{T1}}, {{T5}}, {{T6}}...&lt;/p&gt;&lt;p&gt;{{T2}}, {{T7}}, {{T8}}...&lt;/p&gt;&lt;p&gt;A continuación, elige el menor de los que son comunes y distinto de 0, en este caso, {{A1}}.&lt;p&gt;</t>
  </si>
  <si>
    <t xml:space="preserve">{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</si>
  <si>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Tres ciclistas están corriendo en una pista circular, cada uno a una velocidad diferente. El primero completa cada vuelta en {{Q1}} segundos, el segundo cada {{T1}} segundos y el tercero cada {{T2}} segundos. Si han empezado en el mismo punto, ¿después de cuánto tiempo volverán a encontrarse en la línea de salida?
Se volverán a encontrar al cabo de {{A1}} segundos.</t>
  </si>
  <si>
    <t xml:space="preserve">{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t>
  </si>
  <si>
    <t xml:space="preserve">En un barrio, el camión de los helados pasa cada {{T1}} días y el de la recogida de muebles, cada {{T2}}. Si hoy ambos vehículos han estado por el barrio a la vez, ¿cuántos días faltan para que vuelvan a coincidir?
Faltan {{A1}} días para que vuelvan a encontrarse.</t>
  </si>
  <si>
    <t xml:space="preserve">{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</si>
  <si>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En un colegio, la asociación de padres se reúne cada {{T1}} semanas. En otro, cada {{T2}} semanas. Si en una semana las reuniones de las dos asociaciones coinciden, ¿dentro de cuántas semanas volverán a coincidir?
Las reuniones volverán a coincidir dentro de {{A1}} semanas.</t>
  </si>
  <si>
    <t xml:space="preserve">{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t>
  </si>
  <si>
    <t xml:space="preserve">M5-NyO-16a</t>
  </si>
  <si>
    <t xml:space="preserve">Calcula el MCD de dos o tres números (2 o 3 cifras)</t>
  </si>
  <si>
    <t xml:space="preserve">¿Cuál es el máximo común divisor de {{T1}} y {{T2}}?
A1*
A2
A3
A4
A5
A6
(se ven 3 opciones, 1 correcta)</t>
  </si>
  <si>
    <t xml:space="preserve">Señala cual de las siguientes calculos es correcto.
El maximo comun divisor entre {{T1}} y {{T2}} es {{A1}}
El maximo comun divisor entre {{T3}} y {{T4}} es {{A2}}
El maximo comun divisor entre {{T5}} y {{T6}} es {{A3}}
El maximo comun divisor entre {{T7}} y {{T8}} es {{A4}}
El maximo comun divisor entre {{T9}} y {{T10}} es {{A5}}
El maximo comun divisor entre {{T11}} y {{T12}} es {{A6}}</t>
  </si>
  <si>
    <t xml:space="preserve">Q1: 2, 3
Q2: 4, 5
Q3: 6, 7
Q4: 8, 9, 10 </t>
  </si>
  <si>
    <t xml:space="preserve">T1 = {{Q1}}*{{Q3}}
T2 = {{Q2}}*{{Q1}}*{{Q4}}
A1 = math.gcd({{T1}}, {{T2}})
A2 = math.lcm({{T1}}, {{T2}})
A3 = {{Q3}}*{{Q2}}
A4 = {{Q1}}*{{Q4}}
A5 = {{Q2}}
A6 = {{Q2}}*{{Q1}}</t>
  </si>
  <si>
    <t xml:space="preserve">El máximo común divisor de dos números es el mayor de los divisores comunes.</t>
  </si>
  <si>
    <t xml:space="preserve">&lt;p&gt;Para hallar el máximo común divisor de dos números, primero escribe los divisores de ambos números.&lt;/p&gt;&lt;p&gt;Algunos de los divisores de {{T1}} son {{Q1}} y {{Q3}}.&lt;/p&gt;&lt;p&gt;Algunos de los divisores de {{T2}} son {{Q1}}, {{Q2}} y {{Q4}}.&lt;/p&gt;&lt;p&gt;A continuación, elige el mayor de los que son comunes, en este caso, {{A1}}.&lt;p&gt;
Sin TE individual</t>
  </si>
  <si>
    <t xml:space="preserve">{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t>
  </si>
  <si>
    <t xml:space="preserve">¿Cuál es el máximo común divisor de {{T2}} y {{T1}}?
A1*
A2
A3
A4
A5
A6
(se ven 3 opciones, 1 correcta)</t>
  </si>
  <si>
    <t xml:space="preserve">&lt;p&gt;Para hallar el máximo común divisor de dos números, primero escribe los divisores de ambos números.&lt;/p&gt;&lt;p&gt;Algunos de los divisores de {{T2}} son {{Q1}}, {{Q2}} y {{Q4}}.&lt;/p&gt;&lt;p&gt;Algunos de los divisores de {{T1}} son {{Q1}} y {{Q3}}.&lt;/p&gt;&lt;p&gt;A continuación, elige el mayor de los que son comunes, en este caso, {{A1}}.&lt;p&gt;
Sin TE individual</t>
  </si>
  <si>
    <t xml:space="preserve">{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t>
  </si>
  <si>
    <t xml:space="preserve">Calcula el máximo común divisor de {{T1}} y {{T2}}.
El máximo común divisor es {{A1}}.</t>
  </si>
  <si>
    <t xml:space="preserve">Q1: 2, 3
Q2: 4, 5
Q3: 6, 7</t>
  </si>
  <si>
    <t xml:space="preserve">A1 = math.gcd({{T1}}, {{T2}})
T1 = {{Q1}}*{{Q1}}*{{Q2}}
T2 = {{Q2}}*{{Q3}}</t>
  </si>
  <si>
    <t xml:space="preserve">&lt;p&gt;Para hallar el máximo común divisor de dos números, primero escribe los divisores de ambos números.&lt;/p&gt;&lt;p&gt;Algunos de los divisores de {{T1}} son {{Q1}} y {{Q2}}.&lt;/p&gt;&lt;p&gt;Algunos de los divisores de {{T2}} son {{Q2}} y {{Q3}}.&lt;/p&gt;&lt;p&gt;A continuación, elige el mayor de los que son comunes, en este caso, {{A1}}.&lt;p&gt;</t>
  </si>
  <si>
    <t xml:space="preserve">{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</si>
  <si>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xml:space="preserve">Daniela quiere hacer pulseras con las {{T1}} cuentas blancas y {{T2}} azules que tiene. Su objetivo es que en todas las pulseras haya cuentas de los dos colores y que en todas haya el mismo número de cuentas de cada color. ¿Cuál es el número máximo de cuentas de cada color que tiene que tener cada pulsera?
El número máximo de cuentas de cada color es {{A1}}.</t>
  </si>
  <si>
    <t xml:space="preserve">{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t>
  </si>
  <si>
    <t xml:space="preserve">En un almacén hay {{T1}} botellas de zumo y {{T2}} latas de refresco que se quieren guardar en cajas. Si en cada una tiene que haber el mismo número de botellas que de latas sin que sobre ninguna, ¿cuál es el número máximo de cajas que se pueden utilizar?
El número máximo es de {{A1}} cajas.</t>
  </si>
  <si>
    <t xml:space="preserve">A1 = math.gcd({{T1}}, {{T2}})
T1 = {{Q1}}*{{Q2}}*{{Q2}}
T2 = {{Q2}}*{{Q3}}</t>
  </si>
  <si>
    <t xml:space="preserve">{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</si>
  <si>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Una floristería ha comprado {{T1}} rosas y {{T2}} claveles con los que quiere hacer ramos. ¿Cuál es el número máximo de ramos que pueden hacer para que en cada uno haya flores de los dos tipos en la misma cantidad y sin que sobre ni falte ninguna?
El número máximo de ramos que se pueden hacer es {{A1}}.</t>
  </si>
  <si>
    <t xml:space="preserve">{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</si>
  <si>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Marcos va a preparar bolsas de chuches para su cumpleaños con {{T1}} chocolatinas y {{T2}} regalices. Quiere hacer la mayor cantidad de bolsas y que cada una contenga el mismo número de cada tipo de dulce, sin que le sobre ni le falte ninguno. ¿Cuántas bolsas tiene que hacer?
Marcos hará {{A1}} bolsas.</t>
  </si>
  <si>
    <t xml:space="preserve">{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t>
  </si>
  <si>
    <t xml:space="preserve">En un taller hay tres listones de madera de &lt;span class=\"no-break\"&gt;{{T1}} cm,&lt;/span&gt; &lt;span class=\"no-break\"&gt;{{T2}} cm&lt;/span&gt; y &lt;span class=\"no-break\"&gt;{{T3}} cm&lt;/span&gt; de longitud, respectivamente. Se quieren cortar los tres listones en trozos, de manera que todos sean iguales y de la mayor longitud posible. ¿Con qué longitud hay que cortarlos?
La longitud de cada trozo tiene que ser de &lt;span class=\"no-break\"&gt;{{A1}} cm.&lt;/span&gt;</t>
  </si>
  <si>
    <t xml:space="preserve">A1 = math.gcd({{T1}}, {{T2}}, {{T3}})
T1 = {{Q1}}*{{Q2}}*{{Q2}}
T2 = {{Q2}}*{{Q3}}
T3 = {{Q1}}*{{Q2}}*{{Q3}}</t>
  </si>
  <si>
    <t xml:space="preserve">&lt;p&gt;Para hallar el máximo común divisor de varios números, primero escribe los divisores de cada uno de ellos.&lt;/p&gt;&lt;p&gt;Algunos de los divisores de {{T1}} son {{Q1}} y {{Q2}}.&lt;/p&gt;&lt;p&gt;Algunos de los divisores de {{T2}} son {{Q2}} y {{Q3}}.&lt;/p&gt;&lt;p&gt;Algunos de los divisores de {{T3}} son {{Q1}}, {{Q2}} y {{Q3}}.&lt;/p&gt;&lt;p&gt;A continuación, elige el mayor de los que son comunes, en este caso, {{A1}}.&lt;p&gt;</t>
  </si>
  <si>
    <t xml:space="preserve">{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t>
  </si>
  <si>
    <t xml:space="preserve">M5-NyO-17a</t>
  </si>
  <si>
    <t xml:space="preserve">Identifica una potencia como un producto de factores iguales</t>
  </si>
  <si>
    <t xml:space="preserve">Determina si las siguientes igualdades son correctas o no.
{{Q1}}&lt;sup&gt;{{Q2}}&lt;/sup&gt; = {{T1}}*
{{Q3}}&lt;sup&gt;{{Q4}}&lt;/sup&gt; = {{T2}}
{{Q5}}&lt;sup&gt;{{Q6}}&lt;/sup&gt; = {{T3}}
{{Q1}}&lt;sup&gt;{{Q4}}&lt;/sup&gt; = {{T4}}
Se ven 3, 1 correcto.</t>
  </si>
  <si>
    <t xml:space="preserve">Indicar cuales de los siguientes enunciados es verdadero.
{{Q1}}&lt;sup&gt;2&lt;/sup&gt; = {{Q1}} × {{Q1}} *
{{Q2}} + {{Q2}} + {{Q2}} = {{Q2}}&lt;sup&gt;3&lt;/sup&gt;
{{Q3}} × {{Q3}} × {{Q3}} × {{Q3}} = {{Q3}}&lt;sup&gt;4&lt;/sup&gt; *
{{Q4}}&lt;sup&gt;3&lt;/sup&gt; = {{Q4}} × 3
{{Q5}} × {{Q5}} × {{Q5}} × {{Q5}} × {{Q5}} ={{Q5}}&lt;sup&gt;5&lt;/ sup&gt; *
{{Q6}} × 5 = {{Q5}}&lt;sup&gt;5&lt;/ sup&gt;
</t>
  </si>
  <si>
    <t xml:space="preserve">Q1-Q6: Mín 2; Máx 9; Step: 1</t>
  </si>
  <si>
    <t xml:space="preserve">T1 = Lemonlib.descomposePow({{Q1}}, {{Q2}})
T2 = Lemonlib.descomposePow({{Q4}}, {{Q3}})
T3 = Lemonlib.descomposePow({{Q5}}, {{Q6}}+1)
T4 = Lemonlib.descomposePow({{Q1}}+1, {{Q4}})</t>
  </si>
  <si>
    <t xml:space="preserve">El exponente es el número de veces que la base se multiplica por sí misma.</t>
  </si>
  <si>
    <t xml:space="preserve">&lt;p&gt;Una potencia es el producto de la base por sí misma tantas veces como el número del exponente indique.&lt;/p&gt;
-Si falla A2
&lt;p&gt;{{Q3}}&lt;sup&gt;{{Q4}}&lt;/sup&gt; = {{T5}}&lt;/p&gt;
-Si falla A3
&lt;p&gt;{{Q5}}&lt;sup&gt;{{Q6}}&lt;/sup&gt; = {{T6}}&lt;/p&gt;
-Si falla A4
&lt;p&gt;{{Q1}}&lt;sup&gt;{{Q4}}&lt;/sup&gt; = {{T7}}&lt;/p&gt;</t>
  </si>
  <si>
    <t xml:space="preserve">T5 = Lemonlib.descomposePow({{Q3}}, {{Q4}})
T6 = Lemonlib.descomposePow({{Q5}}, {{Q6}})
T7 = Lemonlib.descomposePow({{Q1}}, {{Q4}})</t>
  </si>
  <si>
    <t xml:space="preserve">{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t>
  </si>
  <si>
    <t xml:space="preserve">Expresa el siguiente producto como una potencia.
{{T1}} = {{A1}}</t>
  </si>
  <si>
    <t xml:space="preserve">Q1-Q2: Mín 2;Máx 9; Step: 1</t>
  </si>
  <si>
    <t xml:space="preserve">T1 = Lemonlib.descomposePow({{Q1}}, {{Q2}})
A1 = {{Q1}}^{{{Q2}}}
(en Function, no en label)</t>
  </si>
  <si>
    <t xml:space="preserve">&lt;p&gt;Una potencia es el producto de la base por sí misma tantas veces como el número del exponente indique.&lt;/p&gt;</t>
  </si>
  <si>
    <t xml:space="preserve">{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t>
  </si>
  <si>
    <t xml:space="preserve">Abel es un fotógrafo que tiene {{Q1}} estanterías en su casa. En cada una de ellas guarda {{Q1}} archivadores que a su vez cada uno contiene {{Q1}} negativos. ¿Cuántos negativos tiene Abel en total? Escribe esa cantidad en forma de producto y de potencia. 
Como producto: {{A1}} negativos
Como potencia: {{A2}} negativos</t>
  </si>
  <si>
    <t xml:space="preserve">Joselu está haciendo pulseras de hilos para {{Q1}} amigos. Les está haciendo {{Q1}} a cada uno, utiliza {{Q1}} colores diferentes en una pulsera y no quiere repetir ninguno en todas las pulseras que haga. Escribe como producto y como potencia el número de colores que va a necesitar.
Como producto: {{A1}}
Como potencia: {{A2}}</t>
  </si>
  <si>
    <t xml:space="preserve">Q1: Mín 2;Máx 9; Step: 1</t>
  </si>
  <si>
    <t xml:space="preserve">A1 = Lemonlib.descomposePow({{Q1}}, 3)
A2 = {{Q1}}^{3}</t>
  </si>
  <si>
    <t xml:space="preserve">{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t>
  </si>
  <si>
    <t xml:space="preserve">En una habitación hay {{Q1}} baldosas a lo largo, y {{Q1}} a lo ancho. Escribe como producto y como potencia el número de baldosas de esa habitación.
Como producto: {{A1}} baldosas
Como potencia: {{A2}} baldosas</t>
  </si>
  <si>
    <t xml:space="preserve">Q1: Mín 5;Máx 9; Step: 1</t>
  </si>
  <si>
    <t xml:space="preserve">A1 = Lemonlib.descomposePow({{Q1}}, 2)
A2 = {{Q1}}^2</t>
  </si>
  <si>
    <t xml:space="preserve">{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t>
  </si>
  <si>
    <t xml:space="preserve">Una empresa tiene {{Q1}} edificios con {{Q1}} pisos cada uno. A su vez, en cada planta hay {{Q1}} oficinas. Escribe como producto y como potencia el número de oficinas de esta empresa.
Como producto: {{A1}} oficinas
Como potencia: {{A2}} oficinas</t>
  </si>
  <si>
    <t xml:space="preserve">Q1: Mín 4;Máx 9; Step: 1</t>
  </si>
  <si>
    <t xml:space="preserve">A1 = Lemonlib.descomposePow({{Q1}}, 3)
A2 = {{Q1}}^3</t>
  </si>
  <si>
    <t xml:space="preserve">{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t>
  </si>
  <si>
    <t xml:space="preserve">Un barco lleva una carga de {{Q1}} contenedores con {{Q1}} cajas cada uno. A su vez, en cada caja hay {{Q1}} paquetes de azúcar con {{Q1}} kilos en cada paquete. Escribe como producto y como potencia los kilos de azúcar que transporta el barco.
Como producto: {{A1}} kilos
Como potencia: {{A2}} kilos</t>
  </si>
  <si>
    <t xml:space="preserve">A1 = Lemonlib.descomposePow({{Q1}}, 4)
A2 = {{Q1}}^4</t>
  </si>
  <si>
    <t xml:space="preserve">{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t>
  </si>
  <si>
    <t xml:space="preserve">Un panadero ha preparado {{Q1}} bandejas con {{Q1}} barras de pan en cada una. A su vez, en cada barra ha utilizado {{Q1}} gramos de sal. Escribe como producto y como potencia la cantidad de sal que ha necesitado.
Como producto: {{A1}} gramos
Como potencia: {{A2}} gramos</t>
  </si>
  <si>
    <t xml:space="preserve">{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t>
  </si>
  <si>
    <t xml:space="preserve">M5-NyO-17b</t>
  </si>
  <si>
    <t xml:space="preserve">Escribe el cuadrado y el cubo de un número (base: núm. 1 cifra)</t>
  </si>
  <si>
    <t xml:space="preserve">¿Cómo se lee la potencia {{Q1}}&lt;sup&gt;2&lt;/sup&gt;?
{{A1}} | {{A2}} | {{A3}} *</t>
  </si>
  <si>
    <t xml:space="preserve">Q1: Mín 2;Máx 9; Step: 1
Q2: Mín 3;Máx 9; Step: 1</t>
  </si>
  <si>
    <t xml:space="preserve">A1 = Lemonlib.powerToWords({{Q1}}, {{Q2}}, 'es')
A2 = Lemonlib.powerToWords({{Q1}}, 3, 'es')
A3 = Lemonlib.powerToWords({{Q1}}, 2, 'es')</t>
  </si>
  <si>
    <t xml:space="preserve">Las potencias de exponente 2 se llaman &lt;i&gt;cuadrados&lt;/i&gt; y las de exponente 3, &lt;i&gt;cubos.&lt;/i&gt;</t>
  </si>
  <si>
    <t xml:space="preserve">&lt;p&gt;Las potencias de exponente 2 se llaman &lt;i&gt;cuadrados&lt;/i&gt; y las de exponente 3, &lt;i&gt;cubos.&lt;/i&gt;&lt;/p&gt;
-Si falla A1
&lt;p&gt;La potencia &lt;i&gt;{{function}}&lt;/i&gt; se refiere a {{Q1}}&lt;sup&gt;{{Q2}}&lt;/sup&gt;.&lt;p&gt;
-Si falla A2
&lt;p&gt;La potencia &lt;i&gt;{{function}}&lt;/i&gt; se refiere a {{Q1}}&lt;sup&gt;3&lt;/sup&gt;.&lt;p&gt;</t>
  </si>
  <si>
    <t xml:space="preserve">{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t>
  </si>
  <si>
    <t xml:space="preserve">¿Cómo se lee la potencia {{Q1}}&lt;sup&gt;3&lt;/sup&gt;?
{{A1}} | {{A2}}* | {{A3}}</t>
  </si>
  <si>
    <t xml:space="preserve">Q1: Mín 2;Máx 9; Step: 1
Q2: Mín 4;Máx 9; Step: 1</t>
  </si>
  <si>
    <t xml:space="preserve">&lt;p&gt;Las potencias de exponente 2 se llaman &lt;i&gt;cuadrados&lt;/i&gt; y las de exponente 3, &lt;i&gt;cubos.&lt;/i&gt;&lt;/p&gt;
-Si falla A1
&lt;p&gt;La potencia &lt;i&gt;{{function}}&lt;/i&gt; se refiere a {{Q1}}&lt;sup&gt;{{Q2}}&lt;/sup&gt;.&lt;/p&gt;
-Si falla A3
&lt;p&gt;La potencia &lt;i&gt;{{function}}&lt;/i&gt; se refiere a {{Q1}}&lt;sup&gt;2&lt;/sup&gt;.&lt;/p&gt;</t>
  </si>
  <si>
    <t xml:space="preserve">{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t>
  </si>
  <si>
    <t xml:space="preserve">Escribe cómo se leen las siguientes potencias.
{{Q1}}&lt;sup&gt;2&lt;/sup&gt; = {{A1}}
{{Q2}}&lt;sup&gt;3&lt;/sup&gt; = {{A2}}</t>
  </si>
  <si>
    <t xml:space="preserve">Q1: Mín 1;Máx 9; Step: 1
Q2: Mín 1;Máx 9; Step: 1</t>
  </si>
  <si>
    <t xml:space="preserve">A1 = Lemonlib.powerToWords({{Q1}}, 2, 'es')
A2 = Lemonlib.powerToWords({{Q2}}, 3, 'es')</t>
  </si>
  <si>
    <t xml:space="preserve">&lt;p&gt;Las potencias de exponente 2 se llaman &lt;i&gt;cuadrados&lt;/i&gt; y las de exponente 3, &lt;i&gt;cubos.&lt;/i&gt;&lt;/p&gt;
Sin TE individual</t>
  </si>
  <si>
    <t xml:space="preserve">{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t>
  </si>
  <si>
    <t xml:space="preserve">M5-NyO-17c</t>
  </si>
  <si>
    <t xml:space="preserve">Calcula el cuadrado y el cubo (base: núm. 1 cifra)</t>
  </si>
  <si>
    <t xml:space="preserve">Selecciona las potencias que están bien calculadas.
{{Q1}}&lt;sup&gt;{{Q4}}&lt;/sup&gt; = {{A1}} *
{{Q2}}&lt;sup&gt;{{Q5}}&lt;/sup&gt; = {{A2}} *
{{Q3}}&lt;sup&gt;2&lt;/sup&gt; = {{A3}}
{{Q3}}&lt;sup&gt;3&lt;/sup&gt; = {{A4}}
( Se visualizan 3 opciones, 2 correctas)</t>
  </si>
  <si>
    <t xml:space="preserve">Q1: Mín 4;Máx 9; Step: 1
Q2: Mín 4;Máx 9; Step: 1
Q3: Mín 4;Máx 9; Step: 1
Q4: Lista [2,3]
Q5: Lista [2,3]</t>
  </si>
  <si>
    <t xml:space="preserve">A1 = math.pow({{Q1}}, {{Q4}})
A2 = math.pow({{Q2}}, {{Q5}})
A3 = math.pow({{Q3}}, 3)
A4 = math.pow({{Q3}}, 2)</t>
  </si>
  <si>
    <t xml:space="preserve">Calcular una potencia es multiplicar un número por sí mismo tantas veces como indica el exponente.</t>
  </si>
  <si>
    <t xml:space="preserve">&lt;p&gt;Calcular una potencia es multiplicar un número por sí mismo tantas veces como indica el exponente.&lt;/p&gt;
-Si falla A3
&lt;p&gt;{{Q1}}&lt;sup&gt;2&lt;/sup&gt; = {{T5}} = {{T6}}&lt;/p&gt;
-Si falla A4
&lt;p&gt;{{Q2}}&lt;sup&gt;3&lt;/sup&gt; = {{T7}} = {{T8}}&lt;/p&gt;</t>
  </si>
  <si>
    <t xml:space="preserve">T1 = Lemonlib.descomposePow({{Q1}}, {{Q4}})
T2 = math.pow({{Q1}}, {{Q4}})
T3 = Lemonlib.descomposePow({{Q2}}, {{Q5}})
T4 = math.pow({{Q2}}, {{Q5}})
T5 = Lemonlib.descomposePow({{Q3}}, 2)
T6 = math.pow({{Q3}}, 2)
T7 = Lemonlib.descomposePow({{Q3}}, 3)
T8 = math.pow({{Q3}}, 3)</t>
  </si>
  <si>
    <t xml:space="preserve">{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t>
  </si>
  <si>
    <t xml:space="preserve">Calcula esta potencia.
{{Q1}}&lt;sup&gt;{{Q2}}&lt;/sup&gt; = {{A1}}</t>
  </si>
  <si>
    <t xml:space="preserve">Q1: Mín = 1; Máx = 9; Step = 1
Q2: Lista [2, 3]</t>
  </si>
  <si>
    <t xml:space="preserve">A1 = math.pow({{Q1}}, {{Q2}})</t>
  </si>
  <si>
    <t xml:space="preserve">&lt;p&gt;Calcular una potencia es multiplicar un número por sí mismo tantas veces como indica el exponente.&lt;/p&gt;&lt;p&gt;{{Q1}}&lt;sup&gt;{{Q2}}&lt;/sup&gt; = {{T1}} = {{A1}}&lt;/p&gt;</t>
  </si>
  <si>
    <t xml:space="preserve">T1 = Lemonlib.descomposePow({{Q1}}, {{Q2}})</t>
  </si>
  <si>
    <t xml:space="preserve">{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t>
  </si>
  <si>
    <t xml:space="preserve">En una carpintería hay {{Q1}} muebles con {{Q1}} cajones cada uno. Si en cada cajón hay {{Q1}} herramientas de trabajo, ¿cuántas herramientas hay en la carpintería?
En la carpintería hay {{A1}} herramientas.</t>
  </si>
  <si>
    <t xml:space="preserve">Q1: Mín 2; Máx 9; Step = 1</t>
  </si>
  <si>
    <t xml:space="preserve">A1 = math.pow({{Q1}}, 3)</t>
  </si>
  <si>
    <t xml:space="preserve">&lt;p&gt;Para obtener el número de herramientas, calcula esta potencia:&lt;/p&gt;&lt;p&gt;{{Q1}}&lt;sup&gt;3&lt;/sup&gt; = {{Q1}} × {{Q1}} × {{Q1}} = {{A1}}&lt;/p&gt;</t>
  </si>
  <si>
    <t xml:space="preserve">{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</si>
  <si>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 xml:space="preserve">En Navidad se han regalaron a unos niños {{Q1}} cajas con {{Q1}} cubos cada una y {{Q1}} bloques de plástico en cada cubo. ¿Cuántos bloques de plástico se regalaron?
Se regalaron {{A1}} bloques de plástico.</t>
  </si>
  <si>
    <t xml:space="preserve">Q1: Mín = 5; Máx = 9; Step = 1</t>
  </si>
  <si>
    <t xml:space="preserve">&lt;p&gt;Para obtener el número de bloques de plástico, calcula esta potencia:&lt;/p&gt;&lt;p&gt;{{Q1}}&lt;sup&gt;3&lt;/sup&gt; = {{Q1}} × {{Q1}} × {{Q1}} = {{A1}}&lt;/p&gt;</t>
  </si>
  <si>
    <t xml:space="preserve">{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t>
  </si>
  <si>
    <t xml:space="preserve">Para cumplir con las medidas de seguridad, una empresa hace estos cálculos: la empresa tiene {{Q1}} edificios, cada uno con {{Q1}} pisos, y en cada uno tienen que instalar {{Q1}} extintores. ¿Cuántos extintores tiene que comprar?
La empresa necesita {{A1}} extintores.</t>
  </si>
  <si>
    <t xml:space="preserve">Q1: Mín = 2; Máx = 9; Step = 1</t>
  </si>
  <si>
    <t xml:space="preserve">&lt;p&gt;Para obtener el número de extintores, calcula esta potencia:&lt;/p&gt;&lt;p&gt;{{Q1}}&lt;sup&gt;3&lt;/sup&gt; = {{Q1}} × {{Q1}} × {{Q1}} = {{A1}}&lt;/p&gt;</t>
  </si>
  <si>
    <t xml:space="preserve">{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t>
  </si>
  <si>
    <t xml:space="preserve">Juan tiene {{Q1}} plantas que necesitan cada semana {{Q1}} litros de agua cada una. ¿Cuántos litros de agua le da a las plantas cada semana?
Riega a las plantas con {{A1}} litros cada semana.</t>
  </si>
  <si>
    <t xml:space="preserve">A1 = math.pow({{Q1}}, 2)</t>
  </si>
  <si>
    <t xml:space="preserve">&lt;p&gt;Para obtener los litros de agua, calcula esta potencia:&lt;/p&gt;&lt;p&gt;{{Q1}}&lt;sup&gt;2&lt;/sup&gt; = {{Q1}} × {{Q1}} = {{A1}}&lt;/p&gt;</t>
  </si>
  <si>
    <t xml:space="preserve">{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</si>
  <si>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 xml:space="preserve">En una ciudad hay {{Q1}} puertos en los que atracan {{Q1}} embarcaciones cada día en cada uno de ellos. Calcula el número de barcos que llega cada dia a la ciudad.
Atracan en la ciudad {{A1}} embarcaciones.</t>
  </si>
  <si>
    <t xml:space="preserve">&lt;p&gt;Para obtener el número de embarcaciones, calcula esta potencia:&lt;/p&gt;&lt;p&gt;{{Q1}}&lt;sup&gt;2&lt;/sup&gt; = {{Q1}} × {{Q1}} = {{A1}}&lt;/p&gt;</t>
  </si>
  <si>
    <t xml:space="preserve">{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t>
  </si>
  <si>
    <t xml:space="preserve">M5-NyO-18a</t>
  </si>
  <si>
    <t xml:space="preserve">Calcula potencias de base 10 (exponente: 1 cifra)</t>
  </si>
  <si>
    <t xml:space="preserve">Une cada potencia con su resultado.
10&lt;sup&gt;{{Q1}}&lt;/sup&gt; = {{A1}}
10&lt;sup&gt;{{Q2}}&lt;/sup&gt; = {{A2}}
10&lt;sup&gt;{{Q3}}&lt;/sup&gt; = {{A3}}</t>
  </si>
  <si>
    <t xml:space="preserve">Q1: Mín 2;Máx 9; Step: 1
Q2: Mín 2;Máx 9; Step: 1
Q3: Mín 2;Máx 9; Step: 1</t>
  </si>
  <si>
    <t xml:space="preserve">A1 = math.pow(10, {{Q1}})
A2 = math.pow(10, {{Q2}})
A3 = math.pow(10, {{Q3}})</t>
  </si>
  <si>
    <t xml:space="preserve">El resultado de una potencia de base 10 tiene tantos ceros como el número del exponente.</t>
  </si>
  <si>
    <t xml:space="preserve">&lt;p&gt;El resultado de una potencia de base 10 tiene tantos ceros como el número del exponente.&lt;/p&gt;
Sin TE particular</t>
  </si>
  <si>
    <t xml:space="preserve">{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t>
  </si>
  <si>
    <t xml:space="preserve">Calcula la siguiente potencia.
10&lt;sup&gt;{{Q1}}&lt;/sup&gt; = {{A1}}</t>
  </si>
  <si>
    <t xml:space="preserve">Q1: Mín 1;Máx 9; Step: 1</t>
  </si>
  <si>
    <t xml:space="preserve">A1 = math.pow(10, {{Q1}})</t>
  </si>
  <si>
    <t xml:space="preserve">&lt;p&gt;El resultado de una potencia de base 10 tiene tantos ceros como el número del exponente.&lt;/p&gt;&lt;p&gt;10&lt;sup&gt;{{Q1}}&lt;/sup&gt; = {{T1}} = {{A1}}&lt;/p&gt;</t>
  </si>
  <si>
    <t xml:space="preserve">T1: Lemonlib.descomposePow(10, {{Q1}})</t>
  </si>
  <si>
    <t xml:space="preserve">{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t>
  </si>
  <si>
    <t xml:space="preserve">La distancia entre dos planetas es aproximadamente de 10&lt;sup&gt;{{Q1}}&lt;/sup&gt; km. Calcula esta potencia.
La distancia es de {{A1}} km.</t>
  </si>
  <si>
    <t xml:space="preserve">Q1: Mín 5;Máx 8; Step: 1</t>
  </si>
  <si>
    <t xml:space="preserve">&lt;p&gt;El resultado de una potencia de base 10 tiene tantos ceros como el número del exponente.&lt;/p&gt;&lt;p&gt;10&lt;sup&gt;{{Q1}}&lt;/sup&gt; km = {{T1}} = {{A1}} km&lt;/p&gt;</t>
  </si>
  <si>
    <t xml:space="preserve">{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t>
  </si>
  <si>
    <t xml:space="preserve">Antonio vive en una ciudad que tiene unos 10&lt;sup&gt;{{Q1}}&lt;/sup&gt; habitantes. Calcula la población de esta ciudad.
El número de habitantes es {{A1}}.</t>
  </si>
  <si>
    <t xml:space="preserve">Q1: Mín 4;Máx 6; Step: 1</t>
  </si>
  <si>
    <t xml:space="preserve">&lt;p&gt;El resultado de una potencia de base 10 tiene tantos ceros como el número del exponente.&lt;/p&gt;&lt;p&gt;10&lt;sup&gt;{{Q1}}&lt;/sup&gt; habitantes = {{T1}} = {{A1}} habitantes&lt;/p&gt;</t>
  </si>
  <si>
    <t xml:space="preserve">{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t>
  </si>
  <si>
    <t xml:space="preserve">A un festival gastronómico han asistido 10&lt;sup&gt;{{Q1}}&lt;/sup&gt; personas. Calcula el número de visitantes.
Han acudido {{A1}} personas.</t>
  </si>
  <si>
    <t xml:space="preserve">Q1: Mín 2;Máx 3; Step: 1</t>
  </si>
  <si>
    <t xml:space="preserve">&lt;p&gt;El resultado de una potencia de base 10 tiene tantos ceros como el número del exponente.&lt;/p&gt;&lt;p&gt;10&lt;sup&gt;{{Q1}}&lt;/sup&gt; personas = {{T1}} = {{A1}} personas&lt;/p&gt;</t>
  </si>
  <si>
    <t xml:space="preserve">{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t>
  </si>
  <si>
    <t xml:space="preserve">En la clase de Matemáticas, los alumnos de 5.º estiman que en un saco de arroz podría haber 10&lt;sup&gt;{{Q1}}&lt;/sup&gt; granos. ¿Cómo se escribiría esa cantidad con números naturales?
En el saco puede haber {{A1}} granos.</t>
  </si>
  <si>
    <t xml:space="preserve">&lt;p&gt;El resultado de una potencia de base 10 tiene tantos ceros como el número del exponente.&lt;/p&gt;&lt;p&gt;10&lt;sup&gt;{{Q1}}&lt;/sup&gt; granos = {{T1}} = {{A1}} granos&lt;/p&gt;</t>
  </si>
  <si>
    <t xml:space="preserve">{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t>
  </si>
  <si>
    <t xml:space="preserve">En su videojuego favorito, Silvia tiene 10&lt;sup&gt;{{Q1}}&lt;/sup&gt; puntos. ¿Cómo se escribiría esa cantidad en números naturales?
Ha conseguido {{A1}} puntos.</t>
  </si>
  <si>
    <t xml:space="preserve">Q1: Mín 3;Máx 6; Step: 1</t>
  </si>
  <si>
    <t xml:space="preserve">&lt;p&gt;El resultado de una potencia de base 10 tiene tantos ceros como el número del exponente.&lt;/p&gt;&lt;p&gt;10&lt;sup&gt;{{Q1}}&lt;/sup&gt; puntos = {{T1}} = {{A1}} puntos&lt;/p&gt;</t>
  </si>
  <si>
    <t xml:space="preserve">{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t>
  </si>
  <si>
    <t xml:space="preserve">M5-NyO-18b</t>
  </si>
  <si>
    <t xml:space="preserve">Descompone un número como suma de multiplicaciones de un dígito por una potencia de base 10</t>
  </si>
  <si>
    <t xml:space="preserve">Selecciona la descomposición correcta en base 10. 
{{T1}} = {{Q1}} × 10&lt;sup&gt;3&lt;/sup&gt; + {{Q2}} × 10&lt;sup&gt;2&lt;/sup&gt; + {{Q3}} × 10 + {{Q4}}*
{{T2}} = {{Q5}} × 10&lt;sup&gt;3&lt;/sup&gt; + {{Q6}} × 10&lt;sup&gt;2&lt;/sup&gt; + {{Q7}} × 10 + {{Q8}}
{{T3}} = {{Q6}} × 10&lt;sup&gt;3&lt;/sup&gt; + {{Q2}} × 10&lt;sup&gt;2&lt;/sup&gt; + {{Q5}} × 10 + {{Q1}}
{{T4}} = {{Q8}} × 10&lt;sup&gt;3&lt;/sup&gt; + {{Q1}} × 10&lt;sup&gt;2&lt;/sup&gt; + {{Q8}} × 10 + {{Q3}}
{{T5}} = {{Q4}} × 10&lt;sup&gt;3&lt;/sup&gt; + {{Q8}} × 10&lt;sup&gt;2&lt;/sup&gt; + {{Q2}} × 10 + {{Q6}}
{{T6}} = {{Q3}} × 10&lt;sup&gt;3&lt;/sup&gt; + {{Q1}} × 10&lt;sup&gt;2&lt;/sup&gt; + {{Q4}} × 10 + {{Q1}}
(Se ven 3)</t>
  </si>
  <si>
    <t xml:space="preserve">Q1-Q8: Mín = 1; Máx = 9; Step = 1</t>
  </si>
  <si>
    <t xml:space="preserve">T1 = {{Q1}}*1000+{{Q2}}*100+{{Q3}}*10+{{Q4}}
T2 = {{Q5}}*1000+{{Q6}}*100+{{Q8}}*10+{{Q7}}
T3 = {{Q6}}*1000+{{Q6}}*100+{{Q5}}*10+{{Q1}}
T4 = {{Q8}}*1000+{{Q8}}*100+{{Q8}}*10+{{Q3}}
T5 = {{Q5}}*1000+{{Q8}}*100+{{Q2}}*10+{{Q6}}
T6 = {{Q3}}*1000+{{Q1}}*100+{{Q4}}*10+{{Q8}}</t>
  </si>
  <si>
    <t xml:space="preserve">Un número se puede descomponer como la suma de números por potencias de base 10.</t>
  </si>
  <si>
    <t xml:space="preserve">&lt;p&gt;Un número se puede descomponer como la suma de números por potencias de base 10.&lt;/p&gt;
-Si falla A2
&lt;p&gt;La descomposicion de {{T2}} es:&lt;/p&gt;&lt;p&gt;{{Q5}} × 10&lt;sup&gt;3&lt;/sup&gt; + {{Q6}} × 10&lt;sup&gt;2&lt;/sup&gt; + {{Q8}} × 10 + {{Q7}}&lt;/p&gt;
-Si falla A3
&lt;p&gt;La descomposicion de {{T3}} es:&lt;/p&gt;&lt;p&gt;{{Q6}} × 10&lt;sup&gt;3&lt;/sup&gt; + {{Q6}} × 10&lt;sup&gt;2&lt;/sup&gt; + {{Q5}} × 10 + {{Q1}}&lt;/p&gt;
-Si falla A4
&lt;p&gt;La descomposicion de {{T4}} es:&lt;/p&gt;&lt;p&gt;{{Q8}} × 10&lt;sup&gt;3&lt;/sup&gt; + {{Q8}} × 10&lt;sup&gt;2&lt;/sup&gt; + {{Q8}} × 10 + {{Q3}}&lt;/p&gt;
-Si falla A5
&lt;p&gt;La descomposicion de {{T5}} es:&lt;/p&gt;&lt;p&gt;{{Q5}} × 10&lt;sup&gt;3&lt;/sup&gt; + {{Q8}} × 10&lt;sup&gt;2&lt;/sup&gt; + {{Q2}} × 10 + {{Q6}}&lt;/p&gt;
-Si falla A6
&lt;p&gt;La descomposicion de {{T6}} es:&lt;/p&gt;&lt;p&gt;{{Q3}} × 10&lt;sup&gt;3&lt;/sup&gt; + {{Q1}} × 10&lt;sup&gt;2&lt;/sup&gt; + {{Q4}} × 10 + {{Q8}}&lt;/p&gt;</t>
  </si>
  <si>
    <t xml:space="preserve">{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t>
  </si>
  <si>
    <t xml:space="preserve">Descompón {{T1}} en potencias de base 10.
{{T1}} = {{A1}} × 10&lt;sup&gt;3&lt;/sup&gt; + {{A2}} × 10&lt;sup&gt;2&lt;/sup&gt; + {{A3}} × 10 + {{A4}}</t>
  </si>
  <si>
    <t xml:space="preserve">Q1-Q4: Mín = 1; Máx = 9; Step = 1</t>
  </si>
  <si>
    <t xml:space="preserve">T1 = {{Q1}}*1000+{{Q2}}*100+{{Q3}}*10+{{Q4}}
A1 = {{Q1}}
A2 = {{Q2}}
A3 = {{Q3}}
A4 = {{Q4}}</t>
  </si>
  <si>
    <t xml:space="preserve">&lt;p&gt;Un número se puede descomponer como la suma de números por potencias de base 10.&lt;/p&gt;&lt;p&gt;{{T1}} = {{T2}} + {{T3}} + {{T4}} + {{Q4}}&lt;/p&gt;&lt;p&gt;{{T1}} = {{Q1}} × 1 000 + {{Q2}} × 100 + {{Q3}} × 10 + {{Q4}}&lt;/p&gt;&lt;p&gt;{{T1}} = {{Q1}} × 10&lt;sup&gt;3&lt;/sup&gt; + {{Q2}} × 10&lt;sup&gt;2&lt;/sup&gt; + {{Q3}} × 10 + {{Q4}}&lt;/p&gt;</t>
  </si>
  <si>
    <t xml:space="preserve">T2 = {{Q1}}*1000
T3 = {{Q2}}*100
T4 = {{Q3}}*10</t>
  </si>
  <si>
    <t xml:space="preserve">{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</si>
  <si>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El jefe de una charcutería ha hecho inventario y ha visto que tiene {{T1}} piezas de embutido. Descompón este número en potencias de base 10.
{{T1}} = {{A1}} × 10&lt;sup&gt;3&lt;/sup&gt; + {{A2}} × 10&lt;sup&gt;2&lt;/sup&gt; + {{A3}} × 10 + {{A4}}</t>
  </si>
  <si>
    <t xml:space="preserve">{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</si>
  <si>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El diámetro de un planeta mide {{T1}} km. Descompón este número en potencias de base 10.
{{T1}} = {{A1}} × 10&lt;sup&gt;3&lt;/sup&gt; + {{A2}} × 10&lt;sup&gt;2&lt;/sup&gt; + {{A3}} × 10 + {{A4}}</t>
  </si>
  <si>
    <t xml:space="preserve">&lt;p&gt;Un número se puede descomponer como la suma de números por potencias de 10.&lt;/p&gt;&lt;p&gt;{{T1}} = {{T2}} + {{T3}} + {{T4}} + {{Q4}}&lt;/p&gt;&lt;p&gt;{{T1}} = {{Q1}} × 1 000 + {{Q2}} × 100 + {{Q3}} × 10 + {{Q4}}&lt;/p&gt;&lt;p&gt;{{T1}} = {{Q1}} × 10&lt;sup&gt;3&lt;/sup&gt; + {{Q2}} × 10&lt;sup&gt;2&lt;/sup&gt; + {{Q3}} × 10 + {{Q4}}&lt;/p&gt;</t>
  </si>
  <si>
    <t xml:space="preserve">{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</si>
  <si>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Un videojuego lo han comprado y descargado {{T1}} personas hasta el momento. Descompón este número en potencias de base 10.
{{T1}} = {{A1}} × 10&lt;sup&gt;3&lt;/sup&gt; + {{A2}} × 10&lt;sup&gt;2&lt;/sup&gt; + {{A3}} × 10 + {{A4}}</t>
  </si>
  <si>
    <t xml:space="preserve">{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</si>
  <si>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Hay un castillo en Europa que está formado por {{T1}} ladrillos. Descompón este número en potencias de base 10.
{{T1}} = {{A1}} × 10&lt;sup&gt;3&lt;/sup&gt; + {{A2}} × 10&lt;sup&gt;2&lt;/sup&gt; + {{A3}} × 10 + {{A4}}</t>
  </si>
  <si>
    <t xml:space="preserve">{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</si>
  <si>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En un pueblo hay {{T1}} habitantes. Descompón este número en potencias de base 10.
{{T1}} = {{A1}} × 10&lt;sup&gt;3&lt;/sup&gt; + {{A2}} × 10&lt;sup&gt;2&lt;/sup&gt; + {{A3}} × 10 + {{A4}}</t>
  </si>
  <si>
    <t xml:space="preserve">{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t>
  </si>
  <si>
    <t xml:space="preserve">M5-NyO-19c</t>
  </si>
  <si>
    <t xml:space="preserve">Extrae una fracción a partir de su representación gráfica (numer. y denom. de 1 cifra)</t>
  </si>
  <si>
    <t xml:space="preserve">Selecciona la figura que representa la fracción 2/5.
(Se ven 3, 1 correcta)</t>
  </si>
  <si>
    <t xml:space="preserve">El denominador representa el número de partes en las que se divide la figura y el numerador, la parte pintada.</t>
  </si>
  <si>
    <t xml:space="preserve">&lt;p&gt;El denominador representa el número de partes en las que se divide la figura y el numerador, la parte pintada.&lt;p&gt;
(Si acaso, una imagen con las partes numeradas de la respuesta correcta)</t>
  </si>
  <si>
    <t xml:space="preserve">{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</si>
  <si>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2/6.
(Se ven 3, 1 correcta)</t>
  </si>
  <si>
    <t xml:space="preserve">{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</si>
  <si>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3/6.
(Se ven 3, 1 correcta)</t>
  </si>
  <si>
    <t xml:space="preserve">{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t>
  </si>
  <si>
    <t xml:space="preserve">Selecciona la figura que representa la fracción 3/5.
(Se ven 3, 1 correcta)</t>
  </si>
  <si>
    <t xml:space="preserve">{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</si>
  <si>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Selecciona la figura que representa la fracción 2/3.
(Se ven 3, 1 correcta)</t>
  </si>
  <si>
    <t xml:space="preserve">{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t>
  </si>
  <si>
    <t xml:space="preserve">Escribe qué fracción representa la zona coloreada de esta figura.
Imagen
La zona coloreada refresenta {{A1}} de la figura.</t>
  </si>
  <si>
    <t xml:space="preserve">A1 = 2/5</t>
  </si>
  <si>
    <t xml:space="preserve">{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t>
  </si>
  <si>
    <t xml:space="preserve">A1 = 2/6</t>
  </si>
  <si>
    <t xml:space="preserve">{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t>
  </si>
  <si>
    <t xml:space="preserve">A1 = 3/6</t>
  </si>
  <si>
    <t xml:space="preserve">{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t>
  </si>
  <si>
    <t xml:space="preserve">A1 = 3/5</t>
  </si>
  <si>
    <t xml:space="preserve">{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t>
  </si>
  <si>
    <t xml:space="preserve">A1 = 2/3</t>
  </si>
  <si>
    <t xml:space="preserve">{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t>
  </si>
  <si>
    <t xml:space="preserve">Han sobrado estas porciones de una lasaña. Expresa en forma de fracción esta cantidad.
Han sobrado {{A1}} porciones.</t>
  </si>
  <si>
    <t xml:space="preserve">A1 = 3/10</t>
  </si>
  <si>
    <t xml:space="preserve">&lt;p&gt;El denominador representa el número de partes en las que se divide la lasaña y el numerador, la parte pintada.&lt;p&gt;
(Si acaso, una imagen con las partes numeradas de la respuesta correcta)</t>
  </si>
  <si>
    <t xml:space="preserve">{"id":"M5-NyO-19c-A-1","stimulus":"&lt;p&gt;Veja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t>
  </si>
  <si>
    <t xml:space="preserve">Pablo ha pintado estos pétalos de una flor de cerámica. ¿Que fracción representan los pétalos pintados?
La fracción de los pétalos pintados es {{A1}}.</t>
  </si>
  <si>
    <t xml:space="preserve">A1 = 8/12</t>
  </si>
  <si>
    <t xml:space="preserve">&lt;p&gt;El denominador representa el número de pétalos en los que se divide la flor y el numerador, los pétalos pintados.&lt;p&gt;
(Si acaso, una imagen con las partes numeradas de la respuesta correcta)</t>
  </si>
  <si>
    <t xml:space="preserve">{"id":"M5-NyO-19c-A-2","stimulus":"&lt;p&gt;Pablo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t>
  </si>
  <si>
    <t xml:space="preserve">A Carmen le han dado los gajos de una naranja como los de la imagen. ¿Qué fracción representan?
A Carmen le han dado {{A1}} de la naranja.</t>
  </si>
  <si>
    <t xml:space="preserve">
Cuadrado dividido por sus bases medias, los cuadrados que quedan formados se dividen por sus diagonales. Cuatro de esas divisiones pintadas.</t>
  </si>
  <si>
    <t xml:space="preserve">A1 = 4/10</t>
  </si>
  <si>
    <t xml:space="preserve">&lt;p&gt;El denominador representa el número de gajos en los que se divide la naranja y el numerador, los gajos pintados.&lt;p&gt;
(Si acaso, una imagen con las partes numeradas de la respuesta correcta)</t>
  </si>
  <si>
    <t xml:space="preserve">{"id":"M5-NyO-19c-A-3","stimulus":"&lt;p&gt;Veja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t>
  </si>
  <si>
    <t xml:space="preserve">Ariel va a cenar las siguientes porciones de una pizza. ¿A qué fracción del total corresponde la figura?
Ha comido {{A1}} de la pizza.</t>
  </si>
  <si>
    <t xml:space="preserve">A1 = 5/8</t>
  </si>
  <si>
    <t xml:space="preserve">&lt;p&gt;El denominador representa el número de porciones en las que se divide la pizza y el numerador, las porciones pintadas.&lt;p&gt;
(Si acaso, una imagen con las partes numeradas de la respuesta correcta)</t>
  </si>
  <si>
    <t xml:space="preserve">{"id":"M5-NyO-19c-A-4","stimulus":"&lt;p&gt;Ariel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t>
  </si>
  <si>
    <t xml:space="preserve">A Mónica le quedan las siguientes porciones de una tableta de chocolate. ¿Qué fracción de la tableta le queda por comer?
Le quedan {{A1}} de la tableta.</t>
  </si>
  <si>
    <t xml:space="preserve">A1 = 7/10</t>
  </si>
  <si>
    <t xml:space="preserve">&lt;p&gt;El denominador representa el número de porciones en las que se divide la tableta de chocolate y el numerador, las porciones pintadas.&lt;p&gt;
(Si acaso, una imagen con las partes numeradas de la respuesta correcta)</t>
  </si>
  <si>
    <t xml:space="preserve">{"id":"M5-NyO-19c-A-5","stimulus":"&lt;p&gt;Mônica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t>
  </si>
  <si>
    <t xml:space="preserve">M5-NyO-19d</t>
  </si>
  <si>
    <t xml:space="preserve">Encuadra el valor numérico de una fracción entre dos números naturales consecutivos (numer. y denom. de 1 o 2 cifras, núms. naturales entre 0 y 10)</t>
  </si>
  <si>
    <t xml:space="preserve">Señala entre qué dos números naturales se sitúa {{T9}}/{{Q2}}.
Entre T1 y T2 *
Entre T9 y Q2 
Entre T5 y T6
Entre T7 y T8
Se ven 3</t>
  </si>
  <si>
    <t xml:space="preserve">Señala entre que números naturales se ubica 5/2
2 y 3 *
4 y 5
6 y 7
8 y 9
</t>
  </si>
  <si>
    <t xml:space="preserve">Q1: mín = 2; máx = 9; step 1
Q2: mín = 2; máx = 9; step 1</t>
  </si>
  <si>
    <t xml:space="preserve">T9 = {{Q1}}*{{Q2}}+1
T0 = {{Q1}}*{{Q2}}+1/{{Q2}}
T1 = math.floor({{T0}})
T2 = math.ceil({{T0}})
T5 = math.floor({{T0}}) - 1
T6 = math.floor({{T0}})
T7 = math.ceil({{T0}})
T8 = math.ceil({{T0}}) + 1</t>
  </si>
  <si>
    <t xml:space="preserve">Por ejemplo, la fracción 3/2 = 1.5 se encuentra entre los números 1 y 2.</t>
  </si>
  <si>
    <t xml:space="preserve">&lt;p&gt;El valor de esta fracción es:&lt;/p&gt;&lt;p&gt;{{T9}}/{{Q2}} = {{T9}} : {{Q2}} ≈ {{T10}}&lt;/p&gt;&lt;p&gt;Por eso, se encuentra entre los números {{T1}} y {{T2}}.&lt;/p&gt;
Sin TE individual</t>
  </si>
  <si>
    <t xml:space="preserve">T10 = Lemonlib.round({{T0}},2)</t>
  </si>
  <si>
    <t xml:space="preserve">{"id":"M5-NyO-19d-I-1","stimulus":"&lt;p&gt;Indique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t>
  </si>
  <si>
    <t xml:space="preserve">Escribe los números naturales entre los que se encuentra la fracción {{T9}}/{{Q2}}.
{{A1}} &lt; {{T9}}/{{Q2}} &lt; {{A2}}</t>
  </si>
  <si>
    <t xml:space="preserve">Completa entre que números consecutivos  se encuentra 4/15
{{A1}} = 0
{{A2}} = 1</t>
  </si>
  <si>
    <t xml:space="preserve">T9 = {{Q1}}*{{Q2}}+1
T0 = {{Q1}}*{{Q2}}+1/{{Q2}}
A1 = math.floor({{T0}})
A2 = math.ceil({{T0}})</t>
  </si>
  <si>
    <t xml:space="preserve">&lt;p&gt;El valor de esta fracción es:&lt;/p&gt;&lt;p&gt;{{T9}}/{{Q2}} = {{T9}} : {{Q2}} ≈ {{T10}}&lt;/p&gt;&lt;p&gt;Por eso, se encuentra entre los números {{A1}} y {{A2}}.&lt;/p&gt;
Sin TE individual</t>
  </si>
  <si>
    <t xml:space="preserve">{"id":"M5-NyO-19d-E-1","stimulus":"&lt;p&gt;Escreva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</si>
  <si>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En un torneo olímpico un atleta ha conseguido en el salto de longitud una marca de {{T9}}/{{Q2}} m. Indica entre que números naturales consecutivos se ubica esta fracción.
Su marca se ubica entre {{A1}} y {{A2}} m.</t>
  </si>
  <si>
    <t xml:space="preserve">Tomi participa en un torneo olímpico. Hace salto en alto, y logró saltar 19/6 m. Indica entre que números consecutivos se ubica su marca.
Su marca se ubica entre 3 y 4
</t>
  </si>
  <si>
    <t xml:space="preserve">Q1: mín = 2; máx = 8; step 1
Q2: mín = 2; máx = 9; step 1</t>
  </si>
  <si>
    <t xml:space="preserve">{"id":"M5-NyO-19d-A-1","stimulus":"&lt;p&gt;Em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</si>
  <si>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En un pueblo han construido una rotonda a {{T9}}/{{Q2}} km de la entrada. ¿Entre qué dos kilómetros consecutivos está la rotonda?
La rotonda está entre los kilómetros {{A1}} y {{A2}}.</t>
  </si>
  <si>
    <t xml:space="preserve">A lo largo de la carretera se colocan carteles con información turística. Un cartel está a 28/12 km del pueblo. ¿Entre que dos valores consecutivos se ubica?
Se ubica entre ... y ...</t>
  </si>
  <si>
    <t xml:space="preserve">{"id":"M5-NyO-19d-A-2","stimulus":"&lt;p&gt;Em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</si>
  <si>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Un ciclista ha llegado hasta el kilómetro {{T9}}/{{Q2}} de la carretera que va entre dos pueblos. Escribe entre que dos kilómetros consecutivos se encuentra el ciclista.
Se encuentra entre el kilómetro {{A1}} y {{A2}}.</t>
  </si>
  <si>
    <t xml:space="preserve">Lula recorrió 25/20 km en bicicleta. Indica entre que dos números consecutivos está su recorrido.
Su recorrido está entre 1 y 2</t>
  </si>
  <si>
    <t xml:space="preserve">{"id":"M5-NyO-19d-A-3","stimulus":"&lt;p&gt;Um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</si>
  <si>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Una familia tiene en su nevera {{T9}}/{{Q2}} l de agua. Escribe entre qué dos números enteros consecutivos se encuentra esta cantidad.
Se encuentra entre el {{A1}} y el {{A2}}.</t>
  </si>
  <si>
    <t xml:space="preserve">Franky entrena en una piscina. Nada 10/3 m hasta la primera marca. ¿Entre que dos valores consecutivos está la marca? 
Está entre ... y ... </t>
  </si>
  <si>
    <t xml:space="preserve">&lt;p&gt;El valor de esta fracción es:&lt;/p&gt;&lt;p&gt;{{T9}}/{{Q2}} = {{T9}} : {{Q2}} ≈ {{T10}}&lt;/p&gt;&lt;p&gt;Por eso, se encuentra entre los números {{A1}} y {{A2}}.&lt;/p&gt;</t>
  </si>
  <si>
    <t xml:space="preserve">{"id":"M5-NyO-19d-A-4","stimulus":"&lt;p&gt;Uma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</si>
  <si>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Emilio ha comprado {{T9}}/{{Q2}} kg de carne para una barbacoa. ¿Entre qué dos números consecutivos se encuenta esta cantidad?
Se encuentra entre el {{A1}} y el {{A2}}.</t>
  </si>
  <si>
    <t xml:space="preserve">El freezer de Ana está cargado en un 80/8 de su capacidad. Indica entre que dos valores consecutivos se encuentra esa fracción
Se encuentra entre ... y ...</t>
  </si>
  <si>
    <t xml:space="preserve">{"id":"M5-NyO-19d-A-5","stimulus":"&lt;p&gt;Emílio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t>
  </si>
  <si>
    <t xml:space="preserve">M5-NyO-54a</t>
  </si>
  <si>
    <t xml:space="preserve">Reconoce el símbolo de la división con el de la raya de fracción</t>
  </si>
  <si>
    <t xml:space="preserve">¿A qué operación equivale la fracción {{Q1}}{{T1}}?
{{Q1}} : {{T1}}*
{{Q1}} + {{T1}}
{{Q1}} − {{T1}}
{{Q1}} × {{T1}}
{{Q1}}&lt;sup&gt;{{T1}}&lt;/sup&gt;
(Se ven 3)</t>
  </si>
  <si>
    <t xml:space="preserve">Q1-Q2: Mín = 1; Máx = 9; Step = 1</t>
  </si>
  <si>
    <t xml:space="preserve">Una fracción es equivalente a una división.</t>
  </si>
  <si>
    <t xml:space="preserve">&lt;p&gt;Una fracción es equivalente a una división.&lt;/p&gt;&lt;p&gt;{{Q1}} : {{T1}} = {{Q1}}/{{T1}}&lt;/p&gt;</t>
  </si>
  <si>
    <t xml:space="preserve">{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t>
  </si>
  <si>
    <t xml:space="preserve">Escribe la división {{Q1}} : {{T1}} en forma de fracción.
La división es equivalente a la fracción {{A1}}.</t>
  </si>
  <si>
    <t xml:space="preserve">T1 = {{Q1}}+{{Q2}}
A1 = {{Q1}}/{{T1}}</t>
  </si>
  <si>
    <t xml:space="preserve">{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t>
  </si>
  <si>
    <t xml:space="preserve">M5-NyO-20a</t>
  </si>
  <si>
    <t xml:space="preserve">Calcula fracciones equivalentes por amplificación y simplificación (numer. y denom. de 1 o 2 cifras)</t>
  </si>
  <si>
    <t xml:space="preserve">Une las fracciones equivalentes.
A1 = A2
A3 = A4
A5 = A6
A7 = A8</t>
  </si>
  <si>
    <t xml:space="preserve">Relaciona cada fracción con su equivalente
{{T1}} = A1
{{T2}} = A2
{{T3}} = A3
{{T4}} = A4
</t>
  </si>
  <si>
    <t xml:space="preserve">Q1-Q4: mín = 2; máx = 5; step = 1</t>
  </si>
  <si>
    <t xml:space="preserve">T1 = {{Q1}}+{{Q2}}
T2 = {{Q2}}+{{Q3}}
T3 = {{Q3}}+{{Q4}}
T4 = {{Q4}}+{{Q1}}
T5 = {{Q1}}*{{Q4}}
T6 = ({{Q1}}+{{Q2}})*{{Q4}}
T7 = {{Q2}}*{{Q3}}
T8 = ({{Q2}}+{{Q3}})*{{Q3}}
T9 = {{Q3}}*{{Q2}}
T10 = ({{Q3}}+{{Q4}})*{{Q2}}
T11 = {{Q4}}*{{Q1}}
T12 = ({{Q4}}+{{Q1}})*{{Q1}}
A1 = {{Q1}}/{{T1}}
A2 = {{T5}}/{{T6}}
A3 = {{Q2}}/{{T2}}
A4 = {{T7}}/{{T8}}
A5 = {{T9}}/{{T10}}
A6 = {{Q3}}/{{T3}}
A7 = {{T11}}/{{T12}}
A8 = {{Q4}}/{{T4}}</t>
  </si>
  <si>
    <t xml:space="preserve">Las fracciones equivalentes representan la misma cantidad.</t>
  </si>
  <si>
    <t xml:space="preserve">&lt;p&gt;Para obtener una fracción equivalente, se multiplica o se divide el numerador y el denominador por un mismo número.&lt;/p&gt;
- Si falla A1:
Si se multiplica {{A1}} arriba y abajo por {{Q4}} el resultado es {{A2}}.
- Si falla A2:
Si se multiplica {{A3}} arriba y abajo por {{Q3}} el resultado es {{A4}}.
- Si falla A3:
Si se divide {{A5}} arriba y abajo entre {{Q2}} el resultado es {{A6}}.
- Si falla A4:
Si se divide {{A7}} arriba y abajo entre {{Q1}} el resultado es {{A8}}.</t>
  </si>
  <si>
    <t xml:space="preserve">{"id":"M5-NyO-20a-I-1","stimulus":"&lt;p&gt;Arraste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t>
  </si>
  <si>
    <t xml:space="preserve">¿Cuál tiene que ser el valor de ? para que estas fracciones sean equivalentes?
{{Q1}}/{{T1}} = ?/{{T2}}
? = {{A1}}</t>
  </si>
  <si>
    <t xml:space="preserve">Simplifica 15/30 por 3, para obtener la fracción equivalente
</t>
  </si>
  <si>
    <t xml:space="preserve">Q1: mín = 1, máx = 10; step = 1
Q2: mín = 1; máx = 5; step = 1
Q3: mín = 2, máx = 4; step = 1</t>
  </si>
  <si>
    <t xml:space="preserve">T1 = {{Q1}}+{{Q2}}
T2 = ({{Q1}}+{{Q2}})*{{Q3}}
A1 = {{Q1}}*{{Q3}}</t>
  </si>
  <si>
    <t xml:space="preserve">&lt;p&gt;Para obtener una fracción equivalente, se multiplica o divide el numerador y el denominador por un mismo número.&lt;/p&gt;&lt;p&gt;Si se multiplica {{T1}} por {{Q3}}, se obtiene {{T2}}. Por tanto, el valor de ? es: {{Q1}} × {{Q3}}  = {{A1}}.&lt;/p&gt;</t>
  </si>
  <si>
    <t xml:space="preserve">{"id":"M5-NyO-20a-E-1","stimulus":"&lt;p&gt;Qual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t>
  </si>
  <si>
    <t xml:space="preserve">¿Cuál tiene que ser el valor de ? para que estas fracciones sean equivalentes?
{{T1}}/{{T2}} = ?/{{T3}}
? = {{A1}}</t>
  </si>
  <si>
    <t xml:space="preserve">Amplifica 12/5 en 2, para obtener la fracción equivalente.
 </t>
  </si>
  <si>
    <t xml:space="preserve">T1 = {{Q1}}*{{Q3}}
T2 = ({{Q1}}+{{Q2}})*{{Q3}}
T3 = {{Q1}}+{{Q2}}
A1 = {{Q1}}</t>
  </si>
  <si>
    <t xml:space="preserve">&lt;p&gt;Para obtener una fracción equivalente, se multiplica o se divide el numerador y el denominador por un mismo número.&lt;/p&gt;&lt;p&gt;Si se divide {{T2}} entre {{Q3}}, se obtiene {{T3}}. Por tanto, el valor de ? es: {{T1}} : {{Q3}}  = {{A1}}.&lt;/p&gt;</t>
  </si>
  <si>
    <t xml:space="preserve">{"id":"M5-NyO-20a-E-2","stimulus":"&lt;p&gt;Qual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t>
  </si>
  <si>
    <t xml:space="preserve">Román y Abel se han comido {{Q1}}/{{T1}} de un costillar. ¿Cómo se escribiría esta fracción si el denominador fuese {{T3}}?
La fracción de costillar sería {{A1}}.</t>
  </si>
  <si>
    <t xml:space="preserve">Marie y Ana salen a cenar. Compran pizzas individuales. Marie come 2/3 de su pizza y Ana quiere comer esa misma cantidad, pero la cortó de manera diferente. Completa con una fracción equivalente a lo que comió Marie.
A1: 4/6</t>
  </si>
  <si>
    <t xml:space="preserve">Q1: mín = 1; máx = 4; step 1
Q2: mín = 1; máx = 4; step 1
Q3: mín = 2; máx = 4; step 1</t>
  </si>
  <si>
    <t xml:space="preserve">T1 = {{Q1}}+{{Q2}}
T2 = {{Q1}}*{{Q3}}
T3 = ({{Q1}}+{{Q2}})*{{Q3}}
A1 = \\frac{{{T2}}}{{{T3}}}</t>
  </si>
  <si>
    <t xml:space="preserve">¿Cuál es la fracción de costillar que han comido Abel y Román?
Han comido {{A1}} del costillar.
(Cloze math)
A1 = {{Q1}}/{{T1}}</t>
  </si>
  <si>
    <t xml:space="preserve">¿Qué es lo que pide el enunciado?
Reescribir una fracción equivalente del costillar que tenga denominador {{T3}}.*
Reescribir una fracción equivalente del costillar que tenga numerador {{T3}}.
Reescribir una fracción equivalente del costillar que tenga denominador {{T1}}.</t>
  </si>
  <si>
    <t xml:space="preserve">¿Qué son las fracciones equivalentes?
Las fracciones equivalentes representan la misma cantidad.*
Las fracciones equivalentes representan cantidades diferentes.
Las fracciones equivalentes tienen el mismo denominador.</t>
  </si>
  <si>
    <t xml:space="preserve">Si se divide o se multiplica por un número el numerador y el denominador de una fracción, se obtiene una fracción equivalente. En este caso, ¿por qué número se ha multiplicado?
{{Q1}}/{{T1}} = ?/{{T2}}
Si se multiplica {{T1}} por {{A1}}, se obtiene {{T2}}.
(Cloze math)
A1 = {{Q3}}</t>
  </si>
  <si>
    <t xml:space="preserve">Si al multiplicar {{T1}} por {{Q3}} se obtiene {{T2}}, calcula el valor de ? para reescribir la fracción de costillar.
{{Q1}}/{{T1}} = ?/{{T2}}
Si se multiplica {{Q1}} por {{Q3}}, se  obtiene {{A2}}.
(Cloze math)
A2 = {{Q1}}*{{Q3}}</t>
  </si>
  <si>
    <t xml:space="preserve">{"id":"M5-NyO-20a-A-1","seed":{"parameters":[{"name":"Q1","label":null,"min":1,"max":4,"step":1},{"name":"Q2","label":null,"min":1,"max":4,"step":1},{"name":"Q3","label":null,"min":2,"max":4,"step":1}],"uniques":true},"scaffolding":[{"id":"step-0","stimulus":"&lt;p&gt;Ricardo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</si>
  <si>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xml:space="preserve">Julia ha glaseado con merengue {{Q1}}/{{T1}} de una tarta de boda. ¿Cómo se escribiría esta fracción si el denominador fuese {{T3}}?
La fracción de merengue sería {{A1}}.</t>
  </si>
  <si>
    <t xml:space="preserve">July preparó tortas, y en una de ellas cubrió 5/2 de la superficie con merengue. Escribe la fracción que representa lo que cubrió con merengue, utilizando otra fracción equivalente por simplificación
La fracción equivalente por simplificación es ...
 </t>
  </si>
  <si>
    <t xml:space="preserve">¿Cuál es la fracción de tarta con merengue?
Julia ha glaseado {{A1}} de la tarta.
(Cloze math)
A1 = {{Q1}}/{{T1}}</t>
  </si>
  <si>
    <t xml:space="preserve">¿Qué es lo que pide el enunciado?
Reescribir una fracción equivalente de la tarta con glaseado que tenga denominador {{T3}}.*
Reescribir una fracción equivalente de la tarta con glaseado que tenga numerador {{T3}}.
Reescribir una fracción equivalente de la tarta con glaseado que tenga denominador {{T3}}.</t>
  </si>
  <si>
    <t xml:space="preserve">Si al multiplicar {{T1}} por {{Q3}} se obtiene {{T2}}, calcula el valor de ? para reescribir la fracción de la tarta con glaseado.
{{Q1}}/{{T1}} = ?/{{T2}}
Si se multiplica {{Q1}} por {{Q3}}, se  obtiene {{A2}}.
(Cloze math)
A2 = {{Q1}}*{{Q3}}</t>
  </si>
  <si>
    <t xml:space="preserve">{"id":"M5-NyO-20a-A-2","seed":{"parameters":[{"name":"Q1","label":null,"min":1,"max":4,"step":1},{"name":"Q2","label":null,"min":1,"max":4,"step":1},{"name":"Q3","label":null,"min":2,"max":4,"step":1}],"uniques":true},"scaffolding":[{"id":"step-0","stimulus":"&lt;p&gt;Júlia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t>
  </si>
  <si>
    <t xml:space="preserve">Nacho ha llenado con libros {{Q1}}/{{T1}} de una estantería. ¿Cómo se escribiría esta fracción si el denominador fuese {{T3}}?
La fracción de libros sería {{A1}}.</t>
  </si>
  <si>
    <t xml:space="preserve">Nacho comió 2/3 de una barra de chocolate, escribe una fracción equivalente a esta, pero amplificada en 4
La fracción equivalente amplificada es ...</t>
  </si>
  <si>
    <t xml:space="preserve">¿Cuál es la fracción de estantería que tiene libros?
La fracción de libros es {{A1}}.
(Cloze math)
A1 = {{Q1}}/{{T1}}</t>
  </si>
  <si>
    <t xml:space="preserve">¿Qué es lo que pide el enunciado?
Reescribir una fracción equivalente de los libros de la estantería que tenga denominador {{T3}}.*
Reescribir una fracción equivalente de los libros de la estantería que tenga numerador {{T3}}.
Reescribir una fracción equivalente de los libros de la estantería que tenga denominador {{T1}}.</t>
  </si>
  <si>
    <t xml:space="preserve">Si al multiplicar {{T1}} por {{Q3}} se obtiene {{T2}}, calcula el valor de ? para reescribir la fracción de los libros de la estantería.
{{Q1}}/{{T1}} = ?/{{T2}}
Si se multiplica {{Q1}} por {{Q3}}, se  obtiene {{A2}}.
(Cloze math)
A2 = {{Q1}}*{{Q3}}</t>
  </si>
  <si>
    <t xml:space="preserve">{"id":"M5-NyO-20a-A-3","seed":{"parameters":[{"name":"Q1","label":null,"min":1,"max":4,"step":1},{"name":"Q2","label":null,"min":1,"max":4,"step":1},{"name":"Q3","label":null,"min":2,"max":4,"step":1}],"uniques":true},"scaffolding":[{"id":"step-0","stimulus":"&lt;p&gt;Nádia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t>
  </si>
  <si>
    <t xml:space="preserve">Yeray ha recogido {{T2}}/{{T3}} de la cosecha de su platanero. ¿Cómo se escribiría esta fracción si el denominador fuese {{T1}}?
La fracción de la cosecha sería {{A1}}.</t>
  </si>
  <si>
    <t xml:space="preserve">Pedro y Santi tienen dos campos, con las mismas medidas, para sembrar. Pedro siembra 36/25 de su campo, y Santi siembra el mismo espacio, pero distribuido de manera diferente. Escribe una fracción equivalente amplificada a 36/25, que represente lo que siembra Pedro.
Pedro siembra ...</t>
  </si>
  <si>
    <t xml:space="preserve">T1 = {{Q1}}+{{Q2}}
T2 = {{Q1}}*{{Q3}}
T3 = ({{Q1}}+{{Q2}})*{{Q3}}
A1 = \\frac{{{Q1}}}{{{T1}}}</t>
  </si>
  <si>
    <t xml:space="preserve">¿Cuál es la fracción de la cosecha del platanero?
Yeray ha cosechado {{A1}} del platanero.
(Cloze math)
A1 = {{T2}}/{{T3}}</t>
  </si>
  <si>
    <t xml:space="preserve">¿Qué es lo que pide el enunciado?
Reescribir una fracción equivalente de la cosecha que tenga denominador {{T1}}.*
Reescribir una fracción equivalente de la cosecha que tenga numerador {{T1}}.
Reescribir una fracción equivalente de la cosecha que tenga denominador {{T3}}.</t>
  </si>
  <si>
    <t xml:space="preserve">Si se divide o se multiplica por un número el numerador y el denominador de una fracción, se obtiene una fracción equivalente. En este caso, ¿por qué número se ha dividido?
{{T2}}/{{T3}} = ?/{{T1}}
Si se divide {{T3}} entre {{A1}}, se obtiene {{T1}}.
(Cloze math)
A1 = {{Q3}}</t>
  </si>
  <si>
    <t xml:space="preserve">Si al dividir {{T3}} entre {{Q3}} se obtiene {{T1}}, calcula el valor de ? para reescribir la fracción de la cosecha.
{{T2}}/{{T3}} = ?/{{T1}}
Si se divide {{T2}} entre {{Q3}}, se  obtiene {{A2}}.
(Cloze math)
T2 = {{Q1}}*{{Q3}}
A2 = {{Q1}}</t>
  </si>
  <si>
    <t xml:space="preserve">{"id":"M5-NyO-20a-A-4","seed":{"parameters":[{"name":"Q1","label":null,"min":1,"max":4,"step":1},{"name":"Q2","label":null,"min":1,"max":4,"step":1},{"name":"Q3","label":null,"min":2,"max":4,"step":1}],"uniques":true},"scaffolding":[{"id":"step-0","stimulus":"&lt;p&gt;Bruno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</si>
  <si>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xml:space="preserve">A una clase de inglés han asistido {{T2}}/{{T3}} de los alumnos. ¿Cómo se escribiría esta fracción si el denominador fuese {{T1}}?
La fracción de estudiantes sería {{A1}}.</t>
  </si>
  <si>
    <t xml:space="preserve">Dora corta en partes iguales una tela. Necesita utilizar 8/12 para un mantel. Indica que otra fracción simplificada representa esa misma cantidad
Puede usar ... </t>
  </si>
  <si>
    <t xml:space="preserve">¿Cuál es la fracción de alumnos en clase de Inglés?
Han asistido a clase {{A1}} de los alumnos.
(Cloze math)
A1 = {{T2}}/{{T3}}</t>
  </si>
  <si>
    <t xml:space="preserve">¿Qué es lo que pide el enunciado?
Reescribir una fracción equivalente de alumnos que tenga denominador {{T1}}.*
Reescribir una fracción equivalente de alumnos que tenga numerador {{T1}}.
Reescribir una fracción equivalente de alumnos que tenga denominador {{T3}}.</t>
  </si>
  <si>
    <t xml:space="preserve">Si al dividir {{T3}} entre {{Q3}} se obtiene {{T1}}, calcula el valor de ? para reescribir la fracción de alumnos en clase de inglés.
{{T2}}/{{T3}} = ?/{{T1}}
Si se divide {{T2}} entre {{Q3}}, se  obtiene {{A2}}.
(Cloze math)
T2 = {{Q1}}*{{Q3}}
A2 = {{Q1}}</t>
  </si>
  <si>
    <t xml:space="preserve">{"id":"M5-NyO-20a-A-5","seed":{"parameters":[{"name":"Q1","label":null,"min":1,"max":4,"step":1},{"name":"Q2","label":null,"min":1,"max":4,"step":1},{"name":"Q3","label":null,"min":2,"max":4,"step":1}],"uniques":true},"scaffolding":[{"id":"step-0","stimulus":"&lt;p&gt;Em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t>
  </si>
  <si>
    <t xml:space="preserve">M5-NyO-20b</t>
  </si>
  <si>
    <t xml:space="preserve">Obtiene la fracción irreducible de una fracción dada(numer. y denom. de 1 o 2 cifras)</t>
  </si>
  <si>
    <t xml:space="preserve">Indica cuáles de estas fracciones son irreducibles.
{{T1}}/{{T2}}*
{{T3}}/{{T4}}*
{{T5}}/{{T6}}
{{T7}}/{{T8}}
(se ven 3 opciones, 2 correctas)</t>
  </si>
  <si>
    <t xml:space="preserve">Señala la fracciones irreducibles
{{T1}}/{{T2}}*     {{T3}}/{{T4}}*
{{T5}}/{{T6}}      {{T7}}/{{T8}}
(se ven 3 opciones, 2 correctas)</t>
  </si>
  <si>
    <t xml:space="preserve">Q1,Q3: 1,2,3,4;     Q2,Q4: 5,6,7
Q5-Q8: mín = 1; máx = 8; step 1</t>
  </si>
  <si>
    <t xml:space="preserve">T1 = {{Q1}}/math.gcd({{Q1}}, {{Q2}})
T2 = {{Q2}}/math.gcd({{Q1}}, {{Q2}})
T3 = {{Q3}}/math.gcd({{Q3}}, {{Q4}})
T4 = {{Q4}}/math.gcd({{Q3}}, {{Q4}})
T5 = 2*{{Q5}}
T6 = 2*{{Q6}}
T7 = 3*{{Q7}}
T8 = 3*{{Q8}}</t>
  </si>
  <si>
    <t xml:space="preserve">Las fracciones que no se pueden seguir simplicando son irreducibles.</t>
  </si>
  <si>
    <t xml:space="preserve">&lt;p&gt;Una fracción que no se puede simplificar más es irreducible.&lt;/p&gt;
Sí falla A3
&lt;p&gt;Esta fracción se puede simplicar: {{T5}}/{{T6}} = {{Q5}}/{{Q6}}&lt;/p&gt;
Sí falla A4
&lt;p&gt;Esta fracción se puede simplicar: {{T7}}/{{T8}} = {{Q7}}/{{Q8}}&lt;/p&gt;</t>
  </si>
  <si>
    <t xml:space="preserve">{"id":"M5-NyO-20b-I-1","stimulus":"&lt;p&gt;Indique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t>
  </si>
  <si>
    <t xml:space="preserve">Obtén la fracción irreducible.
{{T1.label}} = {{A1}}</t>
  </si>
  <si>
    <t xml:space="preserve">Completa la fracción irreducible de {{T1}}</t>
  </si>
  <si>
    <t xml:space="preserve">Q1: mín = 1; Máx = 10; step 1
Q2: mín = 2; máx = 10; step 1
Q3: mín = 2; máx = 6; step 1</t>
  </si>
  <si>
    <t xml:space="preserve">T1 = &lt;span class=\"fr-math-v2 fr-draggable\" contenteditable=\"false\" data-original-math=\"\\(\\frac{{{T2}}}{{{T3}}}\\)\" draggable=\"true\"&gt;\\(\\frac{{{T2}}}{{{T3}}}\\)&lt;/span&gt;
T2 = {{Q1}}*{{Q3}}
T3 = ({{Q1}}+{{Q2}})*{{Q3}}
T4 = {{Q1}}/math.gcd({{Q1}}, ({{Q1}}+{{Q2}}))
T5 = ({{Q1}}+{{Q2}})/math.gcd({{Q1}}, ({{Q1}}+{{Q2}}))
A1 = \\frac{{{T4}}}{{{T5}}}</t>
  </si>
  <si>
    <t xml:space="preserve">&lt;p&gt;Para obtener la fracción irreducible, simplifica la fracción hasta que el numerador y el denominador no tengan ningún divisor común.&lt;/p&gt;&lt;p&gt;En este caso, divide arriba y abajo entre {{T6}}.&lt;/p&gt;</t>
  </si>
  <si>
    <t xml:space="preserve">T6 = math.gcd({{T2}}, {{T3}})</t>
  </si>
  <si>
    <t xml:space="preserve">{"id":"M5-NyO-20b-E-1","stimulus":"&lt;p&gt;Obtenha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t>
  </si>
  <si>
    <t xml:space="preserve">Un carpintero ha utilizado {{T1}}/{{T2}} de una plancha de madera para fabricar una estantería. Escribe la fracción irreducible de la madera que ha usado.
La fracción irreducible es {{A1}}.</t>
  </si>
  <si>
    <t xml:space="preserve">Eloy, es carpintero y diseña bibliotecas. Cortó una placa de madera, en partes iguales. Utilizó 12/6 para armarla. Escribe la fracción irreducible que lo representa
La fracción irreducible es {{A1}}
</t>
  </si>
  <si>
    <t xml:space="preserve">Q1: Mín = 1; Máx = 9; Step = 1
Q2: Mín = 1; Máx = 5; Step = 1
Q3: Mín = 2; Máx = 6; Step = 1
</t>
  </si>
  <si>
    <t xml:space="preserve">T1 = {{Q1}}*{{Q3}}
T2 = ({{Q1}}+{{Q2}}) * {{Q3}}
T3 = {{Q1}} / math.gcd({{Q1}}, ({{Q1}}+{{Q2}}))
T4 = ({{Q1}}+{{Q2}}) / math.gcd({{Q1}}, ({{Q1}}+{{Q2}}))
A1 = \\frac{{{T3}}}{{{T4}}}</t>
  </si>
  <si>
    <t xml:space="preserve">&lt;p&gt;Para obtener la fracción irreducible, simplifica la fracción hasta que el numerador y el denominador no tengan ningún divisor común.&lt;/p&gt;&lt;p&gt;En este caso, divide arriba y abajo entre {{T5}}.&lt;/p&gt;</t>
  </si>
  <si>
    <t xml:space="preserve">T5 = math.gcd({{T1}}, {{T2}})</t>
  </si>
  <si>
    <t xml:space="preserve">{"id":"M5-NyO-20b-A-1","stimulus":"&lt;p&gt;Um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</si>
  <si>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María ha recogido de su jardín {{T1}}/{{T2}} de las rosas que tiene plantadas. Escribe esta cantidad como una fracción irreducible.
María ha recogido {{A1}} de sus rosas.</t>
  </si>
  <si>
    <t xml:space="preserve">María divide, en partes iguales, su jardín quiere plantar flores. Coloca 26/28 rosas. 
Escribe la fracción irreducible que lo representa 
La fracción irreducible es .../....</t>
  </si>
  <si>
    <t xml:space="preserve">{"id":"M5-NyO-20b-A-2","stimulus":"&lt;p&gt;Maria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</si>
  <si>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Al volver del colegio, Simón se ha comido {{T1}}/{{T2}} de una tortilla. Expresa esta cantidad como una fraccion irreducible.
Simón ha comido {{A1}} de la tortilla.</t>
  </si>
  <si>
    <t xml:space="preserve">Simón llega del colegio, se prepara una tortilla, de la que come 4/8. Escribe la fracción irreducible de 4/8.
La fracción irreducible es .../...</t>
  </si>
  <si>
    <t xml:space="preserve">{"id":"M5-NyO-20b-A-3","stimulus":"&lt;p&gt;Ao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</si>
  <si>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Rita ha partido {{T1}}/{{T2}} de una tarta helada. ¿Cuál es la fracción irreducible de esta cantidad?
Rita ha partido {{A1}} de tarta.</t>
  </si>
  <si>
    <t xml:space="preserve">Rita compró un postre helado, que está dividido en porciones iguales. Separa 4/10 y guarda el resto. Indica la fracción irreducible de lo que separó Rita.
La fracción irreducible es .../...</t>
  </si>
  <si>
    <t xml:space="preserve">{"id":"M5-NyO-20b-A-4","stimulus":"&lt;p&gt;Rita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</si>
  <si>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Enrique quiere pintar {{Q1}}/{{Q2}} de la pared de su local de color amarillo. Expresa como fraccion irreducible esta cantidad.
Quiere pintar de color amarillo {{A1}} de la pared.</t>
  </si>
  <si>
    <t xml:space="preserve">Enrique va a pintar la pared de su local. Divide, en partes iguales, con líneas verticales para pintar 28/32 de amarillo. Reduce todo lo posible a 28/32
La fracción irreducible es .../...
</t>
  </si>
  <si>
    <t xml:space="preserve">{"id":"M5-NyO-20b-A-5","stimulus":"&lt;p&gt;Henrique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t>
  </si>
  <si>
    <t xml:space="preserve">M5-NyO-21a</t>
  </si>
  <si>
    <t xml:space="preserve">Calcula sumas de fracciones con igual denominador (numer. y denom. de 1 o 2 cifras)</t>
  </si>
  <si>
    <t xml:space="preserve">Escoge el resultado de la siguiente suma: {{Q1}}/{{Q2}} + {{Q3}}/{{Q2}} = ...
{{A1}}/{{A2}} *
{{A3}}/{{A4}}
{{A5}}/{{A6}}
{{A7}}/{{A8}}</t>
  </si>
  <si>
    <t xml:space="preserve">Señala el resultado de {{Q1}}/{{Q2}} + {{Q3}}/{{Q2}}
.../... *
{{A3}}/{{A4}}
{{A5}}/{{A6}}
{{A7}}/{{A8}}
</t>
  </si>
  <si>
    <t xml:space="preserve">Q1: mín = 1; máx = 20; step 1
Q2: mín = 2; máx = 20; step 1
Q3: mín = 1; máx = 5; step 1</t>
  </si>
  <si>
    <t xml:space="preserve">A1 = {{Q1}} + {{Q3}}
A2 = {{Q2}}
A3 = {{Q1}}
A4 = {{Q2}} + {{Q3}}
A5 = {{Q1}} + {{Q3}}
A6 = {{Q2}} + {{Q3}}
A7 = {{Q1}} + {{Q3}}
A8 = {{Q2}} + {{Q2}}</t>
  </si>
  <si>
    <t xml:space="preserve">Para realizar sumas de fracciones con igual denominador, se suman los numeradores y se mantiene el denominador.</t>
  </si>
  <si>
    <t xml:space="preserve">&lt;p&gt;Como los denominadores son iguales, solo hay que sumar los numeradores.&lt;/p&gt;
Sin Te individual</t>
  </si>
  <si>
    <t xml:space="preserve">{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t>
  </si>
  <si>
    <t xml:space="preserve">Calcula el resultado de esta suma (en forma de fracción irreducible si es necesario).
{{Q1}}/{{T1}} + {{Q3}}/{{T1}} = {{A1}}/{{A2}}</t>
  </si>
  <si>
    <t xml:space="preserve">Q1: Mín 1;Máx 5; Step: 1
Q2: Mín 5;Máx 10; Step: 1
Q3: Mín 1;Máx 5; Step: 1</t>
  </si>
  <si>
    <t xml:space="preserve">T1 = {{Q1}}+{{Q2}}
A1 = ({{Q1}}+{{Q3}})/math.gcd({{Q1}}+{{Q2}}, {{Q1}}+{{Q3}})
A2 = ({{Q1}}+{{Q2}})/math.gcd({{Q1}}+{{Q2}}, {{Q1}}+{{Q3}})</t>
  </si>
  <si>
    <t xml:space="preserve">{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t>
  </si>
  <si>
    <t xml:space="preserve">Manuel y Antonia han ido a un restaurante a comer &lt;i&gt;sushi.&lt;/i&gt; Manuel ha comido {{Q1}}/{{T1}} de las porciones, mientras que Antonia ha cogido {{Q3}}/{{T1}}. ¿Qué fracción de &lt;i&gt;sushi&lt;/i&gt; han comido entre los dos? Devuelve el resultado en forma de fracción irreducible si es necesario.
Han comido {{A1}}/{{A2}} del plato de &lt;i&gt;sushi.&lt;/i&gt;</t>
  </si>
  <si>
    <t xml:space="preserve">¿Qué fracción de &lt;i&gt;sushi&lt;/i&gt; ha comido Manuel? ¿Y Antonia?
Manuel ha comido {{A3}}/{{T1}} de las porciones.
Antonia ha comido {{A4}}/{{T1}} de las porciones.
[T1 = {{Q1}}+{{Q2}}
A3: {{Q1}}
A4: {{Q3}}]</t>
  </si>
  <si>
    <t xml:space="preserve">¿Qué pide el enunciado?
Obtener la fracción de sushi que han comido entre los dos.*
Obtener la fracción de sushi que les ha sobrado.
Obtener el porcentaje de sushi que han comido entre los dos.</t>
  </si>
  <si>
    <t xml:space="preserve">Para calcular el total hay que sumar. ¿Cómo se suman fracciones con un mismo denominador?
Se deja el mismo denominador y se suman los numeradores.*
Se deja el mismo denominador y se multiplican los numeradores.
Se deja el numerador más alto y se suman los denominadores.</t>
  </si>
  <si>
    <t xml:space="preserve">Por tanto, completa el siguiente cálculo para conocer la fracción de sushi que han comido entre Manuel y Antonia.
{{Q1}}/{{T1}} + {{Q3}}/{{T1}} = {{A1}}/{{A2}}
[T1 = {{Q1}}+{{Q2}}
A1 = ({{Q1}}+{{Q3}})/math.gcd({{Q1}}+{{Q2}}, {{Q1}}+{{Q3}})
A2 = ({{Q1}}+{{Q2}})/math.gcd({{Q1}}+{{Q2}}, {{Q1}}+{{Q3}})</t>
  </si>
  <si>
    <t xml:space="preserve">{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t>
  </si>
  <si>
    <t xml:space="preserve">Julio ha acudido a un concesionario en el que {{Q1}}/{{Q2}} de los coches son SUV y {{Q3}}/{{Q2}} son todoterrenos. ¿Cuántos modelos como estos hay en el concesionario? Devuelve el resultado en forma de fracción irreducible si es necesario.
Estos modelos representan {{A1}}/{{A2}} de los coches.</t>
  </si>
  <si>
    <t xml:space="preserve">Q1: mín = 1; máx = 7; step 1
Q2: mín = 15; máx = 30; step 1
Q3: mín = 1; máx = 7; step 1</t>
  </si>
  <si>
    <t xml:space="preserve">A1 = ({{Q1}}+{{Q3}})/math.gcd({{Q2}}, {{Q1}}+{{Q3}})
A2 = {{Q2}}/math.gcd({{Q2}}, {{Q1}}+{{Q3}})</t>
  </si>
  <si>
    <t xml:space="preserve">¿Qué fracción de coches son SUV? ¿Y todoterrenos?
{{A3}}/{{Q2}} son SUV.
{{A4}}/{{Q2}} son todoterrenos.
[A3: {{Q1}}
A4: {{Q3}}]</t>
  </si>
  <si>
    <t xml:space="preserve">¿Qué pide el enunciado?
Obtener la fracción de coches que componen estos dos modelos.*
Obtener la fracción de coches que no son de estos dos modelos.
Obtener el porcentaje de coches que son de ambos modelos.</t>
  </si>
  <si>
    <t xml:space="preserve">Por tanto, completa el siguiente cálculo para conocer la fracción del total de coches que son SUV y todoterrenos.
{{Q1}}/{{Q2}} + {{Q3}}/{{Q2}} = {{A1}}/{{A2}}
A1 = ({{Q1}}+{{Q3}})/math.gcd({{Q2}}, {{Q1}}+{{Q3}})
A2 = {{Q2}}/math.gcd({{Q2}}, {{Q1}}+{{Q3}})</t>
  </si>
  <si>
    <t xml:space="preserve">{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</si>
  <si>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Elena ha puesto un anuncio para vender parte de su ropa. De todo lo que pone a la venta, {{Q1}}/{{Q2}} son zapatillas y {{Q3}}/{{Q2}} son botas. ¿A qué fracción equivale este calzado del que se quiere deshacer? Devuelve el resultado en forma de fracción irreducible si es necesario.
Este calzado representa {{A1}}/{{A2}} de la ropa que pone a la venta.</t>
  </si>
  <si>
    <t xml:space="preserve">¿Qué fracción de ropa son zapatillas? ¿Y botas?
{{A3}}/{{Q2}} son zapatillas.
{{A4}}/{{Q2}} son botas.
[A3: {{Q1}}
A4: {{Q3}}]</t>
  </si>
  <si>
    <t xml:space="preserve">¿Qué pide el enunciado?
Obtener la fracción total de calzado que va a vender.*
Obtener la fracción de ropa a la venta que no es calzado.
Obtener el porcentaje de calzado que hay a la venta.</t>
  </si>
  <si>
    <t xml:space="preserve">Por tanto, completa el siguiente cálculo para conocer la fracción de calzado a la venta.
{{Q1}}/{{Q2}} + {{Q3}}/{{Q2}} = {{A1}}/{{A2}}
A1 = ({{Q1}}+{{Q3}})/math.gcd({{Q2}}, {{Q1}}+{{Q3}})
A2 = {{Q2}}/math.gcd({{Q2}}, {{Q1}}+{{Q3}})</t>
  </si>
  <si>
    <t xml:space="preserve">{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</si>
  <si>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Paula ha consumido {{Q1}}/{{Q2}} de la batería de unos auriculares inalámbricos, mientras que su hermano, {{Q3}}/{{Q2}} de batería. ¿Cuál es la fracción de la energía que han gastado entre los dos? Devuelve el resultado en forma de fracción irreducible si es necesario.
Entre los dos han gastado {{A1}}/{{A2}} de la batería.</t>
  </si>
  <si>
    <t xml:space="preserve">Q1: mín = 1; máx = 10; step 1
Q2: mín = 21; máx = 30; step 1
Q3: mín = 1; máx = 10; step 1</t>
  </si>
  <si>
    <t xml:space="preserve">¿Qué fracción de batería ha consumido Paula? ¿Y su hermano?
Paula ha consumido {{A3}}/{{Q2}}.
Su hermano ha gastado {{A4}}/{{Q2}}.
[A3: {{Q1}}
A4: {{Q3}}]</t>
  </si>
  <si>
    <t xml:space="preserve">¿Qué pide el enunciado?
Obtener la fracción total de batería que han gastado entre los dos.*
Obtener la fracción de batería que queda en los auriculares.
Obtener el porcentaje de batería que han gastado entre los dos.</t>
  </si>
  <si>
    <t xml:space="preserve">Por tanto, completa el siguiente cálculo para conocer la fracción de batería que han gastado entre los dos hermanos.
{{Q1}}/{{Q2}} + {{Q3}}/{{Q2}} = {{A1}}/{{A2}}
A1 = ({{Q1}}+{{Q3}})/math.gcd({{Q2}}, {{Q1}}+{{Q3}})
A2 = {{Q2}}/math.gcd({{Q2}}, {{Q1}}+{{Q3}})</t>
  </si>
  <si>
    <t xml:space="preserve">{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</si>
  <si>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Una joyería tiene a la venta diferentes accesorios. De estos, {{Q1}}/{{Q2}} son pulseras y {{Q3}}/{{Q2}} son anillos. ¿Cuál es la fracción que representa la cantidad de pulseras y anillos que están a la venta? Devuelve el resultado en forma de fracción irreducible si es necesario.
Las pulseras y los anillos son {{A1}}/{{A2}} de los accesorios que están a la venta.</t>
  </si>
  <si>
    <t xml:space="preserve">¿Qué fracción de los accesorios son pulseras? ¿Y anillos?
{{A3}}/{{Q2}} son pulseras.
{{A4}}/{{Q2}} son anillos.
[A3: {{Q1}}
A4: {{Q3}}]</t>
  </si>
  <si>
    <t xml:space="preserve">¿Qué pide el enunciado?
Obtener la fracción total de accesorios que son pulseras y anillos.*
Obtener la fracción de accesorios que no son pulseras ni anillos.
Obtener el porcentaje de accesorios que no son pulseras ni anillos.</t>
  </si>
  <si>
    <t xml:space="preserve">Por tanto, completa el siguiente cálculo para conocer la fracción total de pulseras y anillos que están a la venta.
{{Q1}}/{{Q2}} + {{Q3}}/{{Q2}} = {{A1}}/{{A2}}
A1 = ({{Q1}}+{{Q3}})/math.gcd({{Q2}}, {{Q1}}+{{Q3}})
A2 = {{Q2}}/math.gcd({{Q2}}, {{Q1}}+{{Q3}})</t>
  </si>
  <si>
    <t xml:space="preserve">{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t>
  </si>
  <si>
    <t xml:space="preserve">M5-NyO-21b</t>
  </si>
  <si>
    <t xml:space="preserve">Calcula restas de fracciones con igual denominador (numer. y denom. de 1 o 2 cifras)</t>
  </si>
  <si>
    <t xml:space="preserve">Arrastra el resultado correcto de esta resta.
{{Q1}}/{{T1}} − {{Q3}}/{{T1}} = ...
{{T2}}/{{T1}} *
{{T3}}/{{T1}}
{{T2}}/{{T4}}
{{T3}}/{{T4}}</t>
  </si>
  <si>
    <t xml:space="preserve">Señala el resultado de 59/5 − 17/5
.../... *
{{A3}}/{{A4}}
{{A5}}/{{A6}}
{{A7}}/{{A8}}
</t>
  </si>
  <si>
    <t xml:space="preserve">Q1: mín = 5; máx = 9; step 1
Q2: mín = 5; máx = 9; step 1  
Q3: mín = 1; máx = 4; step 1</t>
  </si>
  <si>
    <t xml:space="preserve">T1 = {{Q1}}+{{Q2}}
T2 = {{Q1}} - {{Q3}}
T3 = {{Q1}} + {{Q3}}
T4 = {{T1}}*2</t>
  </si>
  <si>
    <t xml:space="preserve">Para calcular una resta de fracciones con igual denominador, se restan los numeradores y se mantiene el denominador.</t>
  </si>
  <si>
    <t xml:space="preserve">&lt;p&gt;Como los denominadores son iguales, solo resta los numeradores.&lt;/p&gt;
Sin Te individual</t>
  </si>
  <si>
    <t xml:space="preserve">{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t>
  </si>
  <si>
    <t xml:space="preserve">Calcula esta resta.
{{T1}}/{{T2}} − {{Q2}}/{{T2}} = {{A1}}</t>
  </si>
  <si>
    <t xml:space="preserve">Resuelve este cálculo {{Q1}}/{{Q2}} − {{Q3}}/{{Q2}}.
{{A1}}/{{A2}}
</t>
  </si>
  <si>
    <t xml:space="preserve">Q1: mín = 5; máx = 9; step 1
Q2: mín = 5; máx = 9; step 1  
Q3: mín = 1; máx = 5; step 1</t>
  </si>
  <si>
    <t xml:space="preserve">T1 = {{Q2}}+{{Q3}}
T2 = {{Q1}}+{{Q2}}
A1 = {{Q3}}/{{T2}}</t>
  </si>
  <si>
    <t xml:space="preserve">&lt;p&gt;Como los denominadores son iguales, solo resta los numeradores.&lt;/p&gt;</t>
  </si>
  <si>
    <t xml:space="preserve">{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</si>
  <si>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Lucas ha gastado {{T1}}/{{T2}} del dinero que tiene ahorrado en regalos. Si ha utilizado {{Q2}}/{{T2}} de sus ahorros para darle un coche teledirigido a su sobrino, ¿cuál ha sido la fracción de los ahorros que ha destinado el resto de regalos?
Para el resto de los regalos ha utilizado {{A1}} de sus ahorros.</t>
  </si>
  <si>
    <t xml:space="preserve">Lucas tiene 11/25 de su sueldo, y utiliza 2/25 para pagar un servicio. ¿Qué fracción le queda aún del sueldo?
Le queda .../... </t>
  </si>
  <si>
    <t xml:space="preserve">{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</si>
  <si>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La música en el móvil de Mateo ocupa {{T1}}/{{T2}} de su memoria. Si {{Q2}}/{{T2}} de la memoria de su móvil son canciones de &lt;i&gt;jazz,&lt;/i&gt; ¿cuántas canciones tiene de otros géneros?
{{A1}} de la memoria del móvil de Mateo contiene canciones que no son de &lt;i&gt;jazz.&lt;/i&gt;</t>
  </si>
  <si>
    <t xml:space="preserve">Mateo tiene 18/35 del almanecimiento de su celular, con música. Quiere eliminar 6/35 de esos archivos.¿ Qué fracción queda liberada?
Queda liberada .../... 
 </t>
  </si>
  <si>
    <t xml:space="preserve">{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</si>
  <si>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En una perrera, {{T1}}/{{T2}} de los perros son {{Q4}} y {{Q2}}/{{T2}} son {{Q4}} negros. ¿Cuántos {{Q4}} son de otros colores?
{{A1}} de los perros son {{Q4}} de otros colores.</t>
  </si>
  <si>
    <t xml:space="preserve">Andrea alimenta a sus mascotas con alimento balanceado. De lo que compró tiene 7/10 y le dá a sus mascotas 1/10. Indica que fracción le queda de ese alimento.
Le queda de ese alimento .../...</t>
  </si>
  <si>
    <t xml:space="preserve">Q1: mín = 5; máx = 9; step 1
Q2: mín = 5; máx = 9; step 1  
Q3: mín = 1; máx = 5; step 1
Q4: "galgos", "podencos", "mastines"</t>
  </si>
  <si>
    <t xml:space="preserve">{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t>
  </si>
  <si>
    <t xml:space="preserve">Martín ha llevado a clase {{T1}}/{{T2}} de su colección de cromos para enseñársela a sus amigos, pero durante el recreo ha perdido {{Q2}}/{{T2}} de su colección. ¿Con cuántos cromos ha regresado a casa?
Martín ha regresado a su casa con {{A1}} de su colección.</t>
  </si>
  <si>
    <t xml:space="preserve">Sara tiene 7/8 de un paquete de harina. Va a utilizar 2/8 para hacer galletitas. ¿Qué fracción le queda de harina sin usar?
Le queda sin usar .../...</t>
  </si>
  <si>
    <t xml:space="preserve">{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</si>
  <si>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{{T1}}/{{T2}} de los coches en miniatura que colecciona Ignacio son de metal. Si {{Q2}}/{{T2}} de su colección son coches metálicos de color rojo, ¿cuántos coches de metal son de otros colores?
{{A1}} de su colección coches de metal de otros colores.</t>
  </si>
  <si>
    <t xml:space="preserve">Ignacio colecciona autitos. 24/35 son de metal. ¿Qué fracción de autitos le queda si regala 7/35?
Le quedan .../...</t>
  </si>
  <si>
    <t xml:space="preserve">{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t>
  </si>
  <si>
    <t xml:space="preserve">M5-NyO-22a</t>
  </si>
  <si>
    <t xml:space="preserve">Clasifica fracciones propias, impropias e iguales que la unidad (numer. y denom. de 1 o 2 cifras)</t>
  </si>
  <si>
    <t xml:space="preserve">Clasifica las siguientes fracciones.
(tabla: Propia, Impropia, Igual a la unidad)
Q1/T1 | T2/Q4 | Q5/Q5</t>
  </si>
  <si>
    <t xml:space="preserve">Selecciona la opción correcta para que la fracción sea impropia
.../{{Q1}} 
{{A1}} * | {{A2}} | {{A3}}</t>
  </si>
  <si>
    <t xml:space="preserve">Q1-Q5: mín = 1; máx = 9</t>
  </si>
  <si>
    <t xml:space="preserve">T1 = {{Q1}}+{{Q2}}
T2 = {{Q3}}+{{Q4}}</t>
  </si>
  <si>
    <t xml:space="preserve">Las fracciones propias son menores que la unidad y las fracciones impropias, mayores que la unidad.</t>
  </si>
  <si>
    <t xml:space="preserve">&lt;p&gt;En las &lt;b&gt;fracciones propias&lt;/b&gt; el numerador es menor que el denominador y son menores que la unidad: Q1/T1 &lt; 1.&lt;/p&gt;&lt;p&gt;En las &lt;b&gt;fracciones impropias&lt;/b&gt; el numerador es mayor que el denominador y son mayores que la unidad: T2/Q4 &gt; 1.&lt;/p&gt;&lt;p&gt;Entre estos dos casos están las &lt;b&gt;fracciones iguales a la unidad:&lt;/b&gt; Q5/Q5 = 1.&lt;/p&gt;</t>
  </si>
  <si>
    <t xml:space="preserve">{"id":"M5-NyO-22a-I-1","stimulus":"&lt;p&gt;Classifique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t>
  </si>
  <si>
    <t xml:space="preserve">Selecciona la fracción propia.
{{Q1}}/{{T1}}*
{{T2}}/{{Q4}}
{{Q5}}/{{Q5}}</t>
  </si>
  <si>
    <t xml:space="preserve">Completa la fracción para que sea propia
.../...</t>
  </si>
  <si>
    <t xml:space="preserve">Las fracciones propias son menores que la unidad.</t>
  </si>
  <si>
    <t xml:space="preserve">&lt;p&gt;En las fracciones propias el numerador es menor que el denominador y son menores que la unidad: Q1/T1 &lt; 1.&lt;/p&gt;</t>
  </si>
  <si>
    <t xml:space="preserve">{"id":"M5-NyO-22a-E-1","stimulus":"&lt;p&gt;Selecione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</si>
  <si>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xml:space="preserve">Selecciona la fracción impropia.
{{Q1}}/{{T1}}
{{T2}}/{{Q4}}*
{{Q5}}/{{Q5}}</t>
  </si>
  <si>
    <t xml:space="preserve">Completa la fracción para que sea impropia
.../...</t>
  </si>
  <si>
    <t xml:space="preserve">Las fracciones impropias son mayores que la unidad.</t>
  </si>
  <si>
    <t xml:space="preserve">&lt;p&gt;En las fracciones impropias el numerador es mayor que el denominador y son mayores que la unidad: T2/Q4 &gt; 1.&lt;/p&gt;</t>
  </si>
  <si>
    <t xml:space="preserve">{"id":"M5-NyO-22a-E-2","stimulus":"&lt;p&gt;Selecione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t>
  </si>
  <si>
    <t xml:space="preserve">Selecciona la fracción que equivale a la unidad.
{{Q1}}/{{T1}}
{{T2}}/{{Q4}}
{{Q5}}/{{Q5}}*</t>
  </si>
  <si>
    <t xml:space="preserve">Completa la fracción para que sea igual a la unidad
.../...</t>
  </si>
  <si>
    <t xml:space="preserve">Las fracciones iguales a la unidad se encuentran entre las fracciones propias e impropias.</t>
  </si>
  <si>
    <t xml:space="preserve">&lt;p&gt;Entre las fracciones propias y las impropias están las fracciones iguales a la unidad: Q5/Q5 = 1.&lt;/p&gt;</t>
  </si>
  <si>
    <t xml:space="preserve">{"id":"M5-NyO-22a-E-3","stimulus":"&lt;p&gt;Selecione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t>
  </si>
  <si>
    <t xml:space="preserve">M5-NyO-22b</t>
  </si>
  <si>
    <t xml:space="preserve">Expresa fracciones impropias como números mixtos y viceversa (numer. y denom. de 1 o 2 cifras)</t>
  </si>
  <si>
    <t xml:space="preserve">Une cada número mixto con su fracción impropia.
{{A1}} - {{T1}}/{{Q4}}
{{A2}} - {{T3}}/{{Q4}}
{{A3}} - {{T5}}/{{Q4}}</t>
  </si>
  <si>
    <t xml:space="preserve">Relaciona cada fracción impropia con el número mixto que le corresponde
33/4 - ...
35/12 - ...
47/9 - ...</t>
  </si>
  <si>
    <t xml:space="preserve">Q1: mín = 1; máx = 4; step 1
Q2: mín = 1; máx = 4; step 1
Q3: mín = 1; máx = 4; step 1
Q4: mín = 5; máx = 10; step 1</t>
  </si>
  <si>
    <t xml:space="preserve">T1 = {{Q4}}*{{Q1}}+{{Q2}}
A1 : {{Q1}} &lt;span class=\"fr-math-v2 fr-draggable\" contenteditable=\"false\" data-original-math=\"\\(\\frac{{{Q2}}}{{{Q4}}}\\)\" draggable=\"true\"&gt;\\(\\frac{{{Q2}}}{{{Q4}}}\\)&lt;/span&gt;
T3 = {{Q4}}*{{Q3}}+{{Q2}}
A2 : {{Q3}} &lt;span class=\"fr-math-v2 fr-draggable\" contenteditable=\"false\" data-original-math=\"\\(\\frac{{{Q2}}}{{{Q4}}}\\)\" draggable=\"true\"&gt;\\(\\frac{{{Q2}}}{{{Q4}}}\\)&lt;/span&gt;
T5 = {{Q4}}*{{Q2}}+{{Q1}}
A3 : {{Q2}} &lt;span class=\"fr-math-v2 fr-draggable\" contenteditable=\"false\" data-original-math=\"\\(\\frac{{{Q1}}}{{{Q4}}}\\)\" draggable=\"true\"&gt;\\(\\frac{{{Q1}}}{{{Q4}}}\\)&lt;/span&gt;</t>
  </si>
  <si>
    <t xml:space="preserve">Un número mixto es la suma de un número natural y una fracción.</t>
  </si>
  <si>
    <t xml:space="preserve">&lt;p&gt;Un número mixto es la suma de un número natural y una fracción.&lt;/p&gt;
Si falla A1:
{{A1}} = {{Q1}} + {{Q2}}/{{Q4}} = {{T2}}/{{Q4}} + {{Q2}}/{{Q4}} = {{T1}}/{{Q4}}
Si falla A2:
{{A2}} = {{Q3}} + {{Q2}}/{{Q4}} = {{T4}}/{{Q4}} + {{Q2}}/{{Q4}} = {{T3}}/{{Q4}}
Si falla A3:
{{A3}} = {{Q2}} + {{Q1}}/{{Q4}} = {{T6}}/{{Q4}} + {{Q1}}/{{Q4}} = {{T5}}/{{Q4}}</t>
  </si>
  <si>
    <t xml:space="preserve">T2 = {{Q1}}*{{Q4}}
T4 = {{Q3}}*{{Q4}}
T6 = {{Q2}}*{{Q4}}</t>
  </si>
  <si>
    <t xml:space="preserve">{"id":"M5-NyO-22b-I-1","stimulus":"&lt;p&gt;Arraste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t>
  </si>
  <si>
    <t xml:space="preserve">Escribe este número mixto como fracción.
{{Q1}} {{Q2}}/{{Q3}} = {{A1}}</t>
  </si>
  <si>
    <t xml:space="preserve">Escribe la fracción impropia que corresponde a este número mixto
4 1/2
9/2
</t>
  </si>
  <si>
    <t xml:space="preserve">Q1: mín = 1; máx = 4; step 1
Q2: mín = 1; máx = 4; step 1
Q3: mín = 5; máx = 10; step 1</t>
  </si>
  <si>
    <t xml:space="preserve">T1 = {{Q3}}*{{Q1}}+{{Q2}}
A1 = {{T1}}/{{Q3}})</t>
  </si>
  <si>
    <t xml:space="preserve">&lt;p&gt;Un número mixto es la suma de un número natural y una fracción.&lt;/p&gt;&lt;p&gt;{{Q1}} {{Q2}}/{{Q3}} = {{Q1}} + {{Q2}}/{{Q3}} = {{T2}}/{{Q3}} + {{Q2}}/{{Q3}} = {{A1}}&lt;/p&gt;</t>
  </si>
  <si>
    <t xml:space="preserve">T2 = {{Q3}}*{{Q1}}</t>
  </si>
  <si>
    <t xml:space="preserve">{"id":"M5-NyO-22b-E-1","stimulus":"&lt;p&gt;Escreva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t>
  </si>
  <si>
    <t xml:space="preserve">Escribe esta fracción como número mixto.
{{T1}}/{{Q3}} = {{A1}} {{A2}}</t>
  </si>
  <si>
    <t xml:space="preserve">Escribe el número mixto que corresponde a esta fracción impropia
19/2
9  1/2
</t>
  </si>
  <si>
    <t xml:space="preserve">T1 = {{Q3}}*{{Q1}}+{{Q2}}
A1 = {{Q1}}
A2 = &lt;span class=\"fr-math-v2 fr-draggable\" contenteditable=\"false\" data-original-math=\"\\(\\frac{{{Q2}}}{{{Q3}}}\\)\" draggable=\"true\"&gt;\\(\\frac{{{Q2}}}{{{Q3}}}\\)&lt;/span&gt;</t>
  </si>
  <si>
    <t xml:space="preserve">&lt;p&gt;Un número mixto es la suma de un número natural y una fracción.&lt;/p&gt;&lt;p&gt;{{T1}}/{{Q3}} = {{T2}}/{{Q3}} + {{Q2}}/{{Q3}} = {{A1}} + {{A2}} = {{A1}} {{A2}}&lt;/p&gt;</t>
  </si>
  <si>
    <t xml:space="preserve">{"id":"M5-NyO-22b-E-2","stimulus":"&lt;p&gt;Escreva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</si>
  <si>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Miguel ha juntado sus ahorros y un préstamo para poder viajar a Tailandia. De este modo, se ha gastado {{Q1}}{{Q2}}/{{Q3}} de sus ahorros en el viaje. Transforma este número mixto en fracción.
El viaje ha costado {{A1}} de los ahorros de Miguel.</t>
  </si>
  <si>
    <t xml:space="preserve">Miguel utiliza 3 4/5 de sus ahorros para salir a pasear. Transforma esa expresión como fracción impropia
La fracción impropia es ...</t>
  </si>
  <si>
    <t xml:space="preserve">T1 = {{Q1}}*{{Q3}} + {{Q2}}
A1 = {{T1}}/{{Q3}} </t>
  </si>
  <si>
    <t xml:space="preserve">{"id":"M5-NyO-22b-A-1","stimulus":"&lt;p&gt;Miguel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</si>
  <si>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Una cría de delfín mide alrededor de {{T1}}/{{Q3}} m. Escribe esta fracción como número mixto.
El delfín mide {{A1}}{{A2}} m.</t>
  </si>
  <si>
    <t xml:space="preserve">Un delfín bebé mide alrededor de 17/10 m.
Escribe ésta fracción como número mixto
...  .../...</t>
  </si>
  <si>
    <t xml:space="preserve">{"id":"M5-NyO-22b-A-2","stimulus":"&lt;p&gt;Um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</si>
  <si>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Martina ha utilizado {{Q1}}{{Q2}}/{{Q3}} m de tul para confeccionar un vestido. Escribe esta cantidad como fracción.
Martina ha utilizado {{A1}} m.
</t>
  </si>
  <si>
    <t xml:space="preserve">Martina usó 3  1/4 metros de elástico que compró para un trabajo de costura. Escribe esos metros como fracción impropia.
{{A1}}
</t>
  </si>
  <si>
    <t xml:space="preserve">T1 = {{Q1}}*{{Q3}} + {{Q2}}
A1 = {{T1}/{{Q3}} </t>
  </si>
  <si>
    <t xml:space="preserve">{"id":"M5-NyO-22b-A-3","stimulus":"&lt;p&gt;Martina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</si>
  <si>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Un corredor del París-Dakar ha recorrido {{T1}}/{{Q3}} km en una etapa. Transforma esta fracción en número mixto.
Ha recorrido {{A1}}{{A2}} km.</t>
  </si>
  <si>
    <t xml:space="preserve">En la carrera de karting, Esteban recorrió 14/6 del circuíto. Transforma esa fracción en número mixto.
El número mixto es ...  .../...</t>
  </si>
  <si>
    <t xml:space="preserve">T1 = ({{Q3}}*{{Q1}})+{{Q2}}
A1 = {{Q1}}
A2 = &lt;span class=\"fr-math-v2 fr-draggable\" contenteditable=\"false\" data-original-math=\"\\(\\frac{{{Q2}}}{{{Q3}}}\\)\" draggable=\"true\"&gt;\\(\\frac{{{Q2}}}{{{Q3}}}\\)&lt;/span&gt;</t>
  </si>
  <si>
    <t xml:space="preserve">{"id":"M5-NyO-22b-A-4","stimulus":"&lt;p&gt;Um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t>
  </si>
  <si>
    <t xml:space="preserve">Paula necesita {{Q1}} {{Q2}}/{{Q3}} litros de pintura para redecorar su casa. Escribe este número mixto como fracción.
Paula necesita {{A1}} litros de pintura.</t>
  </si>
  <si>
    <t xml:space="preserve">Paula tiene que utilizar 1  2/7 litros de pintura para su casa. Escribe este número como fracción impropia.
{{A1}} </t>
  </si>
  <si>
    <t xml:space="preserve">T1 = {{Q1}}*{{Q3}} + {{Q2}}
A1 = {{T1}/{{Q3}}</t>
  </si>
  <si>
    <t xml:space="preserve">{"id":"M5-NyO-22b-A-5","stimulus":"&lt;p&gt;Paula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t>
  </si>
  <si>
    <t xml:space="preserve">M5-NyO-23a</t>
  </si>
  <si>
    <t xml:space="preserve">Ordena fracciones con el mismo denominador (numer. y denom. de 1 o 2 cifras)</t>
  </si>
  <si>
    <t xml:space="preserve">Escoge el conjunto de fracciones que está ordenado correctamente de menor a mayor.
A1 &lt; A2 &lt; A3*
A4 &gt; A4 &gt; A6
A7 &lt; A8 &lt; A9*
A10 &lt; A11 &lt; A12
A13 &gt; A14 &gt; A15
A16 &gt; A17 &gt; A18
(se ven 3 opciones, 1 correcta)</t>
  </si>
  <si>
    <t xml:space="preserve">Señala que conjunto de fracciones, está ordenado correctamente, de menor a mayor
A1 &lt; A2 &lt; A3
A4 &lt; A5 &lt; A6 *
A7 &lt; A8 &lt; A9
A10 &lt; A11 &lt; A12
</t>
  </si>
  <si>
    <t xml:space="preserve">Q1-Q3: mín = 1; máx = 99; step = 2
Q4: List= [10, 100, 1000]
Q5: Lista 10, 100, 1000
Q6: Lista 10, 100, 1000</t>
  </si>
  <si>
    <r>
      <rPr>
        <sz val="12"/>
        <color rgb="FF000000"/>
        <rFont val="Calibri"/>
        <family val="0"/>
        <charset val="1"/>
      </rPr>
      <t xml:space="preserve">T1 = {{Q13}}+{{Q11}}
T2 = {{Q23}}+{{Q21}}
T3 = {{Q33}}+{{Q31}}
A1 = {{Q11}}/{{T1}}
A2 = {{Q12}}/{{T1}}
A3 = {{Q13}}/{{T1}}
A4 = {{Q23}}/{{T2}}
A5 = {{Q22}}/{{T2}}
A6 = {{Q21}}/{{T2}}
</t>
    </r>
    <r>
      <rPr>
        <sz val="12"/>
        <color rgb="FF0000FF"/>
        <rFont val="Calibri"/>
        <family val="0"/>
        <charset val="1"/>
      </rPr>
      <t xml:space="preserve">
</t>
    </r>
    <r>
      <rPr>
        <sz val="12"/>
        <color rgb="FF000000"/>
        <rFont val="Calibri"/>
        <family val="0"/>
        <charset val="1"/>
      </rPr>
      <t xml:space="preserve">A7 = {{Q31}}/{{T3}}
A8 = {{Q32}}/{{T3}}
A9 = {{Q33}}/{{T3}}
A10 = {{Q12}}/{{T1}}
A11 = {{Q13}}/{{T1}}
A12 = {{Q11}}/{{T1}}
A13 = {{Q21}}/{{T2}}
A14 = {{Q22}}/{{T2}}
A15 = {{Q23}}/{{T2}}
A16 = {{Q32}}/{{T3}}
A17 = {{Q31}}/{{T3}}
A18 = {{Q33}}/{{T3}}</t>
    </r>
  </si>
  <si>
    <t xml:space="preserve">Cuando los denominadores son iguales, se comparan los numeradores.</t>
  </si>
  <si>
    <t xml:space="preserve">&lt;p&gt;Cuando los denominadores son iguales, se comparan los numeradores.&lt;/p&gt;&lt;p&gt;Por ejemplo, A1 &lt; A2 &lt; A3 porque {{Q11}} &lt; {{Q12}} &lt; {{Q13}}.&lt;/p&gt;
(No TE individual)</t>
  </si>
  <si>
    <t xml:space="preserve">{"id":"M5-NyO-23a-I-1","stimulus":"&lt;p&gt;Escolha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t>
  </si>
  <si>
    <t xml:space="preserve">Ordena las siguientes fracciones de menor a mayor.
{{A1}}  {{A2}} {{A3}}
</t>
  </si>
  <si>
    <t xml:space="preserve">Ordena 75/10, 58/10 y 33/10, de menor a mayor.
.../... &gt;  .../... &gt; .../...
</t>
  </si>
  <si>
    <t xml:space="preserve">Q1: mín = 1; máx = 3; step = 1
Q2: mín = 1; máx = 10; step = 1
Q3: mín = 1; máx = 10; step = 1
Q4: mín = 1; máx = 10; step = 1</t>
  </si>
  <si>
    <t xml:space="preserve">T1 = math.max({{Q1}}, {{Q2}}, {{Q3}})+{{Q1}}
A1 = {{Q2}}/{{T1}}
A2 = {{Q3}}/{{T1}}
A3 = {{Q4}}/{{T1}}
Ordenar según los valores de Q2, Q3 y Q4</t>
  </si>
  <si>
    <t xml:space="preserve">&lt;p&gt;Cuando los denominadores son iguales, se comparan los numeradores.&lt;/p&gt;&lt;p&gt;Es decir, T5 &lt; T6 &lt; T7 porque {{T2}} &lt; {{T3}} &lt; {{T4}}.&lt;/p&gt;</t>
  </si>
  <si>
    <t xml:space="preserve">T2 = math.min({{Q2}},{{Q3}},{{Q4}})
T3 = {{Q2}}+{{Q3}}+{{Q4}}-math.min({{Q2}},{{Q3}},{{Q4}})-math.max({{Q2}},{{Q3}},{{Q4}})
T4 = math.max({{Q2}},{{Q3}},{{Q4}})
T5 = {{T2}}/{{T1}}
T6 = {{T3}}/{{T1}}
T7 = {{T4}}/{{T1}}4</t>
  </si>
  <si>
    <t xml:space="preserve">{"id":"M5-NyO-23a-E-1","stimulus":"&lt;p&gt;Arraste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</si>
  <si>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xml:space="preserve">Ordena las siguientes fracciones de mayor a menor.
{{A1}}  {{A2}} {{A3}}
</t>
  </si>
  <si>
    <t xml:space="preserve">Ordena 51/15, 71/15 y 8/15, de mayor a menor.
.../... &gt;  .../... &gt; .../...
</t>
  </si>
  <si>
    <t xml:space="preserve">&lt;p&gt;Cuando los denominadores son iguales, se comparan los numeradores.&lt;/p&gt;&lt;p&gt;Es decir, T7 &gt; T6 &gt; T5 porque {{T4}} &gt; {{T3}} &gt; {{T2}}.&lt;/p&gt;</t>
  </si>
  <si>
    <t xml:space="preserve">T2 = math.min({{Q2}},{{Q3}},{{Q4}})
T3 = {{Q2}}+{{Q3}}+{{Q4}}-math.min({{Q2}},{{Q3}},{{Q4}})-math.max({{Q2}},{{Q3}},{{Q4}})
T4 = math.max({{Q2}},{{Q3}},{{Q4}})
T5 = {{T2}}/{{T1}}
T6 = {{T3}}/{{T1}}
T7 = {{T4}}/{{T1}}</t>
  </si>
  <si>
    <t xml:space="preserve">{"id":"M5-NyO-23a-E-2","stimulus":"&lt;p&gt;Arraste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t>
  </si>
  <si>
    <t xml:space="preserve">En una plataforma de &lt;i&gt;streaming&lt;/i&gt; {{Q1}}/{{T1}} de sus películas son de acción, {{Q2}}/{{T1}} son de humor y {{Q3}}/{{T1}}, de animación. Ordena de menor a mayor estas fracciones.
Acción: {{Q1}}/{{T1}}
Humor: {{Q2}}/{{T1}}
Animación: {{Q3}}/{{T1}}</t>
  </si>
  <si>
    <t xml:space="preserve">En una plataforma hay diferentes géneros de películas. {{Q1}}/{{Q2}} son de terror, {{Q3}}/{{Q2}} son acción y {{Q4}}/{{Q2}} son de animación. Ordena, de menor a mayor, estas fracciones.
.../... &lt; .../... &lt; .../...</t>
  </si>
  <si>
    <t xml:space="preserve">Q1: mín = 1; máx 10; step 1
Q2: mín = 1; máx 10; step 1
Q3: mín = 1; máx 10; step 1
Q4: mín = 1; máx 10; step 1</t>
  </si>
  <si>
    <t xml:space="preserve">T1 = {{Q1}}+{{Q2}}+{{Q3}}+{{Q4}}
A1 = {{Q1}}/{{T1}}
A2 = {{Q2}}/{{T1}}
A3 = {{Q3}}/{{T1}}
Ordenar según los valores de Q1, Q2 y Q3</t>
  </si>
  <si>
    <t xml:space="preserve">{"id":"M5-NyO-23a-A-1","stimulus":"&lt;p&gt;Em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</si>
  <si>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xml:space="preserve">En la &lt;i&gt;playlist&lt;/i&gt; de Andrea, {{Q1}}/{{T1}} son canciones en castellano, {{Q2}}/{{T1}}, en inglés y {{Q3}}/{{T1}}, en portugués. Ordena las fracciones de mayor a menor.
En castellano: {{Q1}}/{{T1}}
En inglés: {{Q2}}/{{T1}}
En portugués: {{Q3}}/{{T1}}</t>
  </si>
  <si>
    <t xml:space="preserve">En la playlist de July, {{Q1}}/{{Q2}} son canciones en español, {{Q3}}/{{Q2}} en inglés y {{Q4}}/{{Q2}} en otros idiomas. Ordena esta playlist de mayor a menor. 
{{A1}} &gt; {{A2}} &gt; {{A3}}</t>
  </si>
  <si>
    <t xml:space="preserve">{"id":"M5-NyO-23a-A-2","stimulus":"&lt;p&gt;Na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t>
  </si>
  <si>
    <t xml:space="preserve">En una tienda de electrónica, {{Q1}}/{{T1}} de sus productos son &lt;i&gt;joysticks,&lt;/i&gt; {{Q2}}/{{T1}} son videojuegos y {{Q3}}/{{T1}}, consolas. Ordena estas fracciones de mayor a menor.
&lt;i&gt;Joysticks&lt;/i&gt;: {{Q1}}/{{T1}}
Videojuegos: {{Q2}}/{{T1}}
Consolas: {{Q3}}/{{T1}}</t>
  </si>
  <si>
    <t xml:space="preserve">La tienda de electrónica puso a la venta varios productos. {{Q1}}/{{Q2}} son joysticks, {{Q3}}/{{Q2}} videojuegos y {{Q4}}/{{Q2}} consolas. Ordena estas fracciones de mayor a menor.
{{A1}} &gt; {{A2}} &gt; {{A3}}</t>
  </si>
  <si>
    <t xml:space="preserve">{"id":"M5-NyO-23a-A-3","stimulus":"&lt;p&gt;Em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</si>
  <si>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En la pecera de Lucía {{Q1}}/{{T1}} de los peces son escalares, {{Q2}}/{{T1}} son &lt;i&gt;guppys&lt;/i&gt; y {{Q3}}/{{T1}}, &lt;i&gt;bettas.&lt;/i&gt; Ordena las especies de menor a mayor.
Escalares: {{Q1}}/{{T1}}
&lt;i&gt;Guppys&lt;/i&gt;: {{Q2}}/{{T1}}
&lt;i&gt;Bettas&lt;/i&gt;: {{Q3}}/{{T1}}</t>
  </si>
  <si>
    <t xml:space="preserve">En una pecera hay diferentes tipos de peces. {{Q1}}/{{Q2}} son dorados, {{Q3}}/{{Q2}} y {{Q4}}/{{Q2}} son negros. Ordena estas fracciones de menor a mayor
{{A1}} &lt; {{A2}} &lt; {{A3}}</t>
  </si>
  <si>
    <t xml:space="preserve">{"id":"M5-NyO-23a-A-4","stimulus":"&lt;p&gt;No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</si>
  <si>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Los resultados de una encuesta sobre movilidad en una ciudad dicen que {{Q1}}/{{T1}} de la población va en metro, {{Q2}}/{{T1}} se mueve en autobús y {{Q3}}/{{T1}} utiliza su propio coche. Ordena estas fracciones de menor a mayor.
En metro: {{Q1}}/{{T1}}
En autobús: {{Q2}}/{{T1}}
En coche: {{Q3}}/{{T1}}</t>
  </si>
  <si>
    <t xml:space="preserve">Tomi tiene muchas remeras en su placard. {{Q1}}/{{Q2}} son blancas, {{Q3}}/{{Q2}} son negras y {{Q4}}/{{Q2}} son estampadas. Ordena estas fracciones de menor a mayor.
{{A1}} &lt; {{A2}} &lt; {{A3}}</t>
  </si>
  <si>
    <t xml:space="preserve">{"id":"M5-NyO-23a-A-5","stimulus":"&lt;p&gt;Os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t>
  </si>
  <si>
    <t xml:space="preserve">M5-NyO-60a</t>
  </si>
  <si>
    <t xml:space="preserve">Ordena fracciones con el mismo numerador (numer. y denom. de 1 o 2 cifras)</t>
  </si>
  <si>
    <t xml:space="preserve">Selecciona las fracciones que están ordenadas de menor a mayor.
{{Q1}}/8, {{Q1}}/5, {{Q1}}/2*
{{Q2}}/11, {{Q2}}/10, {{Q2}}/4*
{{Q3}}/6, {{Q3}}/5, {{Q3}}/2*
{{Q4}}/7, {{Q4}}/4, {{Q4}}/3*
{{Q1}}/2, {{Q1}}/4, {{Q1}}/9
{{Q2}}/9, {{Q2}}/10, {{Q2}}/11
{{Q3}}/2, {{Q3}}/3, {{Q3}}/6
{{Q4}}/5, {{Q4}}/6, {{Q4}}/9
Se ven 3, una correcta</t>
  </si>
  <si>
    <t xml:space="preserve">Q1-Q4: Mín = 1; Máx = 5; Step = 1</t>
  </si>
  <si>
    <t xml:space="preserve">Cuando los numeradores son iguales, se comparan los denominadores.</t>
  </si>
  <si>
    <t xml:space="preserve">&lt;p&gt;Cuando los numeradores son iguales, hay que comparar los denominadores. Por ejemplo, 1/3 &gt; 1/4 porque 3 &lt; 4.&lt;/p&gt;</t>
  </si>
  <si>
    <t xml:space="preserve">{"id":"M5-NyO-60a-I-1","stimulus":"&lt;p&gt;Selecione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t>
  </si>
  <si>
    <t xml:space="preserve">Ordena de menor a mayor las siguientes fracciones.
{{Q1}}/{{T1}}
{{Q1}}/{{T2}}
{{Q1}}/{{T3}}</t>
  </si>
  <si>
    <t xml:space="preserve">Ordene da menor para a maior as seguintes frações:
{{Q2}}/{{Q1}}
{{Q3}}/{{Q1}}
{{Q4}}/{{Q1}}
{{Q5}}/{{Q1}}
{{Q6}}/{{Q1}}
</t>
  </si>
  <si>
    <t xml:space="preserve">Q1: Mín = 1; Máx = 5; Step = 1
Q2: Mín = 1; Máx = 10; Step = 1
Q3: Mín = 1; Máx = 10; Step = 1
Q4: Mín = 1; Máx = 10; Step = 1</t>
  </si>
  <si>
    <t xml:space="preserve">T1 = {{Q1}}+{{Q2}}
T2 = {{Q1}}+{{Q3}}
T3 = {{Q1}}+{{Q4}}
Ordenar según los valores de Q2, Q3 y Q4 (más arriba cuanto mayores sean los números).</t>
  </si>
  <si>
    <t xml:space="preserve">&lt;p&gt;Cuando los numeradores son iguales, se comparan los denominadores.&lt;/p&gt;&lt;p&gt;Es decir, {{T7}} &gt; {{T8}} &gt; {{T9}} porque {{T4}} &gt; {{T5}} &gt; {{T6}}.&lt;/p&gt;</t>
  </si>
  <si>
    <t xml:space="preserve">T4 = math.max({{T1}},{{T2}},{{T3}})
T5 = {{T1}}+{{T2}}+{{T3}}-math.min({{T1}},{{T2}},{{T3}})-math.max({{T1}},{{T2}},{{T3}})
T6 = math.min({{T1}},{{T2}},{{T3}})
T7 = {{Q1}}/{{T4}}
T8 = {{Q1}}/{{T5}}
T9 = {{Q1}}/{{T6}}</t>
  </si>
  <si>
    <t xml:space="preserve">{"id":"M5-NyO-60a-E-1","stimulus":"&lt;p&gt;Arraste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</si>
  <si>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Ordena de mayor a menor las siguientes fracciones.
{{Q1}}/{{T1}}
{{Q1}}/{{T2}}
{{Q1}}/{{T3}}</t>
  </si>
  <si>
    <t xml:space="preserve">T1 = {{Q1}}+{{Q2}}
T2 = {{Q1}}+{{Q3}}
T3 = {{Q1}}+{{Q4}}
Ordenar según los valores de Q2, Q3 y Q4 (más arriba cuanto menores sean los números).</t>
  </si>
  <si>
    <t xml:space="preserve">&lt;p&gt;Cuando los numeradores son iguales, se comparan los denominadores.&lt;/p&gt;&lt;p&gt;Es decir, {{Q1}}/{{T6}} &gt; {{Q1}}/{{T5}} &gt; {{Q1}}/{{T4}} porque {{T6}} &lt; {{T5}} &lt; {{T4}}.&lt;/p&gt;</t>
  </si>
  <si>
    <t xml:space="preserve">{"id":"M5-NyO-60a-E-2","stimulus":"&lt;p&gt;Arraste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</si>
  <si>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Un granjero ha ido a ver el estado de sus caballos y ha comprobado que el primero se había comido {{Q1}}/{{T1}} de su pienso, el segundo, {{Q1}}/{{T2}} y el tercero, {{Q1}}/{{T3}}. Ordena estas fracciones de mayor a menor.</t>
  </si>
  <si>
    <t xml:space="preserve">Em um disputa eleitoral o canditado A teve {{T1}}/{{Q1}} dos votos, o candidato B, {{T2}}/{{Q1}} e o candidato C, {{T3}}/{{Q1}}. Qual candidato recebeu mais votos?
O candidato {{A1}}.
</t>
  </si>
  <si>
    <t xml:space="preserve">T1 = {{Q1}}+{{Q2}}
T2 = {{Q1}}+{{Q3}}
T3 = {{Q1}}+{{Q4}}
Ordenar según los valores de Q2, Q3 y Q4 (desc).</t>
  </si>
  <si>
    <t xml:space="preserve">Cuando los numeradores son iguales, se comparan los denominadores.&lt;/p&gt;&lt;p&gt;Es decir, {{Q1}}/{{T6}} &gt; {{Q1}}/{{T5}} &gt; {{Q1}}/{{T4}} porque {{T6}} &lt; {{T5}} &lt; {{T4}}.&lt;/p&gt;</t>
  </si>
  <si>
    <t xml:space="preserve">T4 = math.max({{T1}},{{T2}},{{T3}})
T5 = {{T1}}+{{T2}}+{{T3}}-math.min({{T1}},{{T2}},{{T3}})-math.max({{T1}},{{T2}},{{T3}})
T6 = math.min({{T1}},{{T2}},{{T3}})</t>
  </si>
  <si>
    <t xml:space="preserve">{"id":"M5-NyO-60a-A-1","stimulus":"&lt;p&gt;Um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</si>
  <si>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Para una actividad del colegio, Santiago ha coloreado unos círculos de papel con el mismo tamaño. Ha pintado de verde {{Q1}}/{{T1}} del primero, {{Q1}}/{{T2}} del segundo y {{Q1}}/{{T3}} del tercero. Ordena estas fracciones de menor a mayor.</t>
  </si>
  <si>
    <t xml:space="preserve">A mãe de Júlia, Gabriel e Pedro fez um bolo de chocolate. Júlia comeu {{Q2}}/{{Q1}} do bolo, Gabriel comeu {{Q3}}/{{Q1}} e Pedro, {{Q4}}/{{Q1}}. Qual fração representa a menor quantidade de bolo?
A fração {{A1}}.</t>
  </si>
  <si>
    <t xml:space="preserve">T1 = {{Q1}}+{{Q2}}
T2 = {{Q1}}+{{Q3}}
T3 = {{Q1}}+{{Q4}}
Ordenar según los valores de Q2, Q3 y Q4 (más arriba cuanto menores sean los números, asc).</t>
  </si>
  <si>
    <t xml:space="preserve">&lt;p&gt;Cuando los numeradores son iguales, se comparan los denominadores.&lt;/p&gt;&lt;p&gt;Es decir, {{Q1}}/{{T4}} &lt; {{Q1}}/{{T5}} &lt; {{Q1}}/{{T6}} porque {{T4}} &gt; {{T5}} &gt; {{T6}}.&lt;/p&gt;</t>
  </si>
  <si>
    <t xml:space="preserve">{"id":"M5-NyO-60a-A-2","stimulus":"&lt;p&gt;Para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</si>
  <si>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Tres amigos están comparando cómo de avanzadas tienen sus colecciones. Alicia ya tiene {{Q1}}/{{T1}} de las pegatinas de su álbum, Esteban ha completado {{Q1}}/{{T2}} de su álbum y Andrés, {{Q1}}/{{T3}}. Ordena estas fracciones de mayor a menor.</t>
  </si>
  <si>
    <t xml:space="preserve">As leis de uma cidade determinam que {{Q2}}/{{Q1}} das verbas sejam destinadas para a área da educação, {{Q3}}/{{Q1}} para a saúde e {{Q4}}/{{Q1}} para a segurança. Qual dessas áreas recebe mais verba?
A área da {{A1}}.
</t>
  </si>
  <si>
    <t xml:space="preserve">{"id":"M5-NyO-60a-A-3","stimulus":"&lt;p&gt;Três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t>
  </si>
  <si>
    <t xml:space="preserve">IIsabel ha completado {{Q1}}/{{T1}} del trayecto hasta llegar a la oficina, Erica ha recorrido {{Q1}}/{{T2}} y Pablo, {{Q1}}/{{T3}}. Ordena las fracciones de menor a mayor.</t>
  </si>
  <si>
    <t xml:space="preserve">Em um torneio de xadrez, um competidor venceu {{Q1}}/{{T1}} das partidas, empatou {{Q2}}/{{T1}} e perdeu {{Q3}}/{{T1}}. Ordene as frações da menor para a maior.</t>
  </si>
  <si>
    <t xml:space="preserve">{"id":"M5-NyO-60a-A-4","stimulus":"&lt;p&gt;Isabel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t>
  </si>
  <si>
    <t xml:space="preserve">En una pastelería han vendido {{Q1}}/{{T1}} de los pasteles con fresas, {{Q1}}/{{T2}} de los pasteles de chocolate y {{Q1}}/{{T3}} de las tartas de crema. Ordena de mayor a menor estas fracciones.</t>
  </si>
  <si>
    <t xml:space="preserve">Em uma escola de idiomas, {{Q1}}/{{T1}} dos alunos estudam inglês, {{Q2}}/{{T1}} estudam espanhol, e {{Q3}}/{{T1}}, francês. Ordene, da maior para a menor, essas quantidades.</t>
  </si>
  <si>
    <t xml:space="preserve">{"id":"M5-NyO-60a-A-5","stimulus":"&lt;p&gt;Em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t>
  </si>
  <si>
    <t xml:space="preserve">M5-NyO-24b</t>
  </si>
  <si>
    <t xml:space="preserve">Calcula la fracción de una cantidad (núm. de 3 cifras)</t>
  </si>
  <si>
    <t xml:space="preserve">Escoge la respuesta correcta.
{{Q1}}/{{T2}} de {{T1}} = ...
{{A1}}*
{{A2}}
{{A3}}</t>
  </si>
  <si>
    <t xml:space="preserve">Indique a resposta correta:
{{Q2}}/{{Q1}} de {{T1}}={{A1}} {{A2}}* {{A3}}</t>
  </si>
  <si>
    <t xml:space="preserve">Q1: Mín: 1; Máx: 6; Step: 1
Q2: Mín: 1; Máx: 6; Step: 1
Q3: Mín: 20; Máx: 30; Step: 1</t>
  </si>
  <si>
    <t xml:space="preserve">
T1 = ({{Q1}}+{{Q2}})*{{Q3}}
T2 = {{Q1}}+{{Q2}}
A1={{Q1}}*{{Q3}}
A2={{Q2}}*{{Q3}}
A3={{Q3}}*{{Q3}}</t>
  </si>
  <si>
    <t xml:space="preserve">Multiplica el número por el numerador y divide el resultado entre el denominador.</t>
  </si>
  <si>
    <t xml:space="preserve">Para obtener el resultado,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</si>
  <si>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 xml:space="preserve">{"id":"M5-NyO-24b-I-1","stimulus":"&lt;p&gt;Escolha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t>
  </si>
  <si>
    <t xml:space="preserve">Calcula el valor de {{Q1}}/{{T2}} de {{T1}}.
{{Q1}}/{{T2}} de {{T1}} = {{A1}}</t>
  </si>
  <si>
    <t xml:space="preserve">Calcule:
{{Q2}}/{{Q1}} de {{T1}}={{A1}}</t>
  </si>
  <si>
    <t xml:space="preserve">
T1 = ({{Q1}}+{{Q2}})*{{Q3}}
T2 = {{Q1}}+{{Q2}}
A1={{Q1}}*{{Q3}}</t>
  </si>
  <si>
    <t xml:space="preserve">{"id":"M5-NyO-24b-E-1","stimulus":"&lt;p&gt;Calcule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t>
  </si>
  <si>
    <t xml:space="preserve">Un conductor está haciendo un viaje de &lt;span class=\"no-break\"&gt;{{T1}} km.&lt;/span&gt; Si ya ha recorrido {{Q2}}/{{Q3}} del viaje, ¿cuántos kilómetros ha hecho hasta ahora?
Ha recorrido {{A1}} km.</t>
  </si>
  <si>
    <t xml:space="preserve">Marcos está fazendo uma viagem de carro. O percurso total da viagem é de {{T1}} km e ele já percorreu {{Q2}}/{{Q3}} dessa distância. Quantos quilômetros Marcos já percorreu?
Ele percorreu {{A1}} km.</t>
  </si>
  <si>
    <t xml:space="preserve">Q1: Mín: 1; Máx: 5; Step: 1
Q2: Mín: 1; Máx: 5; Step: 1
Q3: Mín: 20; Máx: 30; Step: 1</t>
  </si>
  <si>
    <t xml:space="preserve">
T1 = ({{Q1}}+{{Q2}})*{{Q3}}
T2 = {{Q1}}+{{Q2}}
A1={{Q2}}*{{T1}}/{{Q3}}</t>
  </si>
  <si>
    <t xml:space="preserve">Para obtener el resultado, multiplica el número por el numerador y divide el resultado entre el denominador:&lt;/p&gt;&lt;span class=\"fr-math-v2 fr-draggable\" contenteditable=\"false\" data-original-math=\"\\(\\frac{{{Q2}}}{{{Q3}}}\\)\" draggable=\"true\"&gt;\\(\\frac{{{Q2}}}{{{Q3}}}\\)&lt;/span&gt; de {{T1}} = &lt;span class=\"fr-math-v2 fr-draggable\" contenteditable=\"false\" data-original-math=\"\\(\\frac{{{Q2}}}{{{Q3}}}\\)\" draggable=\"true\"&gt;\\(\\frac{{{Q2}}}{{{Q3}}}\\)&lt;/span&gt; × {{T1}} = {{Q2}} × {{T1}} : {{Q3}} = {{A1}}</t>
  </si>
  <si>
    <t xml:space="preserve">{"id":"M5-NyO-24b-A-1","stimulus":"&lt;p&gt;Um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t>
  </si>
  <si>
    <t xml:space="preserve">Andrea ha terminado {{Q1}}/{{T2}} de una novela de {{T1}} páginas. ¿Cuántas páginas ha leído hasta ahora?
Ha leído {{A1}} páginas.</t>
  </si>
  <si>
    <t xml:space="preserve">Andreia está lendo um livro de {{T1}} páginas. Se ela já leu {{Q2}}/{{Q3}} do livro, quantas páginas faltam para ela terminar?
Faltam {{A1}} páginas.</t>
  </si>
  <si>
    <t xml:space="preserve">Para obtener las páginas ya leídas, multiplica el número por el numerador y divide el resultado entre el denominador:&lt;/p&gt;&lt;span class=\"fr-math-v2 fr-draggable\" contenteditable=\"false\" data-original-math=\"\\(\\frac{{{Q1}}}{{{T2}}}\\)\" draggable=\"true\"&gt;\\(\\frac{{{Q1}}}{{{T2}}}\\)&lt;/span&gt; de {{T1}} = &lt;span class=\"fr-math-v2 fr-draggable\" contenteditable=\"false\" data-original-math=\"\\(\\frac{{{Q1}}}{{{T2}}}\\)\" draggable=\"true\"&gt;\\(\\frac{{{Q1}}}{{{T2}}}\\)&lt;/span&gt; × {{T1}} = {{Q1}} × {{T1}} : {{T2}} = {{A1}}</t>
  </si>
  <si>
    <t xml:space="preserve">{"id":"M5-NyO-24b-A-2","stimulus":"&lt;p&gt;Alessandra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</si>
  <si>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Nerea tiene una parcela de &lt;span class=\"no-break\"&gt;{{T1}} m&lt;sup&gt;2&lt;/sup&gt;.&lt;/span&gt; Si quiere usar {{Q1}}/{{T1}} de este terreno para una pista de pádel, ¿qué tamaño tendrá la pista?
La pista medirá &lt;span class=\"no-break\"&gt;{{A1}} m&lt;sup&gt;2&lt;/sup&gt;.&lt;/span&gt;</t>
  </si>
  <si>
    <t xml:space="preserve">Nicole possui um terreno de {{T1}} m&lt;sup&gt;2. Ela deseja usar {{Q2}}/{{Q3}} desse terreno para a criação de uma horta. Qual o tamanho, em m&lt;sup&gt;2, deverá ter essa horta? 
A horta deverá ter {{A1}} m&lt;sup&gt;2.</t>
  </si>
  <si>
    <t xml:space="preserve">&lt;p&gt;Para obtener los m&lt;sup&gt;2&lt;/sup&gt; del campo de pádel, se multiplica el número por el numerador y se divide el resultado entre el denominador:&lt;/p&gt;&lt;p&gt;{{Q1}}/{{T2}} de {{T1}} = ({{Q1}}/{{T2}}) × {{T1}} = {{Q1}} × {{T1}} : {{T2}} = {{A1}}&lt;/p&gt;</t>
  </si>
  <si>
    <t xml:space="preserve">{"id":"M5-NyO-24b-A-3","stimulus":"&lt;p&gt;Nívia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</si>
  <si>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El curso en el extranjero que Antonio quiere hacer cuesta &lt;span class=\"no-break\"&gt;{{T1}} €.&lt;/span&gt; Sin embargo, la beca que le han dado para poder matricularse solo cubre {{Q1}}/{{T2}} de ese precio. ¿Cuánto dinero le han dado a Antonio?
La beca es de {{A1}} €.</t>
  </si>
  <si>
    <t xml:space="preserve">Um resevartório de água tem capacidade para {{T1}} L. Quantos litros de água tem nesse reservatório se ele está com {{Q2}}/{{Q3}} da sua capacidade?
O reservatório está com {{A1}} L.</t>
  </si>
  <si>
    <t xml:space="preserve">&lt;p&gt;Para obtener el dinero de la beca, multiplica el número por el numerador y divide el resultado entre el denominador:&lt;/p&gt;&lt;p&gt;{{Q1}}/{{T2}} de {{T1}} = ({{Q1}}/{{T2}}) × {{T1}} = {{Q1}} × {{T1}} : {{T2}} = {{A1}}&lt;/p&gt;</t>
  </si>
  <si>
    <t xml:space="preserve">{"id":"M5-NyO-24b-A-4","stimulus":"&lt;p&gt;O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t>
  </si>
  <si>
    <t xml:space="preserve">Según una encuesta, {{Q1}}/{{T2}} de los habitantes de una pequeña localidad no sabe nadar. Si se entrevistó a {{T1}} personas, ¿cuántas respondieron que no sabían nadar?
{{A1}} habitantes no saben nadar.</t>
  </si>
  <si>
    <t xml:space="preserve">Uma pesquisa realizada em uma comunidade revelou que {{Q2}}/{{Q3}} dos entrevistados não sabiam nadar. Sabendo que {{T1}} pessoas foram entrevistadas, quantas responderam que não sabia nadar? 
{{A1}} pessoas.</t>
  </si>
  <si>
    <t xml:space="preserve">&lt;p&gt;Para obtener cuánta gente no sabe nadar, multiplica el número por el numerador y divide el resultado entre el denominador:&lt;/p&gt;&lt;p&gt;{{Q2}}/{{T2}} de {{T1}} = ({{Q2}}/{{T2}}) × {{T1}} = {{Q2}} × {{T1}} : {{T2}} = {{A1}}&lt;/p&gt;</t>
  </si>
  <si>
    <t xml:space="preserve">{"id":"M5-NyO-24b-A-5","stimulus":"&lt;p&gt;Segundo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t>
  </si>
  <si>
    <t xml:space="preserve">M5-NyO-25a</t>
  </si>
  <si>
    <t xml:space="preserve">Reduce dos o tres fracciones a común denominador por el método de los productos cruzados (numer: 1 o 2 cifras; denom: 1 o 2 cifras)</t>
  </si>
  <si>
    <t xml:space="preserve">Selecciona las fracciones que son el resultado de reducir {{Q1}}/{{T1}} y {{Q2}}/{{T2}} a común denominador por el método de los productos cruzados.
{{A1}} y {{A2}}*
{{A2}} y {{A3}} 
{{A1}} y {{A3}}
{{A4}} y {{A3}}
(Se ven 3 y solo una correcta)</t>
  </si>
  <si>
    <t xml:space="preserve">Q1: Min = 1 ; Máx = 6 ; Step = 1
Q2: Min = 1 ; Máx = 6 ; Step = 1</t>
  </si>
  <si>
    <t xml:space="preserve">T1 = {{Q1}} + 2
T2 = {{Q3}} + 3
T3 = {{Q1}}*{{T2}}
T4 = {{Q2}}*{{T1}}
T5 = {{Q1}}*{{T1}}
T6 = {{Q2}}*{{T2}}
T7 = {{T1}}*{{T2}}
A1 = {{T3}}/{{T7}}
A2 = {{T4}}/{{T7}}
A3 = {{T5}}/{{T7}}
A4 = {{T6})/{{T7}}</t>
  </si>
  <si>
    <t xml:space="preserve">El método de los productos cruzados consiste en multiplicar los términos de cada fracción por el denominador de la otra.</t>
  </si>
  <si>
    <t xml:space="preserve">&lt;p&gt;El método de los productos cruzados consiste en multiplicar los términos de cada fracción por el denominador de la otra.&lt;/p&gt;
{{Q1}}/{{T1}} = ({{Q1}} × {{T2}})/({{T1}} × {{T2}}) = {{T3}}/{{T7}}
{{Q2}}/{{T2}} = ({{Q2}} × {{T1}})/({{T2}} × {{T1}}) = {{T4}}/{{T7}}
(Lo separo en párrafos y no pongo el html para que sea más sencillo de leer. Borrar los paréntesis en el json)
Sin TE individual (no son dos cálculos diferentes, es el mismo)</t>
  </si>
  <si>
    <t xml:space="preserve">{{T3}} = {{Q1}}*{{T2}}
{{T4}} = {{T1}}*{{T2}}
{{T5}} = {{Q2}}*{{T1}}
</t>
  </si>
  <si>
    <t xml:space="preserve">{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t>
  </si>
  <si>
    <t xml:space="preserve">Reduce {{Q1}}/{{T11}} y {{Q3}}/{{T12}} a común denominador por el método de los productos cruzados.
{{Q1}}/{{T11}} = {{A1}}
{{Q3}}/{{T12}} = {{A2}}</t>
  </si>
  <si>
    <t xml:space="preserve">Reduza as seguintes frações a um mesmo denominador usando o método dos produtos cruzados:
{{Q1}}/{{Q2}}, {{Q3}}/{{Q4}}
{{Q1}}/{{Q2}}={{A1}}
{{Q3}}/{{Q4}}={{A2}}</t>
  </si>
  <si>
    <t xml:space="preserve">Q1-Q4: Mín: 1; Máx: 5; Step: 1</t>
  </si>
  <si>
    <t xml:space="preserve">T11 = {{Q1}}+{{Q2}}
T12 = {{Q3}}+{{Q4}}
T1 ={{Q1}}*{{T12}}
T2 ={{T11}}*{{T12}}
T3 ={{Q3}}*{{T11}}
A1 ={{T1}}/{{T2}}
A2 ={{T3}}/{{T2}}</t>
  </si>
  <si>
    <t xml:space="preserve">&lt;p&gt;El método de los productos cruzados consiste en multiplicar los términos de cada fracción por el denominador de la otra.&lt;/p&gt;
{{Q1}}/{{T11}} = ({{Q1}} × {{T12}})/({{T11}} × {{T12}}) = {{T1}}/{{T2}}
{{Q3}}/{{T12}} = ({{Q3}} × {{T11}})/({{T12}} × {{T11}}) = {{T3}}/{{T2}}
(Lo separo en párrafos y no pongo el html para que sea más sencillo de leer. Borrar los paréntesis en el json)
Sin TE individual (no son dos cálculos diferentes, es el mismo)</t>
  </si>
  <si>
    <t xml:space="preserve">{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</si>
  <si>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En un concesionario, {{Q1}}/{{T11}} de los coches que se han vendido son {{Q5}}, mientras que {{Q3}}/{{T12}} son {{Q6}}. Reduce estas fracciones a común denominador por el método de los productos cruzados.
De los coches vendidos {{A1}} son {{Q5}} y {{A2}} son {{Q6}}.</t>
  </si>
  <si>
    <t xml:space="preserve">Em uma loja de carros {{Q1}}/{{Q2}} dos carros vendidos são da cor {{Q5}} e {{Q3}}/{{Q4}} são {{Q6}}. Reduza essas frações a um mesmo denominador.</t>
  </si>
  <si>
    <t xml:space="preserve">Q1-Q4: Mín: 1; Máx: 5; Step: 1
Q5: ["rojos", "negros"]
Q6: ["blancos", "grises"]</t>
  </si>
  <si>
    <t xml:space="preserve">T11 = {{Q1}}+{{Q2}}
T12 = {{Q3}}+{{Q4}}
T1 ={{Q1}}*{{T12}}
T2 ={{11}}*{{T12}}
T3 ={{Q3}}*{{T11}}
A1 ={{T1}}/{{T2}}
A2 ={{T3}}/{{T2}}</t>
  </si>
  <si>
    <t xml:space="preserve">{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</si>
  <si>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Para hacer una receta, Miriam necesita utilizar {{Q1}}/{{T11}} l de leche y {{Q3}}/{{T12}} l de zumo de naranja. Reduce estas fracciones a común denominador por el método de los productos cruzados.
Miriam necesita {{A1}} l de leche y {{A2}} l de zumo de naranja.</t>
  </si>
  <si>
    <t xml:space="preserve">Para realizar uma receita, Miriam necessita usar {{Q1}}/{{Q2}} de litro de leite e {{Q3}}/{{Q4}} de litro de água. Reduza essas frações a um mesmo denominador utilizando o método dos produtos cruzados.
{{Q1}}/{{Q2}}= {{A1}}
{{Q3}}/{{Q4}}= {{A2}}</t>
  </si>
  <si>
    <t xml:space="preserve">{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</si>
  <si>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Según un informe, {{Q1}}/{{T11}} de un bosque estuvo deforestado en cierto momento. Unos años después, la superficie deforestada era {{Q3}}/{{T12}} de la superficie. Utilizando el método de los productos cruzados, reduce estas fracciones a común denominador.
La zona deforestada ocupaba el primer año {{A1}} del bosque, y en el segundo, {{A2}}.</t>
  </si>
  <si>
    <t xml:space="preserve">Em um determinado ano, um relatório indicou que {{Q1}}/{{Q2}} do território de uma floresta foi desmatado. No ano seguinte, a área desmatada subiu para {{Q3}}/{{Q4}}. Usando o método dos produtos cruzados, reduza essa frações a um mesmo denominador.
{{Q1}}/{{Q2}}= {{A1}}
{{Q3}}/{{Q4}}= {{A2}}</t>
  </si>
  <si>
    <t xml:space="preserve">&lt;p&gt;El método de los productos cruzados consiste en multiplicar los términos de cada fracción por el denominador de la otra.&lt;/p&gt;
{{Q1}}/{{T11}} = ({{Q1}} × {{T12}})/({{T11}} × {{T12}}) = {{T1}}/{{T2}}
{{Q2}}/{{T12}} = ({{Q2}} × {{T11}})/({{T12}} × {{T11}}) = {{T3}}/{{T2}}
(Lo separo en párrafos y no pongo el html para que sea más sencillo de leer. Borrar los paréntesis en el json)
Sin TE individual (no son dos cálculos diferentes, es el mismo)</t>
  </si>
  <si>
    <t xml:space="preserve">{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</si>
  <si>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Vanesa y Marina han comprado un saco de carbón para hacer una barbacoa. En un primer momento Vanesa le echó al fuego {{Q1}}/{{T11}} del carbón del saco, pero más tarde Marina añadió {{Q3}}/{{T12}} del carbón que había en el saco en un principio. Reduce estas fracciones a común denominador por el método de los productos cruzados.
Vanesa ha utilizado {{A2}} del saco mientras que Marina, {{A3}} del saco.</t>
  </si>
  <si>
    <t xml:space="preserve">Felipe, Vanessa e Marina vão comprar tecidos para fazer roupas de fantasia. Felipe precisa de {{Q1}}/{{Q2}} m de comprimento de tecido, Vanessa precisa de {{Q3}}/{{Q4}} m e Marina, de {{Q5}}/{{Q6}} m. Reduza essas frações a um mesmo denominador utilizando o método dos produtos cruzados.
Felipe precisa de {{A1}} m, Vanessa de {{A2}} m e Marina, {{A3}} m.</t>
  </si>
  <si>
    <t xml:space="preserve">{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</si>
  <si>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En una estantería, {{Q1}}/{{T11}} libros son de historia y {{Q3}}/{{T12}}, de matemáticas. Reduce estas fracciones a común denominador por el método de los productos cruzados.
{{A1}} son libros de historia y {{A2}}, de matemáticas.</t>
  </si>
  <si>
    <t xml:space="preserve">Na estante de Luciana, {{Q1}}/{{Q2}} dos livros são de Literatura, {{Q3}}/{{Q4}} são de História e {{Q5}}/{{Q6}} são de Matemática. Reduza essas frações a um mesmo denominador utilizando o método dos produtos cruzados.
{{A1}} livros são de Literatura, {{A2}} livros são de História e {{A3}} de Matemática.</t>
  </si>
  <si>
    <t xml:space="preserve">{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t>
  </si>
  <si>
    <t xml:space="preserve">M5-NyO-25b</t>
  </si>
  <si>
    <t xml:space="preserve">Reduce dos o tres fracciones a común denominador por el mínimo común múltiplo (numer: 1 o 2 cifras; denom: 1 o 2 cifras)</t>
  </si>
  <si>
    <t xml:space="preserve">Selecciona las fracciones que son el resultado de reducir {{Q1}}/{{T10}} y {{Q3}}/{{T11}} a común denominador por el método del mínimo común múltiplo.
{{T2}}/{{T1}} y {{T3}}/{{T1}}*
{{T3}}/{{T1}} y {{T4}}/{{T1}}
{{T2}}/{{T1}} y {{T5}}/{{T1}}
{{T5}}/{{T1}} y {{T4}}/{{T1}}
(Se ven 3)</t>
  </si>
  <si>
    <t xml:space="preserve">Q1-Q4: Mín: 1; Máx: 6; Step: 1</t>
  </si>
  <si>
    <t xml:space="preserve">T10 = {{Q1}}+{{Q2}}
T11 = {{Q1}}+{{Q4}}
{{T1}} = math.lcm({{T10}},{{T11}})
{{T2}} = {{T1}}*{{Q1}}/{{T10}}
{{T3}} = {{T1}}*{{Q3}}/{{T11}}
{{T4}} = {{T1}}*{{Q1}}/{{T10}}+1
{{T5}} = {{T1}}*{{Q3}}/{{T11}}+2</t>
  </si>
  <si>
    <t xml:space="preserve">Calcula el mínimo común múltiplo de los denominadores para escribir el nuevo denominador.</t>
  </si>
  <si>
    <t xml:space="preserve">&lt;p&gt;El mínimo común múltiplo de {{T10}} y {{T11}} es {{T1}}. Por tanto, hay que elegir dos fracciones equivalentes con este denominador.&lt;/p&gt;
(Sin TE individual)</t>
  </si>
  <si>
    <t xml:space="preserve">{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t>
  </si>
  <si>
    <t xml:space="preserve">Reduce {{Q1}}/{{T1}} y {{Q3}}/{{T2}} a común denominador por el mínimo común múltiplo.
{{Q1}}/{{T1}} = {{A1}}
{{Q3}}/{{T2}} = {{A2}}</t>
  </si>
  <si>
    <t xml:space="preserve">Reduza {{Q1}}/{{Q2}}, {{Q3}}/{{Q4}}
 a um mesmo denominador encontrando o mínimo múltiplo comum entre os denominadores.
{{Q1}}/{{Q2}}={{A1}}/{{A2}}
{{Q3}}/{{Q4}}={{A3}}/{{A2}}</t>
  </si>
  <si>
    <t xml:space="preserve">T1 = {{Q1}}+{{Q2}}
T2 = {{Q1}}+{{Q4}}
T0 = math.lcm({{T1}},{{T2}})
T3 = {{T0}}*{{Q1}}/{{T1}}
T4 = {{T0}}*{{Q3}}/{{T2}}
A1 = {{T3}}/{{T0}} (fraccion)
A2 = {{T4}}/{{T0}} (fraccion)</t>
  </si>
  <si>
    <t xml:space="preserve">&lt;p&gt;El mínimo común múltiplo de {{T1}} y {{T2}} es {{T0}}. Por tanto, hay que escribir dos fracciones equivalentes con este denominador.&lt;/p&gt;</t>
  </si>
  <si>
    <t xml:space="preserve">{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</si>
  <si>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Reduce {{Q1}}/{{T1}}, {{Q3}}/{{T2}} y {{Q2}}/{{T3}} a común denominador por el mínimo común múltiplo.
{{Q1}}/{{T1}} = {{A1}}
{{Q3}}/{{T2}} = {{A2}}
{{Q2}}/{{T3}} = {{A3}}</t>
  </si>
  <si>
    <t xml:space="preserve">Reduza {{Q1}}/{{Q2}}, {{Q3}}/{{Q4}} e {{Q5}}/{{Q6}} a um mesmo denominador encontrando o mínimo múltiplo comum entre os denominadores.
{{Q1}}/{{Q2}}={{A1}}/{{A2}}
{{Q3}}/{{Q4}}={{A3}}/{{A2}}
{{Q5}}/{{Q6}}={{A4}}/{{A2}}</t>
  </si>
  <si>
    <t xml:space="preserve">Q1-Q4: Mín = 1; Máx = 6; Step = 1</t>
  </si>
  <si>
    <t xml:space="preserve">T1 = {{Q1}}+{{Q2}}
T2 = {{Q1}}+{{Q4}}
T3 = {{Q2}}+{{Q3}}
T0 = math.lcm({{T1}},{{T2}},{{T3}})
T4 = {{T0}}*{{Q1}}/{{T1}}
T5 = {{T0}}*{{Q3}}/{{T2}}
T6 = {{T0}}*{{Q2}}/{{T3}}
A1 = {{T4}}/{{T0}}
A2 = {{T5}}/{{T0}}
A3 = {{T6}}/{{T0}}</t>
  </si>
  <si>
    <t xml:space="preserve">&lt;p&gt;El mínimo común múltiplo de {{T1}}, {{T2}} y {{T3}} es {{T0}}. Por tanto, hay que escribir tres fracciones equivalentes con este denominador.&lt;/p&gt;</t>
  </si>
  <si>
    <t xml:space="preserve">{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</si>
  <si>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Para un concierto se han vendido {{Q1}}/{{T1}} de las entradas para pista y {{Q3}}/{{T2}} de las de grada. Reduce estas fracciones a común denominador por el mínimo común múltiplo.
{{A1}} de las entradas para pista y {{A2}} de las de grada.</t>
  </si>
  <si>
    <t xml:space="preserve">Para o show de uma banda, {{Q1}}/{{Q2}} dos ingressos à venda são para a pista e {{Q3}}/{{Q4}} são para o camarote. Reduza as frações a um mesmo denominador encontrando o mínimo múltiplo comum entre os denominadores.
{{A1}}/{{A2}} dos ingressos são para a pista e {{A3}}/{{A2}} para o camarote.</t>
  </si>
  <si>
    <t xml:space="preserve">Q1: Mín = 1; Máx = 6; Step = 1
Q2: Mín = 1; Máx = 6; Step = 1
Q3: Mín = 1; Máx = 3; Step = 1
Q4: Mín = 1; Máx = 6; Step = 1</t>
  </si>
  <si>
    <t xml:space="preserve">{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</si>
  <si>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Marcela utiliza {{Q1}}/{{T1}} de su sueldo para pagar el alquiler, mientras que Alejandro gasta {{Q3}}/{{T2}} de su sueldo en los plazos de una hipoteca. Reduce estas fracciones a común denominador por el mínimo común múltiplo.
Marcela destina {{A1}} de su sueldo en el alquiler, mientras que Alejandro usa {{A2}} de su sueldo para la hipoteca.</t>
  </si>
  <si>
    <t xml:space="preserve">Marcela usa {{Q1}}/{{Q2}} de seu salário para pagar o aluguel e {{Q3}}/{{Q4}} para gastos com alimentação. Reduza essas frações a um mesmo denominador encontrando o mínimo múltiplo comum entre os denominadores.
Para o aluguel são {{A1}}/{{A2}} e para a alimentação são {{A3}}/{{A2}}.</t>
  </si>
  <si>
    <t xml:space="preserve">{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</si>
  <si>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En una gran compañía aérea, {{Q1}}/{{T1}} de sus vuelos son viajes internacionales, mientras que en otra compañía más pequeña la fracción es de {{Q3}}/{{T2}}. Reduce estas fracciones a común denominador por el mínimo común múltiplo.
{{A1}} de los vuelos de la gran compañía son viajes internacionales, mientras que en la pequeña son {{A2}} de los vuelos.</t>
  </si>
  <si>
    <t xml:space="preserve">Em uma empresa de aérea, {{Q1}}/{{Q2}} das passagens vendidas são para viagens internacionais e {{Q3}}/{{Q4}} para viagens nacionais. Reduza essas frações a um mesmo denominador encontrando o mínimo múltiplo comum entre os denominadores.
{{A1}}/{{A2}} das passagens snao para viagens internacionais e {{A3}}/{{A2}} para nacionais.</t>
  </si>
  <si>
    <t xml:space="preserve">{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t>
  </si>
  <si>
    <t xml:space="preserve">En la planta de reciclaje A, {{Q1}}/{{T1}} de los residuos que recibe son papel, mientras que en la planta B esta fracción es de {{Q3}}/{{T2}} y en una planta C, de {{Q2}}/{{T3}}. Reduce estas fracciones a común denominador por el mínimo común múltiplo.
{{A1}} de los residuos que recibe la planta A son papel, mientras que en la planta B la fracción es de {{A2}} y en la planta C, {{A3}}.</t>
  </si>
  <si>
    <t xml:space="preserve">Em uma usina de reciclagem {{Q1}}/{{Q2}} do lixo reciclável é papel, {{Q3}}/{{Q4}} é plástico e {{Q5}}/{{Q6}}, metal. Reduza essas frações a um mesmo denominador encontrando o mínimo múltiplo comum entre os denominadores.
{{A1}}/{{A2}} do lixo é papel {{A3}}/{{A2}} é plástico e {{A4}}/{{A2}} é metal.</t>
  </si>
  <si>
    <t xml:space="preserve">{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</si>
  <si>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{{Q1}}/{{T1}} de las pelotas que tiene Ramiro son verdes, {{Q3}}/{{T2}} de las pelotas que tiene Almudena son rojas y {{Q2}}/{{T3}} de las que tiene Carlos son negras. Reduce estas fracciones a común denominador por el mínimo común múltiplo.
{{A1}} de las pelotas de Ramiro son verdes, {{A2}} de las pelotas de Almudena son rojas y {{A3}} de las de Carlos, negras.</t>
  </si>
  <si>
    <t xml:space="preserve">Em uma urna com bolinhas, {{Q1}}/{{Q2}} das bolinhas são verdes, {{Q3}}/{{Q4}} são vermelhas e {{Q5}}/{{Q6}} são pretas. Reduza essas frações a um mesmo denominador encontrando o mínimo múltiplo comum entre os denominadores.
{{A1}}/{{A2}} das bolinhas são verdes, {{A3}}/{{A2}} são vermelhas e {{A4}}/{{A2}}, pretas.</t>
  </si>
  <si>
    <t xml:space="preserve">{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t>
  </si>
  <si>
    <t xml:space="preserve">M5-NyO-25c</t>
  </si>
  <si>
    <t xml:space="preserve">Ordena fracciones con distinto denominador por comparación (numer: 1 o 2 cifras; denom: 1 o 2 cifras)</t>
  </si>
  <si>
    <t xml:space="preserve">Selecciona las fracciones que sean mayores que {{Q1}}/{{T0}}.
{{A1}}*
{{A2}}*
{{A3}}
{{A4}}</t>
  </si>
  <si>
    <t xml:space="preserve">Q1-Q3: Mín = 3; Máx = 7; Step = 1</t>
  </si>
  <si>
    <t xml:space="preserve">T0 = {{Q1}}+{{Q2}}
T1 = {{Q1}}+1
T2 = {{Q1}}+{{Q2}}-1
T3 = {{Q1}}+{{Q3}}
T4 = {{Q1}}+{{Q2}}+1
T5 = {{Q1}}-1
T6 = {{Q1}}+{{Q2}}+{{Q3}}
A1 = {{T1}}/{{T2}}
A2 = {{T3}}/{{T4}}
A3 = {{T5}}/{{T2}}
A4 = {{T1}}/{{T6}}</t>
  </si>
  <si>
    <t xml:space="preserve">Reduce las fracciones a común denominador y, después, compara los numeradores.</t>
  </si>
  <si>
    <t xml:space="preserve">&lt;p&gt;Reduce las fracciones a común denominador y, después, compara los numeradores.&lt;/p&gt;</t>
  </si>
  <si>
    <t xml:space="preserve">{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t>
  </si>
  <si>
    <t xml:space="preserve">Selecciona las fracciones que sean menores que {{Q1}}/{{T1}}.
{{A1}}
{{A2}}
{{A3}}*
{{A4}}*</t>
  </si>
  <si>
    <t xml:space="preserve">{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t>
  </si>
  <si>
    <t xml:space="preserve">Ordena de menor a mayor las siguientes fracciones.
{{Q1}}/{{T1}}
{{Q2}}/{{T2}}
{{Q3}}/{{T3}}</t>
  </si>
  <si>
    <t xml:space="preserve">Ordene da menor para a maior as seguintes frações:
{{Q1}}/{{Q2}}
{{Q3}}/{{Q4}}
{{Q5}}/{{Q6}}</t>
  </si>
  <si>
    <t xml:space="preserve">T1 = {{Q1}}+{{Q2}}
T2 = {{Q3}}+{{Q4}}
T3 = {{Q2}}+{{Q3}}</t>
  </si>
  <si>
    <t xml:space="preserve">&lt;p&gt;Reduce las fracciones a común denominador y, después, compara los numeradores.&lt;/p&gt;&lt;p&gt;{{Q1}}/{{T1}} = {{T4}}/{{T0}}&lt;/p&gt;&lt;p&gt;{{Q2}}/{{T2}} = {{T5}}/{{T0}}&lt;/p&gt;&lt;p&gt;{{Q3}}/{{T3}} = {{T6}}/{{T0}}&lt;/p&gt;</t>
  </si>
  <si>
    <t xml:space="preserve">T0 = math.lcm({{T1}},{{T2}},{{T3}})
T4 = {{T0}}*{{Q1}}/{{T1}}
T5 = {{T0}}*{{Q2}}/{{T2}}
T6 = {{T0}}*{{Q3}}/{{T3}}</t>
  </si>
  <si>
    <t xml:space="preserve">{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t>
  </si>
  <si>
    <t xml:space="preserve">Ordena de mayor a menor las siguientes fracciones.
{{Q1}}/{{T1}}
{{Q2}}/{{T2}}
{{Q3}}/{{T3}}</t>
  </si>
  <si>
    <t xml:space="preserve">Ordene da maior para a menor as seguintes frações:
{{Q1}}/{{Q2}}
{{Q3}}/{{Q4}}
{{Q5}}/{{Q6}}</t>
  </si>
  <si>
    <t xml:space="preserve">{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t>
  </si>
  <si>
    <t xml:space="preserve">Rubén ha picado {{Q1}}/{{T1}} de un muro de color {{Q7}}, {{Q2}}/{{T2}} de un muro {{Q8}} y {{Q3}}/{{T3}} de otro {{Q9}}. Ordena estas fracciones de menor a mayor.
{{Q1}}/{{T1}}
{{Q2}}/{{T2}}
{{Q3}}/{{T3}}</t>
  </si>
  <si>
    <t xml:space="preserve">Rubens pitou {{Q1}}/{{Q2}} de uma parede de {{Q7}}, {{Q3}}/{{Q4}} de {{Q8}} e {{Q5}}/{{Q6}} de {{Q9}}. Ordene essas frações da menor para a maior.</t>
  </si>
  <si>
    <t xml:space="preserve">Q1-Q4: Mín: 1; Máx: 6; Step: 1
Q7: [blanco, verde]
Q8: [negro, rojo]
Q9: [azul, amarillo]</t>
  </si>
  <si>
    <t xml:space="preserve">T1 = {{Q1}}+{{Q2}}
T2 = {{Q3}}+{{Q4}}
T3 = {{Q2}}+{{Q3}}
asc</t>
  </si>
  <si>
    <t xml:space="preserve">¿Qué pide el enunciado?
Ordenar cuánto se ha picado de cada pared de menor a mayor.*
Ordenar cuánto se ha picado de cada pared de mayor a menor.
Averiguar qué pared está más picada.
[single choice]</t>
  </si>
  <si>
    <t xml:space="preserve">Para comparar las fracciones, estas deben escribirse con el mismo denominador. ¿Cuál es el mínimo común múltiplo de {{T1}}, {{T2}} y {{T3}}?
El mínimo común múltiplo es {{A1}}.
#Clozemath
A1 = math.lcm({{T1}}, {{T2}}, {{T3}})</t>
  </si>
  <si>
    <t xml:space="preserve">Convierte ahora las fracciones en otras equivalentes cuyos denominadores sean {{T4}}.
{{Q1}}/{{T1}} = {{A2}}
{{Q2}}/{{T2}} = {{A3}}
{{Q3}}/{{T3}} = {{A4}}
#Clozemath
T4 = math.lcm({{T1}}, {{T2}}, {{T3}})
T5 = {{Q1}}*{{T4}}/{{T1}}
T6 = {{Q2}}*{{T4}}/{{T2}}
T7 = {{Q3}}*{{T4}}/{{T3}}
A2 = {{T5}}/{{T4}}
A3 = {{T6}}/{{T4}}
A4 = {{T7}}/{{T4}}</t>
  </si>
  <si>
    <t xml:space="preserve">Por último, ordena las fracciones de menor a mayor teniendo en cuenta el valor de sus fracciones equivalentes.
{{Q1}}/{{T1}} = {{T5}}/{{T4}}
{{Q2}}/{{T2}} = {{T6}}/{{T4}}
{{Q3}}/{{T3}} = {{T7}}/{{T4}}
#Orderlist
asc
T4 = math.lcm({{T1}}, {{T2}}, {{T3}})
T5 = {{Q1}}*{{T4}}/{{T1}}
T6 = {{Q2}}*{{T4}}/{{T2}}
T7 = {{Q3}}*{{T4}}/{{T3}}</t>
  </si>
  <si>
    <t xml:space="preserve">{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</si>
  <si>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Sara, Armano y José Miguel utilizan {{Q1}}/{{T1}}, {{Q2}}/{{T2}} y {{Q3}}/{{T3}} de sus tiempos de estudio haciendo actividades. Ordena estas fracciones de mayor a menor.
{{Q1}}/{{T1}}
{{Q2}}/{{T2}}
{{Q3}}/{{T3}}</t>
  </si>
  <si>
    <t xml:space="preserve">Sara notou que {{Q1}}/{{Q2}} da memória do seu celular estão ocupados por aplicativos, {{Q3}}/{{Q4}} por fotos e {{Q5}}/{{Q6}} por músicas. Ordene essas frações da maior para a menor.</t>
  </si>
  <si>
    <t xml:space="preserve">T1 = {{Q1}}+{{Q2}}
T2 = {{Q3}}+{{Q4}}
T3 = {{Q2}}+{{Q3}}
desc</t>
  </si>
  <si>
    <t xml:space="preserve">¿Qué pide el enunciado?
Ordenar las fracciones del tiempo para actividades de mayor a menor.*
Ordenar las fracciones del tiempo para actividades de menor a mayor.
Averiguar quién dedica más tiempo a hacer actividades.
[single choice]</t>
  </si>
  <si>
    <t xml:space="preserve">Por último, ordena las fracciones de mayor a menor teniendo en cuenta el valor de sus fracciones equivalentes.
{{Q1}}/{{T1}} = {{T5}}/{{T4}}
{{Q2}}/{{T2}} = {{T6}}/{{T4}}
{{Q3}}/{{T3}} = {{T7}}/{{T4}}
#Orderlist
desc
T4 = math.lcm({{T1}}, {{T2}}, {{T3}})
T5 = {{Q1}}*{{T4}}/{{T1}}
T6 = {{Q2}}*{{T4}}/{{T2}}
T7 = {{Q3}}*{{T4}}/{{T3}}</t>
  </si>
  <si>
    <t xml:space="preserve">{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</si>
  <si>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Tres deportistas quieren comparar el tiempo que dedican a la natación. El primero utiliza {{Q1}}/{{T1}} de su entrenamiento para nadar, mientras que el segundo y el tercero dedican {{Q2}}/{{T2}}  y {{Q3}}/{{T3}} de sus entretamientos respectivamente. Ordena estas fracciones de menor a mayor.
{{Q1}}/{{T1}}
{{Q2}}/{{T2}}
{{Q3}}/{{T3}}</t>
  </si>
  <si>
    <t xml:space="preserve">André pratica todos os dias natação, ciclismo e corrida. {{Q1}}/{{Q2}} do tempo ele treina natação, {{Q3}}/{{Q4}} ele treina ciclismo e {{Q5}}/{{Q6}}, corrida. Ordene essas frações da menor para a maior.</t>
  </si>
  <si>
    <t xml:space="preserve">¿Qué pide el enunciado?
Ordenar cuánto cuánto tiempo dedican a la natación de menor a mayor.*
Ordenar cuánto cuánto tiempo dedican a la natación de mayor a menor.
Averiguar quién dedica más tiempo a la natación.
[single choice]</t>
  </si>
  <si>
    <t xml:space="preserve">{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</si>
  <si>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En una ciudad, {{Q1}}/{{T1}} de los habitantes tienen un coche, {{Q2}}/{{T2}} tienen una bicicleta y {{Q3}}/{{T3}} tienen un patinete. Ordena estas fracciones de mayor a menor.
{{Q1}}/{{T1}}
{{Q2}}/{{T2}}
{{Q3}}/{{T3}}</t>
  </si>
  <si>
    <t xml:space="preserve">Uma pesquisa revelou que {{Q1}}/{{Q2}} dos moradores de uma cidade utilizam o metrô como principal meio de transporte, {{Q3}}/{{Q4}} utilizam o ônibus e {{Q5}}/{{Q6}}, a bicicleta. Ordene essas frações da maior para a menor.</t>
  </si>
  <si>
    <t xml:space="preserve">¿Qué pide el enunciado?
Ordenar las fracciones de habitantes con medios de transporte de mayor a menor.*
Ordenar las fracciones de habitantes con medios de transporte de menor a mayor.
Averiguar qué medio de transporte es el más empleado.
[single choice]</t>
  </si>
  <si>
    <t xml:space="preserve">{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t>
  </si>
  <si>
    <t xml:space="preserve">En tres pueblos diferentes, la fracción de rubios es de {{Q1}}/{{T1}}, {{Q2}}/{{T2}} y {{Q3}}/{{T3}} respectivamente. Ordena estas fracciones de menor a mayor.
{{Q1}}/{{T1}}
{{Q2}}/{{T2}}
{{Q3}}/{{T3}}</t>
  </si>
  <si>
    <t xml:space="preserve">Em uma população, {{Q1}}/{{Q2}} das pessosa são loiras, {{Q3}}/{{Q4}} são ruivas e {{Q5}}/{{Q6}} são morenas. Ordene essas frações da menor para a maior.</t>
  </si>
  <si>
    <t xml:space="preserve">¿Qué pide el enunciado?
Ordenar las fracciones de residentes rubios de menor a mayor.*
Ordenar las fracciones de residentes rubios de mayor a menor.
Averiguar cuántos residentes rubios hay en los tres pueblos.
[single choice]</t>
  </si>
  <si>
    <t xml:space="preserve">{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t>
  </si>
  <si>
    <t xml:space="preserve">M5-NyO-35a</t>
  </si>
  <si>
    <t xml:space="preserve">Suma de frac. con distinto denominador y de números mixtos (num. y den. de 1 o 2 cifras)</t>
  </si>
  <si>
    <t xml:space="preserve">Escoge el resultado de esta suma.
{{Q1}} {{Q2}}/{{T1}} + {{Q4}}/{{T2}} = ...
A1*
A2
A3
A4
A5
Se ven 3</t>
  </si>
  <si>
    <t xml:space="preserve">Escolha a opção correta:
{{Q1}}{{Q2}}/{{Q3}} + {{Q4}}/{{Q5}} = {{A1 A2* A3}}</t>
  </si>
  <si>
    <t xml:space="preserve">Q1: Mín: 1; Máx: 6; Step: 1
Q2: Mín: 1; Máx: 6; Step: 1
Q3: Mín: 1; Máx: 6; Step: 1
Q4: Mín: 1; Máx: 6; Step: 1
Q5: Mín: 1; Máx: 6; Step: 1</t>
  </si>
  <si>
    <t xml:space="preserve">T1 = {{Q2}}+{{Q3}}
T2 = {{Q4}}+{{Q5}}
T0=math.lcm({{T1}},{{T2}})
T3 = {{Q1}}*{{T0}}+{{Q2}}*{{T0}}/{{T1}}+{{Q4}}*{{T0}}/{{T2}}
T4 = {{T3}}+1
T5 = {{T3}}-1
T6 = {{T0}}+1
T7 = {{T0}}-1
A1 = {{T3}}/{{T0}}
A2 = {{T4}}/{{T0}}
A3 = {{T5}}/{{T0}}
A4 = {{T3}}/{{T6}}
A5 = {{T3}}/{{T7}}</t>
  </si>
  <si>
    <t xml:space="preserve">Empieza reduciendo las fracciones a común denominador.</t>
  </si>
  <si>
    <t xml:space="preserve">&lt;p&gt;Antes de sumar, reduce las fracciones a común denominador:&lt;/p&gt;&lt;p&gt;{{Q1}} {{Q2}}/{{T1}} + {{Q4}}/{{T2}} = {{T12}}/{{T0}} + {{T10}}/{{T0}} + {{T11}}/{{T0}} = {{A1}}&lt;/p&gt;</t>
  </si>
  <si>
    <t xml:space="preserve">T10 = {{Q2}}*{{T0}}/{{T1}}
T11 = {{Q4}}*{{T0}}/{{T2}}
T12 = {{Q1}}*{{T0}}</t>
  </si>
  <si>
    <t xml:space="preserve">{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t>
  </si>
  <si>
    <t xml:space="preserve">Escoge el resultado de esta suma.
{{Q1}}/{{T1}} + {{Q3}}/{{T2}} = 
A1*
A2
A3
A4
A5
Se ven 3</t>
  </si>
  <si>
    <t xml:space="preserve">Escolha a opção correta:
{{Q1}}/{{Q2}+{{Q3}}/{{Q4}}={{A1 A2 A3*}}/{{A4 A5* A6}}</t>
  </si>
  <si>
    <t xml:space="preserve">Q1= Mín: 1; Máx: 6; Step: 1
Q2= Mín: 1; Máx: 6; Step: 1
Q3= Mín: 1; Máx: 6; Step: 1
Q4= Mín: 1; Máx: 6; Step: 1</t>
  </si>
  <si>
    <t xml:space="preserve">T1 = {{Q1}}+{{Q2}}
T2 = {{Q3}}+{{Q4}}
T0=math.lcm({{T1}},{{T2}})
T3 = {{Q1}}*{{T0}}/{{T1}}+{{Q3}}*{{T0}}/{{T2}}
T4 = {{T3}}+1
T5 = {{T3}}-1
T6 = {{T0}}+1
T7 = {{T0}}-1
A1 = {{T3}}/{{T0}}
A2 = {{T4}}/{{T0}}
A3 = {{T5}}/{{T0}}
A4 = {{T3}}/{{T6}}
A5 = {{T3}}/{{T7}}</t>
  </si>
  <si>
    <t xml:space="preserve">&lt;p&gt;Antes de sumar, reduce las fracciones a común denominador:&lt;/p&gt;&lt;p&gt;{{Q1}}/{{T1}} + {{Q3}}/{{T2}} = {{T10}}/{{T0}} + {{T11}}/{{T0}} = {{A1}}&lt;/p&gt;</t>
  </si>
  <si>
    <t xml:space="preserve">T10 = {{Q1}}*{{T0}}/{{T1}}
T11 = {{Q3}}*{{T0}}/{{T2}}</t>
  </si>
  <si>
    <t xml:space="preserve">{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t>
  </si>
  <si>
    <t xml:space="preserve">Escribe el resultado de la siguiente suma.
{{Q1}} {{Q2}}/{{T1}} + {{Q4}}/{{T2}} = {{A1}}</t>
  </si>
  <si>
    <t xml:space="preserve">Efetue a soma:
{{Q1}}{{Q2}}/{{Q3}}+{{Q4}}/{{Q5}}={{A1}}/{{A2}}</t>
  </si>
  <si>
    <t xml:space="preserve">T1 = {{Q2}}+{{Q3}}
T2 = {{Q4}}+{{Q5}}
T0=math.lcm({{T1}},{{T2}})
T3 = {{Q1}}*{{T0}}+{{Q2}}*{{T0}}/{{T1}}+{{Q4}}*{{T0}}/{{T2}}
T4 = {{T3}}/math.gcd({{T0}};{{T3}})
T5 = {{T0}}/math.gcd({{T0}};{{T3}})
A1 = {{T4}}/{{T5}}</t>
  </si>
  <si>
    <t xml:space="preserve">{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t>
  </si>
  <si>
    <t xml:space="preserve">Escribe el resultado de la siguiente suma. Escribe el resultado en forma de fracción irreducible.
{{Q1}}/{{T1}} + {{Q3}}/{{T2}} = {{A1}}</t>
  </si>
  <si>
    <t xml:space="preserve">Efetue a soma:
{{Q1}}/{{Q2}+{{Q3}}/{{Q4}}={{A1}}/{{A2}}</t>
  </si>
  <si>
    <t xml:space="preserve">T1 = {{Q1}}+{{Q2}}
T2 = {{Q3}}+{{Q4}}
T0=math.lcm({{T1}},{{T2}})
T3 = {{Q1}}*{{T0}}/{{T1}}+{{Q3}}*{{T0}}/{{T2}}
T4 = {{T3}}/math.gcd({{T0}};{{T3}})
T5 = {{T0}}/math.gcd({{T0}};{{T3}})
A1 = {{T4}}/{{T5}}</t>
  </si>
  <si>
    <t xml:space="preserve">{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t>
  </si>
  <si>
    <t xml:space="preserve">M5-NyO-53a</t>
  </si>
  <si>
    <t xml:space="preserve">Suma y resta frac. con distinto denominador (problemas prácticos)</t>
  </si>
  <si>
    <t xml:space="preserve">Miguel ha ahorrado este mes {{Q1}}/{{T1}} del dinero que cuesta un viaje. El mes pasado ahorró {{Q2}}/{{T2}} del precio del viaje. ¿Qué fracción del precio tiene acumulada hasta este momento? Escribe el resultado en forma de fracción irreducible.
Miguel tiene ahorrado {{A1}} del viaje.</t>
  </si>
  <si>
    <t xml:space="preserve">Esse mês Miguel conseguiu juntar {{Q1}}{{Q2}}/{{Q3}} da quantia que precisa para fazer uma viagem. Mês que vem ele desejar juntar mais {{Q4}}/{{Q5}}. Quanto terá juntado ao todo ao final do próximo mês?
Ele terá ao todo {{A1}}/{{A2}} da quantia que precisa.</t>
  </si>
  <si>
    <t xml:space="preserve">Q1= Mín: 1; Máx: 6; Step: 1
Q2= Mín: 1; Máx: 6; Step: 1</t>
  </si>
  <si>
    <t xml:space="preserve">T1 = ({{Q1}}+{{Q2}})*2
T2 = ({{Q1}}+{{Q2}})*3
T0=math.lcm({{T1}},{{T2}})
T3 = {{Q1}}*{{T0}}/{{T1}}+{{Q2}}*{{T0}}/{{T2}}
T4 = {{T3}}/math.gcd({{T0}};{{T3}})
T5 = {{T0}}/math.gcd({{T0}};{{T3}})
A1 = {{T4}}/{{T5}}</t>
  </si>
  <si>
    <t xml:space="preserve">¿Qué fracción del viaje ha ahorrado Miguel este mes? ¿Y el mes pasado?
Este mes ha ahorrado {{A1}} del viaje y el mes pasado, {{A2}}.
(Cloze math)
A1 = {{Q1}}/{{T1}}
A2 = {{Q2}}/{{T2}} </t>
  </si>
  <si>
    <t xml:space="preserve">¿Qué pide el enunciado?
Calcular qué parte del viaje ha ahorrado Miguel.*
Calcular qué parte del viaje ahorró el mes pasado.
Calcular qué parte del viaje necesita ahorrar aún.
(Single choice)</t>
  </si>
  <si>
    <t xml:space="preserve">Para sumar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</si>
  <si>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{{A5}}
{{Q2}}/{{T2}} = {{A6}}
#Clozemath
T0 = math.lcm({{T1}}, {{T2}})
T4 = {{Q1}}*{{T0}}/{{T1}}
T5 = {{Q2}}*{{T0}}/{{T2}}
A5 = {{T4}}/{{T0}}
A6 = {{T5}}/{{T0}}</t>
  </si>
  <si>
    <t xml:space="preserve">Por último, suma las fracciones equivalentes. Escribe el resultado en forma de fracción irreducible.
{{Q1}}/{{T1}} + {{Q2}}/{{T2}} = {{T6}}/{{T0}} + {{T7}}/{{T0}} = {{A5}}
#Clozemath
T0 = math.lcm({{T1}}, {{T2}})
T1 = ({{Q1}}+{{Q2}})*2
T2 = ({{Q1}}+{{Q2}})*3
T3 = {{Q1}}*{{T0}}/{{T1}}+{{Q2}}*{{T0}}/{{T2}}
T4 = {{T3}}/math.gcd({{T0}};{{T3}})
T5 = {{T0}}/math.gcd({{T0}};{{T3}})
T6 = {{Q1}}*{{T0}}/{{T1}}
T7 = {{Q2}}*{{T0}}/{{T2}}
A7 = {{T4}}/{{T5}}</t>
  </si>
  <si>
    <t xml:space="preserve">{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</si>
  <si>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Daniel ha hecho {{Q1}}/{{T1}} de un viaje en tren, {{Q2}}/{{T2}} en autobús y el resto andando. ¿En qué fracción del viaje ha estado subida a un vehículo? Escribe el resultado en forma de fracción irreducible.
Durante {{A1}} del viaje estuvo subido a un tren o un autobús.</t>
  </si>
  <si>
    <t xml:space="preserve">Para visitar a mãe em outra cidade, Daniela faz {{Q1}}/{{Q2}} do percurso de trem e {{Q3}}/{{Q4}} de ônibus. Ao todo, quanto do percurso Daniela utiliza algum meio de transporte?
Ela utiliza meio de transporte em {{A1}}/{{A2}} do percurso.</t>
  </si>
  <si>
    <t xml:space="preserve">T1 = ({{Q1}}+{{Q2}})*3
T2 = ({{Q1}}+{{Q2}})*2
T0=math.lcm({{T1}},{{T2}})
T3 = {{Q1}}*{{T0}}/{{T1}}+{{Q2}}*{{T0}}/{{T2}}
T4 = {{T3}}/math.gcd({{T0}};{{T3}})
T5 = {{T0}}/math.gcd({{T0}};{{T3}})
A1 = {{T4}}/{{T5}}</t>
  </si>
  <si>
    <t xml:space="preserve">¿Qué fracción del recorrido hace Daniel en tren? ¿Y en autobús?
Daniel ha hecho en tren {{A1}} del viaje y en autobús, {{A2}}.
(Cloze math)
A1 = {{Q1}}/{{T1}}
A2 = {{Q2}}/{{T2}} </t>
  </si>
  <si>
    <t xml:space="preserve">¿Qué pide el enunciado?
Calcular qué fracción del viaje hizo Daniel subido a un vehículo.*
Calcular qué fracción del viaje hizo Daniel andando.
Calcular cuál es la distancia que ha recorrido Daniel.
(Single choice)</t>
  </si>
  <si>
    <t xml:space="preserve">Convierte ahora las fracciones en otras equivalentes cuyos denominadores sean {{T0}}.
{{Q1}}/{{T1}} = {{A3}}
{{Q2}}/{{T2}} = {{A4}}
#Clozemath
T0 = math.lcm({{T1}}, {{T2}})
T4 = {{Q1}}*{{T0}}/{{T1}}
T5 = {{Q2}}*{{T0}}/{{T2}}
A3 = {{T4}}/{{T0}}
A4 = {{T5}}/{{T0}}</t>
  </si>
  <si>
    <t xml:space="preserve">Por último, suma las fracciones equivalentes. Escribe el resultado en forma de fracción irreducible.
{{Q1}}/{{T1}} + {{Q2}}/{{T2}} = {{T6}}/{{T0}} + {{T7}}/{{T0}} = {{A5}}
#Clozemath
T0 = math.lcm({{T1}}, {{T2}})
T1 = ({{Q1}}+{{Q2}})*3
T2 = ({{Q1}}+{{Q2}})*2
T3 = {{Q1}}*{{T0}}/{{T1}}+{{Q2}}*{{T0}}/{{T2}}
T4 = {{T3}}/math.gcd({{T0}};{{T3}})
T5 = {{T0}}/math.gcd({{T0}};{{T3}})
T6 = {{Q1}}*{{T0}}/{{T1}}
T7 = {{Q2}}*{{T0}}/{{T2}}
A7 = {{T4}}/{{T5}}</t>
  </si>
  <si>
    <t xml:space="preserve">{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</si>
  <si>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Julia y Mónica tienen un álbum de pegatinas. Cada una ha puesto {{Q1}}/{{T1}} y {{Q2}}/{{T2}} de las pegatinas respectivamente. ¿Cuál es la fracción de pegatinas que tienen? Escribe el resultado en forma de fracción irreducible.
Han coleccionado {{A1}} de las pegatinas del álbum.</t>
  </si>
  <si>
    <t xml:space="preserve">Júlia, Mônica e Ricardo colecionam figurinhas. Júlia tem {{Q1}}{{Q2}}/{{Q3}} e Mônica tem {{Q4}}/{{Q5}} da quantidade de figuras que Ricardo tem. Quantas figurinhas Júlia e Mônica tem juntas em relação ao Ricardo?
Elas têm {{A1}}/{{A2}} da quantidade que Ricardo tem.</t>
  </si>
  <si>
    <t xml:space="preserve">T1 = ({{Q1}}+{{Q2}})*2
T2 = ({{Q1}}+{{Q2}})*4
T0=math.lcm({{T1}},{{T2}})
T3 = {{Q1}}*{{T0}}/{{T1}}+{{Q3}}*{{T0}}/{{T2}}
T4 = {{T3}}/math.gcd({{T0}};{{T3}})
T5 = {{T0}}/math.gcd({{T0}};{{T3}})
A1 = {{T4}}/{{T5}}</t>
  </si>
  <si>
    <t xml:space="preserve">¿Qué fracción de pegatinas ha puesto Julia en el álbum? ¿Y Mónica?
Julia ha puesto {{A1}} de las pegatinas y Mónica, {{A2}}.
(Cloze math)
A1 = {{Q1}}/{{T1}}
A2 = {{Q2}}/{{T2}} </t>
  </si>
  <si>
    <t xml:space="preserve">¿Qué pide el enunciado?
Calcular la fracción de pegatinas que tienen.*
Calcular la fracción de pegatinas que les falta.
Calcular el número de pegatinas que tienen.
(Single choice)</t>
  </si>
  <si>
    <t xml:space="preserve">Por último, suma las fracciones equivalentes. Escribe el resultado en forma de fracción irreducible.
{{Q1}}/{{T1}} + {{Q2}}/{{T2}} = {{T6}}/{{T0}} + {{T7}}/{{T0}} = {{A5}}
#Clozemath
T0 = math.lcm({{T1}}, {{T2}})
T1 = ({{Q1}}+{{Q2}})*2
T2 = ({{Q1}}+{{Q2}})*4
T3 = {{Q1}}*{{T0}}/{{T1}}+{{Q2}}*{{T0}}/{{T2}}
T4 = {{T3}}/math.gcd({{T0}};{{T3}})
T5 = {{T0}}/math.gcd({{T0}};{{T3}})
T6 = {{Q1}}*{{T0}}/{{T1}}
T7 = {{Q2}}*{{T0}}/{{T2}}
A7 = {{T4}}/{{T5}}</t>
  </si>
  <si>
    <t xml:space="preserve">{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</si>
  <si>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Para llenar una pecera, Mariana ha vertido primero {{Q1}}/{{T1}} de una botella de agua. Después, ha añadido {{Q2}}/{{T2}} de la misma botella. ¿Qué fracción de la botella ha utilizado para llenar la pecera? Escribe el resultado en forma de fracción irreducible.
Ha utilizado {{A1}} de la botella de agua.</t>
  </si>
  <si>
    <t xml:space="preserve">Para encher um aquário, Mariana usou inicialmente {{Q1}}{{Q2}}/{{Q3}} de uma garrafa de água, depois usou mais {{Q4}}/{{Q5}}. Quanto ao todo Mariana usou da garrafa para encher o aquário??  
Ela usou {{A1}}/{{A2}} da garrafa.</t>
  </si>
  <si>
    <t xml:space="preserve">T1 = ({{Q1}}+{{Q2}})*4
T2 = ({{Q1}}+{{Q2}})*2
T0=math.lcm({{T1}},{{T2}})
T3 = {{Q1}}*{{T0}}/{{T1}}+{{Q3}}*{{T0}}/{{T2}}
T4 = {{T3}}/math.gcd({{T0}};{{T3}})
T5 = {{T0}}/math.gcd({{T0}};{{T3}})
A1 = {{T4}}/{{T5}}</t>
  </si>
  <si>
    <t xml:space="preserve">¿Qué fracción de la botella de agua ha vertido Mariana la primera vez? ¿Y la segunda?
La primera vez ha vertido {{A1}} de la botella y la segunda, {{A2}}.
(Cloze math)
A1 = {{Q1}}/{{T1}}
A2 = {{Q2}}/{{T2}} </t>
  </si>
  <si>
    <t xml:space="preserve">¿Qué pide el enunciado?
Calcular la fracción de la botella que ha necesitado Mariana.*
Calcular la fracción de la botella que no ha usado Mariana.
Calcular el volumen de la botella.
(Single choice)</t>
  </si>
  <si>
    <t xml:space="preserve">Por último, suma las fracciones equivalentes. Escribe el resultado en forma de fracción irreducible.
{{Q1}}/{{T1}} + {{Q2}}/{{T2}} = {{T6}}/{{T0}} + {{T7}}/{{T0}} = {{A5}}
#Clozemath
T0 = math.lcm({{T1}}, {{T2}})
T1 = ({{Q1}}+{{Q2}})*4
T2 = ({{Q1}}+{{Q2}})*2
T3 = {{Q1}}*{{T0}}/{{T1}}+{{Q2}}*{{T0}}/{{T2}}
T4 = {{T3}}/math.gcd({{T0}};{{T3}})
T5 = {{T0}}/math.gcd({{T0}};{{T3}})
T6 = {{Q1}}*{{T0}}/{{T1}}
T7 = {{Q2}}*{{T0}}/{{T2}}
A7 = {{T4}}/{{T5}}</t>
  </si>
  <si>
    <t xml:space="preserve">{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</si>
  <si>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Joana se ha comido por la mañana {{Q1}}/{{T1}} de una empanada de atún y, por la tarde, {{Q2}}{{T2}}. ¿Qué fracción de la empanada ha comido Joana durante el día? Escribe el resultado en forma de fracción irreducible.
Ha comido {{A1}} de la empanada.</t>
  </si>
  <si>
    <t xml:space="preserve">Joana corre pela manhã {{Q1}}{{Q2}}/{{Q3}} km e pela tarde corre mais {{Q4}}{{Q5}} km. Quanto ela corre ao todo em um dia?
Ela corre {{A1}}/{{A2}} em um dia.</t>
  </si>
  <si>
    <t xml:space="preserve">T1 = ({{Q1}}+{{Q2}})*3
T2 = ({{Q1}}+{{Q2}})*4
T0=math.lcm({{T1}},{{T2}})
T3 = {{Q1}}*{{T0}}/{{T1}}+{{Q2}}*{{T0}}/{{T2}}
T4 = {{T3}}/math.gcd({{T0}};{{T3}})
T5 = {{T0}}/math.gcd({{T0}};{{T3}})
A1 = {{T4}}/{{T5}}</t>
  </si>
  <si>
    <t xml:space="preserve">¿Qué fracción de la empanada ha comido Joana por la mañana? ¿Y por la tarde?
Por la mañana ha comido {{A1}} de la empanada y por la tarde, {{A2}}.
(Cloze math)
A1 = {{Q1}}/{{T1}}
A2 = {{Q2}}/{{T2}} </t>
  </si>
  <si>
    <t xml:space="preserve">¿Qué pide el enunciado?
Calcular la fracción de la empanada que ha comido Joana.*
Calcular la fracción de la empanada que queda por comer.
Calcular la fracción del peso de la empanada.
(Single choice)</t>
  </si>
  <si>
    <t xml:space="preserve">Por último, suma las fracciones equivalentes. Escribe el resultado en forma de fracción irreducible.
{{Q1}}/{{T1}} + {{Q2}}/{{T2}} = {{T6}}/{{T0}} + {{T7}}/{{T0}} = {{A5}}
#Clozemath
T0 = math.lcm({{T1}}, {{T2}})
T1 = ({{Q1}}+{{Q2}})*3
T2 = ({{Q1}}+{{Q2}})*4
T3 = {{Q1}}*{{T0}}/{{T1}}+{{Q2}}*{{T0}}/{{T2}}
T4 = {{T3}}/math.gcd({{T0}};{{T3}})
T5 = {{T0}}/math.gcd({{T0}};{{T3}})
T6 = {{Q1}}*{{T0}}/{{T1}}
T7 = {{Q2}}*{{T0}}/{{T2}}
A7 = {{T4}}/{{T5}}</t>
  </si>
  <si>
    <t xml:space="preserve">{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t>
  </si>
  <si>
    <t xml:space="preserve">En una caja, los bombones pueden ser cuadrados o redondos y llevar o no relleno. Si {{Q1}}/{T1}} de los bombones tienen forma cuadrada y {{Q3}}/{{T2}} son cuadrados y no llevan relleno, ¿cuántos bombones son cuadrados y tienen relleno?
{{A1}} de los bombones de la caja son cuadrados y tienen relleno.</t>
  </si>
  <si>
    <t xml:space="preserve">Pâmela ganhou uma caixa de doces. {{Q1}}/{{Q2}} dos doces eram de {{Q5}} e {{Q3}}/{{Q4}} eram de {{Q6}}. Quantos doces de {{Q5}} tem a mais que de {{Q6}}?
Tem {{A1}}/{{A2}} a mais?</t>
  </si>
  <si>
    <t xml:space="preserve">Q1: Mín: 4; Máx: 6; Step: 1
Q2: Mín: 1; Máx: 3; Step: 1
Q3: Mín: 4; Máx: 6; Step: 1
Q4: Mín: 5; Máx: 7; Step: 1</t>
  </si>
  <si>
    <t xml:space="preserve">T1 = {{Q1}}+{{Q2}}
T2 = {{Q3}}+{{Q4}}
T3 = math.lcm({{T1}}, {{T2}})
T4 = {{Q1}}*{{T3}}/{{T1}}-{{Q3}}*{{T3}}/{{T2}}
T5 = {{T4}}/math.gcd({{T3}}, {{T4}})
T6 = {{T3}}/math.gcd({{T3}}, {{T4}})
A1 = {{T5}}/{{T6}}</t>
  </si>
  <si>
    <t xml:space="preserve">¿Cuáles son las fracciones de bombones?
{{A1}} de los bombones son cuadrados y {{A2}} son cuadrados y sin relleno.
(Cloze math)
A1 = {{Q1}}/{{T1}}
A2 = {{Q3}}/{{T2}} </t>
  </si>
  <si>
    <t xml:space="preserve">¿Qué pide el enunciado?
Calcular cuántos bombones son cuadrados y tienen relleno.*
Calcular cuántos bombones son cuadrados.
Calcular cuántos bombones son cuadrados y sin relleno.
(Single choice)</t>
  </si>
  <si>
    <t xml:space="preserve">Para restar fracciones, estas deben escribirse con el mismo denominador. ¿Cuál es el mínimo común múltiplo de {{T1}} y {{T2}}?
El mínimo común múltiplo es {{A4}}.
#Clozemath
A4 = math.lcm({{T1}}, {{T2}})</t>
  </si>
  <si>
    <t xml:space="preserve">Convierte ahora las fracciones en otras equivalentes cuyos denominadores sean {{T0}}.
{{Q1}}/{{T1}} = {{A3}}
{{Q3}}/{{T2}} = {{A4}}
#Clozemath
T0 = math.lcm({{T1}}, {{T2}})
T4 = {{Q1}}*{{T0}}/{{T1}}
T5 = {{Q3}}*{{T0}}/{{T2}}
A3 = {{T4}}/{{T0}}
A4 = {{T5}}/{{T0}}</t>
  </si>
  <si>
    <t xml:space="preserve">Por último, resta las fracciones equivalentes. Escribe el resultado en forma de fracción irreducible.
{{Q1}}/{{T1}} − {{Q3}}/{{T2}} = {{T7}}/{{T0}} − {{T8}}/{{T0}} = {{A5}}
#Clozemath
T0 = math.lcm({{T1}}, {{T2}})
T1 = {{Q1}}+{{Q2}}
T2 = {{Q3}}+{{Q4}}
T4 = {{Q1}}*{{T0}}/{{T1}}-{{Q3}}*{{T0}}/{{T2}}
T5 = {{T4}}/math.gcd({{T0}}, {{T4}})
T6 = {{T0}}/math.gcd({{T0}}, {{T4}})
T7 = {{Q1}}*{{T0}}/{{T1}}
T8 = {{Q3}}*{{T0}}/{{T2}}
A7 = {{T5}}/{{T6}}</t>
  </si>
  <si>
    <t xml:space="preserve">{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</si>
  <si>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En un colegio, {{Q1}}/{{T1}} de los alumnos son {{Q5}} y {{Q3}}/{{T2}} son {{Q5}} con ojos marrones. Si en el colegio solo hay {{Q5}} con ojos azules o marrones, ¿cuántos alumnos son {{Q5}} con ojos azules?
{{A1}} de los alumnos son {{Q5}} con los ojos azules.</t>
  </si>
  <si>
    <t xml:space="preserve">Em um colégio {{Q1}}/{{Q2}} dos alunos tem olhos castanhos e {{Q3}}/{{Q4}} tem olhos azuis. Quantos alunos de olhos castanhos há a mais que alunos de olhos azuis?
Há {{A1}}/{{A2}} alunos de olhos castanhos a mais.</t>
  </si>
  <si>
    <t xml:space="preserve">Q1: Mín: 4; Máx: 6; Step: 1
Q2: Mín: 1; Máx: 3; Step: 1
Q3: Mín: 4; Máx: 6; Step: 1
Q4: Mín: 5; Máx: 7; Step: 1
Q5: ["niños", "niñas"]</t>
  </si>
  <si>
    <t xml:space="preserve">¿Cuáles son las fracciones de alumnos?
{{A1}} de los alumnos son {{Q5}} y {{A2}} son {{Q5}} y tienen los ojos marrones.
(Cloze math)
A1 = {{Q1}}/{{T1}}
A2 = {{Q3}}/{{T2}} </t>
  </si>
  <si>
    <t xml:space="preserve">¿Qué pide el enunciado?
Calcular cuántos alumnos son {{Q5}} y tienen los ojos azules.*
Calcular cuántos alumnos son {{Q5}} y tienen los ojos marrones.
Calcular cuántos alumnos tienen los ojos azules.
(Single choice)</t>
  </si>
  <si>
    <t xml:space="preserve">Por último, resta las fracciones equivalentes. Escribe el resultado en forma de fracción irreducible.
{{Q1}}/{{T1}} − {{Q3}}/{{T2}} = {{T7}}/{{T0}} − {{T8}}/{{T0}} = {{A5}}
#Clozemath
T0 = math.lcm({{T1}}, {{T2}})
T1 = {{Q1}}+{{Q2}}
T2 = {{Q1}}+{{Q2}}
T4 = {{Q1}}*{{T0}}/{{T1}}-{{Q3}}*{{T0}}/{{T2}}
T5 = {{T4}}/math.gcd({{T0}}, {{T4}})
T6 = {{T0}}/math.gcd({{T0}}, {{T4}})
T7 = {{Q1}}*{{T0}}/{{T1}}
T8 = {{Q2}}*{{T0}}/{{T2}}
A7 = {{T5}}/{{T6}}</t>
  </si>
  <si>
    <t xml:space="preserve">{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</si>
  <si>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Matilda ha revisado su colección de dibujos de animales y paisajes para ver si se han deteriorado con la humedad. En su colección, {{Q1}}/{{T1}} son dibujos de paisajes y {{Q3}}/{{T2}} son dibujos de paisajes que se han estropeado. ¿Cuántos dibujos de paisajes están en buen estado?
{{A1}} de los dibujos son de paisajes y están en buen estado.</t>
  </si>
  <si>
    <t xml:space="preserve">Marcela e Pedro estão brincando de sortear cartas com frações. Marcela sorteou a carta com a fração {{Q1}}{{Q2}}/{{Q3}} e Pedro a carta com {{Q4}}/{{Q5}}. Qual a diferença entre a fração que Marcela e a fração de Pedro?
Eles encontraram {{A1}}/{{A2}}.</t>
  </si>
  <si>
    <t xml:space="preserve">¿Cuáles son las fracciones de dibujos?
{{A1}} de los dibujos son paisajes y {{A2}} son paisajes deteriorados.
(Cloze math)
A1 = {{Q1}}/{{T1}}
A2 = {{Q3}}/{{T2}} </t>
  </si>
  <si>
    <t xml:space="preserve">¿Qué pide el enunciado?
Calcular cuántos dibujos son paisajes y están en buen estado.*
Calcular cuántos dibujos son paisajes y están deteriorados.
Calcular cuántos dibujos son de animales.
(Single choice)</t>
  </si>
  <si>
    <t xml:space="preserve">{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</si>
  <si>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Diego jugó el año pasado al baloncesto y al voleibol. Haciendo cuentas, se ha dado cuenta de que {{Q1}}/{{T1}} de los partidos a los que jugó fueron de voleibol y que {{Q3}}/{{T2}} fueron partidos de voleibol en los que jugó con su amigo Javier. ¿En cuántos partidos de voleibol no jugó con Javier?
{{A1}} de los partidos fueron partidos de voleibol en los que no jugó con Javier.</t>
  </si>
  <si>
    <t xml:space="preserve">A altura de Giovanna é {{Q1}}{{Q2}}/{{Q3}} da altura de Alex e {{Q4}}/{{Q5}} da altura de Henrique. Calcule a diferença entre essas frações.
A diferença é {{A1}}/{{A2}}.</t>
  </si>
  <si>
    <t xml:space="preserve">¿Cuáles son las fracciones de partidos?
{{A1}} de los partidos fueron de voleibol y en {{A2}} jugó Javier.
(Cloze math)
A1 = {{Q1}}/{{T1}}
A2 = {{Q3}}/{{T2}} </t>
  </si>
  <si>
    <t xml:space="preserve">¿Qué pide el enunciado?
Calcular cuántos partidos fueron de voleibol y no jugó Javier.*
Calcular en cuántos partidos no jugó Javier.
Calcular cuántos partidos fueron de voleibol.
(Single choice)</t>
  </si>
  <si>
    <t xml:space="preserve">{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</si>
  <si>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En el cultivo de Clemente solo hay naranjos y limoneros. Si {{Q1}}/{T1}} de los árboles son naranjos y {{Q3}}/{{T2}} son naranjos con fruto, ¿cuántos naranjos no lo tienen?
{{A1}} de los árboles son naranjos sin fruto.</t>
  </si>
  <si>
    <t xml:space="preserve">No pomar de Cleide, {{Q1}}/{{Q2}} das árvores são laranjeiras e {{Q3}}/{{Q4}} são morangueiras. Quantas laranjeiras tem a mais que morangueiros?
Tem {{A1}}/{{A2}} laranjeiras a mais.</t>
  </si>
  <si>
    <t xml:space="preserve">¿Cuáles son las fracciones de árboles?
{{A1}} de los árboles son naranjos y {{A2}} tienen fruto.
(Cloze math)
A1 = {{Q1}}/{{T1}}
A2 = {{Q3}}/{{T2}} </t>
  </si>
  <si>
    <t xml:space="preserve">¿Qué pide el enunciado?
Calcular cuántos árboles son naranjos sin fruto.*
Calcular cuántos árboles son limoneros con fruto.
Calcular cuántos árboles son naranjos.
(Single choice)</t>
  </si>
  <si>
    <t xml:space="preserve">{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t>
  </si>
  <si>
    <t xml:space="preserve">M5-NyO-35b</t>
  </si>
  <si>
    <t xml:space="preserve">Resta de frac. con distinto denominador y de números mixtos (num. y den. de 1 o 2 cifras)</t>
  </si>
  <si>
    <t xml:space="preserve">Escoge el resultado de esta resta.
{{Q5}} {{Q1}}/{{T1}} − {{Q3}}/{{T2}} = ...
A1*
A2
A3
Se ven 3</t>
  </si>
  <si>
    <t xml:space="preserve">Escolha a opção correta:
{{Q1}}{{Q2}}/{{Q3}} – {{Q4}}/{{Q5}}={{A1 A2* A3}}/{{A4 A5 A6*}}</t>
  </si>
  <si>
    <t xml:space="preserve">Q1: Mín: 4; Máx: 6; Step: 1
Q2: Mín: 1; Máx: 3; Step: 1
Q3: Mín: 4; Máx: 6; Step: 1
Q4: Mín: 5; Máx: 7; Step: 1
Q5: Mín: 1; Máx: 3; Step: 1</t>
  </si>
  <si>
    <t xml:space="preserve">T1 = {{Q1}}+{{Q2}}
T2 = {{Q3}}+{{Q4}}
T3 = math.lcm({{T1}}, {{T2}})
T4 = {{Q5}}*{{T3}}+{{Q1}}*{{T3}}/{{T1}}-{{Q3}}*{{T3}}/{{T2}}
T5 = {{T4}}/math.gcd({{T3}}, {{T4}})
T6 = {{T3}}/math.gcd({{T3}}, {{T4}})
T7 = {{T5}}+1
T8 = {{T5}}+2
T9 = {{T6}}-1
T10 = {{T6}}+1
A1 = {{T5}}/{{T6}}
A2 = {{T7}}/{{T6}}
A3 = {{T8}}/{{T6}}
A4 = {{T5}}/{{T9}}
A5 = {{T5}}/{{T10}}</t>
  </si>
  <si>
    <t xml:space="preserve">&lt;p&gt;Antes de restar, reduce las fracciones a común denominador:&lt;/p&gt;&lt;p&gt;{{Q5}} {{Q1}}/{{T1}} − {{Q3}}/{{T2}} = {{T11}}/{{T3}} + {{T12}}/{{T3}} − {{T13}}/{{T3}} = {{A1}}&lt;/p&gt;</t>
  </si>
  <si>
    <t xml:space="preserve">T11 = {{Q5}}*{{T3}}
T12 = {{Q1}}*{{T3}}/{{T1}}
T13 = {{Q3}}*{{T3}}/{{T2}}</t>
  </si>
  <si>
    <t xml:space="preserve">{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t>
  </si>
  <si>
    <t xml:space="preserve">Escoge el resultado de esta resta.
{{Q1}}/{{T1}} − {{Q3}}/{{T2}} = ...
A1*
A2
A3</t>
  </si>
  <si>
    <t xml:space="preserve">Escolha a opção correta:
{{Q1}}/{{Q2}} – {{Q3}}/{{Q4}}={{A1 A2 A3*}}/{{A4* A5 A6}}</t>
  </si>
  <si>
    <t xml:space="preserve">T1 = {{Q1}}+{{Q2}}
T2 = {{Q3}}+{{Q4}}
T3 = math.lcm({{T1}}, {{T2}})
T4 = {{Q1}}*{{T3}}/{{T1}}-{{Q3}}*{{T3}}/{{T2}}
T5 = {{T4}}/math.gcd({{T3}}, {{T4}})
T6 = {{T3}}/math.gcd({{T3}}, {{T4}})
T7 = {{T5}}+1
T8 = {{T5}}+2
T9 = {{T6}}-1
T10 = {{T6}}+1
A1 = {{T5}}/{{T6}}
A2 = {{T7}}/{{T6}}
A3 = {{T8}}/{{T6}}
A4 = {{T5}}/{{T9}}
A5 = {{T5}}/{{T10}}</t>
  </si>
  <si>
    <t xml:space="preserve">&lt;p&gt;Antes de restar, reduce las fracciones a común denominador:&lt;/p&gt;&lt;p&gt;{{Q1}}/{{T1}} − {{Q3}}/{{T2}} = {{T10}}/{{T3}} − {{T11}}/{{T3}} = {{A1}}&lt;/p&gt;</t>
  </si>
  <si>
    <t xml:space="preserve">T11 = {{Q1}}*{{T3}}/{{T1}}
T12 = {{Q3}}*{{T3}}/{{T2}}</t>
  </si>
  <si>
    <t xml:space="preserve">{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t>
  </si>
  <si>
    <t xml:space="preserve">Escribe el resultado de esta resta en forma de fracción irreducible.
{{Q5}} {{Q1}}/{{T1}} − {{Q3}}/{{T2}} = {{A1}}</t>
  </si>
  <si>
    <t xml:space="preserve">Calcule:
{{Q1}}{{Q2}}/{{Q3}} – {{Q4}}/{{Q5}}={{A1}}/{{A2}}</t>
  </si>
  <si>
    <t xml:space="preserve">T1 = {{Q1}}+{{Q2}}
T2 = {{Q3}}+{{Q4}}
T3 = math.lcm({{T1}}, {{T2}})
T4 = {{Q5}}*{{T3}}+{{Q1}}*{{T3}}/{{T1}}-{{Q3}}*{{T3}}/{{T2}}
T5 = {{T4}}/math.gcd({{T3}}, {{T4}})
T6 = {{T3}}/math.gcd({{T3}}, {{T4}})
A1 = {{T5}}/{{T6}}</t>
  </si>
  <si>
    <t xml:space="preserve">T11 = {{Q5}}*{{T3}}
T12 = {{Q1}}*{{T3}}/{{T1}}
T13 = {{Q3}}*{{T3}}/{{T2}}
T14 = {{{T5}}}/{{{T6}}}</t>
  </si>
  <si>
    <t xml:space="preserve">{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</si>
  <si>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xml:space="preserve">Escribe el resultado de esta resta en forma de fracción irreducible.
{{Q1}}/{{T1}} − {{Q3}}/{{T2}} = {{A1}}</t>
  </si>
  <si>
    <t xml:space="preserve">Calcule:
{{Q1}}/{{Q2}} – {{Q3}}/{{Q4}}={{A1}}/{{A2}}</t>
  </si>
  <si>
    <t xml:space="preserve">&lt;p&gt;Antes de restar, reduce las fracciones a común denominador:&lt;/p&gt;
&lt;p&gt;{{Q1}}/{{T1}} − {{Q3}}/{{T2}} = {{T11}}/{{T3}} − {{T12}}/{{T3}} = {{T14}}&lt;/p&gt;</t>
  </si>
  <si>
    <t xml:space="preserve">T11 = {{Q1}}*{{T3}}/{{T1}}
T12 = {{Q3}}*{{T3}}/{{T2}}
T14 = {{{T5}}}/{{{T6}}}</t>
  </si>
  <si>
    <t xml:space="preserve">{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t>
  </si>
  <si>
    <t xml:space="preserve">M5-NyO-36a</t>
  </si>
  <si>
    <t xml:space="preserve">Multiplicación de fracciones (num. y den. de 1 o 2 cifras)</t>
  </si>
  <si>
    <t xml:space="preserve">Escoge el resultado correcto de la siguiente multiplicación. El resultado está escrito en forma de fracción irreducible.
{{Q1}}/{{T10}} × {{Q3}}/{{T11}} = ...
{{A1}} | {{A2}} | {{A3}} | {{A4}}*</t>
  </si>
  <si>
    <t xml:space="preserve">Indica el resultado correcto de {{Q1}}/{{Q2}} × {{Q3}}/{{Q4}}.
{{A1}} | {{A2}} | {{A3}} | {{A4}} *</t>
  </si>
  <si>
    <t xml:space="preserve">Q1-Q4: Mín 1;Máx 8; Step: 1</t>
  </si>
  <si>
    <t xml:space="preserve">T10 = {{Q1}}+{{Q2}}
T11 = {{Q3}}+{{Q4}}
T1 = ({{Q1}}*{{Q3}}+1)/math.gcd({{Q1}}*{{Q3}}+1, {{T10}}*{{T11}})
T2 = {{T10}}*{{T11}} /math.gcd({{Q1}}*{{Q3}}+1, {{T10}}*{{T11}})
T3 = ({{Q1}}*{{Q3}}+2)/math.gcd({{Q1}}*{{Q3}}+2, {{T10}}*{{T11}})
T4 = {{T10}}*{{T11}} /math.gcd({{Q1}}*{{Q3}}+2, {{T10}}*{{T11}})
T5 = ({{Q1}}*{{Q3}})+3)/math.gcd({{Q1}}*{{Q3}}+3, {{T10}}*{{T11}})
T6 = {{T10}}*{{T11}} /math.gcd({{Q1}}*{{Q3}}+33, {{T10}}*{{T11}})
T7 = {{Q1}}*{{Q3}}/math.gcd({{Q1}}*{{Q3}}, {{T10}}*{{T11}})
T8 = {{T10}}*{{T11}} /math.gcd({{Q1}}*{{Q3}}, {{T10}}*{{T11}})
A1 = \\frac{{{T1}}}{{{T2}}}
A2 = \\frac{{{T3}}}{{{T4}}}
A3 = \\frac{{{T5}}}{{{T6}}}
A4 = \\frac{{{T7}}}{{{T8}}}</t>
  </si>
  <si>
    <t xml:space="preserve">Multiplica los numeradores por los numeradores y los denominadores por los denominadores.</t>
  </si>
  <si>
    <t xml:space="preserve">&lt;p&gt;Se multiplican los numeradores por los numeradores y los denominadores por los denominadores. Después, se transforma el resultado en una fracción irreducible cuando sea necesario:&lt;/p&gt;&lt;p&gt;{{Q1}}/{{T10}} × {{Q3}}/{{T11}} = ({{Q1}} × {{Q3}})/({{T10}} × {{T11}}) = {{A4}}&lt;/p&gt;
(Sin TE individual)</t>
  </si>
  <si>
    <t xml:space="preserve">{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t>
  </si>
  <si>
    <t xml:space="preserve">Calcula la siguiente multiplicación. Expresa el resultado en forma de fracción irreducible.
{{Q1}}/{{T1}} × {{Q3}}/{{T2}} = {{A1}}</t>
  </si>
  <si>
    <t xml:space="preserve">T1 = {{Q1}}+{{Q2}}
T2 = {{Q3}}+{{Q4}}
T3 = ({{Q1}}*{{Q3}})/math.gcd(({{Q1}}*{{Q3}}), ({{T1}}*{{T2}})) 
T4 = ({{T1}}*{{T2}})/math.gcd(({{Q1}}*{{Q3}}), ({{T1}}*{{T2}}))
A1 = \\frac{{{T3}}}{{{T4}}}</t>
  </si>
  <si>
    <t xml:space="preserve">&lt;p&gt;Se multiplican los numeradores por los numeradores y los denominadores por los denominadores. Después, se transforma el resultado en una fracción irreducible cuando sea necesario:&lt;/p&gt;&lt;p&gt;{{Q1}}/{{T1}} × {{Q3}}/{{T2}} = ({{Q1}} × {{Q3}})/({{T1}} × {{T2}}) = {{A1}}&lt;/p&gt;
(Sin TE individual)</t>
  </si>
  <si>
    <t xml:space="preserve">{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</si>
  <si>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M5-NyO-56a</t>
  </si>
  <si>
    <t xml:space="preserve">Multiplicación de fracciones (num. y den. de 1 o 2 cifras) o multiplicación de una fracción y un número (num. y den. de 1 o 2 cifras; núm. de 3 cifras)</t>
  </si>
  <si>
    <t xml:space="preserve">En una fiesta solo queda {{Q1}}/{{T1}} del pastel de cumpleaños. Si Andrés ha comido {{Q3}}/{{T2}} de ese restante, ¿qué fracción del total ha comido?
La fracción es {{A1}}.</t>
  </si>
  <si>
    <t xml:space="preserve">En una fiesta se comparte un pastel y al final solo quedan {{Q1}}/{{Q2}} del mismo. Si Andrés se come {{Q3}}/{{Q4}} de lo que queda. ¿Qué fracción del total se comio?
Se comió {{A1}}.</t>
  </si>
  <si>
    <t xml:space="preserve">&lt;p&gt;Se multiplican los numeradores por los numeradores y los denominadores por los denominadores. Después, se transforma el resultado en una fracción irreducible cuando sea necesario:&lt;/p&gt;&lt;p&gt;{{Q1}}/{{T1}} × {{Q3}}/{{T2}} = ({{Q1}} × {{Q3}})/({{T1}} × {{T2}}) = {{A1}}&lt;/p&gt;</t>
  </si>
  <si>
    <t xml:space="preserve">{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</si>
  <si>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Se quiere empapelar {{Q1}}/{{T1}} de las paredes de un edificio. Si ya se ha cubierto con papel pintado {{Q3}}/{{T2}} de la superficie que se iba a empapelar, ¿qué fracción de las paredes se ha empapelado?
Se ha empapelado {{A1}} de las paredes.</t>
  </si>
  <si>
    <t xml:space="preserve">Se necesitan {{Q1}}/{{Q2}} litros de pintura para pintar un metro de pared, si queremos pintar {{Q2}}/{{Q4}} de metro de pared. ¿Cuánta pintura se necesita?
Se necesita {{A1}}.</t>
  </si>
  <si>
    <t xml:space="preserve">{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</si>
  <si>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Maria leyó {{Q1}}/{{T1}} de las páginas de un libro durante las vacaciones. De esas páginas, {{Q3}}/{{T2}} corresponden al primer capítulo. ¿Qué fracción del libro corresponde al primer capítulo?
La fracción es {{A1}}.</t>
  </si>
  <si>
    <t xml:space="preserve">Maria leyó {{Q1}}/{{Q2}} páginas de un libro durante durante el aislamiento, {{Q3}}/{{Q4}} de esas páginas corresponden al primer capítulo. ¿Que fraccion del libro corresponde el primer capítulo?
El primer capítulo corresponde a {{A1}}.</t>
  </si>
  <si>
    <t xml:space="preserve">{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</si>
  <si>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Para una receta de galletas se necesitan {{Q1}}/{{T1}} de una taza con coco. Si se quiere preparar solo {{Q3}}/{{T2}} de esta receta, ¿cuánto coco hay que utilizar?
Se necesitan {{A1}} de una taza con coco.</t>
  </si>
  <si>
    <t xml:space="preserve">Una receta de galletitas de coco requieren {{Q1}}/{{Q2}} de taza de coco. Se quiere preparar {{Q3}}/{{Q4}} de la receta. ¿Cuanto coco necesita?
Necesita {{A1}} de taza de coco</t>
  </si>
  <si>
    <t xml:space="preserve">{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</si>
  <si>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Durante una campaña solidaria se ha recaudado {{Q1}}/{{T1}} del objetivo. {{Q3}}/{{T2}} de esta fracción se corresponden con donaciones hechas desde Guadalajara. ¿Qué fracción de todo el dinero que se quiere conseguir procede de esa ciudad?
Gracias a Guadalajara se ha recaudado {{A1}} del objetivo.</t>
  </si>
  <si>
    <t xml:space="preserve">Durante una campaña solidaria se recaudó {{Q1}}/{{Q2}} del objetivo, {{Q3}}/{{Q4}} corresponde a una donación de una empresa textil. ¿Que fraccion de lo recaudado donó la empresa textil?
Donó {{A1}}.</t>
  </si>
  <si>
    <t xml:space="preserve">{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t>
  </si>
  <si>
    <t xml:space="preserve">Se han pavimentado {{Q1}}/{{T1}} de una carretera de {{T2}} km. Calcula los kilómetros de calzada pavimentada.
Se han pavimentado {{A1}} km.</t>
  </si>
  <si>
    <t xml:space="preserve">Q1: Mín 2;Máx 10; Step: 1 
Q2: Mín 1;Máx 10; Step: 1 
Q3: Mín 10;Máx 99; Step: 1 </t>
  </si>
  <si>
    <t xml:space="preserve">Divide el número entre el denominador y multiplica el resultado por el numerador.</t>
  </si>
  <si>
    <t xml:space="preserve">&lt;p&gt;Para obtener los kilómetros asfaltados, divide el número entre el denominador y multiplica el resultado por el numerador:&lt;/p&gt;&lt;p&gt;{{Q1}}/{{T1}} × {{T2}} = ({{T2}} : {{T1}}) × {{Q1}} = {{A1}}&lt;/p&gt;</t>
  </si>
  <si>
    <t xml:space="preserve">{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</si>
  <si>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Se han comprado {{Q1}}/{{T1}} de las entradas para una sala de cine. Si la capacidad de esta es de {{T2}} butacas, ¿cuántas entradas se han vendido?
Se han vendido {{A1}} butacas.</t>
  </si>
  <si>
    <t xml:space="preserve">Para el estreno de una película se vendieron {{Q1}}/{{Q2}} entradas, si la capacidad de la sala es de {{Q3}} personas. ¿Cuántas personas asistieron al estreno?
Asistieron {{A1}} personas.</t>
  </si>
  <si>
    <t xml:space="preserve">Q1: Mín 2;Máx 10; Step: 1 
Q2: Mín 1;Máx 10; Step: 1 
Q3: Mín 10;Máx 30; Step: 1 </t>
  </si>
  <si>
    <t xml:space="preserve">&lt;p&gt;Para obtener el número de butacas, divide el número entre el denominador y multiplica el resultado por el numerador:&lt;/p&gt;&lt;p&gt;{{Q1}}/{{T1}} × {{T2}} = ({{T2}} : {{T1}}) × {{Q1}} = {{A1}}&lt;/p&gt;</t>
  </si>
  <si>
    <t xml:space="preserve">{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t>
  </si>
  <si>
    <t xml:space="preserve">Ángela tiene {{T2}} seguidores, de los cuales {{Q1}}/{{T1}} son menores de {{Q4}} años. ¿Cuántos seguidores están por debajo de esta edad?
Los seguidores con menos de {{Q4}} años son {{A1}}.</t>
  </si>
  <si>
    <t xml:space="preserve">Angela tiene {{Q3}} seguidores, de los cuales {{Q1}}/{{Q2}} son menores de {{Q4}} años. ¿Cuantos seguidores menores de {{Q4}} tiene?
Tiene {{A1}}.</t>
  </si>
  <si>
    <t xml:space="preserve">Q1: Mín 2;Máx 10; Step: 1 
Q2: Mín 1;Máx 10; Step: 1 
Q3: Mín 10;Máx 99; Step: 1 
Q4: Mín 20;Máx 55; Step: 1</t>
  </si>
  <si>
    <t xml:space="preserve">&lt;p&gt;Para obtener el número de seguidores, divide el número entre el denominador y multiplica el resultado por el numerador:&lt;/p&gt;&lt;p&gt;{{Q1}}/{{T1}} × {{T2}} = ({{T2}} : {{T1}}) × {{Q1}} = {{A1}}&lt;/p&gt;</t>
  </si>
  <si>
    <t xml:space="preserve">{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t>
  </si>
  <si>
    <t xml:space="preserve">En un acuario hay {{T2}} peces, de los cuales {{Q1}}/{T1}} fueron criados en cautividad. ¿De cuántos peces se trata?
{{A1}} peces nacieron en cautividad.</t>
  </si>
  <si>
    <t xml:space="preserve">En un acuario hay {{Q3}} peces, de los cuales {{Q1}}/{Q2}} criados en cautiverio. ¿Cuantos peces fueron criados en cautiverio?
Fueron criados en cautiverio {{A1}} peces.</t>
  </si>
  <si>
    <t xml:space="preserve">&lt;p&gt;Para obtener el número de peces, divide el número entre el denominador y multiplica el resultado por el numerador:&lt;/p&gt;&lt;p&gt;{{Q1}}/{{T1}} × {{T3}} = ({{T3}} : {{T1}}) × {{Q1}} = {{A1}}&lt;/p&gt;</t>
  </si>
  <si>
    <t xml:space="preserve">{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</si>
  <si>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La agencia estatal de meteorología ha estado recopilando información durante {{T2}} días. Los resultados han señalado que en {{Q1}}/{{T1}} de las jornadas hizo sol. ¿Cuántos días fueron soleados?
Ha habido {{A1}} días de sol.</t>
  </si>
  <si>
    <t xml:space="preserve">&lt;p&gt;Para obtener el número de días de sol, divide el número entre el denominador y multiplica el resultado por el numerador:&lt;/p&gt;&lt;p&gt;{{Q1}}/{{T1}} × {{T3}} = ({{T3}} : {{T1}}) × {{Q1}} = {{A1}}&lt;/p&gt;</t>
  </si>
  <si>
    <t xml:space="preserve">{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</si>
  <si>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M5-NyO-36b</t>
  </si>
  <si>
    <t xml:space="preserve">Multiplicación de una fracción y un número (num. y den. de 1 o 2 cifras; núm. de 3 cifras)</t>
  </si>
  <si>
    <t xml:space="preserve">Selecciona la multiplicación con el resultado correcto.
{{Q1}}/{{T1}} × {{T5}} = {{T9}}*
{{Q3}}/{{T2}} × {{T6}} = {{T10}}
{{Q5}}/{{T3}} × {{T7}} = {{T11}}
{{Q7}}/{{T4}} × {{T8}} = {{T12}}
Se ven solo 3</t>
  </si>
  <si>
    <t xml:space="preserve">Q1-Q8: Mín 1;Máx 8; Step: 1
Q9-Q12: Mín 10;Máx 99; Step: 1
Q13-Q15: Mín = 1; Máx = 10; Step = 1</t>
  </si>
  <si>
    <t xml:space="preserve">T1 = {{Q1}}+{{Q2}}
T2 = {{Q3}}+{{Q4}}
T3 = {{Q5}}+{{Q6}}
T4 = {{Q7}}+{{Q8}}
T5 = ({{Q1}}+{{Q2}})*{{Q9}}
T6 = ({{Q3}}+{{Q4}})*{{Q10}}
T7 = ({{Q5}}+{{Q6}})*{{Q11}}
T8 = ({{Q7}}+{{Q8}})*{{Q12}}
T9 = {{Q1}}*{{Q9}}
T10 = {{Q3}}*{{Q10}}+{{Q13}}
T11 = {{Q5}}*{{Q11}}+{{Q14}}
T12 = {{Q7}}*{{Q12}}-{{Q15}}</t>
  </si>
  <si>
    <t xml:space="preserve">&lt;p&gt;Para multiplicar una fracción por un número, divide el número entre el denominador y, después, multiplica el resultado por el numerador:&lt;/p&gt;&lt;p&gt;{{Q1}}/{{T1}} × {{T5}} = ({{T5}} : {{T1}}) × {{Q1}} = {{T9}}&lt;/p&gt;
-Si falla A2
&lt;p&gt;{{Q3}}/{{T2}} × {{T6}} = ({{T6}} : {{T2}}) × {{Q3}} = {{T13}}&lt;/p&gt;
-Si falla A3
&lt;p&gt;{{Q5}}/{{T3}} × {{T7}} = ({{T7}} : {{T3}}) × {{Q5}} = {{T14}}&lt;/p&gt;
-Si falla A4
&lt;p&gt;{{Q7}}/{{T4}} × {{T8}} = ({{T8}} : {{T4}}) × {{Q7}} = {{T15}}&lt;/p&gt;</t>
  </si>
  <si>
    <t xml:space="preserve">T13 = {{Q3}}*{{Q10}}
T14 = {{Q5}}*{{Q11}}
T15 = {{Q7}}*{{Q12}}</t>
  </si>
  <si>
    <t xml:space="preserve">{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t>
  </si>
  <si>
    <t xml:space="preserve">Escribe el resultado de la siguiente multiplicación.
{{Q1}}/{{T1}} × {{T2}} = {{A1}}</t>
  </si>
  <si>
    <t xml:space="preserve">Q1: Mín 1;Máx 10; Step: 1 
Q2: Mín 1;Máx 10; Step: 1 
Q3: Mín 10;Máx 99; Step: 1 </t>
  </si>
  <si>
    <t xml:space="preserve">&lt;p&gt;Divide el número entre el denominador y, después, multiplica el resultado por el numerador:&lt;/p&gt;&lt;p&gt;{{Q1}}/{{T1}} × {{T2}} = ({{T2}} : {{T1}}) × {{Q1}} = {{A1}}&lt;/p&gt;</t>
  </si>
  <si>
    <t xml:space="preserve">{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t>
  </si>
  <si>
    <t xml:space="preserve">M5-NyO-36c</t>
  </si>
  <si>
    <t xml:space="preserve">Calcula el área de un rectángulo con longitudes fraccionarias en los lados</t>
  </si>
  <si>
    <t xml:space="preserve">Selecciona cuál es el área de un rectángulo de base {{Q1}}/{{T1}} m y altura {{Q3}}/{{T2}} m.
{{A1}} m&lt;sup&gt;2&lt;/sup&gt;*
{{A2}} m&lt;sup&gt;2&lt;/sup&gt;
{{A3}} m&lt;sup&gt;2&lt;/sup&gt;</t>
  </si>
  <si>
    <t xml:space="preserve">Q1-Q4: Mín 1;Máx 6; Step: 1</t>
  </si>
  <si>
    <t xml:space="preserve">T1 = {{Q1}}+{{Q2}}
T2 = {{Q3}}+{{Q4}}
T3 = {{Q1}}*{{Q3}}/math.gcd({{Q1}}*{{Q3}}, {{T1}}*{{T2}})
T4 = {{T1}}*{{T2}}/math.gcd({{Q1}}*{{Q3}}, {{T1}}*{{T2}})
T5 = {{Q1}}*{{Q3}}/math.gcd({{Q1}}*{{Q3}}, {{T1}}*({{T2}}+1))
T6 = {{T1}}*({{T2}}+1)/math.gcd({{Q1}}*{{Q3}}, {{T1}}*({{T2}}+1))
T7 = {{Q1}}*({{Q3}}+1)/math.gcd({{Q1}}*({{Q3}}+1), {{T1}}*{{T2}})
T8 = {{T1}}*{{T2}}/math.gcd({{Q1}}*({{Q3}}+1), {{T1}}*{{T2}})
A1 = \\frac{{{T3}}}{{{T4}}}
A2 = \\frac{{{T5}}}{{{T6}}}
A3 = \\frac{{{T7}}}{{{T8}}}</t>
  </si>
  <si>
    <t xml:space="preserve">Área de un rectángulo = base × altura</t>
  </si>
  <si>
    <t xml:space="preserve">&lt;p&gt;Para calcular el área del rectángulo, multiplica la base por la altura.&lt;/p&gt;&lt;p&gt;Área del rectángulo = base × altura = {{Q1}}/{{T1}} m × {{Q3}}/{{T2}} m = {{A1}} m&lt;sup&gt;2&lt;/sup&gt;&lt;/p&gt;
(Sin Te particular)</t>
  </si>
  <si>
    <t xml:space="preserve">{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t>
  </si>
  <si>
    <t xml:space="preserve">Calcula el área de un rectángulo cuyos lados miden {{Q1}}/{{T1}} m y {{Q3}}/{{T2}} m. Escribe el resultado en forma de fracción irreducible.
El área del rectángulo mide {{A1}} m&lt;sup&gt;2&lt;/sup&gt;.</t>
  </si>
  <si>
    <t xml:space="preserve">T1 = {{Q1}}+{{Q2}}
T2 = {{Q3}}+{{Q4}}
T3 = {{Q1}}*{{Q3}}/math.gcd({{Q1}}*{{Q3}}, {{T1}}*{{T2}})
T4 = {{T1}}*{{T2}}/math.gcd({{Q1}}*{{Q3}}, {{T1}}*{{T2}})
A1 = \\frac{{{T3}}}{{{T4}}}</t>
  </si>
  <si>
    <t xml:space="preserve">{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t>
  </si>
  <si>
    <t xml:space="preserve">Los lados de la toalla rectangular de Gerardo miden {{T1}}/{{Q2}} m y {{T2}}/{{Q4}} m. ¿Cuál es el área de la toalla?
El área de la toalla mide {{A1}} m&lt;sup&gt;2&lt;/sup&gt;.</t>
  </si>
  <si>
    <t xml:space="preserve">Q1: Mín 1;Máx 5; Step: 2 
Q2: Mín 2;Máx 6; Step: 2
Q3: Mín 1;Máx 5; Step: 2
Q4: Mín 2;Máx 6; Step: 2</t>
  </si>
  <si>
    <t xml:space="preserve">T1 = {{Q1}}+{{Q2}}
T2 = {{Q3}}+{{Q4}}
T3 = {{T1}}*{{T2}}/math.gcd({{T1}}*{{T2}}, {{Q2}}*{{Q4}})
T4 = {{Q2}}*{{Q4}}/math.gcd({{T1}}*{{T2}}, {{Q2}}*{{Q4}})
A1 = \\frac{{{T3}}}{{{T4}}}</t>
  </si>
  <si>
    <t xml:space="preserve">¿Qué pide el enunciado?
Calcular el área de una toalla rectangular.*
Calcular el área de una toalla triangular.
Calcular el área de una toalla cuadrada.
(Single Choice)</t>
  </si>
  <si>
    <t xml:space="preserve">¿Cómo se calcula el área de un rectángulo?
(Single choice)
Área del rectángulo = base × altura*
Área del rectángulo = (base × altura)/2
Área del rectángulo = lado × lado</t>
  </si>
  <si>
    <t xml:space="preserve">Por tanto, calcula el área de la toalla. Simplifica si es necesario.
Área del rectángulo = base × altura = {{T1}}/{{Q2}} m × {{T2}}/{{Q4}} m = {{A4}} m&lt;sup&gt;2&lt;/sup&gt;
(Cloze math)
A4 = \\frac{{{T3}}}{{{T4}}}</t>
  </si>
  <si>
    <t xml:space="preserve">{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</si>
  <si>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Una modista necesita un trozo de tela de {{T1}}/{{Q2}} m de base y {{T2}}/{{Q4}} m de altura para confeccionar una blusa. ¿Cuánto mide el área del retal?
Su área mide {{A1}} m&lt;sup&gt;2&lt;/sup&gt;.</t>
  </si>
  <si>
    <t xml:space="preserve">¿Qué pide el enunciado?
Calcular el área del retal rectangular.*
Calcular el área del retal triangular.
Calcular el área del retal cuadrado.
(Single Choice)</t>
  </si>
  <si>
    <t xml:space="preserve">Por tanto, calcula el área del retal. Simplifica si es necesario.
Área del rectángulo = base × altura = {{T1}}/{{Q2}} m × {{T2}}/{{Q4}} m = {{A4}} m&lt;sup&gt;2&lt;/sup&gt;
(Cloze math)
A4 = \\frac{{{T3}}}{{{T4}}}</t>
  </si>
  <si>
    <t xml:space="preserve">{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</si>
  <si>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Se va a cubrir con una lona un abrevadero rectangular que mide {{T1}}/{{Q2}} m de largo y {{T2}}/{{Q4}} m de ancho. ¿Cuál va a ser el aréa de la lona?
El área de la lona será de {{A1}} m&lt;sup&gt;2&lt;/sup&gt;.</t>
  </si>
  <si>
    <t xml:space="preserve">¿Qué pide el enunciado?
Calcular el área de una lona rectangular.*
Calcular el área de una lona triangular.
Calcular el área de una lona cuadrada.
(Single Choice)</t>
  </si>
  <si>
    <t xml:space="preserve">Por tanto, calcula el área de la lona. Simplifica si es necesario.
Área del rectángulo = base × altura = {{T1}}/{{Q2}} m × {{T2}}/{{Q4}} m = {{A4}} m&lt;sup&gt;2&lt;/sup&gt;
(Cloze math)
A4 = \\frac{{{T3}}}{{{T4}}}</t>
  </si>
  <si>
    <t xml:space="preserve">{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</si>
  <si>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Un obrero tiene que colocar una ventana en un hueco rectangular cuyas medidas son {{T1}}/{{Q2}} m y {{T2}}/{{Q4}} m. ¿Cuál es el área del hueco?
Su área mide {{A1}} cm&lt;sup&gt;2&lt;/sup&gt;.</t>
  </si>
  <si>
    <t xml:space="preserve">¿Qué pide el enunciado?
Calcular el área del hueco rectangular.*
Calcular el área del hueco triangular.
Calcular el área del hueco cuadrado.
(Single Choice)</t>
  </si>
  <si>
    <t xml:space="preserve">Por tanto, calcula el área del hueco de la pared. Simplifica si es necesario.
Área del rectángulo = base × altura = {{T1}}/{{Q2}} m × {{T2}}/{{Q4}} m = {{A4}} m&lt;sup&gt;2&lt;/sup&gt;
(Cloze math)
A4 = \\frac{{{T3}}}{{{T4}}}</t>
  </si>
  <si>
    <t xml:space="preserve">{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</si>
  <si>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La escuela tiene una pizarra rectangular cuyos lados miden {{T1}}/{{Q2}} m y {{T2}}/{{Q4}} m. ¿Cuál es el área de la pizarra?
Su área mide {{A1}} m&lt;sup&gt;2&lt;/sup&gt;.</t>
  </si>
  <si>
    <t xml:space="preserve">¿Qué pide el enunciado?
Calcular el área de una pizarra rectangular.*
Calcular el área de una pizarra triangular.
Calcular el área de una pizarra cuadrada.
(Single Choice)</t>
  </si>
  <si>
    <t xml:space="preserve">Por tanto, calcula el área de la pizarra. Simplifica si es necesario.
Área del rectángulo = base × altura = {{T1}}/{{Q2}} m × {{T2}}/{{Q4}} m = {{A4}} m&lt;sup&gt;2&lt;/sup&gt;
(Cloze math)
A4 = \\frac{{{T3}}}{{{T4}}}</t>
  </si>
  <si>
    <t xml:space="preserve">{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t>
  </si>
  <si>
    <t xml:space="preserve">M5-NyO-55a</t>
  </si>
  <si>
    <t xml:space="preserve">Sin calcular, determina si el resultado de un producto de un núm. por una fracción (mayor o menor que 1) da como resultado un núm. mayor o menor que el original.</t>
  </si>
  <si>
    <t xml:space="preserve">Sin hacer los cálculos, selecciona la afirmacion correcta.
El resultado de multiplicar {{T11}} por {{T2}} es mayor que {{T11}}. *
El resultado de multiplicar {{T22}} por {{T4}} es menor que {{T22}}.*
El resultado de multiplicar {{T33}} por {{T6}} es menor que {{T33}}.
El resultado de multiplicar {{T44}} por {{T8}} es mayor que {{T44}}.
(Se ven 3)</t>
  </si>
  <si>
    <t xml:space="preserve">Q1-Q8: Mín 1; Máx 10; Step 1
Q9-Q12: Mín 20;Máx 30; Step: 1</t>
  </si>
  <si>
    <t xml:space="preserve">T1: {{Q2}}+{{Q1}}
T2: \\frac{{{T1}}}{{{Q2}}
(mayor que 1)
T11 = {{Q2}}*{{Q9}}
T3: {{Q4}}+{{Q3}}
T4: \\frac{{{Q4}}}{{{T3}}
(menor que 1)
T22 = {{T3}}*{{Q10}}
T5: {{Q6}}+{{Q5}}
T6: \\frac{{{T5}}}{{{Q6}}
(menor que 1)
T33 = {{Q6}}*{{Q11}}
T7: {{Q8}}+{{Q7}}
T8: \\frac{{{Q8}}}{{{T7}}
(mayor que 1)
T44 = {{T7}}*{{Q12}}</t>
  </si>
  <si>
    <t xml:space="preserve">Si se multiplica un número por una fracción menor que 1, el resultado será menor que el número original.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</si>
  <si>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
Sin TE individual</t>
  </si>
  <si>
    <t xml:space="preserve">{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t>
  </si>
  <si>
    <t xml:space="preserve">Sin hacer el cálculo, completa esta oración.
El resultado de multiplicar {{T11}} por {{T2}} es {{A1}} que {{T11}}.</t>
  </si>
  <si>
    <t xml:space="preserve">Sin hacer el cálculo,indica sí en estos productos el resultado será mayor o menor que el número de color rojo
(Q1 de color rojo)
{{Q1}} × {{Q2}} : mayor * - menor
{{Q3}} × {{Q4}} : mayor - menor *
(mayor/menor)</t>
  </si>
  <si>
    <t xml:space="preserve">Q1-Q2: Mín 1; Máx 10; Step 1
Q9: Mín 20;Máx 30; Step: 1</t>
  </si>
  <si>
    <t xml:space="preserve">T1: {{Q2}}+{{Q1}}
T2: \\frac{{{T1}}}{{{Q2}}
(mayor que 1)
T11 = {{Q2}}*{{Q9}}
A1 = "mayor"
A2 = "menor"
A3 = "igual"</t>
  </si>
  <si>
    <t xml:space="preserve">&lt;p&gt;Si se multiplica un número por una fracción &lt;b&gt;menor que 1,&lt;/b&gt; el resultado será &lt;b&gt;menor&lt;/b&gt; que el número original.&lt;/p&gt;&lt;p&gt;Si se multiplica un número por una fracción &lt;b&gt;mayor que 1,&lt;/b&gt; el resultado será &lt;b&gt;mayor&lt;/b&gt; que el número original.&lt;/p&gt;</t>
  </si>
  <si>
    <t xml:space="preserve">{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t>
  </si>
  <si>
    <t xml:space="preserve">T1: {{Q2}}+{{Q1}}
T2: \\frac{{{Q2}}}{{{T2}}
(mayor que 1)
T11 = {{T2}}*{{Q9}}
A1 = "menor"
A2 = "mayor"
A3 = "igual"</t>
  </si>
  <si>
    <t xml:space="preserve">{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t>
  </si>
  <si>
    <t xml:space="preserve">M5-NyO-37a</t>
  </si>
  <si>
    <t xml:space="preserve">División de una fracción por un número entero (den. y num. menores de 20)</t>
  </si>
  <si>
    <t xml:space="preserve">Selecciona el resultado de dividir {{Q1}}/{{T0}} entre {{Q3}}.
{{A1}} *
{{A2}}
{{A3}}
{{A4}}
(Se visualizan 3 opciones, 1 correcta)</t>
  </si>
  <si>
    <t xml:space="preserve">Q1: mín = 1; máx = 10; step = 1
Q2: mín = 1; máx = 10; step = 1
Q3: mín = 2; máx = 10; step = 1</t>
  </si>
  <si>
    <t xml:space="preserve">T0 = {{Q1}}+{{Q2}}
Resultado correcto
T1 = {{Q1}}/math.gcd({{Q1}}, ({{Q1}}+{{Q2}})*{{Q3}})
T2 = ({{Q1}}+{{Q2}})*{{Q3}}/math.gcd({{Q1}}, ({{Q1}}+{{Q2}})*{{Q3}})
A1 = \\frac{{{T1}}}{{{T2}}}
Multiplicación
T3 = {{Q1}}*{{Q3}}/math.gcd({{Q1}}*{{Q3}}, ({{Q1}}+{{Q2}}))
T4 = ({{Q1}}+{{Q2}})/math.gcd({{Q1}}*{{Q3}}, ({{Q1}}+{{Q2}}))
A2 = \\frac{{{T3}}}{{{T4}}}
Suma
T5 = ({{Q1}}+({{Q1}}*{{Q2}})*{{Q3}})/math.gcd({{Q3}}, ({{Q1}}+({{Q1}}*{{Q2}})*{{Q3}}))
T6 = {{Q3}}/math.gcd({{Q3}}, ({{Q1}}+({{Q1}}*{{Q2}})*{{Q3}}))
A3 = \\frac{{{T5}}}{{{T6}}}
Multiplicar arriba y abajo por el mismo número
T7 = {{Q1}}*{{Q3}}
T8 = ({{Q1}}+{{Q2}})*{{Q3}}
A4 = \\frac{{{T7}}}{{{T8}}}</t>
  </si>
  <si>
    <t xml:space="preserve">Para dividir estos números, convierte el número entero en una fracción: {{Q3}} = {{Q3}}/1.</t>
  </si>
  <si>
    <t xml:space="preserve">&lt;p&gt;Para dividir estos números, primero convierte el número entero en una fracción. Luego, multiplica los términos en cruz, como en una división de fracciones. Por último, si es necesario, calcula la fracción irreducible.&lt;/p&gt;
&lt;p&gt;{{Q1}}/{{T1}} : {{Q3}} = {{Q1}}/{{T1}} : {{Q3}}/1 → {{Q1}} × 1/{{T1}} × {{Q3}} = {{Q1}}/{{T9}}&lt;/p&gt;</t>
  </si>
  <si>
    <t xml:space="preserve">T9 = ({{Q1}}+{{Q2}})*{{Q3}}</t>
  </si>
  <si>
    <t xml:space="preserve">{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t>
  </si>
  <si>
    <t xml:space="preserve">Resuelve este cálculo.
{{Q1}}/{{T0}} : {{Q3}} = {{A1}}</t>
  </si>
  <si>
    <t xml:space="preserve">Q1: mín = 1; máx = 10; step = 1
Q2: mín = 1; máx = 10; step = 1
Q3: mín = 2; máx = 20; step = 1</t>
  </si>
  <si>
    <t xml:space="preserve">T0 = {{Q1}}+{{Q2}}
T1 = {{Q1}}/math.gcd({{Q1}}, ({{Q1}}+{{Q2}})*{{Q3}})
T2 = ({{Q1}}+{{Q2}})*{{Q3}}/math.gcd({{Q1}}, ({{Q1}}+{{Q2}})*{{Q3}})
A1 = \\frac{{{T1}}}{{{T2}}}</t>
  </si>
  <si>
    <t xml:space="preserve">&lt;p&gt;Para dividir estos números, primero convierte el número entero en una fracción. Luego, multiplica los términos en cruz, como en una división de fracciones. Por último, si es necesario, calcula la fracción irreducible.&lt;/p&gt;
&lt;p&gt;{{Q1}}/{{T0}} : {{Q3}} = {{Q1}}/{{T0}} : {{Q3}}/1 = {{Q1}} × 1 / {{T0}} × {{Q3}} = {{Q1}}/{{T9}}&lt;/p&gt;</t>
  </si>
  <si>
    <t xml:space="preserve">{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t>
  </si>
  <si>
    <t xml:space="preserve">Susana ha comprado {{Q1}}/{{T1}} de un bloque de queso para compartirlo con sus {{Q3}} hermanos. ¿Cuál es la fracción de queso que recibirá cada uno? Escribe el resultado en forma de fracción irreducible.
Cada uno ha recibido {{A1}} del queso.</t>
  </si>
  <si>
    <t xml:space="preserve">Susana compra una horma de queso de 3/4 kg, para compartir con sus 3 hermanos. Indica que fracción le toca a cada uno.
Le toca a cada uno ... kg de queso</t>
  </si>
  <si>
    <t xml:space="preserve">Q1: mín = 1; máx = 5; step = 1
Q2: mín = 1; máx = 5; step = 1
Q3: mín = 2; máx = 6; step = 1</t>
  </si>
  <si>
    <t xml:space="preserve">T1 = {{Q1}}+{{Q2}}
T2 = {{Q1}}/math.gcd({{Q1}}, ({{Q1}}+{{Q2}})*{{Q3}})
T3 = ({{Q1}}+{{Q2}})*{{Q3}}/math.gcd({{Q1}}, ({{Q1}}+{{Q2}})*{{Q3}})
A1 = \\frac{{{T2}}}{{{T3}}}</t>
  </si>
  <si>
    <t xml:space="preserve">¿Cuál es la fracción de queso que va a repartir Susana entre sus hermanos?
Va a repartir {{A2}} del queso.
A2 = {{Q1}}/{{T1}}
T1 = {{Q1}}+{{Q2}}</t>
  </si>
  <si>
    <t xml:space="preserve">¿Cuántos hermanos tiene Susana?
Susana tiene {{Q3}} hermanos. *
Susana tiene {{T4}} hermanos.
Susana tiene {{T5}} hermanos.
T4: {{Q3}}+1
T5: {{Q3}}-1</t>
  </si>
  <si>
    <t xml:space="preserve">¿Qué pide el enunciado?
Calcular la fracción de queso que va a recibir cada hermano. *
Calcular los gramos de queso que compró Susana.
Calcular cuánto queso compró cada hermano.</t>
  </si>
  <si>
    <t xml:space="preserve">Para calcular la fracción de queso que recibirá cada hermano, ¿qué operación hay que realizar?
{{Q1}}/{{T1}} : {{Q3}} *
{{Q1}}/{{T1}} × {{Q3}}
{{Q1}}/{{T1}} + {{Q3}}
</t>
  </si>
  <si>
    <t xml:space="preserve">Por tanto, completa la anterior operación para saber la fracción de queso que va a recibir cada hermano. Escribe el resultado en forma de fracción irreducible.
{{Q1}}/{{T1}} : {{Q3}} = {{A1}}
(cloze math)
A1= \\frac{{{T2}}}{{{T3}}}
T2 = {{Q1}}/math.gcd({{Q1}}, ({{Q1}}+{{Q2}})*{{Q3}})
T3 = ({{Q1}}+{{Q2}})*{{Q3}}/math.gcd({{Q1}}, ({{Q1}}+{{Q2}})*{{Q3}})</t>
  </si>
  <si>
    <t xml:space="preserve">{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</si>
  <si>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De una tableta de chocolate se apartan {{Q1}}/{{T1}} y se divide esa cantidad en partes iguales para repartirlas entre {{Q3}} amigos. ¿Cuál es la fracción del chocolate que le toca a cada uno? Escribe el resultado en forma de fracción irreducible.
A cada uno le tocan {{A1}} del chocolate.</t>
  </si>
  <si>
    <t xml:space="preserve">De una barra de chocolate se toma {{Q1}}/{{Q2}} , y se fracciona esa cantidad entre {{Q3}} amigos. ¿Qué fracción del chocolate le toca a cada uno?.
Le toca a cada uno {{A1}} del chocolate.
</t>
  </si>
  <si>
    <t xml:space="preserve">¿Qué fracción de chocolate se va a repartir?
Se va a repartir {{Q1}}/{{T1}} de la tableta de chocolate.
T1 = {{Q1}}+{{Q2}}</t>
  </si>
  <si>
    <t xml:space="preserve">¿Entre cuántos amigos se quiere repartir el chocolate?
Entre {{Q3}} amigos.*
Entre {{T4}} amigos.
Entre {{T5}} amigos.
T4: {{Q3}}+2
T5: {{Q3}}+1</t>
  </si>
  <si>
    <t xml:space="preserve">¿Qué pide el enunciado?
Calcular cuánto chocolate le corresponde a cada amigo.*
Calcular cuántos gramos pesa el chocolate.
Calcular cuánto cuesta el chocolate.</t>
  </si>
  <si>
    <t xml:space="preserve">Para calcular la fracción de chocolate que recibirá cada amigo, ¿qué operación hay que realizar?
{{Q1}}/{{T1}} : {{Q3}} *
{{Q1}}/{{T1}} × {{Q3}}
{{Q1}}/{{T1}} + {{Q3}}
</t>
  </si>
  <si>
    <t xml:space="preserve">Por tanto, completa la anterior operación para saber la fracción de chocolate que va a recibir cada amigo. Escribe el resultado en forma de fracción irreducible.
{{Q1}}/{{T1}} : {{Q3}} = {{A1}}
(cloze math)
A1= \\frac{{{T2}}}{{{T3}}}
T2 = {{Q1}}/math.gcd({{Q1}}, ({{Q1}}+{{Q2}})*{{Q3}})
T3 = ({{Q1}}+{{Q2}})*{{Q3}}/math.gcd({{Q1}}, ({{Q1}}+{{Q2}})*{{Q3}})</t>
  </si>
  <si>
    <t xml:space="preserve">{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</si>
  <si>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En una hamburguesería utilizan {{Q1}}/{{T1}} de la carne que se guarda en una caja para preparar {{Q3}} filetes. ¿Cuál es la fracción de carne que hay en cada filete? Escribe el resultado en forma de fracción irreducible.
En cada filete hay {{A1}} de carne de la caja.</t>
  </si>
  <si>
    <t xml:space="preserve">En la hamburguesería utilizan 20/4 kg de carne para preparar 20 medallones. ¿Qué fracción de carne requiere cada medallón?.
Cada medallón necesita ... kg de carne.</t>
  </si>
  <si>
    <t xml:space="preserve">¿Cuánta carne utiliza la hamburguesería para preparar {{Q3}} filetes?
Utiliza {{Q1}}/{{T1}} de la carne que tienen almacenada.
T1: {{Q1}}+{{Q2}}</t>
  </si>
  <si>
    <t xml:space="preserve">¿Qué pide el enunciado?
Calcular cuánta carne se necesita para cada filete. *
Calcular cuántos gramos pesa cada medallón.
Calcular cuánto cuesta cada hamburguesa.</t>
  </si>
  <si>
    <t xml:space="preserve">Para calcular la fracción de carne necesaria para un filete, ¿qué operación hay que realizar?
{{Q1}}/{{T1}} : {{Q3}} *
{{Q1}}/{{T1}} × {{Q3}}
{{Q1}}/{{T1}} + {{Q3}}
</t>
  </si>
  <si>
    <t xml:space="preserve">Por tanto, completa la anterior operación para saber la fracción de carne que se usa para cada filete. Escribe el resultado en forma de fracción irreducible.
{{Q1}}/{{T1}} : {{Q3}} = {{A1}}
(cloze math)
A1= \\frac{{{T2}}}{{{T3}}}
T2 = {{Q1}}/math.gcd({{Q1}}, ({{Q1}}+{{Q2}})*{{Q3}})
T3 = ({{Q1}}+{{Q2}})*{{Q3}}/math.gcd({{Q1}}, ({{Q1}}+{{Q2}})*{{Q3}})</t>
  </si>
  <si>
    <t xml:space="preserve">{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</si>
  <si>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María ha utilizado {{Q1}}/{{T1}} de los cereales que guarda en la cocina para preparar {{Q3}} desayunos iguales. ¿Qué fracción de cereales hay en cada desayuno? Escribe el resultado en forma de fracción irreducible.
En cada desayuno hay {{A1}} de los cereales.</t>
  </si>
  <si>
    <t xml:space="preserve">De una caja de cereales, se utilizan 3/4 partes para preparar 10 desayunos. ¿Qué fracción de cereales se necesita para cada desayuno?.
Se necesitan ... cereales.</t>
  </si>
  <si>
    <t xml:space="preserve">¿Cuántos cereales ha utilizado Maria para preparar {{Q3}} desayunos?
María ha utilizado {{Q1}}/{{T1}} de los cereales.
T1: {{Q1}}+{{Q2}}
</t>
  </si>
  <si>
    <t xml:space="preserve">¿Qué pide el enunciado?
Calcular cuántos cereales hay en cada desayuno. *
Calcular cuántos gramos pesa el desayuno.
Calcular el precio de cada desayuno.</t>
  </si>
  <si>
    <t xml:space="preserve">Para calcular la fracción de cereales necesaria para un desayuno, ¿qué operación hay que realizar?
{{Q1}}/{{T1}} : {{Q3}} *
{{Q1}}/{{T1}} × {{Q3}}
{{Q1}}/{{T1}} + {{Q3}}</t>
  </si>
  <si>
    <t xml:space="preserve">Por tanto, completa la anterior operación para saber la fracción de cereales que hay en cada desayuno. Escribe el resultado en forma de fracción irreducible.
{{Q1}}/{{T1}} : {{Q3}} = {{A1}}
(cloze math)
A1= \\frac{{{T2}}}{{{T3}}}
T2 = {{Q1}}/math.gcd({{Q1}}, ({{Q1}}+{{Q2}})*{{Q3}})
T3 = ({{Q1}}+{{Q2}})*{{Q3}}/math.gcd({{Q1}}, ({{Q1}}+{{Q2}})*{{Q3}})</t>
  </si>
  <si>
    <t xml:space="preserve">{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</si>
  <si>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Se ha utilizado {{Q1}}/{{T1}} de una lata de pintura para pintar {{Q3}} paredes iguales. ¿Qué fracción de pintura se ha usado en cada pared? Escribe el resultado en forma de fracción irreducible.
En cada pared se se ha usado {{A1}} de la pintura.</t>
  </si>
  <si>
    <t xml:space="preserve">En una lata de pintura quedan 8/15 litros, con eso se pintan 5 pizarrones.
¿Con qué fracción de pintura se pinta cada pizarrón?
Cada pizarrón se pinta con ... litros.</t>
  </si>
  <si>
    <t xml:space="preserve">¿Cuánta pintura queda en la lata?
En la lata queda {{Q1}}/{{T1}} de la pintura.
T1 = {{Q1}}+{{Q2}}</t>
  </si>
  <si>
    <t xml:space="preserve">¿Cuántas paredes se han pintado con la pintura?
Se han pintado {{Q3}} paredes.*
Se han pintado {{T4}} paredes.
Se han pintado {{T5}} paredes.
T4: {{Q3}}-1
T5: {{Q3}}-2</t>
  </si>
  <si>
    <t xml:space="preserve">¿Qué pide el enunciado?
Calcular la pintura que se ha usado en cada pared. *
Calcular cuánta pintura queda en la lata.
Calcular cuántas paredes faltan por pintar.</t>
  </si>
  <si>
    <t xml:space="preserve">Para calcular la fracción de pintura necesaria para cada pared, ¿qué operación hay que realizar?
{{Q1}}/{{T1}} : {{Q3}} *
{{Q1}}/{{T1}} × {{Q3}}
{{Q1}}/{{T1}} + {{Q3}}</t>
  </si>
  <si>
    <t xml:space="preserve">Por tanto, completa la anterior operación para saber la fracción de pintura que se ha usado para cada pared. Escribe el resultado en forma de fracción irreducible.
{{Q1}}/{{T1}} : {{Q3}} = {{A1}}
(cloze math)
A1= \\frac{{{T2}}}{{{T3}}}
T2 = {{Q1}}/math.gcd({{Q1}}, ({{Q1}}+{{Q2}})*{{Q3}})
T3 = ({{Q1}}+{{Q2}})*{{Q3}}/math.gcd({{Q1}}, ({{Q1}}+{{Q2}})*{{Q3}})</t>
  </si>
  <si>
    <t xml:space="preserve">{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t>
  </si>
  <si>
    <t xml:space="preserve">M5-NyO-37b</t>
  </si>
  <si>
    <t xml:space="preserve">División de un número entero por una fracción (den. y num. menores de 20)</t>
  </si>
  <si>
    <t xml:space="preserve">Selecciona el resultado de dividir {{T1}} entre {{Q2}}/{{Q3}}.
{{A1}}*
{{A2}}
{{A3}}
{{A4}}
{{A5}}
(Se visualizan 3 opciones)</t>
  </si>
  <si>
    <t xml:space="preserve">Indica cúal es el resultado de dividir {{Q1}} con {{Q2}}/{{Q3}}.
{{A1}} = {{T1}} *
{{A2}} = {{T2}}
{{A3}} = {{T3}}
{{A4}} = {{T4}}"</t>
  </si>
  <si>
    <t xml:space="preserve">Q1: mín = 2; máx = 30; step = 1
Q2: mín = 2; máx = 10; step = 1
Q3: mín = 2; máx = 10; step = 1</t>
  </si>
  <si>
    <t xml:space="preserve">T1 = {{Q1}}*{{Q2}}
A1 = {{Q1}}*{{Q3}}
T2 = {{Q1}}*{{Q2}}*{{Q2}}
A2 = \\frac{{{T2}}}{{{Q3}}}
T3: {{Q2}}*{{Q3}}*{{Q3}}+{{Q2}}
A3: \\frac{{{T3}}}{{{Q2}}}
A4 = {{Q2}}*{{Q3}}
A5 = {{Q1}}*{{Q2}}*{{Q3}}</t>
  </si>
  <si>
    <t xml:space="preserve">&lt;p&gt;Un número natural se puede escribir como fracción poniendo un 1 en el denominador:&lt;/p&gt;&lt;p&gt;{{Q1}} = {{Q1}}/1&lt;/p&gt;</t>
  </si>
  <si>
    <t xml:space="preserve">&lt;p&gt;Un número natural se puede escribir como fracción poniendo un 1 en el denominador:&lt;/p&gt;&lt;p&gt;{{T1}} = {{T1}}/1&lt;/p&gt;&lt;p&gt;Para dividir dos fracciones, multiplica las fracciones en cruz:&lt;/p&gt;&lt;p&gt;{{T1}}/1 : {{Q2}}/{{Q3}} = {{T1}} × {{Q3}}/ 1 × {{Q2}} = {{A1}}&lt;/p&gt;</t>
  </si>
  <si>
    <t xml:space="preserve">{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t>
  </si>
  <si>
    <t xml:space="preserve">Resuelve la siguiente división.
{{T1}} : {{Q2}}/{{Q3}} = {{A1}}</t>
  </si>
  <si>
    <t xml:space="preserve">Resuelve estos cálculos
({{T1}}/{{T2}}) = {{A1}}
({{T3}}/{{T4}}) = {{A2}}
</t>
  </si>
  <si>
    <t xml:space="preserve">Q1: mín = 2; máx = 30; step = 1
Q2: mín = 1; máx = 10; step = 1
Q3: mín = 1; máx = 10; step = 1</t>
  </si>
  <si>
    <t xml:space="preserve">T1 = {{Q1}}*{{Q2}}
A1 = {{Q1}}*{{Q3}}</t>
  </si>
  <si>
    <t xml:space="preserve">{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</si>
  <si>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Se están repartiendo {{T1}} litros de agua en recipientes con una capacidad de {{Q2}}/{{Q3}} litros. ¿Cuántos recipientes van a ser necesarios?
Se van a utilizar {{A1}} recipientes.</t>
  </si>
  <si>
    <t xml:space="preserve">La auxiliar de la escuela, necesita por cada refresco que prepara para los niños, {{Q1}}/{{Q2}} litros de agua. ¿Cuál es la fracción que indica la cantidad de refrescos que prepara con {{Q3}} litros de agua?.
Prepara {{A1}} refrescos.</t>
  </si>
  <si>
    <t xml:space="preserve">{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</si>
  <si>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Se va a colocar en una carretera de {{T1}} km una señal de tráfico cada {{Q2}}/{{Q3}} km. ¿Cuántas señales van a ser en total?
Se van a colocar {{A1}} señales.</t>
  </si>
  <si>
    <t xml:space="preserve">3/4 de un paquete de harina, se prepara un cupcake. ¿Cuál es la fracción que indica la cantidad de cupcakes  que se preparan con 10 paquetes de harina?.
Se preparan ... cupcakes.</t>
  </si>
  <si>
    <t xml:space="preserve">{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</si>
  <si>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El suelo de un gran salón de {{T1}} m&lt;sup&gt;2&lt;/sup&gt; está cubierto con baldosas de {{Q2}}/{{Q3}} m&lt;sup&gt;2&lt;/sup&gt; cada una. ¿Cuántas baldosas hay en el suelo de ese salón?
El suelo está formado por {{A1}} baldosas.</t>
  </si>
  <si>
    <t xml:space="preserve">Cada empleado de una fábrica automotriz, emplea 5/7 de la hora de descanso, para almorzar. Calcula la fracción que representa la cantidad de empleados que almuerzan en 5 horas. 
Almuerzan ... empleados en 5 horas</t>
  </si>
  <si>
    <t xml:space="preserve">{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</si>
  <si>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Una tienda de alimentación ha repartido {{T1}} kg de legrumbres en paquetes de {{Q2}}/{{Q3}} kg cada uno. ¿Cuántos paquetes se han hecho?
Han hecho {{A1}} paquetes.</t>
  </si>
  <si>
    <t xml:space="preserve">Joaquín organiza eventos para niños y utiliza 3/5 de las bolsas con globos, para cada animación. ¿Qué fracción representa la cantidad de eventos que puede animar con 10 bolsas?. 
Anima {{A1}} eventos.</t>
  </si>
  <si>
    <t xml:space="preserve">Q1: mín = 2; máx = 10; step = 1
Q2: mín = 1; máx = 10; step = 1
Q3: mín = 1; máx = 10; step = 1</t>
  </si>
  <si>
    <t xml:space="preserve">{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</si>
  <si>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En el descanso de una carrera se reparten {{T1}} litros de agua entre los competidores. Si cada uno recibe {{Q2}}/{{Q3}} litros, ¿cuántos corredores bebieron agua?
Bebieron agua {{A1}} corredores.</t>
  </si>
  <si>
    <t xml:space="preserve">Un youtuber graba un video para sus redes en 2/10 de minutos. ¿Cuál es la fracción que indica la cantidad de videos, con las mismas características, que puede grabar en {{Q3}} minutos?.
Puede grabar {{A1}} videos.</t>
  </si>
  <si>
    <t xml:space="preserve">{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t>
  </si>
  <si>
    <t xml:space="preserve">M5-NyO-38a</t>
  </si>
  <si>
    <t xml:space="preserve">Resuelve problemas sencillos de recuento que impliquen el principio multiplicativo (EF05MA09)</t>
  </si>
  <si>
    <t xml:space="preserve">Juan tiene en su armario {{Q1}} camisetas y {{Q2}} pantalones. ¿De cuántas formas distintas puede vestirse combinando estas dos prendas?
{{A1}}*
{{A2}}
{{A3}}</t>
  </si>
  <si>
    <t xml:space="preserve">Q1 : 2, 3, 4
Q2 : 2, 3, 4
Q3 : 1, 2, 3</t>
  </si>
  <si>
    <t xml:space="preserve">A1 = {{Q1}}*{{Q2}}
A2 = {{Q1}}+{{Q2}}
A3 = {{Q1}}*{{Q2}} + {{Q3}}</t>
  </si>
  <si>
    <t xml:space="preserve">El número de combinaciones de todas las posibilidades es el resultado de multiplicar las primeras por las segundas.</t>
  </si>
  <si>
    <t xml:space="preserve">&lt;p&gt;Si hay una decisión con varias posibilidades ({{Q1}} camisetas) y otra decisión con posibilidades diferentes ({{Q2}} pantalones), el número de combinaciones de todas las posibilidades es el resultado de multiplicar las primeras por las segundas. Es decir:&lt;/p&gt;&lt;p&gt;{{Q1}} × {{Q2}} = {{A1}} combinaciones.&lt;/p&gt;
Sin TE particular</t>
  </si>
  <si>
    <t xml:space="preserve">{"id":"M5-NyO-38a-I-1","stimulus":"&lt;p&gt;Juan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</si>
  <si>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 xml:space="preserve">Un club de atletismo quiere diseñar una bandera que tenga dos franjas horizontales de colores. Para la franja de arriba podemos elegir entre {{Q1}} tonos de rojo y para la de abajo entre {{Q2}} tonos de azul. ¿Cuántas banderas distintas podemos hacer? 
{{A1}} *
{{A2}}
{{A3}}</t>
  </si>
  <si>
    <t xml:space="preserve">&lt;p&gt;Si hay una decisión con varias posibilidades ({{Q1}} tonos de rojo) y otra decisión con posibilidades diferentes ({{Q2}} tonos de azul), el número de combinaciones de todas las posibilidades es el resultado de multiplicar las primeras por las segundas. Es decir:&lt;/p&gt;&lt;p&gt;{{Q1}} × {{Q2}} = {{A1}} combinaciones.&lt;/p&gt;
Sin TE particular</t>
  </si>
  <si>
    <t xml:space="preserve">{"id":"M5-NyO-38a-I-2","stimulus":"&lt;p&gt;Um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t>
  </si>
  <si>
    <t xml:space="preserve">El menú de un restaurante ofrece {{Q1}} primeros platos y {{Q2}} segundos diferentes. ¿Cuántas son las combinaciones que pueden hacer los clientes para elegir su menú?
Los clientes pueden elegir entre {{A1}} combinaciones.</t>
  </si>
  <si>
    <t xml:space="preserve">Q1 : 2, 3, 4
Q2 : 2, 3, 4</t>
  </si>
  <si>
    <t xml:space="preserve">&lt;p&gt;Si hay una decisión con varias posibilidades ({{Q1}} primeros platos) y otra decisión con posibilidades diferentes ({{Q2}} segundos platos), el número de combinaciones de todas las posibilidades es el resultado de multiplicar las primeras por las segundas. Es decir:&lt;/p&gt;&lt;p&gt;{{Q1}} × {{Q2}} = {{A1}} combinaciones.&lt;/p&gt;</t>
  </si>
  <si>
    <t xml:space="preserve">{"id":"M5-NyO-38a-E-1","stimulus":"&lt;p&gt;O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t>
  </si>
  <si>
    <t xml:space="preserve">Para preparar la &lt;i&gt;pizza especial,&lt;/i&gt; el pizzero dispone de {{Q1}} tipos de queso diferentes, {{Q2}} tipos de carne y {{Q3}} tipos de vegetales. Si la pizza lleva un ingrediente de cada, ¿cuántas pizzas diferentes puede preparar?
El pizzero puede preparar {{A1}} pizzas diferentes.
</t>
  </si>
  <si>
    <t xml:space="preserve">Q1 : 2, 3
Q2 : 2, 3
Q3 : 2, 3</t>
  </si>
  <si>
    <t xml:space="preserve">A1 = {{Q1}}*{{Q2}}*{{Q3}}</t>
  </si>
  <si>
    <t xml:space="preserve">&lt;p&gt;Si hay una decisión con varias posibilidades ({{Q1}} quesos), otra decisión con posibilidades diferentes ({{Q2}} carnes) y otra con otras posibilidades ({{Q3}} vegetales), el número de combinaciones de todas las posibilidades es el resultado de multiplicarlas todas entre sí. Es decir:&lt;/p&gt;&lt;p&gt;{{Q1}} × {{Q2}} × {{Q3}} = {{A1}} combinaciones.&lt;/p&gt;</t>
  </si>
  <si>
    <t xml:space="preserve">{"id":"M5-NyO-38a-E-2","stimulus":"&lt;p&gt;Para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t>
  </si>
  <si>
    <t xml:space="preserve">M5-NyO-39a</t>
  </si>
  <si>
    <t xml:space="preserve">Construir la noción de equivalencia: la relación de igualdad entre dos miembros se mantiene al sumar, restar, multiplicar o dividir cada uno de estos miembros por el mismo número (EF05MA10)</t>
  </si>
  <si>
    <t xml:space="preserve">Completa la siguiente igualdad.
{{Q3}} + ... = {{Q1}} + {{Q2}}
{{A1}}*
{{A2}}
{{A3}}</t>
  </si>
  <si>
    <t xml:space="preserve">{{Q1}} : Mín = 60 ; Máx = 100 ; Step = 1
{{Q2}} : Mín = 10; Máx = 30; Step =1
{{Q3}} : Mín = 10; Máx = 30; Step = 1
</t>
  </si>
  <si>
    <t xml:space="preserve">A1 = {{Q1}}+{{Q2}}-{{Q3}}
A2 = {{Q2}}+{{Q3}}
A3 = {{Q1}}+{{Q2}}+{{Q3}}</t>
  </si>
  <si>
    <t xml:space="preserve">El resultado de la suma a la izquierda del igual tiene dar el mismo resultado que la suma a la derecha del igual.</t>
  </si>
  <si>
    <t xml:space="preserve">&lt;p&gt;Si en cada una de las partes de esta igualdad se realiza la misma operación, la igualdad no cambia.&lt;/p&gt;&lt;p&gt;En este caso, hay que restar {{Q3}} a ambas partes.&lt;/p&gt;&lt;p&gt;{{Q3}} + ... − {{Q3}} = {{Q1}} + {{Q2}} − {{Q3}}&lt;/p&gt;&lt;p&gt;... = {{Q1}} + {{Q2}} − {{Q3}} = {{A1}}&lt;/p&gt;</t>
  </si>
  <si>
    <t xml:space="preserve">{"id":"M5-NyO-39a-I-1","stimulus":"&lt;p&gt;Arraste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t>
  </si>
  <si>
    <t xml:space="preserve">Completa la siguiente igualdad.
{{Q1}} × {{Q2}} = {{Q3}} + ...
{{A1}}*
{{A2}}
{{A3}}</t>
  </si>
  <si>
    <t xml:space="preserve">{{Q1}} : Mín = 5; Máx = 10 ; Step = 1
{{Q2}} : Mín = 5; Máx = 10; Step =1
{{Q3}} : Mín = 1; Máx = 24; Step = 1</t>
  </si>
  <si>
    <t xml:space="preserve">A1 = {{Q1}}*{{Q2}} - {{Q3}}
A2 = {{Q1}}*{{Q2}}
A3 = {{Q1}}*{{Q2}} + {{Q3}}</t>
  </si>
  <si>
    <t xml:space="preserve">El resultado de la multiplicación tiene que ser igual al resultado de la suma.</t>
  </si>
  <si>
    <t xml:space="preserve">&lt;p&gt;Si en cada una de las partes de esta igualdad se realiza la misma operación, la igualdad no cambia.&lt;/p&gt;&lt;p&gt;En este caso, hay que restar {{Q3}} a ambas partes.&lt;/p&gt;&lt;p&gt;{{Q1}} × {{Q2}} − {{Q3}} = {{Q3}} + ... − {{Q3}}&lt;/p&gt;&lt;p&gt;{{Q1}} × {{Q2}} − {{Q3}} = ... = {{A1}}&lt;/p&gt;</t>
  </si>
  <si>
    <t xml:space="preserve">{"id":"M5-NyO-39a-I-2","stimulus":"&lt;p&gt;Arraste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t>
  </si>
  <si>
    <t xml:space="preserve">Completa la siguiente igualdad.
{{Q1}} + {{Q2}} = ... − {{Q3}}
{{A1}}*
{{A2}}
{{A3}}</t>
  </si>
  <si>
    <t xml:space="preserve">{{Q1}} : Mín = 20; Máx = 50 ; Step = 1
{{Q2}} : Mín = 20; Máx = 50; Step =1
{{Q3}} : Mín = 1; Máx = 49; Step = 1</t>
  </si>
  <si>
    <t xml:space="preserve">A1 = {{Q1}}+{{Q2}}+{{Q3}}
A2 = {{Q1}}+{{Q2}}-{{Q3}}
A3 = {{Q1}}+{{Q2}}</t>
  </si>
  <si>
    <t xml:space="preserve">El resultado de la suma tiene que ser igual al resultado de la resta.</t>
  </si>
  <si>
    <t xml:space="preserve">&lt;p&gt;Si en cada una de las partes de esta igualdad se realiza la misma operación, la igualdad no cambia.&lt;/p&gt;&lt;p&gt;En este caso, hay que sumar {{Q3}} a ambas partes.&lt;/p&gt;&lt;p&gt;{{Q1}} + {{Q2}} + {{Q3}} = ... − {{Q3}} + {{Q3}}&lt;/p&gt;&lt;p&gt;{{Q1}} + {{Q2}} + {{Q3}} = ... = {{A1}}&lt;/p&gt;</t>
  </si>
  <si>
    <t xml:space="preserve">{"id":"M5-NyO-39a-I-3","stimulus":"&lt;p&gt;Arraste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t>
  </si>
  <si>
    <t xml:space="preserve">Completa la siguiente igualdad.
{{Q1}} + {{Q2}} + {{Q3}} = {{Q4}} + {{A1}}</t>
  </si>
  <si>
    <t xml:space="preserve">{{Q1}} : Mín = 40 ; Máx = 99 ; Step = 1
{{Q2}} : Mín = 1 ; Máx = 99 ; Step = 1
{{Q3}} : Mín = 1 ; Máx = 99 ; Step = 1
{{Q4}} : Min = 1 ; Máx = 40 ; Step = 1</t>
  </si>
  <si>
    <t xml:space="preserve">A1 = {{Q1}} + {{Q2}} + {{Q3}} - {{Q4}}</t>
  </si>
  <si>
    <t xml:space="preserve">El resultado de la suma de la izquierda tiene que ser igual que el de la derecha.</t>
  </si>
  <si>
    <t xml:space="preserve">&lt;p&gt;Si en cada una de las partes de esta igualdad se realiza la misma operación, la igualdad no cambia.&lt;/p&gt;&lt;p&gt;En este caso, hay que restar {{Q4}} a ambas partes.&lt;/p&gt;&lt;p&gt;{{Q1}} + {{Q2}} + {{Q3}} − {{Q4}} = {{Q4}} + ... − {{Q4}}&lt;/p&gt;&lt;p&gt;{{Q1}} + {{Q2}} + {{Q3}} − {{Q4}} = ... = {{A1}}&lt;/p&gt;</t>
  </si>
  <si>
    <t xml:space="preserve">{"id":"M5-NyO-39a-E-1","stimulus":"&lt;p&gt;Complete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t>
  </si>
  <si>
    <t xml:space="preserve">Completa la siguiente igualdad.
{{T1}} : {{Q2}} = {{Q3}} − {{A1}}</t>
  </si>
  <si>
    <t xml:space="preserve">Q1: Mín = 2 ; Máx = 5 ; Step = 1
Q2: Mín = 10 ; Máx = 25 ; Step = 1
Q3: Mín = 1; Máx = 50 ; Step = 1</t>
  </si>
  <si>
    <t xml:space="preserve">T1 = {{Q1}}*{{Q2}}
A1 = {{Q3}}-{{Q1}}</t>
  </si>
  <si>
    <t xml:space="preserve">El resultado de la división tiene que ser el mismo que el de la resta.</t>
  </si>
  <si>
    <t xml:space="preserve">&lt;p&gt;Primero hay que calcular la división:&lt;/p&gt;&lt;p&gt;{{T1}} : {{Q2}} = {{Q3}} − ...&lt;/p&gt;&lt;p&gt;{{Q1}} = {{Q3}} − ...&lt;/p&gt;&lt;p&gt;En este caso, el número que hay que restar a {{Q3}} para que el resultado sea {{Q1}} es {{A1}}.&lt;/p&gt;</t>
  </si>
  <si>
    <t xml:space="preserve">{"id":"M5-NyO-39a-E-2","stimulus":"&lt;p&gt;Complete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t>
  </si>
  <si>
    <t xml:space="preserve">Completa la siguiente igualdad.
{{Q1}} + {{Q2}} = {{A1}} − {{Q3}}</t>
  </si>
  <si>
    <t xml:space="preserve">Q1: Mín = 10; Máx = 50; Step = 1
Q2: Mín = 10; Máx = 50; Step = 1
Q3: Mín = 10; Máx = 50; Step = 1</t>
  </si>
  <si>
    <t xml:space="preserve">A1 = {{Q1}}+{{Q2}}+{{Q3}}</t>
  </si>
  <si>
    <t xml:space="preserve">El resultado de la suma tiene que ser el mismo que el de la resta.</t>
  </si>
  <si>
    <t xml:space="preserve">&lt;p&gt;Si en cada una de las partes de esta igualdad se realiza la misma operación, la igualdad no cambia.&lt;/p&gt;&lt;p&gt;En este caso, hay que sumar {{Q3}} a ambas partes.&lt;/p&gt;&lt;p&gt;{{Q1}} + {{Q2}} = ... − {{Q3}}&lt;/p&gt;&lt;p&gt;{{Q1}} + {{Q2}} &lt;span style=\"color: #61C3D7;\"&gt;+ {{Q3}}&lt;/span&gt; = ... − {{Q3}} &lt;span style=\"color: #61C3D7;\"&gt;+ {{Q3}}&lt;/span&gt;&lt;/p&gt;&lt;p&gt;{{Q1}} + {{Q2}} + {{Q3}} = ...&lt;/span&gt;&lt;/p&gt;&lt;p&gt;{{A1}} = ...&lt;/p&gt;</t>
  </si>
  <si>
    <t xml:space="preserve">{"id":"M5-NyO-39a-E-3","stimulus":"&lt;p&gt;Completa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t>
  </si>
  <si>
    <t xml:space="preserve">M5-NyO-42a</t>
  </si>
  <si>
    <t xml:space="preserve">Resuelve problemas sencillos de enunciados matemáticos con un término desconocido (EF05MA11)</t>
  </si>
  <si>
    <t xml:space="preserve">Si Juan tuviese {{Q1}} años más, tendría la edad de su hermana Lucía. Si Lucía tiene {{T0}} años, ¿cuántos años tiene Juan? Selecciona la respuesta correcta.
{{T1}} años*
{{T2}} años
{{T3}} años
{{T4}} años
{{T5}} años
(Se ven 3)</t>
  </si>
  <si>
    <t xml:space="preserve">(Pendiente de revisar)</t>
  </si>
  <si>
    <t xml:space="preserve">Q1: Mín: 2; Máx: 10; Step: 1 
Q2: Mín: 2; Máx: 20; Step: 1</t>
  </si>
  <si>
    <t xml:space="preserve">T0 = {{Q1}}+{{Q2}}
T1 = {{Q2}}
T2 = {{Q2}}+1
T3 = {{Q2}}+2
T4 = {{Q2}}-1
T5 = {{Q2}}-2</t>
  </si>
  <si>
    <t xml:space="preserve">&lt;p&gt;Esta situación se puede reflejar con esta igualdad:&lt;/p&gt;&lt;p&gt;... + {{Q1}} = {{T0}}&lt;/p&gt;</t>
  </si>
  <si>
    <t xml:space="preserve">&lt;p&gt;Hay que sumar {{Q1}} años a la edad de Juan para obtener la de Lucía. Es decir:&lt;/p&gt;&lt;p&gt;... + {{Q1}} = {{T0}}&lt;/p&gt;&lt;p&gt;Por lo que la edad de Juan es:&lt;/p&gt;&lt;p&gt;{{T0}} − {{Q1}} = {{Q2}}&lt;/p&gt;</t>
  </si>
  <si>
    <t xml:space="preserve">{"id":"M5-NyO-42a-I-1","stimulus":"&lt;p&gt;Se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t>
  </si>
  <si>
    <t xml:space="preserve">La abuela de Patricia se ha tomado hasta ahora {{Q1}} pastillas de un envase de medicamentos. Si en el envase quedan {{Q2}} pastillas, ¿cuántas contenía al principio? Selecciona la respuesta correcta.
{{T1}} pastillas*
{{T2}} pastillas
{{T3}} pastillas
{{T4}} pastillas
{{T5}} pastillas
(Se ven 3)</t>
  </si>
  <si>
    <t xml:space="preserve">Q1: Mín = 2; Máx = 16; Step = 2
Q2: Mín = 2; Máx = 16; Step = 2</t>
  </si>
  <si>
    <t xml:space="preserve">T1 = {{Q1}}+{{Q2}}
T2 = {{Q1}}+{{Q2}}+1
T3 = {{Q1}}+{{Q2}}+2
T4 = {{Q1}}+{{Q2}}-1
T5 = {{Q1}}+{{Q2}}-2</t>
  </si>
  <si>
    <t xml:space="preserve">&lt;p&gt;Esta situación se puede reflejar con esta igualdad:&lt;/p&gt;&lt;p&gt;... − {{Q1}} = {{Q2}}&lt;/p&gt;</t>
  </si>
  <si>
    <t xml:space="preserve">&lt;p&gt;Hay que restar {{Q1}} a las pastillas iniciales del envase para obtener las que quedan. Es decir:&lt;/p&gt;&lt;p&gt;... − {{Q1}} = {{Q2}}&lt;/p&gt;&lt;p&gt;Por lo que las pastillas que había al principio eran:&lt;/p&gt;&lt;p&gt;{{Q2}} + {{Q1}} = {{T1}}&lt;/p&gt;</t>
  </si>
  <si>
    <t xml:space="preserve">{"id":"M5-NyO-42a-I-2","stimulus":"&lt;p&gt;A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t>
  </si>
  <si>
    <t xml:space="preserve">Guillermo les ha regalado {{Q1}} caramelos a cada uno de sus sobrinos. Si en total ha dado {{T0}} caramelos, ¿cuántos sobrinos tiene Guillermo? Selecciona la respuesta correcta.
{{T1}} sobrinos*
{{T2}} sobrinos
{{T3}} sobrinos
{{T4}} sobrinos
{{T5}} sobrinos
Se ven 3</t>
  </si>
  <si>
    <t xml:space="preserve">Q1: Mín = 4; Máx = 10; Step = 1
Q2: Mín = 4; Máx = 10; Step = 1</t>
  </si>
  <si>
    <t xml:space="preserve">T0 = {{Q1}}*{{Q2}}
T1 = {{Q2}}
T2 = {{Q2}} + 1
T3 = {{Q2}} + 2
T4 = {{Q2}} - 1
T5 = {{Q2}} - 2</t>
  </si>
  <si>
    <t xml:space="preserve">&lt;p&gt;Esta situación se puede reflejar con esta igualdad:&lt;/p&gt;&lt;p&gt;... × {{Q1}} = {{T0}}&lt;/p&gt;</t>
  </si>
  <si>
    <t xml:space="preserve">&lt;p&gt;Hay que multiplicar los {{Q1}} caramelos por el número de sobrinos para obtener todos los caramelos que se repartieron. Es decir:&lt;/p&gt;&lt;p&gt;... × {{Q1}} = {{T0}}&lt;/p&gt;&lt;p&gt;Por lo que el número de sobrinos es:&lt;/p&gt;&lt;p&gt;{{T0}} : {{Q1}} = {{Q2}}&lt;/p&gt;</t>
  </si>
  <si>
    <t xml:space="preserve">{"id":"M5-NyO-42a-I-3","stimulus":"&lt;p&gt;Guilherme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t>
  </si>
  <si>
    <t xml:space="preserve">Una frutería ha repartido en {{Q1}} cajas los melocotones que tiene. Si en cada caja ha puesto {{Q2}} melocotones, ¿cuántos melocotones tiene?
{{T1}} melocotones*
{{T2}} melocotones
{{T3}} melocotones
{{T4}} melocotones
{{T5}} melocotones
Se ven 3</t>
  </si>
  <si>
    <t xml:space="preserve">Q1: Mín = 3; Máx = 8; Step = 1
Q2: Mín = 8; Máx = 12; Step = 1</t>
  </si>
  <si>
    <t xml:space="preserve">T1 = {{Q1}}*{{Q2}}
T2 = {{Q1}}*{{Q2}}+1
T3 = {{Q1}}*{{Q2}}+2
T4 = {{Q1}}*{{Q2}}-1
T5 = {{Q1}}*{{Q2}}-2</t>
  </si>
  <si>
    <t xml:space="preserve">&lt;p&gt;Esta situación se puede reflejar con esta igualdad:&lt;/p&gt;&lt;p&gt;... : {{Q1}} = {{Q2}}&lt;/p&gt;</t>
  </si>
  <si>
    <t xml:space="preserve">&lt;p&gt;Hay que dividir todos los melocotones entre {{Q1}} cajas para obtener los que hay en cada una. Es decir:&lt;/p&gt;&lt;p&gt;... : {{Q1}} = {{Q2}}&lt;/p&gt;&lt;p&gt;Por lo que el número total de melocones es:&lt;/p&gt;&lt;p&gt;{{Q2}} × {{Q1}} = {{T1}}&lt;/p&gt;</t>
  </si>
  <si>
    <t xml:space="preserve">{"id":"M5-NyO-42a-I-4","stimulus":"&lt;p&gt;Um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t>
  </si>
  <si>
    <t xml:space="preserve">En un juego de mesa, Nacho ha avanzado su ficha {{T1}} casillas después de tirar dos dados. La puntuación de uno de los dos es {{Q1}}, ¿cuál es la puntuación del otro?
La puntuación del otro dado es {{A1}}.</t>
  </si>
  <si>
    <t xml:space="preserve">Q1-Q2: Mín: 1; Máx: 6; Step: 1</t>
  </si>
  <si>
    <t xml:space="preserve">&lt;p&gt;Esta situación se puede reflejar con esta igualdad:&lt;/p&gt;&lt;p&gt;... + {{Q1}} = {{T1}}&lt;/p&gt;</t>
  </si>
  <si>
    <t xml:space="preserve">&lt;p&gt;Hay que sumar {{Q1}} a los puntos del otro dado para obtener la puntuación total. Es decir:&lt;/p&gt;&lt;p&gt;... + {{Q1}} = {{T1}}&lt;/p&gt;&lt;p&gt;Por lo que la puntuación del segundo dado es:&lt;/p&gt;&lt;p&gt;{{T1}} − {{Q1}} = {{Q2}}&lt;/p&gt;</t>
  </si>
  <si>
    <t xml:space="preserve">{"id":"M5-NyO-42a-E-1","stimulus":"&lt;p&gt;Em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t>
  </si>
  <si>
    <t xml:space="preserve">Un jardinero tiene que regar todos los árboles de una plaza. Si ya ha regado {{Q1}} y le quedan {{Q2}}, ¿cuántos árboles hay en la plaza?
En la plaza hay {{A1}} árboles.</t>
  </si>
  <si>
    <t xml:space="preserve">Q1-Q2: Mín = 2; Máx = 16; Step = 1</t>
  </si>
  <si>
    <t xml:space="preserve">&lt;p&gt;Hay que restar {{Q1}} a los árboles de la plaza para obtener los que quedan por regar. Es decir:&lt;/p&gt;&lt;p&gt;... − {{Q1}} = {{Q2}}&lt;/p&gt;&lt;p&gt;Por lo que los árboles de la plaza son:&lt;/p&gt;&lt;p&gt;{{Q2}} + {{Q1}} = {{A1}}&lt;/p&gt;</t>
  </si>
  <si>
    <t xml:space="preserve">{"id":"M5-NyO-42a-E-2","stimulus":"&lt;p&gt;Um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t>
  </si>
  <si>
    <t xml:space="preserve">Para realizar la mudanza de unas oficinas, cada trabajador ha bajado {{Q1}} cajas hasta la calle. Si han sido {{T0}} cajas en total, ¿cuántas personas se han encargado de la mudanza?
Se han encargado {{A1}} trabajadores.</t>
  </si>
  <si>
    <t xml:space="preserve">Q1: Mín = 10; Máx = 20; Step = 1
Q2: Mín = 10; Máx = 20; Step = 1</t>
  </si>
  <si>
    <t xml:space="preserve">T0 = {{Q1}}*{{Q2}}
A1 = {{Q2}}</t>
  </si>
  <si>
    <t xml:space="preserve">&lt;p&gt;Hay que multiplicar las {{Q1}} cajas por el número de trabajadores para obtener el número total de cajas. Es decir:&lt;/p&gt;&lt;p&gt;... × {{Q1}} = {{T0}}&lt;/p&gt;&lt;p&gt;Por lo que el número de trabajadores es:&lt;/p&gt;&lt;p&gt;{{T0}} : {{Q1}} = {{Q2}}&lt;/p&gt;</t>
  </si>
  <si>
    <t xml:space="preserve">{"id":"M5-NyO-42a-E-3","stimulus":"&lt;p&gt;Para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t>
  </si>
  <si>
    <t xml:space="preserve">Los padres de Martina han comprado globos por su fiesta de cumpleaños. Si en cada una de las {{Q1}} mesas han colocado {{Q1}} globos, ¿cuántos globos había?
Había {{A1}} globos.</t>
  </si>
  <si>
    <t xml:space="preserve">Q1: Mín = 3; Máx = 10; Step = 1
Q2: Mín = 20; Máx = 50; Step = 1</t>
  </si>
  <si>
    <t xml:space="preserve">&lt;p&gt;Hay que dividir todos los globos entre {{Q1}} mesas para obtener los que hay en cada una. Es decir:&lt;/p&gt;&lt;p&gt;... : {{Q1}} = {{Q2}}&lt;/p&gt;&lt;p&gt;Por lo que el número total de globos es:&lt;/p&gt;&lt;p&gt;{{Q2}} × {{Q1}} = {{A1}}&lt;/p&gt;</t>
  </si>
  <si>
    <t xml:space="preserve">{"id":"M5-NyO-42a-E-4","stimulus":"&lt;p&gt;Os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t>
  </si>
  <si>
    <t xml:space="preserve">M5-NyO-43a</t>
  </si>
  <si>
    <t xml:space="preserve">Resuelve problemas que implican una variación de proporcionalidad directa entre dos cantidades (como ingredientes de recetas de cocina) (EF05MA12)</t>
  </si>
  <si>
    <t xml:space="preserve">En un bar ponen {{Q1}} g de embutido en cada bocadillo. ¿Cuánto embutido llevarán {{Q2}} bocadillos?
{{A1}} g*
{{A2}} g
{{A3}} g
{{A4}} g
(Se ven 3 opciones)</t>
  </si>
  <si>
    <t xml:space="preserve">Q1: Mín = 20; Máx = 30 ; Step = 1
Q2: Mín = 2; Máx = 20 ; Step = 1</t>
  </si>
  <si>
    <t xml:space="preserve">A1 = {{Q1}}*{{Q2}}
A2 = {{Q1}}+{{Q2}}
A3 = {{A1}}+1
A4 = {{A1}}-1</t>
  </si>
  <si>
    <t xml:space="preserve">Dos cantidades son directamente proporcionales si, al multiplicar o dividir una por un número determinado, la otra se multiplica o se divide por el mismo número.</t>
  </si>
  <si>
    <t xml:space="preserve">&lt;p&gt;Dos cantidades son directamente proporcionales si, al multiplicar o dividir una por un número determinado, la otra se multiplica o se divide por el mismo número.&lt;/p&gt;&lt;p&gt;En este caso, si 1 bocadillo contiene {{Q1}} g de embutido, 1 × {{Q2}} bocadillos contendrán {{Q1}} × {{Q2}} g de embutido.&lt;/p&gt;
Sin TE individual</t>
  </si>
  <si>
    <t xml:space="preserve">{"id":"M5-NyO-43a-I-1","stimulus":"&lt;p&gt;Em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</si>
  <si>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 xml:space="preserve">Una cocinera utiliza {{Q1}} g de matequilla para preparar un pastel. ¿Cuánta mantequilla llevarán {{Q2}} pasteles?
{{A1}} g*
{{A2}} g
{{A3}} g
{{A4}} g
(Se ven 3 opciones)</t>
  </si>
  <si>
    <r>
      <rPr>
        <sz val="12"/>
        <color rgb="FF000000"/>
        <rFont val="Calibri"/>
        <family val="0"/>
        <charset val="1"/>
      </rPr>
      <t xml:space="preserve">Para preparar un pastel se necesitan {{Q1}} gr de matequilla. Completa la tabla de acuerdo a esta información.
</t>
    </r>
    <r>
      <rPr>
        <b val="true"/>
        <sz val="12"/>
        <color rgb="FF000000"/>
        <rFont val="Calibri"/>
        <family val="0"/>
        <charset val="1"/>
      </rPr>
      <t xml:space="preserve">TABLA
Cantidad de pasteles | Cantidad de mantequilla (gr)
</t>
    </r>
    <r>
      <rPr>
        <sz val="12"/>
        <color rgb="FF000000"/>
        <rFont val="Calibri"/>
        <family val="0"/>
        <charset val="1"/>
      </rPr>
      <t xml:space="preserve">1                                     | {{Q1}}
{{Q2}}                            | {{A1}}
{{Q3}}                            | {</t>
    </r>
    <r>
      <rPr>
        <b val="true"/>
        <sz val="12"/>
        <color rgb="FF000000"/>
        <rFont val="Calibri"/>
        <family val="0"/>
        <charset val="1"/>
      </rPr>
      <t xml:space="preserve">{A2}}
</t>
    </r>
  </si>
  <si>
    <t xml:space="preserve">Q1: Mín = 50; Máx = 200; Step = 10
Q2: Mín = 2; Máx = 20; Step = 1</t>
  </si>
  <si>
    <t xml:space="preserve">&lt;p&gt;Dos cantidades son directamente proporcionales si, al multiplicar o dividir una por un número determinado, la otra se multiplica o se divide por el mismo número.&lt;/p&gt;&lt;p&gt;En este caso, si en 1 pastel se usan {{Q1}} g de mantequilla, en 1 × {{Q2}} pasteles se usarán {{Q1}} × {{Q2}} g de mantequilla.&lt;/p&gt;
Sin TE individual</t>
  </si>
  <si>
    <t xml:space="preserve">{"id":"M5-NyO-43a-I-2","stimulus":"&lt;p&gt;Uma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t>
  </si>
  <si>
    <t xml:space="preserve">Josefina sabe escribir {{Q1}} palabras en 1 minuto en el ordenador. ¿Cuántas puede escribir en {{Q2}} minutos? 
Puede escribir {{A1}} palabras en {{Q2}} minutos.</t>
  </si>
  <si>
    <t xml:space="preserve">Q1: Min = 20 ; Máx = 30; Step = 1
Q2: Min = 10; Máx = 30; Step = 1</t>
  </si>
  <si>
    <t xml:space="preserve">&lt;p&gt;Dos cantidades son directamente proporcionales si, al multiplicar o dividir una por un número determinado, la otra se multiplica o se divide por el mismo número.&lt;/p&gt;&lt;p&gt;En este caso, si escribe {{Q1}} palabras en 1 minuto, escribirá {{Q1}} × {{Q2}} palabras en 1 × {{Q2}} minutos.&lt;/p&gt;
Sin TE individual</t>
  </si>
  <si>
    <t xml:space="preserve">{"id":"M5-NyO-43a-E-1","stimulus":"&lt;p&gt;Josefina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t>
  </si>
  <si>
    <t xml:space="preserve">Durante una boda se van a servir {{Q1}} aperitivos para cada invitado. Si van a venir {{Q2}} invitados, ¿cuántos aperitivos se van a preparar?
Se van a preparar {{A1}} aperitivos.</t>
  </si>
  <si>
    <t xml:space="preserve">Q1: Mín = 10; Máx = 20 ; Step = 1
Q2: Mín = 30; Máx = 50; Step = 1</t>
  </si>
  <si>
    <t xml:space="preserve">&lt;p&gt;Dos cantidades son directamente proporcionales si, al multiplicar o dividir una por un número determinado, la otra se multiplica o se divide por el mismo número.&lt;/p&gt;&lt;p&gt;En este caso, si se sirven {{Q1}} aperitivos a cada invitado, se servirán {{Q1}} × {{Q2}} aperitivos a 1 × {{Q2}} invitados.&lt;/p&gt;
Sin TE individual</t>
  </si>
  <si>
    <t xml:space="preserve">{"id":"M5-NyO-43a-E-2","stimulus":"&lt;p&gt;Durante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t>
  </si>
  <si>
    <t xml:space="preserve">M5-NyO-44a</t>
  </si>
  <si>
    <t xml:space="preserve">Resuelve problemas que implican la división de una cantidad en dos partes desiguales, de las cuales una es el doble de la otra (EF05MA13)</t>
  </si>
  <si>
    <t xml:space="preserve">Se ha dividido al número {{Q1}} en dos partes desiguales de forma que una sea el doble que la otra. ¿Cuál es el valor de la parte más grande?
{{A1}}*
{{A2}}
{{A3}}
{{A4}}
{{A5}}
Se ven 3</t>
  </si>
  <si>
    <t xml:space="preserve">{{Q1}} : Min = 102 ; Máx = 999 ; Step = 3</t>
  </si>
  <si>
    <t xml:space="preserve">A1 = 2*{{Q1}}/3
A2 = {{Q1}}/3
A3 = 3*{{Q1}}/2
A4 =1+ 2*{{Q1}}/3 
A5 =2*{{Q1}}/3 -1</t>
  </si>
  <si>
    <t xml:space="preserve">La parte mayor es 2/3 de {{Q1}} y la menor, 1/3 de {{Q1}}.</t>
  </si>
  <si>
    <t xml:space="preserve">&lt;p&gt;El resultado es 2/3 de {{Q1}}.&lt;/p&gt;&lt;p&gt;{{Q1}} × 2/3 = ({{Q1}} : 3) × 2 = {{T1}} × 2 = {{A1}}&lt;/p&gt;</t>
  </si>
  <si>
    <t xml:space="preserve">{{T1}} = {{Q1}}/3</t>
  </si>
  <si>
    <t xml:space="preserve">{"id":"M5-NyO-44a-I-1","stimulus":"&lt;p&gt;O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t>
  </si>
  <si>
    <t xml:space="preserve">Se ha dividido al número {{Q1}} en dos partes desiguales de forma que una sea el doble que la otra. ¿Cuál es el valor de cada una?
La parte mayor vale {{A1}} y la menor, {{A2}}.</t>
  </si>
  <si>
    <t xml:space="preserve">A1 = 2*{{Q1}}/3
A2 = {{Q1}}/3</t>
  </si>
  <si>
    <t xml:space="preserve">&lt;p&gt;La parte mayor es 2/3 de {{Q1}}.&lt;/p&gt;&lt;p&gt;{{Q1}} × 2/3 = ({{Q1}} : 3 ) × 2 = {{A2}} × 2 = {{A1}}&lt;/p&gt;&lt;p&gt;La parte menor es 1/3 de {{Q1}}.&lt;/p&gt;&lt;p&gt;{{Q1}} × 1/3 = {{Q1}} : 3 = {{A1}}&lt;/p&gt;</t>
  </si>
  <si>
    <t xml:space="preserve">{"id":"M5-NyO-44a-E-1","stimulus":"&lt;p&gt;O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t>
  </si>
  <si>
    <t xml:space="preserve">Una madre ha repartido {{Q1}} monedas entre sus dos hijos de tal forma que al hijo menor le ha dado el doble que al mayor. ¿Cuántas monedas ha recibido el hijo mayor?
El hijo mayor ha recibido {{A1}} monedas.</t>
  </si>
  <si>
    <t xml:space="preserve">{{Q1}} : Min = 6 ; Máx = 120 ; Step = 3</t>
  </si>
  <si>
    <t xml:space="preserve">A1 = {{Q1}}/3</t>
  </si>
  <si>
    <t xml:space="preserve">&lt;p&gt;El hijo mayor ha recibido 1/3 de {{Q1}} monedas.&lt;/p&gt;&lt;p&gt;{{Q1}} × 1/3 = {{Q1}} : 3 = {{A1}} monedas&lt;/p&gt;</t>
  </si>
  <si>
    <t xml:space="preserve">{"id":"M5-NyO-44a-A-1","stimulus":"&lt;p&gt;Uma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t>
  </si>
  <si>
    <t xml:space="preserve">Hemos cortado una cuerda de &lt;span class=\"no-break\"&gt;{{Q1}} m&lt;/span&gt; de longitud en dos trozos de forma que el primero mide el doble que el segundo. ¿Cuánto mide el trozo más grande?
El trozo más grande mide &lt;span class=\"no-break\"&gt;{{A1}} m.&lt;/span&gt;</t>
  </si>
  <si>
    <t xml:space="preserve">{{Q1}} : Min = 6 ; Máx = 60 ; Step = 3</t>
  </si>
  <si>
    <t xml:space="preserve">A1 = 2*{{Q1}}/3</t>
  </si>
  <si>
    <t xml:space="preserve">&lt;p&gt;El trozo mayor es 2/3 de {{Q1}} m.&lt;/p&gt;&lt;p&gt;{{Q1}} × 2/3 = ({{Q1}} : 3) × 2 = {{T1}} × 2 = {{A1}} m&lt;/p&gt;</t>
  </si>
  <si>
    <t xml:space="preserve">{"id":"M5-NyO-44a-A-2","stimulus":"&lt;p&gt;Uma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t>
  </si>
  <si>
    <t xml:space="preserve">Un grupo de amigos pretende hacer en bicicleta los {{Q1}} km que separan dos pueblos. Si han parado a merendar cuando la distancia recorrida era el doble de la que quedaba por recorrer, ¿cuántos kilómetros llevaban pedaleados ya?
Han pedaleado &lt;span class=\"no-break\"&gt;{{A1}} km.&lt;/span&gt;</t>
  </si>
  <si>
    <t xml:space="preserve">{{Q1}} : Min = 12 ; Máx = 45 ; Step = 3</t>
  </si>
  <si>
    <t xml:space="preserve">A1= 2*{{Q1}}/3</t>
  </si>
  <si>
    <t xml:space="preserve">&lt;p&gt;Llevan pedaleados 2/3 de {{Q1}} km.&lt;/p&gt;&lt;p&gt;{{Q1}} × 2/3 = ({{Q1}} : 3) × 2 = {{T1}} × 2 = {{A1}} km&lt;/p&gt;</t>
  </si>
  <si>
    <t xml:space="preserve">{"id":"M5-NyO-44a-A-3","stimulus":"&lt;p&gt;Um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t>
  </si>
  <si>
    <t xml:space="preserve">Para un trabajo de clase, un profesor va a dividir sus {{Q1}} alumnos en dos grupos de forma que el primero tendrá el doble de alumnos que el segundo. ¿De cuántos alumnos se compondrá cada grupo?
El grupo mayor tendrá {{A1}} alumnos, mientras que el menor, {{A2}}.</t>
  </si>
  <si>
    <t xml:space="preserve">{{Q1}} : Min = 15 ; Máx = 39 ; Step = 3</t>
  </si>
  <si>
    <t xml:space="preserve">&lt;p&gt;El primer grupo es 2/3 de {{Q1}} alumnos.&lt;/p&gt;&lt;p&gt;{{Q1}} × 2/3 = ({{Q1}} : 3 ) × 2 = {{A2}} × 2 = {{A1}}&lt;/p&gt;&lt;p&gt;El segundo grupo es 1/3 de {{Q1}} alumnos.&lt;/p&gt;&lt;p&gt;{{Q1}} × 1/3 = {{Q1}} : 3 = {{A1}} alumnos&lt;/p&gt;</t>
  </si>
  <si>
    <t xml:space="preserve">{"id":"M5-NyO-44a-A-4","stimulus":"&lt;p&gt;Para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t>
  </si>
  <si>
    <t xml:space="preserve">Un artista ha tardado {{Q1}} min en pintar dos cuadros. Para el primero ha dedicado el doble de tiempo que para el segundo. ¿Cuántos minutos ha destinado al segundo cuadro?
Ha pintado el segundo cuadro en {{A1}} min.</t>
  </si>
  <si>
    <t xml:space="preserve">{{Q1}} : Min = 60 ; Máx = 360 ; Step = 3</t>
  </si>
  <si>
    <t xml:space="preserve">&lt;p&gt;El pintor ha dedicado 1/3 de los {{Q1}} min al segundo cuadro.&lt;/p&gt;&lt;p&gt;{{Q1}} × 1/3 = {{Q1}} : 3 = {{A1}} min&lt;/p&gt;</t>
  </si>
  <si>
    <t xml:space="preserve">{"id":"M5-NyO-44a-A-5","stimulus":"&lt;p&gt;Um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t>
  </si>
  <si>
    <t xml:space="preserve">M5-NyO-26a</t>
  </si>
  <si>
    <t xml:space="preserve">Escribe números decimales usando palabras (sin parte entera, hasta 3 decimales)</t>
  </si>
  <si>
    <t xml:space="preserve">Selecciona cómo se lee el número {{Q1}}.{{Q2}}.
Se lee: &lt;i&gt;{{T1}} unidades y {{T2}} milésimas.&lt;/i&gt;*
Se lee: &lt;i&gt;{{T1}} coma {{T2}}.&lt;/i&gt;*
Se lee: &lt;i&gt;{{T1}} coma cero {{T2}}.&lt;/i&gt;
Se lee: &lt;i&gt;{{T1}} unidades y {{T2}} centésimas.&lt;/i&gt;
Se lee: &lt;i&gt;{{T1}} unidades y {{T2}} décimas.&lt;/i&gt;
Se lee: &lt;i&gt;{{T2}} milésimas.&lt;/i&gt;
(se ven 3 opciones, 1 correcta)</t>
  </si>
  <si>
    <t xml:space="preserve">Q1: Mín: 2; Máx: 9; Step: 1
Q2: Mín: 101; Máx: 999; Step: 1</t>
  </si>
  <si>
    <t xml:space="preserve">T1 = Lemonlib.numToWords({{Q1}}, 'es')
T2 = Lemonlib.numToWords({{Q2}}, 'es')</t>
  </si>
  <si>
    <t xml:space="preserve">Según la posición que ocupan detrás de la coma, los números pueden ser décimas, centésimas o milésimas.</t>
  </si>
  <si>
    <t xml:space="preserve">&lt;p&gt;Según la posición que ocupan detrás de la coma, los números pueden ser décimas, centésimas o milésimas.&lt;/p&gt;
-Si falla A3
&lt;p&gt;Después de la coma no hay un cero.&lt;/p&gt;
-Si falla A4
&lt;p&gt;Como el número tiene tres decimales, se leen como milésimas.&lt;/p&gt;
-Si falla A5
&lt;p&gt;Como el número tiene tres decimales, se leen como milésimas.&lt;/p&gt;
-Si falla A6
&lt;p&gt;El número tiene también una parte entera, el {{Q1}}.&lt;/p&gt;</t>
  </si>
  <si>
    <t xml:space="preserve">{"id":"M5-NyO-26a-I-1","stimulus":"&lt;p&gt;Selecione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t>
  </si>
  <si>
    <t xml:space="preserve">Selecciona cómo se lee el número {{Q1}}.{{Q2}}.
Se lee: &lt;i&gt;{{T1}} unidades y {{T2}} centésimas.&lt;/i&gt;*
Se lee: &lt;i&gt;{{T1}} coma {{T2}}.&lt;/i&gt;*
Se lee: &lt;i&gt;{{T1}} coma cero {{T2}}.&lt;/i&gt;
Se lee: &lt;i&gt;{{T1}} unidades y {{T2}} décimas.&lt;/i&gt;
Se lee: &lt;i&gt;{{T1}} unidades y {{T2}} milésimas.&lt;/i&gt;
Se lee: &lt;i&gt;{{T2}} centésimas.&lt;/i&gt;
(se ven 3 opciones, 1 correcta)</t>
  </si>
  <si>
    <t xml:space="preserve">Q1: Mín: 2; Máx: 9; Step: 1
Q2: Mín = 10; Máx = 99; Step: 1</t>
  </si>
  <si>
    <t xml:space="preserve">&lt;p&gt;Según la posición que ocupan detrás de la coma, los números pueden ser décimas, centésimas o milésimas.&lt;/p&gt;
-Si falla A3
&lt;p&gt;Después de la coma no hay un cero.&lt;/p&gt;
-Si falla A4
&lt;p&gt;Como el número tiene dos decimales, se leen como centésimas.&lt;/p&gt;
-Si falla A5
&lt;p&gt;Como el número tiene dos decimales, se leen como centésimas.&lt;/p&gt;
-Si falla A6
&lt;p&gt;El número tiene también una parte entera, el {{Q1}}.&lt;/p&gt;</t>
  </si>
  <si>
    <t xml:space="preserve">{"id":"M5-NyO-26a-I-2","stimulus":"&lt;p&gt;Selecione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t>
  </si>
  <si>
    <t xml:space="preserve">Selecciona cómo se lee el número {{Q1}}.{{Q2}}.
Se lee: &lt;i&gt;{{T1}} unidades y {{T2}} décimas.&lt;/i&gt;*
Se lee: &lt;i&gt;{{T1}} coma {{T2}}.&lt;/i&gt;*
Se lee: &lt;i&gt;{{T1}} coma cero {{T2}}.&lt;/i&gt;
Se lee: &lt;i&gt;{{T1}} unidades y {{T2}} centésimas.&lt;/i&gt;
Se lee: &lt;i&gt;{{T1}} unidades y {{T2}} milésimas.&lt;/i&gt;
Se lee: &lt;i&gt;{{T2}} décimas.&lt;/i&gt;
(se ven 3 opciones, 1 correcta)</t>
  </si>
  <si>
    <t xml:space="preserve">Q1: Mín: 2; Máx: 9; Step: 1
Q2: Mín = 2; Máx = 9; Step: 1</t>
  </si>
  <si>
    <t xml:space="preserve">&lt;p&gt;Según la posición que ocupan detrás de la coma, los números pueden ser décimas, centésimas o milésimas.&lt;/p&gt;
-Si falla A3
&lt;p&gt;Después de la coma no hay un cero.&lt;/p&gt;
-Si falla A4
&lt;p&gt;Como el número tiene un decimal, se lee como décimas.&lt;/p&gt;
-Si falla A5
&lt;p&gt;Como el número tiene un decimal, se lee como décimas.&lt;/p&gt;
-Si falla A6
&lt;p&gt;El número tiene también una parte entera, el {{Q1}}.&lt;/p&gt;</t>
  </si>
  <si>
    <t xml:space="preserve">{"id":"M5-NyO-26a-I-3","stimulus":"&lt;p&gt;Selecione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t>
  </si>
  <si>
    <t xml:space="preserve">Completa la forma en la que se escribe el siguiente número decimal.
{{T1}}: {{T2}} {{A1}}</t>
  </si>
  <si>
    <t xml:space="preserve">Q1 = Min = 2; Max = 9; Step 1</t>
  </si>
  <si>
    <t xml:space="preserve">T1 = {{Q1}}/10
T2 = Lemonlib.numToWords({{Q1}}, 'es')
A1 = "décimas"</t>
  </si>
  <si>
    <t xml:space="preserve">&lt;p&gt;Según la posición que ocupan detrás de la coma, los números pueden ser décimas, centésimas o milésimas.&lt;/p&gt;</t>
  </si>
  <si>
    <t xml:space="preserve">{"id":"M5-NyO-26a-E-1","stimulus":"&lt;p&gt;Escreva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t>
  </si>
  <si>
    <t xml:space="preserve">Q1 = Min = 2; Max = 99; Step 1</t>
  </si>
  <si>
    <t xml:space="preserve">T1 = {{Q1}}/100
T2 = Lemonlib.numToWords({{Q1}}, 'es')
A1 = "centésimas"</t>
  </si>
  <si>
    <t xml:space="preserve">{"id":"M5-NyO-26a-E-2","stimulus":"&lt;p&gt;Escreva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t>
  </si>
  <si>
    <t xml:space="preserve">Q1 = Min = 2; Max = 999; Step 1</t>
  </si>
  <si>
    <t xml:space="preserve">T1 = {{Q1}}/1000
T2 = Lemonlib.numToWords({{Q1}}, 'es')
A1 =  "milésimas"</t>
  </si>
  <si>
    <t xml:space="preserve">{"id":"M5-NyO-26a-E-3","stimulus":"&lt;p&gt;Escreva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t>
  </si>
  <si>
    <t xml:space="preserve">M5-NyO-26b</t>
  </si>
  <si>
    <t xml:space="preserve">Establece equivalencias entre los diferentes decimales (décimas, centésimas y milésimas)</t>
  </si>
  <si>
    <t xml:space="preserve">Selecciona la equivalencia decimal correcta.
{{T1}} milésimas = {{Q1}} décimas*
{{Q2}} unidades = {{T2}} milésimas*
{{Q3}} centésimas = {{T3}} milésimas*
{{T4}} décimas = {{Q4}} unidades*
{{T5}} milésimas = {{Q5}} décimas
{{Q6}} unidades = {{T6}} milésimas
{{Q7}} centésimas = {{T7}} milésimas
{{T8}} décimas = {{Q8}} unidades
(Se ven 3)</t>
  </si>
  <si>
    <t xml:space="preserve">Unir cada expresión con su equivalencia
7 unidades = ... décimas
4 centésimas = ... milésimas
{{Q3}} unidades = {{A3}} centésimas
{{Q4}} décimas = {{A4}} centésimas</t>
  </si>
  <si>
    <t xml:space="preserve">Q1-Q8: mín = 1; máx = 50; step 1</t>
  </si>
  <si>
    <t xml:space="preserve">T1 = {{Q1}}*100
T2 = {{Q2}}*1000
T3 = {{Q3}}*10
T4 = {{Q4}}*10
T5 = {{Q5}}*1000
T6 = {{Q6}}*100
T7 = {{Q7}}*1000
T8 = {{Q8}}*100</t>
  </si>
  <si>
    <t xml:space="preserve">IMAGEN M5-NyO-26b-1</t>
  </si>
  <si>
    <t xml:space="preserve">&lt;p&gt;Las equivalencias entre decimales son:&lt;/p&gt;
IMAGEN M5-NyO-26b-1
-Si falla A5
&lt;p&gt;En realidad:&lt;/p&gt;&lt;p&gt;{{T5}} milésimas = {{T10}} décimas&lt;/p&gt;
-Si falla A6
&lt;p&gt;En realidad:&lt;/p&gt;&lt;p&gt;{{Q6}} unidades = {{T11}} milésimas&lt;/p&gt;
-Si falla A7
&lt;p&gt;En realidad:&lt;/p&gt;&lt;p&gt;{{Q7}} centésimas = {{T12}} milésimas&lt;/p&gt;
-Si falla A8
&lt;p&gt;En realidad:&lt;/p&gt;&lt;p&gt;{{T8}} décimas = {{T13}} unidades&lt;/p&gt;</t>
  </si>
  <si>
    <t xml:space="preserve">T10 = {{Q5}}*10
T11 = {{Q6}}*1000
T12 = {{Q7}}*10
T13 = {{Q8}}*10</t>
  </si>
  <si>
    <t xml:space="preserve">{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t>
  </si>
  <si>
    <t xml:space="preserve">Completa estas equivalencias.
{{Q1}} unidades = {{A1}} milésimas
{{Q2}} décimas = {{A2}} centésimas</t>
  </si>
  <si>
    <t xml:space="preserve">Q1: mín = 1; máx = 100; step 1
Q2: mín = 1; máx = 99; step 1</t>
  </si>
  <si>
    <t xml:space="preserve">A1 = {{Q1}}*1000
A2 = {{Q2}}*10</t>
  </si>
  <si>
    <t xml:space="preserve">&lt;p&gt;Las equivalencias entre decimales son:&lt;/p&gt;
IMAGEN M5-NyO-26b-1
- Si A1:
{{Q1}} unidades = {{Q1}} × 1 000 = {{A1}} milésimas
- Si A2:
{{Q2}} décimas = {{Q2}} × 10 = {{A1}} centésimas</t>
  </si>
  <si>
    <t xml:space="preserve">{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t>
  </si>
  <si>
    <t xml:space="preserve">Completa estas equivalencias.
{{Q1}} décimas = {{A1}} milésimas
{{Q2}} unidades = {{A2}} décimas</t>
  </si>
  <si>
    <t xml:space="preserve">Q1: mín = 1; máx = 99; step 1
Q2: mín = 1; máx = 99; step 1</t>
  </si>
  <si>
    <t xml:space="preserve">A1 = {{Q1}}*100
A2 = {{Q2}}*10</t>
  </si>
  <si>
    <t xml:space="preserve">&lt;p&gt;Las equivalencias entre decimales son:&lt;/p&gt;
IMAGEN M5-NyO-26b-1
- Si A1:
{{Q1}} décimas = {{Q1}} × 100 = {{A1}} milésimas
- Si A2:
{{Q2}} unidades = {{Q2}} × 10 = {{A2}} décimas</t>
  </si>
  <si>
    <t xml:space="preserve">{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t>
  </si>
  <si>
    <t xml:space="preserve">Completa estas equivalencias.
{{Q1}} unidades = {{A1}} centésimas 
{{Q2}} centésimas = {{A2}} milésimas</t>
  </si>
  <si>
    <t xml:space="preserve">&lt;p&gt;Las equivalencias entre decimales son:&lt;/p&gt;
IMAGEN M5-NyO-26b-1
- Si A1:
{{Q1}} unidades = {{Q1}} × 100 = {{A1}} centésimas 
- Si A2:
{{Q2}} centésimas = {{Q2}} × 10 = {{A2}} milésimas</t>
  </si>
  <si>
    <t xml:space="preserve">{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t>
  </si>
  <si>
    <t xml:space="preserve">Un cronómetro marca {{Q1}} décimas de segundo. ¿A cuántas centésimas equivalen?
Equivalen a {{A1}} centésimas.</t>
  </si>
  <si>
    <t xml:space="preserve">Q1: mín = 2; máx = 999; step 1</t>
  </si>
  <si>
    <t xml:space="preserve">¿Cuánto tiempo marca el cronómetro?
Marca {{A2}} décimas de segundo.
(cloze math)
A2 = {{Q1}}</t>
  </si>
  <si>
    <t xml:space="preserve">¿Qué hay que calcular?
El tiempo del cronómetro en centésimas de segundo. *
El tiempo del cronómetro en décimas de segundo.
El tiempo del cronómetro en milésimas de segundo.
(Single choice)</t>
  </si>
  <si>
    <t xml:space="preserve">¿En qué tabla están las conversiones de unidades correctas?
Imagen M5-NyO-26b-1*
Imagen M5-NyO-26b-2
Imagen M5-NyO-26b-3</t>
  </si>
  <si>
    <t xml:space="preserve">Con ayuda de la anterior tabla, calcula las centésimas de segundo que marca el cronómetro.
{{Q1}} décimas = {{Q1}} × 10 = {{A2}} centésimas
(Cloze math)
A3: {{Q1}}*10</t>
  </si>
  <si>
    <t xml:space="preserve">{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t>
  </si>
  <si>
    <t xml:space="preserve">La solución de un problema de matemáticas que Diana ha resuelto en el colegio es {{Q1}} centésimas. ¿A cuántas milésimas equivale ese número?
Equivale a {{A1}} milésimas.</t>
  </si>
  <si>
    <t xml:space="preserve">Q1: mín = 2; máx = 100; step 1</t>
  </si>
  <si>
    <t xml:space="preserve">¿Cuál es la solución del problema de Diana?
La solución es {{A2}} centésimas.
(cloze math)
A2 = {{Q1}}</t>
  </si>
  <si>
    <t xml:space="preserve">¿Qué hay que calcular?
El valor de la solución en centésimas.
El valor de la solución en décimas.
El valor de la solución en milésimas.*
(Single choice)</t>
  </si>
  <si>
    <t xml:space="preserve">Con ayuda de la anterior tabla, calcula las milésimas de la solucón del problema.
{{Q1}} centésimas = {{Q1}} × 10 = {{A2}} milésimas
(Cloze math)
A2: {{Q1}}*10</t>
  </si>
  <si>
    <t xml:space="preserve">{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t>
  </si>
  <si>
    <t xml:space="preserve">Un robot ha resuelto un cubo de Rubik en {{Q1}} centésimas de segundo. Escribe a cuántas milésimas de segundo equivalen.
El robot ha resuelto en cubo en {{A1}} milésimas de segundo.</t>
  </si>
  <si>
    <t xml:space="preserve">Q1: mín = 40; máx = 99; step 1</t>
  </si>
  <si>
    <t xml:space="preserve">¿En cuánto tiempo ha resuelto el robot el cubo?
El robot ha necesitado {{A2}} centésimas de segundo.
(cloze math)
A2 = {{Q1}}</t>
  </si>
  <si>
    <t xml:space="preserve">¿Qué hay que calcular?
El tiempo que ha necesitado el robot en centésimas de segundo.
El tiempo que ha necesitado el robot en décimas de segundo.
El tiempo que ha necesitado el robot en milésimas de segundo.*
(Single choice)</t>
  </si>
  <si>
    <t xml:space="preserve">Con ayuda de la anterior tabla, calcula las milésimas de segundo que ha necesitado el robot para resolver el cubo de Rubik.
{{Q1}} centésimas = {{Q1}} × 10 = {{A2}} milésimas
(Cloze math)
A2: {{Q1}}*10</t>
  </si>
  <si>
    <t xml:space="preserve">{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t>
  </si>
  <si>
    <t xml:space="preserve">La fiebre de Elsa ha subido {{Q1}} décimas de grado. ¿A cuántas milésimas equivalen?
Equivalen a {{A1}} milésimas.</t>
  </si>
  <si>
    <t xml:space="preserve">Q1: mín = 1; máx = 9; step = 1</t>
  </si>
  <si>
    <t xml:space="preserve">¿Cuánto le ha subido la fiebre a Elsa?
La fiebre le ha subido {{A2}} décimas de grado.
(cloze math)
A2 = {{Q1}}</t>
  </si>
  <si>
    <t xml:space="preserve">¿Qué hay que calcular?
El aumento de fiebre en centésimas de grado.
El aumento de fiebre en décimas de grado.
El aumento de fiebre en milésimas de grado.*
(Single choice)</t>
  </si>
  <si>
    <t xml:space="preserve">Con ayuda de la anterior tabla, calcula las milésimas de grado que le ha subido la fiebre a Elsa.
{{Q1}} décimas = {{Q1}} × 100 = {{A2}} milésimas
(Cloze math)
A2: {{Q1}}*100</t>
  </si>
  <si>
    <t xml:space="preserve">{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t>
  </si>
  <si>
    <t xml:space="preserve">Una editorial utiliza unas cartulinas de {{Q1}} centésimas de milímetro de grosor para las cubiertas de sus libros. ¿Cuál es el grosor en milésimas de milímetro?
El grosor de las cartulinas es de {{A1}} milésimas de milímetro.
</t>
  </si>
  <si>
    <t xml:space="preserve">Q1: mín = 25; máx = 35; step 1</t>
  </si>
  <si>
    <t xml:space="preserve">¿Cuál es el grosor de la cartulina?
El grosor es de {{A2}} centésimas de milímetro.
(cloze math)
A2 = {{Q1}}</t>
  </si>
  <si>
    <t xml:space="preserve">¿Qué hay que calcular?
El grosor de la cartulina en milésimas de milímetro. *
El grosor de la cartulina en décimas de milímetro.
El grosor de la cartulina en centésimas de milímetro.
(Single choice)</t>
  </si>
  <si>
    <t xml:space="preserve">Con ayuda de la anterior tabla, calcula las milésimas de milímetro del grosor de la cartulina.
{{Q1}} centésimas = {{Q1}} × 10 = {{A2}} milésimas
(Cloze math)
A2: {{Q1}}*10</t>
  </si>
  <si>
    <t xml:space="preserve">{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t>
  </si>
  <si>
    <t xml:space="preserve">M5-NyO-26c</t>
  </si>
  <si>
    <t xml:space="preserve">Transforma números decimales en fracciones y viceversa (entre 1 y 3 decimales)</t>
  </si>
  <si>
    <t xml:space="preserve">Une cada expresión decimal con su fracción correspondiente.
{{T1}} - {{A1}}
{{T2}} - {{A2}} 
{{T3}} - {{A3}}</t>
  </si>
  <si>
    <t xml:space="preserve">Q1-Q3: mín = 1; máx = 99
Q4: Lista 10, 100, 1000
Q5: Lista 10, 100, 1000
Q6: Lista 10, 100, 1000</t>
  </si>
  <si>
    <t xml:space="preserve">números decimales:
T1 = {{Q1}/{{Q4}}
T2 = {{Q2}}/{{Q5}}
T3 = {{Q3}}/{{Q6}}
fracciones:
A1 = {{Q1}/{{Q4}}
A2 = {{Q2}}/{{Q5}}
A3 = {{Q3}}/{{Q6}}</t>
  </si>
  <si>
    <t xml:space="preserve">En estos números hay tantos decimales como ceros en los denominadores de sus fracciones equivalentes.</t>
  </si>
  <si>
    <t xml:space="preserve">&lt;p&gt;Para escribir un número decimal como fracción, se usa como numerador el número sin la coma y como denominador la unidad seguida de tantos ceros como las cifras decimales de ese número.&lt;/p&gt;
Sin TE</t>
  </si>
  <si>
    <t xml:space="preserve">{"id":"M5-NyO-26c-I-1","stimulus":"&lt;p&gt;Arraste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t>
  </si>
  <si>
    <t xml:space="preserve">Selecciona las equivalencias correctas.
{{Q1}}/{{Q10}} = {{T1}} *
{Q2}}/{{Q11}} = {{T2}} *
{Q3}}/{{Q12}} = {{T3}} *
{{Q4}}/{{Q10}} = {{T4}}
{{Q5}}/{{Q11}} = {{T5}}
{{Q6}}/{{Q12}} = {{T6}}
(Se ven 4 opciones, 2 correctas)</t>
  </si>
  <si>
    <t xml:space="preserve">Choose the correct answers.
1- The number {{Q1}}/{{Q2}} is equal to the number {{T1}}. ✔
2- The number {{Q3}}/{{Q4}} is equal to the number {{T2}}. ✔
3- The number {{Q5}}/{{Q6}} is equal to the number {{T3}}.
✔ highlights true sentences</t>
  </si>
  <si>
    <t xml:space="preserve">Q1-Q6: mín = 1; máx = 99
Q10: Lista 10, 100, 1000
Q11: Lista 10, 100, 1000
Q12: Lista 10, 100, 1000</t>
  </si>
  <si>
    <t xml:space="preserve">T1 = {{Q1}}/{{Q10}}
T2 = {{Q2}}/{{Q11}}
T3 = {{Q3}}/{{Q12}}
T4 = {{Q4}}/{{Q11}}
T5 = {{Q5}}/{{Q12}}
T6 = {{Q6}}/{{Q10}}</t>
  </si>
  <si>
    <t xml:space="preserve">Para escribir un número decimal como fracción, se usa como numerador la parte decimal y como denominador la unidad seguida de tantos ceros como las cifras decimales de ese número.</t>
  </si>
  <si>
    <t xml:space="preserve">&lt;p&gt;Para expresar una fracción como número decimal, se escribre el numerador y se le separan tantos decimales como ceros hay después de la unidad en el denominador.&lt;/p&gt;
- Si falla [A4]:
&lt;p&gt;{{Q4}}/{{Q10}} no es equivalente a {{T4}}. De {{Q4}} no se han separado tantos decimales como ceros hay en {{Q10}}.&lt;/p&gt;
- Si falla [A5]:
&lt;p&gt;{{Q5}}/{{Q11}} no es equivalente a {{T5}}. De {{Q5}} no se han separado tantos decimales como ceros hay en {{Q11}}.&lt;/p&gt;
- Si falla [A6]:
&lt;p&gt;{{Q6}}/{{Q12}} no es equivalente a {{T6}}. De {{Q6}} no se han separado tantos decimales como ceros hay en {{Q12}}.&lt;/p&gt;</t>
  </si>
  <si>
    <t xml:space="preserve">{"id":"M5-NyO-26c-I-2","stimulus":"&lt;p&gt;Selecione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t>
  </si>
  <si>
    <t xml:space="preserve">Transforma estos números decimales en fracciones. Escribe los denominadores como unos seguido de ceros.
{{T1}} = {{A1}}
{{T2}} = {{A2}}
{{T3}} = {{A3}}</t>
  </si>
  <si>
    <t xml:space="preserve">Transforma estos números decimales como fracciones
1.25 = ...
3.1 = ...
1.145 = ...</t>
  </si>
  <si>
    <t xml:space="preserve">Q1-Q3: mín = 1; máx = 99; step = 2
Q4: Lista 10, 100, 1000
Q5: Lista 10, 100, 1000
Q6: Lista 10, 100, 1000</t>
  </si>
  <si>
    <t xml:space="preserve">números decimales:
T1 = {{Q1}}/{{Q4}}
T2 = {{Q2}}/{{Q5}}
T3 = {{Q3}}/{{Q6}}
fracciones:
A1 = {{Q1}}/{{Q4}}
A2 = {{Q2}}/{{Q5}}
A3 = {{Q3}}/{{Q6}}</t>
  </si>
  <si>
    <t xml:space="preserve">Para escribir un número decimal como fracción, se usa como numerador el número sin la coma y como denominador la unidad seguida de tantos ceros como cifras decimales haya.</t>
  </si>
  <si>
    <t xml:space="preserve">&lt;p&gt;Para escribir un número decimal como fracción, se usa como numerador el número sin la coma y como denominador la unidad seguida de tantos ceros como cifras decimales haya.&lt;/p&gt;
Sin TE individual</t>
  </si>
  <si>
    <t xml:space="preserve">{"id":"M5-NyO-26c-E-1","stimulus":"&lt;p&gt;Converta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t>
  </si>
  <si>
    <t xml:space="preserve">Transforma estas fracciones en números decimales. 
{{T1}} = {{A1}}
{{T2}} = {{A2}}
{{T3}} = {{A3}}</t>
  </si>
  <si>
    <t xml:space="preserve">fracciones:
T1 = {{Q1}}/{{Q4}}
T2 = {{Q2}}/{{Q5}}
T3 = {{Q3}}/{{Q6}}
números decimales:
A1 = {{Q1}}/{{Q4}}
A2 = {{Q2}}/{{Q5}}
A3 = {{Q3}}/{{Q6}}</t>
  </si>
  <si>
    <t xml:space="preserve">&lt;p&gt;Para expresar una fracción como número decimal, se escribre el numerador y se le separan tantos decimales como ceros haya después de la unidad en el denominador.&lt;/p&gt;</t>
  </si>
  <si>
    <t xml:space="preserve">&lt;p&gt;Para expresar una fracción como número decimal, se escribre el numerador y se le separan tantos decimales como ceros haya después de la unidad en el denominador.&lt;/p&gt;
Sin TE individual</t>
  </si>
  <si>
    <t xml:space="preserve">{"id":"M5-NyO-26c-E-2","stimulus":"&lt;p&gt;Transforme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t>
  </si>
  <si>
    <t xml:space="preserve">Una jirafa adulta puede llegar a medir &lt;span class=\"no-break\"&gt;{{T1}} m&lt;/span&gt; aproximadamente. Reescribe esta medida en forma de fracción con denominador 10.
{{T1}} se puede expresar como {{A1}}.</t>
  </si>
  <si>
    <t xml:space="preserve">Una jirafa adulta puede llegar a medir 5.1 cm aproximadamente. Expresa esa medida como fracción
La jirafa mide ... aproximadamente</t>
  </si>
  <si>
    <t xml:space="preserve">Q1: mín = 5: máx = 6; step 1
Q2: mín = 0.1: máx = 0.9; step 0.1</t>
  </si>
  <si>
    <t xml:space="preserve">A1 = numerador/denominador
Numerador = ({{Q1}}+{{Q2}})*10
Denominador = 10
T1: {{Q1}} + {{Q2}}</t>
  </si>
  <si>
    <t xml:space="preserve">¿Cuánto puede llegar a medir una jirafa adulta?
Mide {{A1}} m.</t>
  </si>
  <si>
    <t xml:space="preserve">¿Qué pide el enunciado?
Escribir, en forma de fracción, la altura aproximada de la jirafa adulta.  *
Escribir, en forma de fracción, la edad aproximada de una jirafa adulta.
Escribir, en forma de fracción, el peso aproximado de una jirafa adulta.</t>
  </si>
  <si>
    <t xml:space="preserve">¿En cuál de estas opciones se ha reescrito bien un número decimal como fracción?
A1*: {{Q3}} = {{T1}}/10 (fracción)
A2: {{Q3}} = {{Q3}}/10 (fracción)
A3: {{Q3}} = {{T2}}/10 (fracción)
Q3: Mín = 1.1; Máx = 9.9; Step = 0.2.
T1 = {{Q3}}*10
T2 = {{Q3}}*100</t>
  </si>
  <si>
    <t xml:space="preserve">Imita el paso anterior para escribir {{T1}} como una fracción.
{{T1}} se puede expresar como {{A1}}.
A1 = Numerador/denominador
numerador = ({{Q1}}+{{Q2}})*10
Denominador = 10</t>
  </si>
  <si>
    <t xml:space="preserve">{"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t>
  </si>
  <si>
    <t xml:space="preserve">Según un registro, aproximadamente {{Q1}}/1000 de la población adulta habla inglés. Escribe esta fracción como número decimal.
{{Q1}}/1000 se puede expresar como {{A1}}.</t>
  </si>
  <si>
    <t xml:space="preserve">Según registros de España, aproximadamente,{{Q1}}/{{Q2}} de la población, hablan inglés.
Escribe ese dato como número decimal.
Aproximadamente, hablan inglés {{A1}} de la población</t>
  </si>
  <si>
    <t xml:space="preserve">Q1: mín = 200; máx = 300; step 1</t>
  </si>
  <si>
    <t xml:space="preserve">¿Cuál es la fracción de población adulta de España que habla inglés?
{{A2}} de la población adulta española habla inglés.
[A2: {{Q1}}/1000}</t>
  </si>
  <si>
    <t xml:space="preserve">¿Qué pide el enunciado?
Expresar como número decimal la población adulta española que habla inglés.*
Expresar la fracción que representa la población adulta española que habla inglés.
Expresar como número decimal la población juvenil española que habla inglés.</t>
  </si>
  <si>
    <t xml:space="preserve">¿En cuál de estas opciones se ha reescrito bien una fracción como número decimal?
A1*: &lt;span class=\"fr-math-v2 fr-draggable\" contenteditable=\"false\" data-original-math=\"\\(\\frac{{{Q2}}}{{Q3}}\\)\" draggable=\"true\"&gt;\\(\\frac{{{Q2}}}{{{Q3}}}\\)&lt;/span&gt; = {{T1}}
A2: &lt;span class=\"fr-math-v2 fr-draggable\" contenteditable=\"false\" data-original-math=\"\\(\\frac{{{Q2}}}{{Q3}}\\)\" draggable=\"true\"&gt;\\(\\frac{{{Q2}}}{{{Q3}}}\\)&lt;/span&gt; = {{T2}}
A3: &lt;span class=\"fr-math-v2 fr-draggable\" contenteditable=\"false\" data-original-math=\"\\(\\frac{{{Q2}}}{{Q3}}\\)\" draggable=\"true\"&gt;\\(\\frac{{{Q2}}}{{{Q3}}}\\)&lt;/span&gt; = {{T3}}
Q2: Mín = 1; Máx = 200; step = 1
Q3: [10, 100, 1 000]
T1 = {{Q2}}/{{Q3}}
T2 = {{Q2}}*10/{{Q3}}
T3 = {{Q2}}/{{Q3}}*2</t>
  </si>
  <si>
    <t xml:space="preserve">Imita el paso anterior para escribir {{Q1}}/1000 (fracción) como un número decimal.
{{Q1}}/1000 (fracción) se puede expresar como {{A1}}.
[A1 = {{Q1}}/1000]</t>
  </si>
  <si>
    <t xml:space="preserve">{"id":"M5-NyO-26c-A-2","seed":{"parameters":[{"name":"Q1","label":null,"min":200,"max":300,"step":1},{"name":"Q2","label":null,"min":1,"max":200,"step":1},{"name":"Q3","list":[10,100,1000]}],"uniques":true},"scaffolding":[{"id":"step-0","stimulus":"&lt;p&gt;De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t>
  </si>
  <si>
    <t xml:space="preserve">La información nutricional de una caja de cereales indica que {{T1}} g de su composición son azúcares. ¿Cómo se escribe esta cantidad en forma de fracción con denominador 100?
{{T1}} se puede expresar como {{A1}}.</t>
  </si>
  <si>
    <t xml:space="preserve">La información nutricional de una caja de cereal dice que 10.5 gramos son azúcares. ¿Cómo se escribe este dato como fracción?
... corresponde a los gramos de azúcares.
</t>
  </si>
  <si>
    <t xml:space="preserve">Q1: mín = 10; máx = 15; step 0.1
Q2: mín = 0.01: máx = 0.09; step 0.01</t>
  </si>
  <si>
    <t xml:space="preserve">A1 = numerador/denominador
numerador =  ({{Q1}}+{{Q2}})*100
denominador = 100
T1: {{Q1}} + {{Q2}}</t>
  </si>
  <si>
    <t xml:space="preserve">¿Cuál es la cantidad de azúcares en los cereales?
Los cereales contienen {{A1}} g de azúcares.</t>
  </si>
  <si>
    <t xml:space="preserve">¿Qué pide el enunciado?
Expresar los azúcares de los cereales como fracción. *
Expresar los cereales de la caja como fracción.
Expresar los azúcares de los cereales como número decimal.</t>
  </si>
  <si>
    <t xml:space="preserve">¿En cuál de estas opciones se ha reescrito bien un número decimal como fracción?
A1*: {{Q3}} = {{T1}}/100 (fracción)
A2: {{Q3}} = {{Q3}}/100 (fracción)
A3: {{Q3}} = {{T2}}/100 (fracción)
Q3: Mín = 1.01; Máx = 9.09; Step = 0.02
T1 = {{Q3}}*100
T2 = {{Q3}}*10</t>
  </si>
  <si>
    <t xml:space="preserve">Imita el paso anterior para escribir {{T1}} como una fracción.
{{T1}} se puede expresar como {{A1}}.
A1 = numerador/denominador
Numerador = ({{Q1}}+{{Q2}})*100
Denominador = 100</t>
  </si>
  <si>
    <t xml:space="preserve">{"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t>
  </si>
  <si>
    <t xml:space="preserve">La emisora de radio favorita de Elena está en la frecuencia {{T1}}. ¿Cómo se expresa este número en forma de fracción con denominador 10?
{{T1}} se puede expresar como {{A1}}.</t>
  </si>
  <si>
    <t xml:space="preserve">La emisora de radio favorita de Elena está en la frecuencia 103.5. ¿Cómo se expresa este número como fracción?
La frecuencia de radio es ...
</t>
  </si>
  <si>
    <t xml:space="preserve">Q1: mín = 89; máx = 99; step 1
Q2: mín = 0.1: máx = 0.9; step 0.1</t>
  </si>
  <si>
    <t xml:space="preserve">A1 = numerador/denominador
numerador = ({{Q1}}+{{Q2}})*10
denominador = 10
T1 = {{Q1}} + {{Q2}}</t>
  </si>
  <si>
    <t xml:space="preserve">¿En qué frecuencia está la emisora de radio favorita de Elena?
La frecuencia es {{A1}}.</t>
  </si>
  <si>
    <t xml:space="preserve">¿Qué pide el enunciado?
Expresar la frecuencia de la emisora de radio como una fracción *
Expresar la frecuencia de la emisora de radio como un número decimal.
Expresar la frecuencia de la emisora de radio como un número mixto.</t>
  </si>
  <si>
    <t xml:space="preserve">¿En cuál de estas opciones se ha reescrito bien un número decimal como fracción?
A1*: {{Q3}} = {{T1}}/10
A2: {{Q3}} = {{Q3}}/10
A3: {{Q3}} = {{T2}}/10
Q3: Mín = 1.1; Máx = 9.9; Step = 0.2.
T1 = {{Q3}}*10
T2 = {{Q3}}*100</t>
  </si>
  <si>
    <t xml:space="preserve">Imita el paso anterior para escribir {{T1}} en forma de fracción.
{{T1}} se puede expresar como {{A1}}.
T1 = {{Q1}} + {{Q2}}
A1 = Numerador/denominador
numerador = ({{Q1}}+{{Q2}})*10
Denominador = 10</t>
  </si>
  <si>
    <t xml:space="preserve">{"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t>
  </si>
  <si>
    <t xml:space="preserve">En una pequeña ciudad, {{Q1}}/100 de la población son adolescentes. Escribe esta fracción como un número decimal.
{{Q1}}/100 es equivalente a {{A1}}.</t>
  </si>
  <si>
    <t xml:space="preserve">En la población de una pequeña ciudad, 23/1000 son adolescentes. Escribe esta fracción como número decimal.
... son adolescentes
</t>
  </si>
  <si>
    <t xml:space="preserve">Q1: mín = 11; máx = 19; step 1</t>
  </si>
  <si>
    <t xml:space="preserve">¿Cuál es la fracción de adolescentes que hay en esta pequeña ciudad?
{{A2}} de la población son adolescentes.
A2: {{Q1}}/100</t>
  </si>
  <si>
    <t xml:space="preserve">¿Qué pide el enunciado?
Expresar como número decimal la población adolescente.*
Expresar como una fracción la población adolescente.
Expresar como un número mixto la población adolescente.</t>
  </si>
  <si>
    <t xml:space="preserve">Imita el paso anterior para escribir {{Q1}}/100 como un número decimal.
{{Q1}}/100 se puede expresar como {{A1}}.
A1 = {{Q1}}/100</t>
  </si>
  <si>
    <t xml:space="preserve">{"id":"M5-NyO-26c-A-5","seed":{"parameters":[{"name":"Q1","label":null,"min":11,"max":19,"step":1},{"name":"Q2","label":null,"min":1,"max":200,"step":1},{"name":"Q3","list":["10","100","1000"]}],"uniques":true},"scaffolding":[{"id":"step-0","stimulus":"&lt;p&gt;Em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t>
  </si>
  <si>
    <t xml:space="preserve">M5-NyO-41a</t>
  </si>
  <si>
    <t xml:space="preserve">Compone y descompone números decimales interpretando el valor de posición de cada una de sus cifras (hasta las milésimas)</t>
  </si>
  <si>
    <t xml:space="preserve">Indica si estas descomposiciones son correctas.
{{Q1}}.{{Q2}}{{Q3}}{{Q4}} = {{Q1}} unidades + {{Q2}} décimas + {{Q3}} centésimas + {{Q4}} milésimas *
{{Q5}}.{{Q6}}{{Q7}}{{Q8}} = {{Q5}} unidades + {{Q6}} décimas + {{Q7}} centésimas + {{Q8}} milésimas *
{{Q3}}.{{Q1}}{{Q8}}{{Q5}} = {{Q3}} unidades + {{Q1}} décimas + {{Q3}} centésimas + {{Q5}} milésimas
{{Q8}}.{{Q2}}{{Q7}}{{Q6}} = {{Q8}} unidades + {{Q2}} décimas + {{Q7}} centésimas + {{Q1}} milésimas
{{Q4}}.{{Q6}}{{Q7}}{{Q2}} = {{Q4}} unidades + {{Q6}} décimas + {{Q4}} centésimas + {{Q2}} milésimas
Sí / No
(3 opciones, 1 correctas)</t>
  </si>
  <si>
    <t xml:space="preserve">Indica si las descomposiciones son correctas
37.12 = 3D + 7U + 12 centésimas *
2.5 = 2U + 5 décimas *
17.132= 10D + 7U + 132 milésimas *
6.89 = 6U + 89 décimas
34.236 = 3U + 4D + 236 centésimas
Sí / No</t>
  </si>
  <si>
    <t xml:space="preserve">Q1-Q8: mín = 1; máx = 9; step = 1</t>
  </si>
  <si>
    <t xml:space="preserve">Un número decimal se puede descomponer como la suma de sus cifras decimales.</t>
  </si>
  <si>
    <t xml:space="preserve">&lt;p&gt;Un número decimal se puede descomponer como la suma de sus cifras decimales.&lt;/p&gt;
-Sí falla A3
&lt;p&gt;La descomposición correcta es:&lt;/p&gt;&lt;p&gt;{{Q3}}.{{Q1}}{{Q8}}{{Q5}} = {{Q3}} unidades + {{Q1}} décimas + &lt;b&gt;{{Q8}} centésimas&lt;/b&gt; + {{Q5}} milésimas&lt;/p&gt;
-Sí falla A4
&lt;p&gt;La descomposición correcta es:&lt;/p&gt;&lt;p&gt;{{Q8}}.{{Q2}}{{Q7}}{{Q6}} = {{Q8}} unidades + {{Q2}} décimas + {{Q7}} centésimas + &lt;b&gt;{{Q6}} milésimas&lt;/b&gt;&lt;/p&gt;
-Sí falla A5
&lt;p&gt;La descomposición correcta es:&lt;/p&gt;&lt;p&gt;{{Q4}}.{{Q6}}{{Q7}}{{Q2}} = {{Q4}} unidades + {{Q6}} décimas + &lt;b&gt;{{Q7}} centésimas&lt;/b&gt; + {{Q2}} milésimas&lt;/p&gt;</t>
  </si>
  <si>
    <t xml:space="preserve">{"id":"M5-NyO-41a-I-1","stimulus":"&lt;p&gt;Indique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t>
  </si>
  <si>
    <t xml:space="preserve">Calcula el resultado de las siguientes sumas.
{{Q1}} unidades + {{Q2}} décimas + {{Q3}} centésimas = {{A1}}
{{Q4}} unidades + {{Q5}} décimas + {{Q6}} centésimas + {{Q7}} milésimas = {{A2}}</t>
  </si>
  <si>
    <t xml:space="preserve">Descomponé este número 1.546
....</t>
  </si>
  <si>
    <t xml:space="preserve">Q1: mín = 1; máx = 9; step = 1
Q2: mín = 1; máx = 9; step = 1
Q3: mín = 1; máx = 9; step = 1
Q4: mín = 1; máx = 9; step = 1
Q5: mín = 1; máx = 9; step = 1
Q6: mín = 1; máx = 9; step = 1
Q7: mín = 1; máx = 9; step = 1</t>
  </si>
  <si>
    <t xml:space="preserve">A1 = {{Q1}}+{{Q2}}/10+{{Q3}}/100
A2 = {{Q4}}+{{Q5}}/10+{{Q6}}/100+{{Q7}}/1000</t>
  </si>
  <si>
    <t xml:space="preserve">&lt;p&gt;Un número decimal se puede descomponer como la suma de sus cifras decimales.&lt;/p&gt;
Para A1:
&lt;p&gt;{{Q1}} unidades + {{Q2}} décimas + {{Q3}} centésimas = {{Q1}} + {{T1}} + {{T2}} = {{A1}}&lt;/p&gt;
Para A2:
&lt;p&gt;{{Q4}} unidades + {{Q5}} décimas + {{Q6}} centésimas + {{Q7}} milésimas = {{Q4}} + {{T3}} + {{T4}} + {{T5}} = {{A2}}&lt;/p&gt;</t>
  </si>
  <si>
    <t xml:space="preserve">T1 = {{Q2}}/10
T2 = {{Q3}}/100
T3 = {{Q5}}/10
T4 = {{Q6}}/100
T5 = {{Q7}}/1000</t>
  </si>
  <si>
    <t xml:space="preserve">{"id":"M5-NyO-41a-E-1","stimulus":"&lt;p&gt;Calcule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t>
  </si>
  <si>
    <t xml:space="preserve">Descompón los siguientes números.
{{Q1}}.{{Q2}}{{Q3}} = {{A1}} unidades + {{A2}} décimas + {{A3}} centésimas
{{Q4}}.{{Q5}}{{Q6}}{{Q7}} = {{A4}} unidades + {{A5}} décimas + {{A6}} centésimas + {{A7}} milésimas</t>
  </si>
  <si>
    <t xml:space="preserve">Compone este número {{T1}}
{{A1}} </t>
  </si>
  <si>
    <t xml:space="preserve">A1 = {{Q1}}
A2 = {{Q2}} 
A3 = {{Q3}}
A4 = {{Q4}}
A5 = {{Q5}}
A6 = {{Q6}}
A7 = {{Q7}}</t>
  </si>
  <si>
    <t xml:space="preserve">&lt;p&gt;Un número decimal se puede descomponer como la suma de sus cifras decimales.&lt;/p&gt;
Para A1:
&lt;p&gt;{{Q1}}.{{Q2}}{{Q3}} = {{Q1}} + {{T1}} + {{T2}}&lt;/p&gt;
Para A2:
&lt;p&gt;{{Q4}}.{{Q5}}{{Q6}}{{Q7}} = {{Q4}} + {{T3}} + {{T4}} + {{T5}}&lt;/p&gt;</t>
  </si>
  <si>
    <t xml:space="preserve">{"id":"M5-NyO-41a-E-2","stimulus":"&lt;p&gt;Decomponha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t>
  </si>
  <si>
    <t xml:space="preserve">M5-NyO-27a</t>
  </si>
  <si>
    <t xml:space="preserve">Ordena números decimales por comparación (entre 0 y 2 cifras enteras, entre 1 y 3 cifras decimales)</t>
  </si>
  <si>
    <t xml:space="preserve">Indica si estas comparaciones son verdaderas o falsas.
{{Q1}} &lt; {{T1}}✔
{{T2}} &gt; {{Q2}}✔
{{T3}} &lt; {{Q3}}
{{Q4}} &gt; {{T4}}
(Se ven 3 opciones, 2 correctas)</t>
  </si>
  <si>
    <t xml:space="preserve">Q1: min: 0.01, max: 0.99, step: 0.01
Q2: min: 1, max: 9, step: 0.1
Q3: min: 1, max: 9, step: 0.01
Q4: min: 1, max: 9, step: 0.001
Q5: min: 0.01, max: 0.1, step: 0.01
Q6: min: 0.1, max: 1, step: 0.1
Q7: min: 0.01, max: 9, step: 0.01
Q8: min: 0.01, max: 9, step: 0.001</t>
  </si>
  <si>
    <t xml:space="preserve">T1={{Q1}}+{{Q5}}
T2={{Q2}}+{{Q6}}
T3={{Q3}}+{{Q7}}
T4={{Q4}}+{{Q8}}</t>
  </si>
  <si>
    <t xml:space="preserve">Compara los números cifra a cifra empezando por la izquierda.</t>
  </si>
  <si>
    <t xml:space="preserve">&lt;p&gt;Para saber si un número es mayor que otro, compara las cifras de los dos empezando desde la izquierda.&lt;/p&gt;
(No TE individual)</t>
  </si>
  <si>
    <t xml:space="preserve">{"id":"M5-NyO-27a-I-1","stimulus":"&lt;p&gt;Indique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t>
  </si>
  <si>
    <t xml:space="preserve">Ordena los siguientes números de mayor a menor.
{{Q1}}
{{Q2}}
{{Q3}}</t>
  </si>
  <si>
    <t xml:space="preserve">From the biggest to the smallest, order the following numbers.
{{Q1}}
{{Q2}}
{{Q3}}</t>
  </si>
  <si>
    <t xml:space="preserve">Q1: min: 0.001, max: 0.999, step: 0.001
Q2: min: 0.01, max: 0.99, step: 0.01
Q3: min: 0.1, max: 0.9, step: 0.1</t>
  </si>
  <si>
    <t xml:space="preserve">Compara los números fijándote primero en las que se encuentran más a la izquierda.</t>
  </si>
  <si>
    <t xml:space="preserve">&lt;p&gt;Para saber si un número es mayor que otro, compara las cifras de los dos empezando desde la izquierda.&lt;/p&gt;</t>
  </si>
  <si>
    <t xml:space="preserve">{"id":"M5-NyO-27a-E-1","stimulus":"&lt;p&gt;Arraste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t>
  </si>
  <si>
    <t xml:space="preserve">Ordena los siguientes números de menor a mayor.
{{Q1}}
{{Q2}}
{{Q3}}</t>
  </si>
  <si>
    <t xml:space="preserve">{"id":"M5-NyO-27a-E-2","stimulus":"&lt;p&gt;Arraste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t>
  </si>
  <si>
    <t xml:space="preserve">Los padres de Nacho han ido al supermercado a comprar {{Q1}} kg de {{Q4}}, {{Q2}} kg de {{Q5}} y {{Q3}} kg de {{Q6}}. Indica cuánto pesa el producto más ligero.
El producto más ligero pesa {{A1}} kg.</t>
  </si>
  <si>
    <t xml:space="preserve">Imagine that your parents went to the grocery store, and they bought {{Q1}} Kg of {{Q4}}, {{Q2}} Kg of {{Q5}}, and {{Q3}} Kg of {{Q6}}. In addition, imagine that they need to order these groceries by weight, and they ask for your help. For this reason, choose the groceries in order to the followng sentences become true.
1- The lightest grocery is {{response1}}.
2- The heaviest grocery is {{response2}}.
3- From the lightest to the heaviest, the order of the groceries is {{response1}}, {{response3}}, and {{response2}}.</t>
  </si>
  <si>
    <t xml:space="preserve">Q1: min: 0.1, max: 3, step: 0.01
Q2: min: 0.1, max: 3, step: 0.01
Q3: min: 0.1, max: 3, step: 0.01
Q4: lista: ["manzanas", "plátanos", "naranjas"]
Q5: lista: ["cebollas", "zanahorias", "espárragos"]
Q6: lista: ["dátiles", "anacardos", "cacahuetes"]</t>
  </si>
  <si>
    <t xml:space="preserve">A1 = math.min({{Q1}}, {{Q2}}, {{Q3}})</t>
  </si>
  <si>
    <t xml:space="preserve">Compara los números fijándote primero en las cifras que se encuentran a la izquierda.</t>
  </si>
  <si>
    <t xml:space="preserve">&lt;p&gt;Para saber cuál es el producto más ligero, es decir, el número menor, compara las cifras de los tres números empezando por la izquierda.&lt;/p&gt;</t>
  </si>
  <si>
    <t xml:space="preserve">{"id":"M5-NyO-27a-A-1","stimulus":"&lt;p&gt;Os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t>
  </si>
  <si>
    <t xml:space="preserve">En un parque de atracciones, la altura mínima para montar en la montaña rusa es de &lt;span class=\"no-break\"&gt;{{Q1}} m,&lt;/span&gt; en el tiovivo es de &lt;span class=\"no-break\"&gt;{{Q2}} m&lt;/span&gt; y en la noria hay que medir &lt;span class=\"no-break\"&gt;{{Q3}} m.&lt;/span&gt; Señala si las siguientes afirmacioes son correctas o incorrectas.
Una persona que mide &lt;span class=\"no-break\"&gt;{{T1}} m&lt;/span&gt; puede subir a la montaña rusa.*
Una persona que mide &lt;span class=\"no-break\"&gt;{{T2}} m&lt;/span&gt; puede subir al tiovivo.*
Una persona que mide &lt;span class=\"no-break\"&gt;{{T3}} m&lt;/span&gt; puede subir a la noria.*
Una persona que mide &lt;span class=\"no-break\"&gt;{{T4}} m&lt;/span&gt; puede subir a la montaña rusa.
Una persona que mide &lt;span class=\"no-break\"&gt;{{T5}} m&lt;/span&gt; puede subir al tiovivo.
Una persona que mide &lt;span class=\"no-break\"&gt;{{T6}} m&lt;/span&gt; puede subir a la noria.
(se ven 3, 2 correctas)</t>
  </si>
  <si>
    <t xml:space="preserve">In an amusement park, the minimum height for children to play in the rollercoaster is {{Q1}} m, in the merry-go-round is {{Q2}} m, and in the giant wheel is {{Q3}} m. Please, select true or false.
1- A child who is {​{​T1}} m tall can ride the roller coaster. *
2- A child who is {​{​T2}} m tall can ride the merry-go-round and the giant wheel.</t>
  </si>
  <si>
    <t xml:space="preserve">Q1: min: 1.60, max: 1.72, step: 0.01
Q2: min: 1.10, max: 1.35, step: 0.01
Q3: min: 1.40, max: 1.55, step: 0.01
Q4: min: 0.01, max: 0.10, step: 0.01
Q5: min: 0.01, max: 0.10, step: 0.01
Q6: min: 0.01, max: 0.10, step: 0.01</t>
  </si>
  <si>
    <t xml:space="preserve">T1={{Q1}}+{{Q4}}
T2={{Q2}}+{{Q5}}
T3={{Q3}}+{{Q6}}
T4={{Q1}}-{{Q4}}
T5={{Q2}}-{{Q5}}
T6={{Q3}}-{{Q6}}</t>
  </si>
  <si>
    <t xml:space="preserve">&lt;p&gt;Para conocer si una persona puede montar en la atracción, compara cifra a cifra la altura mínima con la altura de la persona empezando por la izquierda.&lt;/p&gt;
Sin Te individual</t>
  </si>
  <si>
    <t xml:space="preserve">{"id":"M5-NyO-27a-A-2","stimulus":"&lt;p&gt;Em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t>
  </si>
  <si>
    <t xml:space="preserve">Un atleta corre estas distancias durante los siete días de la semana. Selecciona el día que recorre más kilómetros.
(Tabla)
Día - Distancia
Lunes - {{Q1}} km
Martes - {{Q2}} km
Miércoles - {{Q3}} km*
Jueves - {{Q4}} km*
Viernes - {{Q5}} km
Sábado - {{Q6}} km*
Domingo - {{Q7}} km
(Se ven 3, 1 correcta)</t>
  </si>
  <si>
    <t xml:space="preserve">An athlete runs {{Q1}} km on Monday, {{Q2}} km on Wednesday, and {{Q3}} km on Friday. Choose the days of the week in order to the followng sentences become true.
1- The athlete runned the shortest distance on {{response1}}.
2- The athelte runned the longest distance on {{response2}}.
3- The order of the weekdays with respect to the covered distance from the shortest to the longest is {{response1}}, {{response3}}, and {{response2}}.</t>
  </si>
  <si>
    <t xml:space="preserve">Q1: min: 20, max: 20.5, step: 0.01
Q2: min: 20, max: 20.5, step: 0.01
Q3: min: 20.51, max: 21, step: 0.01
Q4: min: 20.51, max: 21, step: 0.01
Q5: min: 20, max: 20.5, step: 0.01
Q6: min: 20.51, max: 21, step: 0.01
Q7: min: 20, max: 20.5, step: 0.01</t>
  </si>
  <si>
    <t xml:space="preserve">&lt;p&gt;Para saber cuál es el día en el que más corrió, es decir, el de más kilómetros, compara las cifras de los números empezando por la izquierda.&lt;/p&gt;
Sin Te individual</t>
  </si>
  <si>
    <t xml:space="preserve">{"id":"M5-NyO-27a-A-3","stimulus":"&lt;p&gt;Um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t>
  </si>
  <si>
    <t xml:space="preserve">En una carrera de velocidad, {{Q4}} completa la carrera en {{Q1}} s, {{Q5}} llega en {{Q2}} s y {{Q6}}, en {{Q3}} s. ¿En cuántos segundos ha llegado a la meta el velocista más rápido?
El velocista más rápido ha llegado en {A1}} s.</t>
  </si>
  <si>
    <t xml:space="preserve">In a sprint race, Pedro completes the race in {{Q1}} s, Carolina completes the race in {{Q2}} s, and Mario completes the race in {{Q3}} s. Choose the runner in order to the followng sentences become true.
1- The fastest runner is {{response1}}.
2- The slowest runner is {{response2}}.
3- In order to a fourth runner be the fastest, this runner needs to complete the race in {{response3}} s.</t>
  </si>
  <si>
    <t xml:space="preserve">Q1: min: 9.5, max: 11, step: 0.01
Q2: min: 9.5, max: 11, step: 0.01
Q3: min: 9.5, max: 11, step: 0.01
{{Q4}}: "Pedro", "Mario", "Carolina"
{{Q5}}: "Ricardo", "Lorena", "Iria"
{{Q6}}: "Martín", "Susana", "Erica"</t>
  </si>
  <si>
    <t xml:space="preserve">&lt;p&gt;Para saber quién es el velocista más rápido, es decir, el que ha tardado el menor número de segundos, compara las cifras de los tres números empezando por la izquierda.&lt;/p&gt;</t>
  </si>
  <si>
    <t xml:space="preserve">{"id":"M5-NyO-27a-A-4","stimulus":"&lt;p&gt;Em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t>
  </si>
  <si>
    <t xml:space="preserve">A través de una tienda &lt;i&gt;online,&lt;/i&gt; Amancio puede comprar los siguientes productos. Selecciona el más caro de entre las siguientes opciones.
(tabla)
Producto - Precio
{{Q1}} - {{Q8}} €*
{{Q2}} - {{Q9}} €*
{{Q3}} - {{Q10}} €*
{{Q4}} - {{Q11}} €
{{Q5}} - {{Q12}} €
{{Q6}} - {{Q13}} €
{{Q7}} - {{Q14}} €
(Se ven 3, 1 correcta)</t>
  </si>
  <si>
    <t xml:space="preserve">In an online store, the price of a game is {{Q1}} euros, of a movie is {{Q2}} euros, and of a book is {{Q3}} euros. Choose the item in order to the followng sentences become true.
1- The cheapest item is {{response1}}.
2- The most expensive item is {{response2}}.
3- From the most expensive to the cheapest, the order of the items is {{response2}}, {{response3}}, and {{response1}}.</t>
  </si>
  <si>
    <t xml:space="preserve">Q1: "Videojuego de acción", "Videojuego de estrategia", "Videojuego de aventura, "Película de ciencia ficción", "Película de fantasía", "Película de comedia", "Película de aventuras"
Q2: Videojuego de acción, Videojuego de estrategia, Videojuego de aventura, Película de ciencia ficción, Película de fantasía, Película de comedia, Película de aventuras
Q3: Videojuego de acción, Videojuego de estrategia, Videojuego de aventura, Película de ciencia ficción, Película de fantasía, Película de comedia, Película de aventuras
Q4: Videojuego de acción, Videojuego de estrategia, Videojuego de aventura, Película de ciencia ficción, Película de fantasía, Película de comedia, Película de aventuras
Q5: Videojuego de acción, Videojuego de estrategia, Videojuego de aventura, Película de ciencia ficción, Película de fantasía, Película de comedia, Película de aventuras
Q6: Videojuego de acción, Videojuego de estrategia, Videojuego de aventura, Película de ciencia ficción, Película de fantasía, Película de comedia, Película de aventuras
Q7: Videojuego de acción, Videojuego de estrategia, Videojuego de aventura, Película de ciencia ficción, Película de fantasía, Película de comedia, Película de aventuras
Q8: min: 20.51, max: 21, step: 0.01
Q9: min: 20.51, max: 21, step: 0.01
Q10: min: 20.51, max: 21, step: 0.01
Q11: min: 20, max: 20.5, step: 0.01
Q12: min: 20, max: 20.5, step: 0.01
Q13: min: 20, max: 20.5, step: 0.01
Q14: min: 20, max: 20.5, step: 0.01</t>
  </si>
  <si>
    <t xml:space="preserve">&lt;p&gt;Para saber cuál es el producto más caro, es decir, el de más euros, compara las cifras de los números empezando por la izquierda.&lt;/p&gt;
Sin Te individual</t>
  </si>
  <si>
    <t xml:space="preserve">{"id":"M5-NyO-27a-A-5","stimulus":"&lt;p&gt;Através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t>
  </si>
  <si>
    <t xml:space="preserve">M5-NyO-28a</t>
  </si>
  <si>
    <t xml:space="preserve">Calcula la aproximación de números decimales a la décima o centésima más cercana (parte entera entre 0 y 2 cifras)</t>
  </si>
  <si>
    <t xml:space="preserve">¿Cuál de estos números es la aproximación de {{T1}} a las centésimas?
{{A1}}*
{{A2}}
{{A3}}
{{A4}}
{{A5}}
{{A6}}
(Se ven 3, 1 correcta)</t>
  </si>
  <si>
    <t xml:space="preserve">Drag the approximation of the following number to the centesimal digit.
{{Q1}}: {{A1}}* {{A2}} {{A3}}</t>
  </si>
  <si>
    <t xml:space="preserve">{{Q1}} : Min = 10, Máx: 9898, step: 1
{{Q2}} : Lista = 2, 3, 4, 6, 7, 8</t>
  </si>
  <si>
    <t xml:space="preserve">T1 = {{Q1}}/100 + {{Q2}}/1000
T2 = Lemonlib.round({{T1}},2)
A1 = {{T2}}
A2 = {{T2}} + 0.02
A3 ={{T2}} +0.2
A4 = {{T2}} + 1
A5 = {{T2}} + 0.1
A6 = {{T2}} +0.11</t>
  </si>
  <si>
    <t xml:space="preserve">Busca entre qué dos centésimas se encuentra y elige la más cercana.</t>
  </si>
  <si>
    <t xml:space="preserve">&lt;p&gt;Para aproximar {{T1}} a las centésimas, busca entre qué dos centésimas se encuentra, es decir, entre {{T3}} y {{T4}}.&lt;/p&gt;&lt;p&gt;A continuación, comprueba a qué centésima está más próxima. Como {{T3}} está a {{T5}} milésimas de {{T1}} y  {{T4}} está a {{T6}} milésimas de {{T1}}, la respuesta es {{T2}}.&lt;/p&gt;
(Sin TE individual)</t>
  </si>
  <si>
    <t xml:space="preserve">T3 = math.floor({{T1}}*100)/100
T4 = math.ceil({{T1}}*100)/100
T5 = ({{T1}}-{{T3}})*1000
T6 = ({{T4}}-{{T1}})*1000</t>
  </si>
  <si>
    <t xml:space="preserve">{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t>
  </si>
  <si>
    <t xml:space="preserve">¿Cuál de estos números es la aproximación de {{T1}} a las décimas?
{{A1}}*
{{A2}}
{{A3}}
{{A4}}
{{A5}}
(se ven 3, 1 correcta)</t>
  </si>
  <si>
    <t xml:space="preserve">{{Q1}} : Min = 1, Máx: 988; step: 1
{{Q2}} : 2, 3, 4, 6, 7, 8
</t>
  </si>
  <si>
    <t xml:space="preserve">{{T1}} = {{Q1}}/10 + {{Q2}}/100
{{T2}} = Lemonlib.round({{T1}},1)
A1 = {{T2}}
A2 = {{T2}} + 0.1
A3 = {{T2}}-0.1
A4 = {{T2}} + 0.2
A5 = {{T2}}-0.2</t>
  </si>
  <si>
    <t xml:space="preserve">Busca entre qué dos décimas se encuentra y elige la más cercana.</t>
  </si>
  <si>
    <t xml:space="preserve">&lt;p&gt;Para aproximar {{T1}} a las décimas, busca entre qué dos décimas se encuentra, es decir, entre {{T3}} y {{T4}}.&lt;/p&gt;&lt;p&gt;A continuación, comprueba a qué décima está más próxima. Como {{T3}} está a {{T5}} centésimas de {{T1}} y  {{T4}} está a {{T6}} centésimas de {{T1}}, la respuesta es {{T2}}.&lt;/p&gt;
(Sin TE individual)</t>
  </si>
  <si>
    <t xml:space="preserve">T3 = math.floor({{T1}}*10)/10
T4 = math.ceil({{T1}}*10)/10
T5 = ({{T1}}-{{T3}})*100
T6 = ({{T4}}-{{T1}})*100</t>
  </si>
  <si>
    <t xml:space="preserve">{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t>
  </si>
  <si>
    <t xml:space="preserve">Aproxima {{T1}} a las décimas.
Su aproximación a las décimas es {{A1}}.</t>
  </si>
  <si>
    <t xml:space="preserve">Fill the blank spaces with the correct answers.
1- The approximation of {{Q1}} to the decimal digit is A1.
2- The approximation of {{Q2}} to the centesimal digit is A2.</t>
  </si>
  <si>
    <t xml:space="preserve">Q1: Min = 1, Máx = 999, step = 1
Q2: Lista = 2, 3, 4, 6, 7, 8</t>
  </si>
  <si>
    <t xml:space="preserve">T1 = {{Q1}}/10 + {{Q2}}/100
A1 = Lemonlib.round({{T1}},1)</t>
  </si>
  <si>
    <t xml:space="preserve">{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t>
  </si>
  <si>
    <t xml:space="preserve">Aproxima {{T1}} a las centésimas.
Su aproximación a las centésimas es {{A1}}.</t>
  </si>
  <si>
    <t xml:space="preserve">Q1: Min = 10, Máx = 999, step = 1
Q2: Lista = 2, 3, 4, 6, 7, 8</t>
  </si>
  <si>
    <t xml:space="preserve">{{T1}} = {{Q1}}/100 + {{Q2}}/1000
A1 = Lemonlib.round({{T1}},2)</t>
  </si>
  <si>
    <t xml:space="preserve">{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t>
  </si>
  <si>
    <t xml:space="preserve">Un deportista ha corrido {{T1}} km. Aproxima esta distancia a las centésimas.
Ha corrido {{A1}} km.</t>
  </si>
  <si>
    <t xml:space="preserve">An athlete ran {{Q1}} km on {{Q2}}. Fill the blank space with the approximation of {{Q1}} to the centesimal digit.
1- The athlete ran {{A1}} km on {{Q2}}.</t>
  </si>
  <si>
    <t xml:space="preserve">Q1: Min = 100, Máx = 999, step = 1
Q2: Lista = 1, 2, 3, 4, 6, 7, 8, 9</t>
  </si>
  <si>
    <t xml:space="preserve">cent</t>
  </si>
  <si>
    <t xml:space="preserve">Sin aproximar, ¿cuánto ha corrido el deportista?
Ha corrido {{A1}} km.
(Cloze math)
A1 = {{T1}}</t>
  </si>
  <si>
    <t xml:space="preserve">¿Qué pide el enunciado?
Aproximar la distancia a las centésimas.*
Aproximar la distancia a las centenas.
Aproximar la distancia a las décimas.
(single choice)</t>
  </si>
  <si>
    <t xml:space="preserve">Completa el siguiente texto.
Para aproximar un número a las centésimas, hay que buscar entre qué dos [centésimas*/décimas/centenas] se encuentra y elegir [la más cercana*/la más lejana].
(Drop down)</t>
  </si>
  <si>
    <t xml:space="preserve">{{T1}} está entre {{T3}} y {{T4}}. ¿Cuántas milésimas lo separan de cada centésima?
{{T1}} está a {{A1}} milésimas de {{T3}}.
{{T1}} está a {{A2}} milésimas de {{T4}}.
(cloze math)
T3 = math.floor({{T1}}*100)/100
T4 = math.ceil({{T1}}*100)/100
A1 = ({{T1}}-{{T3}})*1000
A2 = ({{T4}}-{{T1}})*1000</t>
  </si>
  <si>
    <t xml:space="preserve">Sabiendo que {{T1}} está a {{T5}} milésimas de {{T3}} y a {{T6}} milésimas de {{T4}}, completa el siguiente texto.
Las centésimas más próximas a los {{T1}} km que ha recorrido el deportista son {{A1}}.
(cloze math)
T1 = {{Q1}}/100 + {{Q2}}/1000
T3 = math.floor({{T1}}*100)/100
T4 = math.ceil({{T1}}*100)/100
T5 = ({{T1}}-{{T3}})*1000
T6 = ({{T4}}-{{T1}})*1000
A1 = Lemonlib.round({{T1}},2)</t>
  </si>
  <si>
    <t xml:space="preserve">{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</si>
  <si>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xml:space="preserve">Una descarga de un inodoro ha gastado {{T1}} litros de agua. Aproxima esta cantidad a las décimas.
La descarga ha sido de {{A1}} litros de agua.</t>
  </si>
  <si>
    <t xml:space="preserve">Imagine that your parents went to the grocery store, and they bought {{Q1}} Kg of {{Q2}}. In addition, imagine that they need the approximation of the weight to the decimal digit. Fill the blank space with the correct answer.
1- Your parents bought {{A1}} Kg of {{Q2}}.</t>
  </si>
  <si>
    <t xml:space="preserve">Q1: Min = 75, Máx = 2650, step = 1
Q2: Lista = 1, 2, 3, 4, 6, 7, 8, 9</t>
  </si>
  <si>
    <t xml:space="preserve">dec</t>
  </si>
  <si>
    <t xml:space="preserve">Sin aproximar, ¿cuántos litros ha descargado el inodoro?
El inodoro ha descargado {{A1}} l.
(Cloze math)
A1 = {{T1}}</t>
  </si>
  <si>
    <t xml:space="preserve">¿Qué pide el enunciado?
Aproximar la descarga del inodoro a las décimas.*
Aproximar la descarga del inodoro a las centésimas.
Aproximar la descarga del inodoro a las decenas.
(single choice)</t>
  </si>
  <si>
    <t xml:space="preserve">Completa el siguiente texto.
Para aproximar un número a las décimas, hay que buscar entre qué dos [centésimas/décimas*/decenas] se encuentra y elegir [la más cercana*/la más lejana].
(Drop down)</t>
  </si>
  <si>
    <t xml:space="preserve">{{T1}} está entre {{T3}} y {{T4}}. ¿Cuántas centésimas lo separan de cada décima?
{{T1}} está a {{A1}} centésimas de {{T3}}.
{{T1}} está a {{A2}} centésimas de {{T4}}.
(cloze math)
T3 = math.floor({{T1}}*10)/10
T4 = math.ceil({{T1}}*10)/10
A1 = ({{T1}}-{{T3}})*100
A2 = ({{T4}}-{{T1}})*100</t>
  </si>
  <si>
    <t xml:space="preserve">Sabiendo que {{T1}} está a {{T5}} centésimas de {{T3}} y a {{T6}} centésimas de {{T4}}, completa el siguiente texto.
Las décimas más próximas a los {{T1}} l de la descarga del inodoro son {{A1}}.
(cloze math)
T1 = {{Q1}}/10 + {{Q2}}/100
T3 = math.floor({{T1}}*10)/10
T4 = math.ceil({{T1}}*10)/10
T5 = ({{T1}}-{{T3}})*100
T6 = ({{T4}}-{{T1}})*100
A1 = Lemonlib.round({{T1}},1)</t>
  </si>
  <si>
    <t xml:space="preserve">{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</si>
  <si>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La altura de la portada de un libro es de {{T1}} cm. Aproxima esta cantidad a las décimas.
La altura de la portada del libro mide {{A1}} cm.</t>
  </si>
  <si>
    <t xml:space="preserve">A mathematics teacher asks a student to approximate two numbers in the blackboard to the decimal and centesimal digits. Fill the blank spaces with the correct answers.
1- The approximation of {{Q1}} to the decimal digit is {{A1}}.
2- The approximation of {{Q2}} to the centesimal digit is {{A2}}.</t>
  </si>
  <si>
    <t xml:space="preserve">Q1: Min = 210, Máx = 280, step = 1
Q2: Lista = 1, 2, 3, 4, 6, 7, 8, 9</t>
  </si>
  <si>
    <t xml:space="preserve">Sin aproximar, ¿cuál es la altura de la portada del libro?
La altura del libro mide {{A1}} cm.
(Cloze math)
A1 = {{T1}}</t>
  </si>
  <si>
    <t xml:space="preserve">¿Qué pide el enunciado?
Aproximar la altura del libro a las décimas.*
Aproximar la altura del libro a las centésimas.
Aproximar la altura del libro a las decenas.
(single choice)</t>
  </si>
  <si>
    <t xml:space="preserve">Sabiendo que {{T1}} está a {{T5}} centésimas de {{T3}} y a {{T6}} centésimas de {{T4}}, completa el siguiente texto.
Las décimas más próximas a los {{T1}} cm de la altura del libro son {{A1}}.
(cloze math)
T1 = {{Q1}}/10 + {{Q2}}/100
T3 = math.floor({{T1}}*10)/10
T4 = math.ceil({{T1}}*10)/10
T5 = ({{T1}}-{{T3}})*100
T6 = ({{T4}}-{{T1}})*100
A1 = Lemonlib.round({{T1}},1)</t>
  </si>
  <si>
    <t xml:space="preserve">{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</si>
  <si>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Un arquitecto dice que su casa pesa {{T1}} toneladas. Aproxima esa cantidad a las céntesimas.
La casa pesa {{A1}} toneladas.</t>
  </si>
  <si>
    <t xml:space="preserve">A {{Q1}} eats {{Q2}} kg of food per day, depending on its age and weight. Fill the blank space with the approximation of {{Q2}} to the centesimal digit.
1- A {{Q1}} eats {{A2}} kg of food per day.</t>
  </si>
  <si>
    <t xml:space="preserve">Q1: Min = 2000, Máx = 5000, step = 1
Q2: Lista = 1, 2, 3, 4, 6, 7, 8, 9</t>
  </si>
  <si>
    <t xml:space="preserve">Sin aproximar, ¿cuántas toneladas pesa la casa del arquitecto?
La casa pesa {{A1}} t.
(Cloze math)
A1 = {{T1}}</t>
  </si>
  <si>
    <t xml:space="preserve">¿Qué pide el enunciado?
Aproximar el peso de la casa a las centésimas.*
Aproximar el peso de la casa a las centenas.
Aproximar el peso de la casa a las décimas.
(single choice)</t>
  </si>
  <si>
    <t xml:space="preserve">Sabiendo que {{T1}} está a {{T5}} milésimas de {{T3}} y a {{T6}} milésimas de {{T4}}, completa el siguiente texto.
Las centésimas más próximas a las {{T1}} t que pesa la casa son {{A1}}.
(cloze math)
T1 = {{Q1}}/100 + {{Q2}}/1000
T3 = math.floor({{T1}}*100)/100
T4 = math.ceil({{T1}}*100)/100
T5 = ({{T1}}-{{T3}})*1000
T6 = ({{T4}}-{{T1}})*1000
A1 = Lemonlib.round({{T1}},2)</t>
  </si>
  <si>
    <t xml:space="preserve">{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t>
  </si>
  <si>
    <t xml:space="preserve">El peso de Felipe es de {{Q1}} kg. Aproxímalo a las décimas.
Felipe pesa {{A1}} kg.</t>
  </si>
  <si>
    <t xml:space="preserve">In order to obtain the bodyweight of a patient, a hospital used a high precision equipament. The obtained value was {{Q1}} kg. For the most situations, it is sufficient to know the bodyweight of a person to at most the decimal digit. For this reason, fill the blank space with the correct answer.
1- The approximation of the patient bodyweight to the decimal digit is {{A1}} kg.</t>
  </si>
  <si>
    <t xml:space="preserve">Q1: Min = 450, Máx = 650, step = 1
Q2: Lista = 1, 2, 3, 4, 6, 7, 8, 9</t>
  </si>
  <si>
    <t xml:space="preserve">Sin aproximar, ¿cuál es el peso de Felipe?
Felipe pesa {{A1}} kg.
(Cloze math)
A1 = {{T1}}</t>
  </si>
  <si>
    <t xml:space="preserve">¿Qué pide el enunciado?
Aproximar el peso de Felipe a las décimas.*
Aproximar el peso de Felipe a las centésimas.
Aproximar el peso de Felipe a las decenas.
(single choice)</t>
  </si>
  <si>
    <t xml:space="preserve">Sabiendo que {{T1}} está a {{T5}} centésimas de {{T3}} y a {{T6}} centésimas de {{T4}}, completa el siguiente texto.
Las décimas más próximas a los {{T1}} kg del peso de Felipe son {{A1}}.
(cloze math)
T1 = {{Q1}}/10 + {{Q2}}/100
T3 = math.floor({{T1}}*10)/10
T4 = math.ceil({{T1}}*10)/10
T5 = ({{T1}}-{{T3}})*100
T6 = ({{T4}}-{{T1}})*100
A1 = Lemonlib.round({{T1}},1)</t>
  </si>
  <si>
    <t xml:space="preserve">{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t>
  </si>
  <si>
    <t xml:space="preserve">M5-NyO-29a</t>
  </si>
  <si>
    <t xml:space="preserve">Calcula sumas y restas de números decimales (entre 0 y 3 cifras enteras, entre 1 y 3 cifras decimales)</t>
  </si>
  <si>
    <t xml:space="preserve">Escoge el resultado de la siguiente suma.
{{T1}} + {{T2}} = ...
A1*
A2
A3
A4
A5
Se ven 3</t>
  </si>
  <si>
    <t xml:space="preserve">Calculate the addition and subtraction. Also, drag the correct answers.
1- {{Q1}}+{{Q2}}={{A1}}*{{A3}}{{A4}}
2- {{Q3}}-{{Q4}}={{A2}}*{{A5}}{{A6}}</t>
  </si>
  <si>
    <t xml:space="preserve">Q1: min: 100001, max: 499999, step: 2
Q2: min: 1000, max: 5000, step: 1
Q3: Mín = 1; Máx = 10; Step = 1
Q4: Mín = 10; Máx = 90; Step = 1
Q5: Mín = 1; Máx = 10; Step = 1
Q6: Mín = 10; Máx = 90; Step = 1
Q7: List = 2, 4, 6, 8</t>
  </si>
  <si>
    <t xml:space="preserve">T1 = Lemonlib.round({{Q1}}/1000, 3)
T2 = Lemonlib.round({{Q2}}/100+{{Q7}}/1000, 3)
T3 = Lemonlib.round({{Q3}}/100, 2)
T4 = Lemonlib.round({{Q4}}/10, 1)
T5 = Lemonlib.round({{Q5}}/100, 2)
T6 = Lemonlib.round({{Q6}}/10, 1)
A1=Lemonlib.round({{T1}}+{{T2}}, 3)
A2=Lemonlib.round({{T1}}+{{T2}}+{{T3}}, 3)
A3=Lemonlib.round({{T1}}+{{T2}}+{{T4}}, 3)
A4=Lemonlib.round({{T1}}+{{T2}}+{{T5}}, 3)
A5=Lemonlib.round({{T1}}+{{T2}}+{{T6}}, 3)</t>
  </si>
  <si>
    <t xml:space="preserve">Para sumar números decimales, haz coincidir en la misma columna las cifras del mismo orden: décimas con décimas, centésimas con centésimas...
Suma de 2 sumandos y 6 posiciones
{{T1}} + {{T2}} = {{T0}}</t>
  </si>
  <si>
    <t xml:space="preserve">&lt;p&gt;Para sumar números decimales, haz coincidir en la misma columna las cifras del mismo orden: décimas con décimas, centésimas con centésimas...&lt;/p&gt;
Suma de 2 sumandos y 6 posiciones
{{T1}} + {{T2}} = {{A1}}</t>
  </si>
  <si>
    <t xml:space="preserve">T9={{Q1}}-math.floor({{Q1}}/10)*10+{{Q7}}
T0={{T9}}-math.floor({{T9}}/10)*10</t>
  </si>
  <si>
    <t xml:space="preserve">{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t>
  </si>
  <si>
    <t xml:space="preserve">Escoge el resultado de la siguiente resta.
{{T0}} − {{T1}} = ...
A1*
A2
A3
A4
A5
Se ven 3</t>
  </si>
  <si>
    <t xml:space="preserve">Q1: Min: 10001, max: 500001, step: 2
Q2: Min: 1000, max: 50000, step: 1
Q3, Q5: Mín = 0.01; Máx = 0.1; Step = 0.01
Q4, Q6: Mín = 1; Máx = 9; Step = 0.1
Q7: List = 2, 4, 6, 8</t>
  </si>
  <si>
    <t xml:space="preserve">T0={{Q1}}/1000+{{Q2}}/100+{{Q7}}/1000
T1={{Q1}}/1000
A1={{Q2}}/100+{{Q7}}/1000
A2={{Q2}}/100+{{Q7}}/1000+{{Q3}}
A3={{Q2}}/100+{{Q7}}/1000+{{Q4}}
A4={{Q2}}/100+{{Q7}}/1000-{{Q5}}
A5={{Q2}}/100+{{Q7}}/1000}-{{Q6}}</t>
  </si>
  <si>
    <t xml:space="preserve">Para restar números decimales, haz coincidir en la misma columna las cifras del mismo orden: décimas con décimas, centésimas con centésimas...
Resta vertical de 6 posiciones
T0-T1={{Q7}}</t>
  </si>
  <si>
    <t xml:space="preserve">&lt;p&gt;Para restar números decimales, haz coincidir en la misma columna las cifras del mismo orden: décimas con décimas, centésimas con centésimas...&lt;/p&gt;
[Resta vertical de 6 posiciones]
T0-T1=A1</t>
  </si>
  <si>
    <t xml:space="preserve">{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t>
  </si>
  <si>
    <t xml:space="preserve">Calcula esta resta.
{{T0}} − {{T1}}  = {{A1}}</t>
  </si>
  <si>
    <t xml:space="preserve">Calculate the addition and subtraction. In addition, fill the blank spaces with the correct answers.
1- {{Q1}}+{{Q2}}={{A1}}
2- {{Q3}}-{{Q4}}={{A2}}</t>
  </si>
  <si>
    <t xml:space="preserve">Q1: Min: 10001, max: 500001, step: 2
Q2: Min: 1000, max: 50000, step: 1
Q3: List = 2, 4, 6, 8</t>
  </si>
  <si>
    <t xml:space="preserve">T0=Lemonlib.round({{Q1}}/1000+{{Q2}}/100+{{Q3}}/1000, 3)
T1=Lemonlib.round({{Q1}}/1000, 3)
A1=Lemonlib.round({{Q2}}/100+{{Q3}}/1000, 3)</t>
  </si>
  <si>
    <t xml:space="preserve">Para restar números decimales, haz coincidir en la misma columna las cifras del mismo orden: décimas con décimas, centésimas con centésimas...
T0-T1={{List}}</t>
  </si>
  <si>
    <t xml:space="preserve">{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t>
  </si>
  <si>
    <t xml:space="preserve">Calcula esta suma.
{{T1}} + {{T2}} = {{A2}}</t>
  </si>
  <si>
    <t xml:space="preserve">Q1: min: 100001, max: 499999, step: 2
Q2: min: 1000, max: 5000, step: 1
Q3: List = 2, 4, 6, 8</t>
  </si>
  <si>
    <t xml:space="preserve">T1 = Lemonlib.round({{Q1}}/1000, 3)
T2 = Lemonlib.round({{Q2}}/100+{{Q3}}/1000, 3)
A1=Lemonlib.round({{T1}}+{{T2}}, 3)</t>
  </si>
  <si>
    <t xml:space="preserve">{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t>
  </si>
  <si>
    <t xml:space="preserve">Sebastián ha conducido su coche &lt;span class=\"no-break\"&gt;{{T1}} km&lt;/span&gt; hasta una gasolinera. Después, ha recorrido &lt;span class=\"no-break\"&gt;{{T2}} km&lt;/span&gt; hasta llegar a un restaurante. ¿Cuánta distancia ha conducido en total?
Ha recorrido &lt;span class=\"no-break\"&gt;{{A1}} km.&lt;/span&gt;</t>
  </si>
  <si>
    <t xml:space="preserve">In a trip to a certain city, a family drives {{Q1}} km to a gas station. Then, the family drives {{Q2}} km to a restaurant. Finally, the family drives {{Q3}} km to the final destination. Fill the blank space with the correct answer.
1- The total distance drived by the family is A1 km.</t>
  </si>
  <si>
    <t xml:space="preserve">Q1: min: 10001, max: 50001, step: 2
Q2: min: 1000, max: 6000, step: 1
Q3: List = 2, 4, 6, 8</t>
  </si>
  <si>
    <t xml:space="preserve">Para sumar números decimales, haz coincidir en la misma columna las cifras del mismo orden: décimas con décimas, centésimas con centésimas...
Suma de 2 sumandos y 5 posiciones
{{T1}} + {{T2}} = {{T0}}</t>
  </si>
  <si>
    <t xml:space="preserve">&lt;p&gt;Para sumar números decimales, haz coincidir en la misma columna las cifras del mismo orden: décimas con décimas, centésimas con centésimas...&lt;/p&gt;
Suma de 2 sumandos y 5 posiciones
{{T1}} + {{T2}} = {{T0}}</t>
  </si>
  <si>
    <t xml:space="preserve">{"id":"M5-NyO-29a-A-1","stimulus":"&lt;p&gt;Sebastiana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t>
  </si>
  <si>
    <t xml:space="preserve">En una tienda, el precio de un juego de {{Q4}} es de &lt;span class=\"no-break\"&gt;{{T1}} €&lt;/span&gt; y el de una película de {{Q5}} es de &lt;span class=\"no-break\"&gt;{{T2}} €.&lt;/span&gt; Si un cliente compra un artículo de cada tipo, ¿cuánto le cobrarán?
Tendrá que pagar &lt;span class=\"no-break\"&gt;{{A1}} €.&lt;/span&gt;</t>
  </si>
  <si>
    <t xml:space="preserve">In an online store, the price of a {{Q4}} game is {{Q1}} euros, of a {{Q5}} movie is {{Q2}} euros, and of a {{Q6}} book is {{Q3}} euros. If a client buys one of each item, then the client receives a discount of {{Q7}} euros. Fill the blanck space with the correct answer.
1- If the client buys one of each item, then the client pays A1 euros.</t>
  </si>
  <si>
    <t xml:space="preserve">Q1: min: 2501, max: 3501, step: 2
Q2: min: 21, max: 30, step: 1
Q3: List = 2, 4, 6, 8
Q4: estrategia, acción, rol
Q5: dibujos animados, misterio, comedia</t>
  </si>
  <si>
    <t xml:space="preserve">T1 = Lemonlib.round({{Q1}}/100, 2)
T2 = Lemonlib.round({{Q2}}/10+{{Q3}}/100, 2)
A1 = Lemonlib.round({{T1}}+{{T2}}, 2)</t>
  </si>
  <si>
    <t xml:space="preserve">Para sumar números decimales, haz coincidir en la misma columna las cifras del mismo orden: décimas con décimas, centésimas con centésimas...
Suma de 2 sumandos y 4 posiciones
{{T1}} + {{T2}} = {{T0}}</t>
  </si>
  <si>
    <t xml:space="preserve">&lt;p&gt;Para sumar números decimales, haz coincidir en la misma columna las cifras del mismo orden: décimas con décimas, centésimas con centésimas...&lt;/p&gt;
Suma en vertical 2 sumandos 4 posiciones
Sin TE individual</t>
  </si>
  <si>
    <t xml:space="preserve">{"id":"M5-NyO-29a-A-2","stimulus":"&lt;p&gt;Em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</si>
  <si>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xml:space="preserve">El padre de Ana ha ido al supermercado y ha comprado &lt;span class=\"no-break\"&gt;{{T1}} kg&lt;/span&gt; de {{Q4}} y &lt;span class=\"no-break\"&gt;{{T2}} kg&lt;/span&gt; de {{Q5}}. ¿Cuántos kilos de fruta ha comprado?
El padre de Ana ha comprado &lt;span class=\"no-break\"&gt;{{A1}} kg&lt;/span&gt; de fruta.</t>
  </si>
  <si>
    <t xml:space="preserve">Imagine that your parents went to the grocery store, and they bought {{Q1}} Kg of {{Q4}}, {{Q2}} Kg of {{Q5}}, and {{Q3}} Kg of {{Q6}}. Fill the blank space with the correct answer.
1- Your parents  bought A1 Kg of fruits.</t>
  </si>
  <si>
    <t xml:space="preserve">Q1: min: 101, max: 301, step: 2
Q2: min: 1, max: 9, step: 1
Q3: List = 2, 4, 6, 8
Q4: lista: ["manzanas", "plátanos", "naranjas"]
Q5: lista: ["arándanos", "moras", "frambuesas"]</t>
  </si>
  <si>
    <t xml:space="preserve">Para sumar números decimales, haz coincidir en la misma columna las cifras del mismo orden: décimas con décimas, centésimas con centésimas...
Suma en vertical 2 sumandos 3 posiciones
{{T1}} + {{T2}} = {{T0}}</t>
  </si>
  <si>
    <t xml:space="preserve">&lt;p&gt;Para sumar números decimales, haz coincidir en la misma columna las cifras del mismo orden: décimas con décimas, centésimas con centésimas...&lt;/p&gt;
Suma en vertical 2 sumandos 3 posiciones
Sin TE individual</t>
  </si>
  <si>
    <t xml:space="preserve">{"id":"M5-NyO-29a-A-3","stimulus":"&lt;p&gt;O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t>
  </si>
  <si>
    <t xml:space="preserve">Al comenzar la semana, Lía tenía {{T0}} € en su cuenta bancaria. El martes retiró {{T1}} €. ¿Cuánto dinero tenía en la cuenta al final de la semana?
Lía tenía {{A1}} € al final de la semana.</t>
  </si>
  <si>
    <t xml:space="preserve">The capacity of a {{Q1}} is {{Q3}} Gb. Due to a blackout, the {{Q1}} is damaged, and it is lost {{T1}} Gb of data in {{Q1}}. Thus,  the new capacity of {{Q1}} is {{Q3}} - {{T1}} Gb. Fill the blank space with the correct answer.
1- The new capacity of {{Q1}} is A1 Gb.</t>
  </si>
  <si>
    <t xml:space="preserve">Q1: Min: 1001, max: 50001, step: 2
Q2: Min: 100, max: 5000, step: 1
Q3: List = 2, 4, 6, 8</t>
  </si>
  <si>
    <t xml:space="preserve">T0=Lemonlib.round({{Q1}}/100+{{Q2}}/10+{{Q3}}/100, 2)
T1=Lemonlib.round({{Q1}}/100, 2)
A1=Lemonlib.round({{Q2}}/10+{{Q3}}/100, 2)</t>
  </si>
  <si>
    <t xml:space="preserve">Para restar números decimales, haz coincidir en la misma columna las cifras del mismo orden: décimas con décimas, centésimas con centésimas...
Resta vertical de 5 posiciones
T0-T1={{Q3}}</t>
  </si>
  <si>
    <t xml:space="preserve">&lt;p&gt;Para restar números decimales, haz coincidir en la misma columna las cifras del mismo orden: décimas con décimas, centésimas con centésimas...&lt;/p&gt;
[Resta vertical de 5 posiciones]
T0-T1=A1</t>
  </si>
  <si>
    <t xml:space="preserve">{"id":"M5-NyO-29a-A-4","stimulus":"&lt;p&gt;No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t>
  </si>
  <si>
    <t xml:space="preserve">En un zoo, los cuidadores han dejado en el recinto del {{Q3}} &lt;span class=\"no-break\"&gt;{{T0}} kg&lt;/span&gt; de carne. Si el {{Q3}} solo ha comido &lt;span class=\"no-break\"&gt;{{T1}} kg,&lt;/span&gt; ¿cuánta carne le queda?
Le quedan &lt;span class=\"no-break\"&gt;{{A1}} kg&lt;/span&gt; de carne.</t>
  </si>
  <si>
    <t xml:space="preserve">In a zoo, a {{Q4}} eats {{Q1}} kg of food per day, {{Q5}} eats {{Q2}} kg of food per day, and a {{Q6}} eats {{Q3}} kg of food per day. Fill the blank space with the correct answer.
1- In total, the above animals eat A1 kg of food per day.</t>
  </si>
  <si>
    <t xml:space="preserve">Q1: Min: 1001, Max: 2501, Step: 2
Q2: Min: 70, Max: 150, Step: 1
Q3: ["tigre", "león"]
Q4: List = 2, 4, 6, 8</t>
  </si>
  <si>
    <t xml:space="preserve">T0=Lemonlib.round({{Q1}}/100+{{Q2}}/10+{{Q4}}/100, 2)
T1=Lemonlib.round({{Q1}}/100, 2)
A1=Lemonlib.round({{Q2}}/10+{{Q4}}/100, 2)</t>
  </si>
  <si>
    <t xml:space="preserve">Para restar números decimales, haz coincidir en la misma columna las cifras del mismo orden: décimas con décimas, centésimas con centésimas...
Resta vertical de 4 posiciones
T0-T1={{Q4}}</t>
  </si>
  <si>
    <t xml:space="preserve">&lt;p&gt;Para restar números decimales, haz coincidir en la misma columna las cifras del mismo orden: décimas con décimas, centésimas con centésimas...&lt;/p&gt;
&lt;p&gt;El resultado de la resta es:&lt;/p&gt;
[Resta vertical de 4 posiciones]
T0-T1=A1</t>
  </si>
  <si>
    <t xml:space="preserve">{"id":"M5-NyO-29a-A-5","stimulus":"&lt;p&gt;Em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t>
  </si>
  <si>
    <t xml:space="preserve">M5-NyO-30a</t>
  </si>
  <si>
    <t xml:space="preserve">Multiplica números decimales (el resultado tiene un máximo de 4 decimales)</t>
  </si>
  <si>
    <t xml:space="preserve">Arrastra el resultado correcto de esta multiplicación.
{{Q1}} × {{Q2}} = {{A1}}* {{A2}} {{A3}}</t>
  </si>
  <si>
    <t xml:space="preserve">Drag the result of the multiplication of the following numbers.
{{Q1}} x {{Q2}}: {{A1}}* {{A2}} {{A3}}</t>
  </si>
  <si>
    <t xml:space="preserve">Q1: min: 1.01, max: 99.99, step: 0.02
Q2: min: 5.1, max: 9.9, step: 0.2
Q3: min: 1, max: 5, step: 0.1
Q4: min: 1, max: 5, step: 0.1</t>
  </si>
  <si>
    <t xml:space="preserve">A1 = {{Q1}}*{{Q2}}
A2 = {{Q1}}*{{Q2}}+{{Q3}}
A3 = {{Q1}}*{{Q2}}+{{Q4}}</t>
  </si>
  <si>
    <t xml:space="preserve">El resultado tiene tantos decimales como el número total de decimales en los dos factores.</t>
  </si>
  <si>
    <t xml:space="preserve">&lt;p&gt;Multiplica primero los factores como si fueran números naturales.&lt;/p&gt;&lt;p&gt;{{T1}} × {{T2}} = {{T3}}&lt;/p&gt;&lt;p&gt;Después separa desde la derecha tantas cifras decimales como las que haya en los dos factores. Como en este caso son 3, se mueve la coma 3 posiciones.&lt;/p&gt;&lt;p&gt;{{T3}} → {{T4}}&lt;/p&gt;</t>
  </si>
  <si>
    <t xml:space="preserve">T1 = {{Q1}}*100
T2 = {{Q2}}*10
T3 = {{Q1}}*{{Q2}}*1000
T4 = {{Q1}}*{{Q2}}</t>
  </si>
  <si>
    <t xml:space="preserve">{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t>
  </si>
  <si>
    <t xml:space="preserve">Escribe el resultado de esta multiplicación.
{{Q1}} × {{Q2}} = {{A1}}</t>
  </si>
  <si>
    <t xml:space="preserve">Fill the blank space with the multiplication of the following numbers.
{{Q1}} x {{Q2}}=A1</t>
  </si>
  <si>
    <t xml:space="preserve">Q1: min: 1.01, max: 99.99, step: 0.02
Q2: min: 1.1, max: 9.9, step: 0.2</t>
  </si>
  <si>
    <t xml:space="preserve">A1={{Q1}}*{{Q2}}</t>
  </si>
  <si>
    <t xml:space="preserve">{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t>
  </si>
  <si>
    <t xml:space="preserve">Lucas compra cada mes {{Q1}} kg de comida para perros. Si quiere hacer una compra para {{Q2}} meses, ¿cuántos kilogramos tiene que comprar?
Tiene que comprar {{A1}} kg de alimento.</t>
  </si>
  <si>
    <t xml:space="preserve">Q1: min = 5.01, max = 9.99, step: 0.02
Q2: min = 2, max = 12,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</si>
  <si>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kg&lt;/p&gt;</t>
  </si>
  <si>
    <t xml:space="preserve">T1 = {{Q1}}*100
T2 = {{Q1}}*{{Q2}}*100
T3 = {{Q1}}*{{Q2}}</t>
  </si>
  <si>
    <t xml:space="preserve">{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</si>
  <si>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En el mercado el kilo de plátanos cuesta {{T1}} €. ¿Cuánto hay que pagar por {{Q2}} kg de plátanos?
Hay que pagar {{A1}} € por {{Q2}} kg de plátanos.</t>
  </si>
  <si>
    <t xml:space="preserve">Q1: min = 1, max = 3.2, step: 0.1
Q2: min = 1.5, max = 5.5, step: 0.2
Q3: Mín = 1; Máx = 9; Step = 1</t>
  </si>
  <si>
    <t xml:space="preserve">A1={{T1}}*{{Q2}}
T1 = {{Q1}}+{{Q3}}/100</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</si>
  <si>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€&lt;/p&gt;</t>
  </si>
  <si>
    <t xml:space="preserve">T2 = {{Q2}}*10
T3 = {{T1}}*10
T4 = {{T3}}*{{T2}}
T5 = {{T4}}/100</t>
  </si>
  <si>
    <t xml:space="preserve">{"id":"M5-NyO-30a-A-2","stimulus":"&lt;p&gt;Em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t>
  </si>
  <si>
    <t xml:space="preserve">Martina camina cada día {{Q1}} km. ¿Cuántos kilómetros caminará en {{Q2}} días?
Caminará {{A1}} km.</t>
  </si>
  <si>
    <t xml:space="preserve">Q1: min = 1.01, max = 8.01, step: 0.2
Q2: min = 10, max = 30, step: 1</t>
  </si>
  <si>
    <t xml:space="preserve">&lt;p&gt;Multiplica primero los factores como si fueran números naturales.&lt;/p&gt;&lt;p&gt;{{T1}} × {{Q2}} = {{T2}}&lt;/p&gt;&lt;p&gt;Después separa desde la derecha tantas cifras decimales como las que haya en los dos factores. Como en este caso son 2, se mueve la coma 2 posiciones.&lt;/p&gt;&lt;p&gt;{{T2}} → {{T3}} km&lt;/p&gt;</t>
  </si>
  <si>
    <t xml:space="preserve">{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t>
  </si>
  <si>
    <t xml:space="preserve">Un litro de zumo cuesta {{Q1}} €. ¿Cuánto hay que pagar por {{Q2}} litros?
{{Q2}} litros de zumo cuestan {{A1}} €.</t>
  </si>
  <si>
    <t xml:space="preserve">Q1: Mín = 3.55; Máx = 4.55; step = 0.2
Q2: Mín = 1.5; Máx = 7.5; step = 1</t>
  </si>
  <si>
    <t xml:space="preserve">T1 = {{Q1}}*10
T2 = {{Q2}}*10
T3 = {{Q1}}*{{Q2}}*100
T4 = {{Q1}}*{{Q2}}</t>
  </si>
  <si>
    <t xml:space="preserve">{"id":"M5-NyO-30a-A-4","stimulus":"&lt;p&gt;Um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t>
  </si>
  <si>
    <t xml:space="preserve">Camilo cuenta con un espacio de {{Q1}} cm de largo y {{Q2}} cm de ancho para colocar una mesa de comedor. Calcula el área del espacio disponible.
El hueco mide {{A1}} cm&lt;sup&gt;2&lt;/sup&gt;.</t>
  </si>
  <si>
    <t xml:space="preserve">Q1: min = 50.1, max = 99.9, step: 0.2
Q2: min = 25.1, max = 29.9 , step: 0.2</t>
  </si>
  <si>
    <t xml:space="preserve">&lt;p&gt;Multiplica primero los factores como si fueran números naturales.&lt;/p&gt;&lt;p&gt;{{T1}} × {{T2}} = {{T3}}&lt;/p&gt;&lt;p&gt;Después separa desde la derecha tantas cifras decimales como las que haya en los dos factores. Como en este caso son 2, se mueve la coma 2 posiciones.&lt;/p&gt;&lt;p&gt;{{T3}} → {{T4}} cm&lt;sup&gt;2&lt;/sup&gt;&lt;/p&gt;</t>
  </si>
  <si>
    <t xml:space="preserve">{"id":"M5-NyO-30a-A-5","stimulus":"&lt;p&gt;Camilo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t>
  </si>
  <si>
    <t xml:space="preserve">M5-NyO-31a</t>
  </si>
  <si>
    <t xml:space="preserve">Calcula divisiones de números naturales con cociente decimal (cociente de hasta 2 decimales, resto 0)</t>
  </si>
  <si>
    <t xml:space="preserve">&lt;p&gt;Haz clic en el resultado de esta división:&lt;/p&gt;&lt;p&gt;{{T1}} : {{T2}} = ...&lt;/p&gt;
{{A1}} *| {{A2}} | {{A3}}
Se ven solo 3</t>
  </si>
  <si>
    <t xml:space="preserve">Q1: Mín 3;Máx 19; Step: 2
Q2: Mín 2;Máx 9; Step: 1
Q3: [2, 4, 5]
Q4: [2, 4, 5]</t>
  </si>
  <si>
    <t xml:space="preserve">T1 = {{Q1}}*{{Q2}}
T2 = {{Q2}}*{{Q3}}
A1 = {{Q1}}/{{Q3}}
Distractores:
A2 = {{Q1}}
A3 = {{Q1}}/{{Q4}}
A4 = 1+{{Q1}}/{{Q3}}
A5 = 1+{{Q1}}/{{Q4}}</t>
  </si>
  <si>
    <t xml:space="preserve">Al terminar de dividir la parte entera, se añade una coma en el cociente y se continúa la división.</t>
  </si>
  <si>
    <t xml:space="preserve">&lt;p&gt;Al terminar de dividir la parte entera, se añade una coma en el cociente y se continúa la división.&lt;/p&gt;</t>
  </si>
  <si>
    <t xml:space="preserve">{"id":"M5-NyO-31a-I-1","stimulus":"&lt;p&gt;Clique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t>
  </si>
  <si>
    <t xml:space="preserve">Escribe el resultado de la siguiente división.
{{T1}} : {{T2}} = {{A1}}</t>
  </si>
  <si>
    <t xml:space="preserve">Q1: Mín 3;Máx 19; Step: 2
Q2: Mín 2;Máx 9; Step: 1
Q3: [2, 4, 5]</t>
  </si>
  <si>
    <t xml:space="preserve">T1 = {{Q1}}*{{Q2}}
T2 = {{Q2}}*{{Q3}}
A1 = {{T1}}/{{T2}}</t>
  </si>
  <si>
    <t xml:space="preserve">{"id":"M5-NyO-31a-E-1","stimulus":"&lt;p&gt;Escreva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t>
  </si>
  <si>
    <t xml:space="preserve">Gastón ha comprado {{T2}} libros en una librería de segunda mano por &lt;span class=\"no-break\"&gt;{{T1}} €.&lt;/span&gt; Si todos tienen el mismo precio, ¿cuál es el precio de cada uno? 
Cada libro cuesta cuesta &lt;span class=\"no-break\"&gt;{{A1}} €.&lt;/span&gt;</t>
  </si>
  <si>
    <t xml:space="preserve">T1 = {{Q1}}*{{Q2}}
T2 = {{Q2}}*{{Q3}}
A1 = {{Q1}}/{{Q3}}</t>
  </si>
  <si>
    <t xml:space="preserve">{"id":"M5-NyO-31a-A-1","stimulus":"&lt;p&gt;Breno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</si>
  <si>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En un vivero tienen &lt;span class=\"no-break\"&gt;{{T1}} g&lt;/span&gt; de fertilizante van a distribuir entre {{T2}} macetas. ¿Cuántos gramos se va a poner en cada maceta?
Cada maceta recibirá &lt;span class=\"no-break\"&gt;{{A1}} g.&lt;/span&gt;</t>
  </si>
  <si>
    <t xml:space="preserve">Q1: Mín: 201; Máx: 2001; Step: 2
Q2: Mín 2;Máx 9; Step: 1
Q3: [2, 4, 5]</t>
  </si>
  <si>
    <t xml:space="preserve">{"id":"M5-NyO-31a-A-2","stimulus":"&lt;p&gt;Em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</si>
  <si>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Martín ha donado &lt;span class=\"no-break\"&gt;{{T1}} €&lt;/span&gt; a {{T2}} organizaciones ecologistas. ¿Cuánto dinero ha recibido cada una?
Cada ONG ha recibido &lt;span class=\"no-break\"&gt;{{A1}} €.&lt;/span&gt;</t>
  </si>
  <si>
    <t xml:space="preserve">Q1: Mín 201;Máx 2001; Step: 2
Q2: Mín 2;Máx 9; Step: 1
Q3: [2, 4, 5]</t>
  </si>
  <si>
    <t xml:space="preserve">{"id":"M5-NyO-31a-A-3","stimulus":"&lt;p&gt;Thomaz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</si>
  <si>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{{T2}} vecinos van a tener que pagar {{T1}} € para hacer una obra en su edificio. ¿Cuánto dinero tendrá que pagar cada uno?
Cada uno tiene que pagar &lt;span class=\"no-break\"&gt;{{A1}} €.&lt;/span&gt;</t>
  </si>
  <si>
    <t xml:space="preserve">€€€€€€€</t>
  </si>
  <si>
    <t xml:space="preserve">{"id":"M5-NyO-31a-A-4","stimulus":"&lt;p&gt;{{T2}}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</si>
  <si>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Un grupo de amigos ha ganado un premio de lotería. Ahora tienen que repartir &lt;span class=\"no-break\"&gt;{{T1}} €&lt;/span&gt; entre {{T2}} personas. ¿Cuánto dinero le corresponde a cada uno?
A cada uno le corresponden &lt;span class=\"no-break\"&gt;{{A1}} €.&lt;/span&gt;</t>
  </si>
  <si>
    <t xml:space="preserve">{"id":"M5-NyO-31a-A-5","stimulus":"&lt;p&gt;Um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t>
  </si>
  <si>
    <t xml:space="preserve">M5-NyO-31b</t>
  </si>
  <si>
    <t xml:space="preserve">Calcula divisiones de números decimales (dividendo y divisor de 1 o 2 decimales, entre 1 y 3 cifras enteras)</t>
  </si>
  <si>
    <t xml:space="preserve">Selecciona el resultado de esta división.
{{T1}} : {{Q2}} = ...
{{A1}}*
{{A2}}
{{A3}}
{{A4}}
{{A5}}
Se ven 3</t>
  </si>
  <si>
    <t xml:space="preserve">Q1: Mín 10;Máx 90; Step: 1
Q2: Mín 10;Máx 200; Step: 1
Q3-Q4: Mín 1;Máx 99; Step: 1</t>
  </si>
  <si>
    <t xml:space="preserve">T1 = {{Q1}}*{{Q2}}/100
A1 = {{Q1}}/100
A2 = {{Q1}}/100+{{Q3}}/100
A3 = {{Q1}}/100+{{Q4}}/100
A4 = math.abs({{Q1}}/100-{{Q3}}/100)
A5 = math.abs({{Q1}}/100-{{Q4}}/100)</t>
  </si>
  <si>
    <t xml:space="preserve">&lt;p&gt;Al terminar de dividir la parte entera, se añade una coma en el cociente y se continúa la división.&lt;/p&gt;
Sin TE individual</t>
  </si>
  <si>
    <t xml:space="preserve">{"id":"M5-NyO-31b-I-1","stimulus":"&lt;p&gt;Selecione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t>
  </si>
  <si>
    <t xml:space="preserve">Escribe el resultado de la siguiente división.
{{T1}} : {{Q2}} = {{A1}}</t>
  </si>
  <si>
    <t xml:space="preserve">Q1: Mín 10;Máx 90; Step: 1
Q2: Mín 10;Máx 200; Step: 1</t>
  </si>
  <si>
    <t xml:space="preserve">T1 = {{Q1}}*{{Q2}}/100
A1 = {{Q1}}/100</t>
  </si>
  <si>
    <t xml:space="preserve">{"id":"M5-NyO-31b-E-1","stimulus":"&lt;p&gt;Escreva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t>
  </si>
  <si>
    <t xml:space="preserve">Fermín ha pagado {{T1}} € por unos quesos que cuestan {{T2}} € cada uno. ¿Cuántos quesos ha comprado?
Ha comprado {{A1}} quesos.</t>
  </si>
  <si>
    <t xml:space="preserve">Q1: Mín 100;Máx 500; Step: 1
Q2: Mín 3;Máx 51; Step: 2</t>
  </si>
  <si>
    <t xml:space="preserve">T1 = {{Q1}}*{{Q2}}/100
T2 = {{Q1}}/100
A1 = {{Q2}}</t>
  </si>
  <si>
    <t xml:space="preserve">Para calcular la división sin decimales en el divisor, opera esta división equivalente: {{T3}} : {{Q1}}.</t>
  </si>
  <si>
    <t xml:space="preserve">&lt;p&gt;Para calcular la división sin decimales en el divisor, opera una división equivalente.&lt;/p&gt;&lt;p&gt;Si se multiplican {{T1}} y {{T2}} por 100, la división equivalente es:&lt;/p&gt;&lt;p&gt;{{T3}} : {{Q1}} = {{A1}}&lt;/p&gt;&lt;p&gt;El resultado de esta división es el mismo que la del enunciado:&lt;/p&gt;&lt;p&gt;{{T1}} : {{T2}} = {{A1}}&lt;/p&gt;</t>
  </si>
  <si>
    <t xml:space="preserve">T3 = {{Q1}}*{{Q2}}</t>
  </si>
  <si>
    <t xml:space="preserve">{"id":"M5-NyO-31b-A-1","stimulus":"&lt;p&gt;Fernando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t>
  </si>
  <si>
    <t xml:space="preserve">Un carpintero tiene que cortar un listón de madera de {{T1}} m en {{Q2}} trozos. ¿Cuál será el tamaño de cada uno?
Cada trozo de madera medirá {{A1}} m.</t>
  </si>
  <si>
    <t xml:space="preserve">Q1: Mín 10;Máx 50; Step: 1
Q2: Mín 2;Máx 10; Step: 1</t>
  </si>
  <si>
    <t xml:space="preserve">T1 = {{Q1}}*{{Q2}}/100
A1 = {{Q1}}/100</t>
  </si>
  <si>
    <t xml:space="preserve">{"id":"M5-NyO-31b-A-2","stimulus":"&lt;p&gt;Um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t>
  </si>
  <si>
    <t xml:space="preserve">Los organizadores de una carrera ciclista tienen que repartir {{T1}} litros de agua en vasos de {{T2}} litros. ¿Cuántos vasos van a usar?
Se van a usar {{A1}} vasos.</t>
  </si>
  <si>
    <t xml:space="preserve">Q1: Mín 20;Máx 30; Step: 1
Q2: Mín 51;Máx 101; Step: 2</t>
  </si>
  <si>
    <t xml:space="preserve">{"id":"M5-NyO-31b-A-3","stimulus":"&lt;p&gt;Os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t>
  </si>
  <si>
    <t xml:space="preserve">Emilia lleva recorridos {{T1}} kilómetros del Camino de Santiago durante los {{Q2}} que lleva andando. Si todos los días ha caminado lo mismo, ¿cuántos kilómetros recorrió cada día?
Emilia ha andado {{A1}} kilómetros al día.</t>
  </si>
  <si>
    <t xml:space="preserve">En la caballeriza de Mario requieren {{T2}} kilos de alfalfa para alimentar a {{Q1}} caballos. ¿Cuantos kilos de alfalfa le corresponden a cada animal?
Le corresponden {{A1}} kg.</t>
  </si>
  <si>
    <t xml:space="preserve">Q1: Mín 2000;Máx 3000; Step: 1
Q2: Mín 5;Máx 30; Step: 1</t>
  </si>
  <si>
    <t xml:space="preserve">{"id":"M5-NyO-31b-A-4","stimulus":"&lt;p&gt;Emília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t>
  </si>
  <si>
    <t xml:space="preserve">Después de cenar en un restaurante, {{Q2}} amigos han decidido dividirse el precio de la cuenta para pagar todos lo mismo. Si lo que comieron entre todos costaba {{T1}} €, ¿cuánto tiene que pagar cada uno?
Cada amigo tiene que pagar {{A1}} €.</t>
  </si>
  <si>
    <t xml:space="preserve">Q1: Mín 1100;Máx 1500; Step: 1
Q2: Mín 4;Máx 12; Step: 1</t>
  </si>
  <si>
    <t xml:space="preserve">{"id":"M5-NyO-31b-A-5","stimulus":"&lt;p&gt;Depois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t>
  </si>
  <si>
    <t xml:space="preserve">M5-NyO-32a</t>
  </si>
  <si>
    <t xml:space="preserve">Calcula porcentajes de una cantidad (de 3 cifras enteras)</t>
  </si>
  <si>
    <t xml:space="preserve">Une los porcentajes con sus resultados correspondientes.
{{Q2}} % de {{Q1}} = {{A1}}
{{Q4}} %  de {{Q3}} = {{A2}}
{{Q6}} %  de {{Q5}} = {{A3}}</t>
  </si>
  <si>
    <t xml:space="preserve">Q1: Mín 100;Máx 999; Step: 1
Q2: Mín 2;Máx 99; Step: 1
Q3: Mín 100;Máx 999; Step: 1
Q4: Mín 2;Máx 99; Step: 1
Q5: Mín 100;Máx 999; Step: 1
Q6: Mín 2;Máx 99; Step: 1</t>
  </si>
  <si>
    <t xml:space="preserve">A1 = {{Q1}}*{{Q2}}/100
A2 = {{Q3}}*{{Q4}}/100
A3 = {{Q5}}*{{Q6}}/100 </t>
  </si>
  <si>
    <t xml:space="preserve">Para calcular el porcentaje de una cantidad, se multiplican la cantidad y el porcentaje.</t>
  </si>
  <si>
    <t xml:space="preserve">&lt;p&gt;Para calcular el porcentaje de una cantidad, se multiplican la cantidad y el porcentaje. Por ejemplo:&lt;/p&gt;&lt;p&gt;{{Q2}} % de {{Q1}} = {{Q2}}/100 × {{Q1}} = {{A1}}&lt;/p&gt;</t>
  </si>
  <si>
    <t xml:space="preserve">{"id":"M5-NyO-32a-I-1","stimulus":"&lt;p&gt;Arraste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t>
  </si>
  <si>
    <t xml:space="preserve">Calcula este porcentaje.
{Q2}} % de {{Q1}} = {{A1}}</t>
  </si>
  <si>
    <t xml:space="preserve">Q1: Mín 100;Máx 999; Step: 1
Q2: Mín 2;Máx 99; Step: 1</t>
  </si>
  <si>
    <t xml:space="preserve">A1 = {{Q1}}*{{Q2}}/100</t>
  </si>
  <si>
    <t xml:space="preserve">&lt;p&gt;Para calcular el porcentaje de una cantidad, se multiplican la cantidad y el porcentaje.&lt;/p&gt;&lt;p&gt;{{Q2}} % de {{Q1}} = {{Q2}}/100 × {{Q1}} = {{A1}}&lt;/p&gt;</t>
  </si>
  <si>
    <t xml:space="preserve">{"id":"M5-NyO-32a-E-1","stimulus":"&lt;p&gt;Calcule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t>
  </si>
  <si>
    <t xml:space="preserve">De los {{Q1}} niños que hay en una guardería, el {{Q2}} % tiene hermanos. ¿Cuántos no son hijos únicos?
{{A1}} niños tienen hermanos.</t>
  </si>
  <si>
    <t xml:space="preserve">Q1: Mín 100;Máx 350; Step: 25
Q2: Mín 16;Máx 40; Step: 4</t>
  </si>
  <si>
    <t xml:space="preserve">&lt;p&gt;Para calcular el porcentaje de niños con hermanos, se multiplican el porcentaje y el número total de niños.&lt;/p&gt;&lt;p&gt;{{Q2}} % de {{Q1}} = {{Q2}}/100 × {{Q1}} = {{A1}}&lt;/p&gt;</t>
  </si>
  <si>
    <t xml:space="preserve">{"id":"M5-NyO-32a-A-1","stimulus":"&lt;p&gt;De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t>
  </si>
  <si>
    <t xml:space="preserve">Javier ha gastado el {{Q2}} % de sus ahorros en una cena familiar. Si tenía ahorrados &lt;span class=\"no-break\"&gt;{{Q1}} €,&lt;/span&gt; ¿cuánto ha costado la cena?
La cena ha costado &lt;span class=\"no-break\"&gt;{{A1}} €.&lt;/span&gt;</t>
  </si>
  <si>
    <t xml:space="preserve">Q1: Mín 600;Máx 1200; Step: 1
Q2: Mín 5;Máx 20; Step: 1</t>
  </si>
  <si>
    <t xml:space="preserve">&lt;p&gt;Para calcular el porcentaje de los ahorros que ha costado la cena, se multiplican el porcentaje y los ahorros totales de Javier.&lt;/p&gt;&lt;p&gt;{{Q2}} % de {{Q1}} = {{Q2}}/100 × {{Q1}} = {{A1}}&lt;/p&gt;</t>
  </si>
  <si>
    <t xml:space="preserve">{"id":"M5-NyO-32a-A-2","stimulus":"&lt;p&gt;José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t>
  </si>
  <si>
    <t xml:space="preserve">Durante un campeonato de fútbol americano, Jordi hizo {{Q1}} pases, de los cuales el {{Q2}} % fueron completos. ¿Cuántos de sus envíos de balón llegaron a manos de un compañero?
Dio {{A1}} pases completos.</t>
  </si>
  <si>
    <t xml:space="preserve">Q1: Mín 100;Máx 400; Step: 10
Q2: Mín 10;Máx 40; Step: 10</t>
  </si>
  <si>
    <t xml:space="preserve">&lt;p&gt;Para calcular el porcentaje de pases completos, se multiplican el porcentaje y todos los pases de Jordi.&lt;/p&gt;&lt;p&gt;{{Q2}} % de {{Q1}} = {{Q2}}/100 × {{Q1}} = {{A1}}&lt;/p&gt;</t>
  </si>
  <si>
    <t xml:space="preserve">{"id":"M5-NyO-32a-A-3","stimulus":"&lt;p&gt;Durante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t>
  </si>
  <si>
    <t xml:space="preserve">Durante un día llegan a un aeropuerto {{Q1}} aviones. El {{Q2}} % provienen de Argentina. ¿Cuántos vuelos llegan desde este país sudamericano?
Llegan {{A1}} aviones desde Argentina.</t>
  </si>
  <si>
    <t xml:space="preserve">Q1: Mín 50;Máx 100; Step: 25
Q2: Mín 12;Máx 40; Step: 4</t>
  </si>
  <si>
    <t xml:space="preserve">&lt;p&gt;Para calcular el porcentaje de vuelos desde Argentina, se multiplican el porcentaje y el número total de vuelos.&lt;/p&gt;&lt;p&gt;{{Q2}} % de {{Q1}} = {{Q2}}/100 × {{Q1}} = {{A1}}&lt;/p&gt;</t>
  </si>
  <si>
    <t xml:space="preserve">{"id":"M5-NyO-32a-A-4","stimulus":"&lt;p&gt;{{Q1}}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t>
  </si>
  <si>
    <t xml:space="preserve">En una escuela con {{Q1}} alumnos se ha observado que solo el {{Q2}} % de estos visitan su biblioteca semanalmente. ¿Cuántos alumnos visitan la biblioteca todas semanas?
{{A1}} alumnos visitan la biblioteca todas las semanas.</t>
  </si>
  <si>
    <t xml:space="preserve">Q1: Mín 300;Máx 1000; Step: 25
Q2: Mín 12;Máx 40; Step: 4</t>
  </si>
  <si>
    <t xml:space="preserve">&lt;p&gt;Para calcular el porcentaje de los alumnos que visitan la biblioteca semanalmente, se multiplican el porcentaje y el número total de alumnos.&lt;/p&gt;&lt;p&gt;{{Q2}} % de {{Q1}} = {{Q2}}/100 × {{Q1}} = {{A1}}&lt;/p&gt;</t>
  </si>
  <si>
    <t xml:space="preserve">{"id":"M5-NyO-32a-A-5","stimulus":"&lt;p&gt;Em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t>
  </si>
  <si>
    <t xml:space="preserve">M5-NyO-33a</t>
  </si>
  <si>
    <t xml:space="preserve">Calcula aumentos porcentuales (de 3 cifras enteras)</t>
  </si>
  <si>
    <t xml:space="preserve">Haz clic en el valor que tendrá el número {{Q1}} después de aplicarle un aumento del {{Q2}} %.
{{A1}}*
{{A2}}
{{A3}}
{{A4}}
{{A5}}
Se ven 3</t>
  </si>
  <si>
    <t xml:space="preserve">Q1: Mín 100;Máx 790; Step: 1
Q2: Mín 5;Máx 21; Step: 1</t>
  </si>
  <si>
    <t xml:space="preserve">A1 = {{Q1}}+{{Q1}}*{{Q2}}/100
A2 = {{Q1}}*({{Q2}})/100
A3 = {{Q1}}-{{Q1}}*{{Q2}}/100
A4 = {{Q1}}+({{Q1}}*{{Q2}}+100)/100
A5 = {{Q1}}-({{Q1}}*{{Q2}}-100)/100</t>
  </si>
  <si>
    <t xml:space="preserve">Para calcular el aumento de una cantidad, se calcula el porcentaje y, después, se suma a la cantidad.</t>
  </si>
  <si>
    <t xml:space="preserve">&lt;p&gt;Para calcular un aumento, primero se calcula el porcentaje:&lt;/p&gt;&lt;p&gt;{{Q2}} % de {{Q1}} = {{Q2}} × {{Q1}}/100 = {{T1}}&lt;/p&gt;&lt;p&gt;A continuación, se suma este porcentaje a la cantidad original:&lt;/p&gt;&lt;p&gt;{{Q1}} + {{T1}} = {{T2}}&lt;/p&gt;</t>
  </si>
  <si>
    <t xml:space="preserve">{"id":"M5-NyO-33a-I-1","stimulus":"&lt;p&gt;Clique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</si>
  <si>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xml:space="preserve">Completa el siguiente cálculo.
El resultado de aumentar {{Q1}} un {{Q2}} % es {{A1}}.</t>
  </si>
  <si>
    <t xml:space="preserve">Q1: Mín 100;Máx 999; Step: 1
Q2: Mín 1;Máx 99; Step: 1</t>
  </si>
  <si>
    <t xml:space="preserve">A1 = {{Q1}}+{{Q1}}*{{Q2}}/100</t>
  </si>
  <si>
    <t xml:space="preserve">{"id":"M5-NyO-33a-E-1","stimulus":"&lt;p&gt;Complete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t>
  </si>
  <si>
    <t xml:space="preserve">Al pasar por una ciudad, un río suele tener una profundidad de {{Q1}} m. Gracias a la época de lluvias, esta ha aumentado hace poco un {{Q2}} %. ¿A qué profundidad se encuentra actualmente?
La profundidad del río tras las lluvias es de {{A1}} m.</t>
  </si>
  <si>
    <t xml:space="preserve">Q1: Mín 40;Máx 60; Step: 1 
Q2: Mín 2;Máx 10; Step: 1</t>
  </si>
  <si>
    <t xml:space="preserve">¿Cuál es la profundidad habitual de este río? ¿En qué porcentaje ha aumentado hace poco?
La profundidad habitual suele ser de {{A2}} m, pero este año ha aumentado en un {{A3}} %.
(Cloze math)
{{A2}} = {{Q1}}
{{A3}} = {{Q2}}</t>
  </si>
  <si>
    <t xml:space="preserve">¿Cuál es el proceso para calcular la profundidad actual del río?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</si>
  <si>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la profundidad.
{{Q2}} % de {{Q1}} m = {{Q2}} × {{Q1}}/100 = {{A4}} m
(Cloze Math)
{{A4}} = {{Q1}}*{{Q2}}/100</t>
  </si>
  <si>
    <t xml:space="preserve">Por último, suma la profundidad habitual y la del aumento.
{{Q1}} m + {{T1}} m = {{A1}} m
(Cloze math)
T1 = {{Q1}}*{{Q2}}/100
A1 = {{Q1}}+{{Q1}}*{{Q2}}/100</t>
  </si>
  <si>
    <t xml:space="preserve">{"id":"M5-NyO-33a-A-1","seed":{"parameters":[{"name":"Q1","label":null,"min":40,"max":60,"step":1},{"name":"Q2","label":null,"min":2,"max":10,"step":1}],"uniques":true},"scaffolding":[{"id":"step-0","stimulus":"&lt;p&gt;Ao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t>
  </si>
  <si>
    <t xml:space="preserve">El año pasado Raúl tenía {{Q1}} seguidores en una red social. Durante el último año este número ha aumentado un {{Q2}} %. ¿Cuántas personas le siguen ahora?
Raúl ahora tiene {{A1}} seguidores.</t>
  </si>
  <si>
    <t xml:space="preserve">Q1: Mín 100;Máx 990; Step: 10
Q2: Mín 10;Máx 60; Step: 10</t>
  </si>
  <si>
    <t xml:space="preserve">¿Cuántos seguidores en redes sociales tenía Raúl el año pasado? ¿En qué porcentaje ha aumentado este año?
Raúl tenía el año pasado {{A2}} seguidores y este año ha aumentado un {{A3}} %.
(Cloze math)
{{A2}} = {{Q1}}
{{A3}} = {{Q2}}</t>
  </si>
  <si>
    <t xml:space="preserve">¿Cuál es el proceso para calcular el número de seguidores actuales de Raúl?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</si>
  <si>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seguidores de Raúl.
{{Q2}} % de {{Q1}} = {{Q2}} × {{Q1}}/100 = {{A4}} seguidores
(Cloze Math)
{{A4}} = {{Q1}}*{{Q2}}/100</t>
  </si>
  <si>
    <t xml:space="preserve">Por último, suma los seguidores del año pasado y los del aumento.
{{Q1}} seguidores + {{T1}} seguidores = {{A1}} seguidores
(Cloze math)
T1 = {{Q1}}*{{Q2}}/100
A1 = {{Q1}}+{{Q1}}*{{Q2}}/100</t>
  </si>
  <si>
    <t xml:space="preserve">{"id":"M5-NyO-33a-A-2","seed":{"parameters":[{"name":"Q1","label":null,"min":100,"max":990,"step":10},{"name":"Q2","label":null,"min":10,"max":60,"step":10}],"uniques":true},"scaffolding":[{"id":"step-0","stimulus":"&lt;p&gt;Ano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t>
  </si>
  <si>
    <t xml:space="preserve">Por cuidar a unos niños, Matías estaba cobrando al mes &lt;span class=\"no-break\"&gt;{{Q1}} €,&lt;/span&gt; pero la familia le va a hacer un aumento del {{Q2}} %. ¿Qué sueldo va a recibir Matías?
Su sueldo va a ser de &lt;span class=\"no-break\"&gt;{{A1}} €.&lt;/span&gt;</t>
  </si>
  <si>
    <t xml:space="preserve">Q1: Mín 100;Máx 500; Step: 1 
Q2: Mín 2;Máx 20; Step: 1</t>
  </si>
  <si>
    <t xml:space="preserve">¿Cuánto dinero recibía Matías por cuidar a los niños? ¿En qué porcentaje se lo van a aumentar?
Matías recibía {{A2}} €, pero se lo van a aumentar en un {{A3}} %.
(Cloze math)
{{A2}} = {{Q1}}
{{A3}} = {{Q2}}</t>
  </si>
  <si>
    <t xml:space="preserve">¿Cuál es el proceso para calcular lo que va a empezar a cobrar Matías?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</si>
  <si>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que va a recibir Matías.
{{Q2}} % de {{Q1}} = {{Q2}} × {{Q1}}/100 = {{A4}} €
(Cloze Math)
{{A4}} = {{Q1}}*{{Q2}}/100</t>
  </si>
  <si>
    <t xml:space="preserve">Por último, suma el dinero que recibía Matías y el aumento.
{{Q1}} € + {{T1}} € = {{A1}} €
(Cloze math)
T1 = {{Q1}}*{{Q2}}/100
A1 = {{Q1}}+{{Q1}}*{{Q2}}/100</t>
  </si>
  <si>
    <t xml:space="preserve">{"id":"M5-NyO-33a-A-3","seed":{"parameters":[{"name":"Q1","label":null,"min":100,"max":500,"step":1},{"name":"Q2","label":null,"min":2,"max":20,"step":1}],"uniques":true},"scaffolding":[{"id":"step-0","stimulus":"&lt;p&gt;Como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t>
  </si>
  <si>
    <t xml:space="preserve">La recaudación en un acto benéfico anual ha aumentado un {{Q2}} % respecto el año anterior, en el que se consiguieron &lt;span class=\"no-break\"&gt;{{Q1}} €.&lt;/span&gt; ¿Cuánto dinero se ha donado este año?
Se han donado &lt;span class=\"no-break\"&gt;{{A1}} €.&lt;/span&gt;</t>
  </si>
  <si>
    <t xml:space="preserve">Q1: Mín 100;Máx 999; Step: 1 
Q2: Mín 5;Máx 40; Step: 1</t>
  </si>
  <si>
    <t xml:space="preserve">¿Cuánto dinero consiguió el acto benéfico el año pasado? ¿En qué porcentaje ha aumentado la recaudación de este año?
El año pasado se recaudaron {{A2}} €, mientras que este año esa cantidad ha aumentado en un {{A3}} %.
(Cloze math)
{{A2}} = {{Q1}}
{{A3}} = {{Q2}}</t>
  </si>
  <si>
    <t xml:space="preserve">¿Cuál es el proceso para calcular la recaudación de este año?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</si>
  <si>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 la recaudación.
{{Q2}} % de {{Q1}} = {{Q2}} × {{Q1}}/100 = {{A4}} €
(Cloze Math)
{{A4}} = {{Q1}}*{{Q2}}/100</t>
  </si>
  <si>
    <t xml:space="preserve">Por último, suma la recaudación del año pasado y el aumento.
{{Q1}} € + {{T1}} € = {{A1}} €
(Cloze math)
T1 = {{Q1}}*{{Q2}}/100
A1 = {{Q1}}+{{Q1}}*{{Q2}}/100</t>
  </si>
  <si>
    <t xml:space="preserve">{"id":"M5-NyO-33a-A-4","seed":{"parameters":[{"name":"Q1","label":null,"min":100,"max":999,"step":1},{"name":"Q2","label":null,"min":5,"max":40,"step":1}],"uniques":true},"scaffolding":[{"id":"step-0","stimulus":"&lt;p&gt;Os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</si>
  <si>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xml:space="preserve">Cuando José Luis heredó la colección de su abuelo, esta tenía {{Q1}} monedas. Sin embargo, a lo largo de los años la colección ha aumentado en un {{Q2}} %. ¿Cuantás monedas hay ahora en la colección?
La colección ahora es de {{A1}} monedas.</t>
  </si>
  <si>
    <t xml:space="preserve">Q1: Mín 50;Máx 250; Step: 25
Q2: Mín 4;Máx 20; Step: 4</t>
  </si>
  <si>
    <t xml:space="preserve">¿Cuántas monedas tenía José Luis el año pasado? ¿En qué porcentaje ha aumentado la colección con respecto al año pasado?
El año pasado tenía {{A2}} monedas, mientras que este año esa cantidad ha aumentado en un {{A3}} %.
(Cloze math)
{{A2}} = {{Q1}}
{{A3}} = {{Q2}}</t>
  </si>
  <si>
    <t xml:space="preserve">¿Cuál es el proceso para calcular cuántas monedas hay ahora en la colección?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</si>
  <si>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del aumento del número de monedas.
{{Q2}} % de {{Q1}} = {{Q2}} × {{Q1}}/100 = {{A4}} monedas
(Cloze Math)
{{A4}} = {{Q1}}*{{Q2}}/100</t>
  </si>
  <si>
    <t xml:space="preserve">Por último, suma las monedas que tenía el año pasado y el aumento.
{{Q1}} monedas + {{T1}} monedas = {{A1}} monedas
(Cloze math)
T1 = {{Q1}}*{{Q2}}/100
A1 = {{Q1}}+{{Q1}}*{{Q2}}/100</t>
  </si>
  <si>
    <t xml:space="preserve">{"id":"M5-NyO-33a-A-5","seed":{"parameters":[{"name":"Q1","label":null,"min":50,"max":250,"step":25},{"name":"Q2","label":null,"min":4,"max":20,"step":4}],"uniques":true},"scaffolding":[{"id":"step-0","stimulus":"&lt;p&gt;Quando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t>
  </si>
  <si>
    <t xml:space="preserve">M5-NyO-33b</t>
  </si>
  <si>
    <t xml:space="preserve">Calcula disminuciones porcentuales (de 3 cifras enteras)</t>
  </si>
  <si>
    <t xml:space="preserve">Haz clic en el valor que tendrá el número {{Q1}} después de aplicarle un descuento del {{Q2}} %.
{{A1}}*
{{A2}}
{{A3}}
{{A4}}
{{A5}}
(Se visualizan 3 opciones)</t>
  </si>
  <si>
    <t xml:space="preserve">Q1: Mín 100;Máx 999; Step: 1
Q2: Mín 15;Máx 40; Step: 1</t>
  </si>
  <si>
    <t xml:space="preserve">A1 = {{Q1}}-{{Q1}}*{{Q2}}/100
A2 = {{Q1}}+{{Q1}}*{{Q2}}/100
A3 = {{Q1}}*({{Q2}})/100
A4 = {{Q1}}+({{Q1}}*{{Q2}}+100)/100
A5 = {{Q1}}-({{Q1}}*{{Q2}}-100)/100</t>
  </si>
  <si>
    <t xml:space="preserve">Para calcular el descuento de una cantidad, se calcula el porcentaje y después se resta a la cantidad.</t>
  </si>
  <si>
    <t xml:space="preserve">&lt;p&gt;Para calcular un descuento, primero se calcula el porcentaje:&lt;/p&gt;&lt;p&gt;{{Q2}} % de {{Q1}} = {{Q2}} × {{Q1}}/100 = {{T1}}&lt;/p&gt;&lt;p&gt;A continuación, se resta este porcentaje a la cantidad original:&lt;/p&gt;&lt;p&gt;{{Q1}} − {{T1}} = {{T2}}&lt;/p&gt;</t>
  </si>
  <si>
    <t xml:space="preserve">{"id":"M5-NyO-33b-I-1","stimulus":"&lt;p&gt;Clique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t>
  </si>
  <si>
    <t xml:space="preserve">Escribe el resultado del siguiente descuento.
El resultado de descontar a {{Q1}} un {{Q2}} % es {{A1}}.</t>
  </si>
  <si>
    <t xml:space="preserve">Q1: Mín 100;Máx 999; Step: 1
Q2: Mín 2;Máx 70; Step: 1</t>
  </si>
  <si>
    <t xml:space="preserve">A1 = {{Q1}}-{{Q1}}*{{Q2}}/100</t>
  </si>
  <si>
    <t xml:space="preserve">{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t>
  </si>
  <si>
    <t xml:space="preserve">Un camión lleva una carga de &lt;span class=\"no-break\"&gt;{{Q1}} kg,&lt;/span&gt; pero tiene que reducir su peso un {{Q2}} % para poder seguir circulando. ¿Cuál debe ser la carga del camión?
La carga del camión tiene que pesar &lt;span class=\"no-break\"&gt;{{A1}} kg.&lt;/span&gt;</t>
  </si>
  <si>
    <t xml:space="preserve">Q1: Mín 100;Máx 790; Step: 1
Q2: Mín 10;Máx 25; Step: 1</t>
  </si>
  <si>
    <t xml:space="preserve">¿Cuánto pesa la carga inicial del camión? ¿En qué porcentaje hay que disminuirla?
La carga del camión es de {{A2}} kg y hay que reducirla un {A3}} %.
(Cloze math)
{{A2}} = {{Q1}}
{{A3}} = {{Q2}}</t>
  </si>
  <si>
    <t xml:space="preserve">¿Cuál es el proceso para calcular el peso que puede cargar el camión?
Se calcula el porcentaje del aumento y luego se suma a la cantidad inicial.
Se calcula el porcentaje del aumento y luego se resta a la cantidad inicial.*
Se calcula el porcentaje del aumento a la cantidad inicial.
(Single choice)</t>
  </si>
  <si>
    <t xml:space="preserve">En primer lugar, calcula el porcentaje de la carga que se va a reducir.
{{Q2}} % de {{Q1}} kg = {{Q2}} × {{Q1}}/100 = {{A4}} kg
(Close Math)
{{A4}} = {{Q1}}*{{Q2}}/100</t>
  </si>
  <si>
    <t xml:space="preserve">Por último, resta a la carga inicial del camión el peso que tiene reducir.
{{Q1}} kg − {{T1}} kg = {{A1}} kg
(Close math)
T1 = {{Q1}}*{{Q2}}/100
A1 = {{Q1}}-({{Q1}}*{{Q2}}/100)</t>
  </si>
  <si>
    <t xml:space="preserve">{"id":"M5-NyO-33b-A-1","seed":{"parameters":[{"name":"Q1","label":null,"min":100,"max":790,"step":1},{"name":"Q2","label":null,"min":10,"max":25,"step":1}],"uniques":true},"scaffolding":[{"id":"step-0","stimulus":"&lt;p&gt;Um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t>
  </si>
  <si>
    <t xml:space="preserve">Pedro le ha dado a su hermana un {{Q2}} % de los {{Q1}} caramelos que tiene. ¿Cuántos caramelos le quedan?
A Pedro le quedan {{A1}} caramelos.</t>
  </si>
  <si>
    <t xml:space="preserve">Q1: Mín 100;Máx 240; Step: 20
Q2: Mín 10;Máx 60; Step: 5</t>
  </si>
  <si>
    <t xml:space="preserve">¿Cuántos caramelos tenía Pedro? ¿Qué porcentaje ha dado a su hermana?
Pedro tenía {{A2}} caramelos y ha dado a su hermana el {A3}} %.
(Close math)
{{A2}} = {{Q1}}
{{A3}} = {{Q2}}</t>
  </si>
  <si>
    <t xml:space="preserve">¿Cuál es el proceso para calcular los caramelos que le quedan a Pedro?
Se calcula el porcentaje de caramelos dados y luego se suma a la cantidad inicial.
Se calcula el porcentaje del caramelos dados y luego se resta a la cantidad inicial.*
Se calcula el porcentaje del caramelos dados a la cantidad inicial.
(Single choice)</t>
  </si>
  <si>
    <t xml:space="preserve">En primer lugar, calcula los caramelos que le ha dado a su hermana.
{{Q2}} % de {{Q1}} caramelos = {{Q2}} × {{Q1}}/100 = {{A4}} caramelos
(Close Math)
{{A4}} = {{Q1}}*{{Q2}}/100</t>
  </si>
  <si>
    <t xml:space="preserve">Por último, resta a los caramelos que tenía Pedro los que ha dado a su hermana.
{{Q1}} caramelos − {{T1}} caramelos = {{A1}} caramelos
(Close math)
T1 = {{Q1}}*{{Q2}}/100
A1 = {{Q1}}-({{Q1}}*{{Q2}}/100)</t>
  </si>
  <si>
    <t xml:space="preserve">{"id":"M5-NyO-33b-A-2","seed":{"parameters":[{"name":"Q1","label":null,"min":100,"max":240,"step":20},{"name":"Q2","label":null,"min":10,"max":60,"step":5}],"uniques":true},"scaffolding":[{"id":"step-0","stimulus":"&lt;p&gt;Pedro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t>
  </si>
  <si>
    <t xml:space="preserve">El mes pasado, una tienda vendió {{Q1}} artículos, pero este mes esa cantidad ha descendido un {{Q2}} %. ¿Cuáles han sido las ventas de este mes?
Este mes la tienda ha vendido {{A1}} artículos. </t>
  </si>
  <si>
    <t xml:space="preserve">Q1: Mín 100;Máx 500; Step: 25 
Q2: Mín 4;Máx 20; Step: 4</t>
  </si>
  <si>
    <t xml:space="preserve">¿Cuántos artículos se vendieron el mes pasado? ¿En qué porcentaje han descendido las ventas este mes?
El mes pasado se vendieron {{A2}} artículos y este mes las ventas han descendido un {{A3}} %.
(Close math)
{{A2}} = {{Q1}}
{{A3}} = {{Q2}}</t>
  </si>
  <si>
    <t xml:space="preserve">¿Cuál es el proceso para calcular las ventas de este mes en la tienda?
Se calcula el porcentaje del descuento y luego se suma a la cantidad inicial.
Se calcula el porcentaje del descuento y luego se resta a la cantidad inicial.*
Se calcula el porcentaje del descuento a la cantidad inicial.
(Single choice)</t>
  </si>
  <si>
    <t xml:space="preserve">En primer lugar, calcula cuántos artículos menos se han vendido este mes.
{{Q2}} % de {{Q1}} artículos = {{Q2}} × {{Q1}}/100 = {{A4}} artículos
(Close Math)
{{A4}} = {{Q1}}*{{Q2}}/100</t>
  </si>
  <si>
    <t xml:space="preserve">Por último, resta a los artículos que se vendieron el mes pasado los que no se han vendido este mes.
{{Q1}} artículos − {{T1}} artículos = {{A1}} artículos
(Close math)
T1 = {{Q1}}*{{Q2}}/100
A1 = {{Q1}}-({{Q1}}*{{Q2}}/100)</t>
  </si>
  <si>
    <t xml:space="preserve">{"id":"M5-NyO-33b-A-3","seed":{"parameters":[{"name":"Q1","label":null,"min":100,"max":500,"step":25},{"name":"Q2","label":null,"min":4,"max":20,"step":4}],"uniques":true},"scaffolding":[{"id":"step-0","stimulus":"&lt;p&gt;Mês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t>
  </si>
  <si>
    <t xml:space="preserve">El año pasado se abrieron {{Q1}} plazas para el grado de Medicina, pero este año se ha reducido el número un {{Q2}} %. ¿Cuántas plazas se han abierto este año?
Se han abierto {{A1}} plazas.</t>
  </si>
  <si>
    <t xml:space="preserve">Q1: Mín 100;Máx 1000; Step: 20
Q2: Mín 5;Máx 15; Step: 5</t>
  </si>
  <si>
    <t xml:space="preserve">¿Cuántas plazas se abrieron para estudiar Medicina el año pasado? ¿En qué porcentaje han descendido las plazas este año?
El año pasado se abrieron {{A2}} plazas y este año se han ofrecido un {{A3}} % menos.
(Close math)
{{A2}} = {{Q1}}
{{A3}} = {{Q2}}</t>
  </si>
  <si>
    <t xml:space="preserve">¿Cuál es el proceso para calcular el número de plazas de Medicina que se ofrecen este año?
Se calcula el porcentaje de la reducción y luego se suma a la cantidad inicial.
Se calcula el porcentaje de la reducción y luego se resta a la cantidad inicial.*
Se calcula el porcentaje de la reducción a la cantidad inicial.
(Single choice)</t>
  </si>
  <si>
    <t xml:space="preserve">En primer lugar, calcula cuántas plazas menos se ofertan este año.
{{Q2}} % de {{Q1}} plazas = {{Q2}} × {{Q1}}/100 = {{A4}} plazas
(Close Math)
{{A4}} = {{Q1}}*{{Q2}}/100</t>
  </si>
  <si>
    <t xml:space="preserve">Por último, resta a las plazas que se ofertaron el año pasado las que no se han ofertado este año.
{{Q1}} plazas − {{T1}} plazas = {{A1}} plazas
(Close math)
T1 = {{Q1}}*{{Q2}}/100
A1 = {{Q1}}-({{Q1}}*{{Q2}}/100)</t>
  </si>
  <si>
    <t xml:space="preserve">{"id":"M5-NyO-33b-A-4","seed":{"parameters":[{"name":"Q1","label":null,"min":100,"max":1000,"step":20},{"name":"Q2","label":null,"min":5,"max":15,"step":5}],"uniques":true},"scaffolding":[{"id":"step-0","stimulus":"&lt;p&gt;Ano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t>
  </si>
  <si>
    <t xml:space="preserve">Eugenio tiene a la venta un cuadro que costaba &lt;span class=\"no-break\"&gt;{{Q1}} €,&lt;/span&gt; pero le ha aplicado un descuento del {{Q2}} %. ¿Cuál es el precio actual?
El cuadro cuesta &lt;span class=\"no-break\"&gt;{{A1}} €.&lt;/span&gt;</t>
  </si>
  <si>
    <t xml:space="preserve">Q1: Mín 100;Máx 1000; Step: 1 
Q2: Mín 5;Máx 30; Step: 1</t>
  </si>
  <si>
    <t xml:space="preserve">¿Cuánto valía el cuadro inicialmente? ¿Qué porcentaje de descuento se le ha hecho sobre el precio?
Antes el cuadro tenía un precio de {{A2}} € y se ha descontado un {{A3}} %.
(Close math)
{{A2}} = {{Q1}}
{{A3}} = {{Q2}}</t>
  </si>
  <si>
    <t xml:space="preserve">¿Cuál es el proceso para calcular el precio rebajado del cuadro?
Se calcula el porcentaje de la rebaja y luego se suma a la cantidad inicial.
Se calcula el porcentaje de la rebaja y luego se resta a la cantidad inicial.*
Se calcula el porcentaje de la rebaja a la cantidad inicial.
(Single choice)</t>
  </si>
  <si>
    <t xml:space="preserve">En primer lugar, calcula cuánto se ha rebajado el precio del cuadro.
{{Q2}} % de {{Q1}} € = {{Q2}} × {{Q1}}/100 = {{A4}} €
(Close Math)
{{A4}} = {{Q1}}*{{Q2}}/100</t>
  </si>
  <si>
    <t xml:space="preserve">Por último, resta al precio del cuadro el valor de la rebaja.
{{Q1}} € − {{T1}} € = {{A1}} €
(Close math)
T1 = {{Q1}}*{{Q2}}/100
A1 = {{Q1}}-({{Q1}}*{{Q2}}/100)</t>
  </si>
  <si>
    <t xml:space="preserve">{"id":"M5-NyO-33b-A-5","seed":{"parameters":[{"name":"Q1","label":null,"min":100,"max":1000,"step":1},{"name":"Q2","label":null,"min":5,"max":30,"step":1}],"uniques":true},"scaffolding":[{"id":"step-0","stimulus":"&lt;p&gt;Fernanda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t>
  </si>
  <si>
    <t xml:space="preserve">M5-NyO-46a</t>
  </si>
  <si>
    <t xml:space="preserve">Lee números naturales de 5 cifras (pasa número a texto)</t>
  </si>
  <si>
    <t xml:space="preserve">Une con líneas los números y su forma escrita.
{{Q1}} {{A1}}
{{Q2}} {{A2}}
{{Q3}} {{A3}}</t>
  </si>
  <si>
    <t xml:space="preserve">Q1-Q3= Min=10000; Max=99999; Step =1</t>
  </si>
  <si>
    <t xml:space="preserve">A1= Lemonlib.numToWords({{Q1}})
A2= Lemonlib.numToWords({{Q2}})
A3= Lemonlib.numToWords({{Q3}})</t>
  </si>
  <si>
    <t xml:space="preserve">&lt;p&gt;La posición de cada cifra determina la forma en la que se lee. Por eso 30 se lee de una manera diferente a 300.&lt;/p&gt;</t>
  </si>
  <si>
    <t xml:space="preserve">{"id":"M5-NyO-46a-I-1","stimulus":"&lt;p&gt;Arraste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</si>
  <si>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xml:space="preserve">¿Cómo se escribe este número? Completa el hueco.
{{T1}}: {{T2}} {{A1}}</t>
  </si>
  <si>
    <t xml:space="preserve">Q1= Min = 1; Max = 9; Step = 1
Q2= Min = 2; Max = 9; Step = 1
Q3= Min = 2; Max = 9; Step = 1
Q4= Min = 10; Max = 30; Step = 1</t>
  </si>
  <si>
    <t xml:space="preserve">T1= {{Q1}}*10000+{{Q2}}*1000+{{Q3}}*100+{{Q4}}
T2= Lemonlib.numToWords({{Q1}}*10000+{{Q2}}*1000+{{Q3}}*100, 'es')
A1= Lemonlib.numToWords({{Q4}}, 'es')</t>
  </si>
  <si>
    <t xml:space="preserve">{"id":"M5-NyO-46a-E-1","stimulus":"&lt;p&gt;Como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</si>
  <si>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xml:space="preserve">¿Cómo se escribe este número? Completa el hueco.
{{T1}}: {{T2}} {{A1}} {{T3}}</t>
  </si>
  <si>
    <t xml:space="preserve">Q1= Min = 1; Max = 9; Step = 1
Q2= Min = 2; Max = 9; Step = 1
Q3= Min = 3; Max = 9; Step = 1
Q4= Min = 1; Max = 30; Step = 1</t>
  </si>
  <si>
    <t xml:space="preserve">T1= {{Q1}}*10000+{{Q2}}*1000+{{Q3}}*100+{{Q4}}
T2= Lemonlib.numToWords({{Q1}}*10000+{{Q2}}*1000, 'es')
T3= Lemonlib.numToWords({{Q4}}, 'es')
A1= Lemonlib.numToWords({{Q3}}*100, 'es')</t>
  </si>
  <si>
    <t xml:space="preserve">{"id":"M5-NyO-46a-E-2","stimulus":"&lt;p&gt;Como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</si>
  <si>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Q1= Min = 3; Max = 9; Step = 1
Q2= Min = 2; Max = 9; Step = 1
Q3= Min = 1; Max = 99; Step = 1</t>
  </si>
  <si>
    <t xml:space="preserve">T1= {{Q1}}*10000+{{Q2}}*1000+{{Q3}}*100+{{Q4}}
T2= Lemonlib.numToWords({{Q1}}*10, 'es')
T3= Lemonlib.numToWords({{Q3}}*100, 'es')
A1= Lemonlib.numToWords({{Q2}}*1000, 'es')</t>
  </si>
  <si>
    <t xml:space="preserve">{"id":"M5-NyO-46a-E-3","stimulus":"&lt;p&gt;Como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</si>
  <si>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xml:space="preserve">Q1= Min = 1; Max = 9; Step = 1
Q2= Min = 1; Max = 999; Step = 1</t>
  </si>
  <si>
    <t xml:space="preserve">T1= {{Q1}}*1000+{{Q2}}
T2= Lemonlib.numToWords({{Q2}}, 'es')
A1= Lemonlib.numToWords({{Q1}}*1000, 'es')</t>
  </si>
  <si>
    <t xml:space="preserve">{"id":"M5-NyO-46a-E-4","stimulus":"&lt;p&gt;Como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t>
  </si>
  <si>
    <t xml:space="preserve">En una ciudad viven {{T1}} personas. Escribe este número con palabras.
En la ciudad viven {{T2}} {{A1}} personas.</t>
  </si>
  <si>
    <t xml:space="preserve">{"id":"M5-NyO-46a-A-1","stimulus":"&lt;p&gt;Em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t>
  </si>
  <si>
    <t xml:space="preserve">En el estadio de fútbol de una ciudad caben {{T1}} espectadores. Escribe este número con palabras.
En el estadio caben {{T2}} {{A1}} {{T3}} espectadores.</t>
  </si>
  <si>
    <t xml:space="preserve">{"id":"M5-NyO-46a-A-2","stimulus":"&lt;p&gt;No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</si>
  <si>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Al concierto de una cantante han asistido {{T1}} personas. Escribe este número con palabras.
Al concierto asisten {{T2}} y {{A1}} {{T3}} seguidores.</t>
  </si>
  <si>
    <t xml:space="preserve">{"id":"M5-NyO-46a-A-3","stimulus":"&lt;p&gt;O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t>
  </si>
  <si>
    <t xml:space="preserve">Un vídeo de una red social ha conseguido {{T1}} &lt;i&gt;likes.&lt;/i&gt; Escribe este número con palabras.
El vídeo tiene {{A1}} {{T2}} &lt;i&gt;likes.&lt;/i&gt;</t>
  </si>
  <si>
    <t xml:space="preserve">{"id":"M5-NyO-46a-A-4","stimulus":"&lt;p&gt;Um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t>
  </si>
  <si>
    <t xml:space="preserve">En una colonia viven {{T1}} pingüinos. Escribe este número con palabras.
En la colonia viven {{T2}} {{A1}} {{T3}} pingüinos.</t>
  </si>
  <si>
    <t xml:space="preserve">{"id":"M5-NyO-46a-A-5","stimulus":"&lt;p&gt;Em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t>
  </si>
  <si>
    <t xml:space="preserve">M5-NyO-46b</t>
  </si>
  <si>
    <t xml:space="preserve">Escribe números naturales de 5 cifras (pasa texto a número)</t>
  </si>
  <si>
    <t xml:space="preserve">Une la forma escrita de estos números con su forma numérica.
{{T1}} {{A1}}
{{T2}} {{A2}}
{{T3}} {{A3}}</t>
  </si>
  <si>
    <t xml:space="preserve">Q1-Q3: Min=10000; Max=99999; Step =1</t>
  </si>
  <si>
    <t xml:space="preserve">{{T1}} = Lemonlib.numToWords({{Q1}})
{{T2}} = Lemonlib.numToWords({{Q2}})
{{T3}} = Lemonlib.numToWords({{Q3}})
{{A1}} = {{Q1}}
{{A2}} = {{Q2}}
{{A3}} = {{Q3}}</t>
  </si>
  <si>
    <t xml:space="preserve">{"id":"M5-NyO-46b-I-1","stimulus":"&lt;p&gt;Arraste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</si>
  <si>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xml:space="preserve">Escribe la forma numérica de esta expresión escrita.
La forma numérica de {{T1}} es {{A1}}.</t>
  </si>
  <si>
    <t xml:space="preserve">Cloze math</t>
  </si>
  <si>
    <t xml:space="preserve">Q1= Min=10000; Max=99999; Step =1</t>
  </si>
  <si>
    <t xml:space="preserve">{{T1}} = Lemonlib.numToWords({{Q1}})
{{A1}} = {{Q1}}</t>
  </si>
  <si>
    <t xml:space="preserve">{"id":"M5-NyO-46b-E-1","stimulus":"&lt;p&gt;Escreva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</si>
  <si>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En un hospital se calcula que han nacido {{T1}} bebés durante toda su historia. Escribe este número con cifras.
Han nacido {{A1}} bebés.</t>
  </si>
  <si>
    <t xml:space="preserve">T1=Lemonlib.numToWords({{Q1}})
A1={{Q1}}</t>
  </si>
  <si>
    <t xml:space="preserve">{"id":"M5-NyO-46b-A-1","stimulus":"&lt;p&gt;Em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</si>
  <si>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En un país hay registrados {{T1}} monopatines eléctricos. Escribe este número con cifras.
Hay {{A1}} monopatines registrados.</t>
  </si>
  <si>
    <t xml:space="preserve">Q1= Min=10000; Max=99900; Step =100</t>
  </si>
  <si>
    <t xml:space="preserve">{"id":"M5-NyO-46b-A-2","stimulus":"&lt;p&gt;Em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t>
  </si>
  <si>
    <t xml:space="preserve">Se estima que en un continente hay unos {{T1}} lobos. Escribe este número con cifras.
Hay {{A1}} lobos.</t>
  </si>
  <si>
    <t xml:space="preserve">Q1= Min=10000; Max=15000; Step =10</t>
  </si>
  <si>
    <t xml:space="preserve">{"id":"M5-NyO-46b-A-3","stimulus":"&lt;p&gt;Em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t>
  </si>
  <si>
    <t xml:space="preserve">Se cree que hay unas {{T1}} ballenas en un océano. Escribe este número con cifras.
Hay {{A1}} ballenas.</t>
  </si>
  <si>
    <t xml:space="preserve">Q1= Min=10000; Max=25000; Step =1000</t>
  </si>
  <si>
    <t xml:space="preserve">{"id":"M5-NyO-46b-A-4","stimulus":"&lt;p&gt;Acredita-se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t>
  </si>
  <si>
    <t xml:space="preserve">En una ciudad hay censados {{T1}} perros. Escribe este número con cifras.
Hay {{A1}} perros censados.</t>
  </si>
  <si>
    <t xml:space="preserve">{"id":"M5-NyO-46b-A-5","stimulus":"&lt;p&gt;Em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t>
  </si>
  <si>
    <t xml:space="preserve">M5-NyO-46c</t>
  </si>
  <si>
    <t xml:space="preserve">Descompone números naturales de 5 cifras de forma aditiva y de forma aditivo-multiplicativa atendiendo al valor posicional de las cifras</t>
  </si>
  <si>
    <t xml:space="preserve">Señala si las siguientes descomposiciones son correctas o incorrectas.
{{Q1}}{{Q2}} {{Q3}}{{Q4}}{{Q5}} = {{Q1}} × 10 000 + {{Q2}} × 1 000 + {{Q3}} × 100 + {{Q4}} × 10 + {{Q5}}*
{{Q2}}{{Q3}} 0{{Q7}}0 = {{Q2}} × 10 000 + {{Q3}} × 1 000 + {{Q7}} × 10*
{{Q2}}{{Q8}} {{Q3}}{{Q7}}0 = {{Q2}} × 10 000 + {{Q8}} × 1 000 + {{Q3}} × 100 +{{Q7}} × 10*
{{Q4}}{{Q8}} {{Q1}}00 = {{Q4}} × 10 000 + {{Q8}} × 1 000 + {{Q1}} × 10
{{Q4}}{{Q5}} {{Q6}}0{{Q7}} = {{Q4}} × 10 000 + {{Q5}} × 1 000 + {{Q6}} × 100 + {{Q7}} × 10
{{Q8}} {{Q4}}0{{Q8}} = {{Q8}} × 1 000 + {{Q4}} × 100 + {{Q8}} × 10
(se ven 3, dos correctas)</t>
  </si>
  <si>
    <t xml:space="preserve">Q1-Q8= Min= 1; Max= 9; Step= 1</t>
  </si>
  <si>
    <t xml:space="preserve">Un número puede descomponerse como la suma de sus cifras multiplicadas por 10, 100, 1 000 o 10 000, según su posición en el número.</t>
  </si>
  <si>
    <t xml:space="preserve">Un número puede descomponerse como la suma de sus cifras multiplicadas por 10, 100, 1 000 o 10 000, según su posición en el número.
A4={{Q4}}{{Q8}} {{Q1}}00 = {{Q4}} × 10 000 + {{Q8}} × 1 000 + {{Q1}} × 100
A5={{Q4}}{{Q5}} {{Q6}}0{{Q7}} = {{Q4}} × 10 000 + {{Q5}} × 1 000 + {{Q6}} × 100 + {{Q7}}
A6={{Q8}} {{Q4}}0{{Q8}} = {{Q8}} × 1 000 + {{Q4}} × 100 + {{Q8}}</t>
  </si>
  <si>
    <t xml:space="preserve">{"id":"M5-NyO-46c-I-1","stimulus":"&lt;p&gt;Indique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t>
  </si>
  <si>
    <t xml:space="preserve">Descompón el siguiente número. Escribe primero las decenas de millar y, por último, las unidades.
{{Q0}}{{Q1}} {{Q2}}{{Q3}}{{Q4}} = {{A0}} + {{A1}} + {{A2}} + {{A3}} + {{A4}} </t>
  </si>
  <si>
    <t xml:space="preserve">Q0-Q4= Min= 1; Max= 9; Step= 1</t>
  </si>
  <si>
    <t xml:space="preserve">A0={{Q0}}*10000
A1= {{Q1}}*1000
A2 ={{Q2}}*100
A3 ={{Q3}}*10
A4 ={{Q4}}</t>
  </si>
  <si>
    <t xml:space="preserve">{"id":"M5-NyO-46c-E-1","stimulus":"&lt;p&gt;Decomponha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t>
  </si>
  <si>
    <t xml:space="preserve">Un club de fútbol tiene {{T1}} socios. Descompón ese número siguiendo este ejemplo: 534 = 5 × 100 + 3 × 10 + 4.
{{T1}} = {{A1}}</t>
  </si>
  <si>
    <t xml:space="preserve">Q1= [1, 2]
Q2-Q5= Min= 1; Max= 9; Step= 1</t>
  </si>
  <si>
    <t xml:space="preserve">T1 = {{Q1}}*10000 + {{Q2}}*1000 + {{Q3}}*100 + {{Q4}}*10+{{Q5}}
A1 = {{Q1}} \\times 10000+ {{Q2}} \\times 1000 + {{Q3}} \\times 100 + {{Q4}} \\times 10 + {{Q5}} </t>
  </si>
  <si>
    <t xml:space="preserve">&lt;p&gt;Un número puede descomponerse como la suma de sus cifras multiplicadas por 10, 100, 1 000 o 10 000, según su posición en el número.&lt;/p&gt;&lt;p&gt;{{T1}} = {{Q1}} × 10 000 + ...&lt;/p&gt;</t>
  </si>
  <si>
    <t xml:space="preserve">&lt;p&gt;Un número puede descomponerse como la suma de sus cifras multiplicadas por 1, 10, 100, 1 000, etcétera, según su posición en el número.&lt;/p&gt;</t>
  </si>
  <si>
    <t xml:space="preserve">{"id":"M5-NyO-46c-A-1","stimulus":"&lt;p&gt;Um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</si>
  <si>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Se han vendido en un solo día {{T1}} unidades de un nuevo helado. Descompón ese número siguiendo este ejemplo: 975 = 9 × 100 + 7 × 10 + 5.
{{T1}} = {{A1}}</t>
  </si>
  <si>
    <t xml:space="preserve">T1 = {{Q1}}*10000 + {{Q2}}*1000 + {{Q3}}*100 + {{Q4}}*10+{{Q5}}
A1 = {{Q1}} \\times 10000+ {{Q2}} \\times 1000 + {{Q3}} \\times 100 + {{Q4}} \\times 10 + {{Q5}}</t>
  </si>
  <si>
    <t xml:space="preserve">{"id":"M5-NyO-46c-A-2","stimulus":"&lt;p&gt;Foram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</si>
  <si>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Se estima que en una ciudad hay {{T1}} motocicletas. Descompón ese número siguiendo este ejemplo: 231 = 3 × 100 + 2 × 10 + 1.
{{T1}} = {{A1}}</t>
  </si>
  <si>
    <t xml:space="preserve">{"id":"M5-NyO-46c-A-3","stimulus":"&lt;p&gt;Em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</si>
  <si>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Una aplicación para móvil ha tenido {{T1}} descargas. Descompón ese número siguiendo este ejemplo: 556 = 5 × 100 + 5 × 10 + 6.
{{T1}} = {{A1}}</t>
  </si>
  <si>
    <t xml:space="preserve">{"id":"M5-NyO-46c-A-4","stimulus":"&lt;p&gt;Um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</si>
  <si>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Una cadena de gimnasios tiene {{T1}} abonados por todo el país. Descompón ese número siguiendo este ejemplo: 874 = 8 × 100 + 7 × 10 + 4.
{{T1}} = {{A1}}</t>
  </si>
  <si>
    <t xml:space="preserve">{"id":"M5-NyO-46c-A-5","stimulus":"&lt;p&gt;Uma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t>
  </si>
  <si>
    <t xml:space="preserve">M5-NyO-46d</t>
  </si>
  <si>
    <t xml:space="preserve">Ordena números de 5 cifras usando los signos &lt; y &gt;</t>
  </si>
  <si>
    <t xml:space="preserve">Señala cuál de las siguientes comparaciones es correcta.
{{Q1}} &lt; {{T1}}*
{{T2}} &gt; {{Q2}} *
{{Q3}} &gt; {{T3}}
{{T4}} &lt; {{Q4}}
(Se ven 3)</t>
  </si>
  <si>
    <t xml:space="preserve">Q1-Q4= Min = 10000 ; Max = 90000; Step = 1
Q5-Q8 = Min = 50 ; Max = 9000; Step = 1</t>
  </si>
  <si>
    <t xml:space="preserve">T1 = {{Q1}}+{{Q5}}
T2 = {{Q2}}+{{Q6}}
T3 = {{Q3}}+{{Q7}}
T4 = {{Q4}}+{{Q8}}</t>
  </si>
  <si>
    <t xml:space="preserve">{"id":"M5-NyO-46d-I-1","stimulus":"&lt;p&gt;Indique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</si>
  <si>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xml:space="preserve">Escribe &lt; o &gt; para comparar estos números.
{{Q1}} {{A1}} {{T1}}</t>
  </si>
  <si>
    <t xml:space="preserve">Cloze text</t>
  </si>
  <si>
    <t xml:space="preserve">Q1 = Min = 10000 ; Max = 90000; Step = 1
Q2 = Min = 50 ; Max = 9000; Step = 1</t>
  </si>
  <si>
    <t xml:space="preserve">T1 = {{Q1}}+{{Q2}}
A1="&lt;"</t>
  </si>
  <si>
    <t xml:space="preserve">{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t>
  </si>
  <si>
    <t xml:space="preserve">Escribe &lt; o &gt; para comparar estos números.
{{T1}} {{A1}} {{Q1}}</t>
  </si>
  <si>
    <t xml:space="preserve">T1 = {{Q1}}+{{Q2}}
A1="&gt;"</t>
  </si>
  <si>
    <t xml:space="preserve">{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t>
  </si>
  <si>
    <t xml:space="preserve">El cuentakilómetros del coche de Carlos marca {{Q1}} km y el de su madre, {{Q2}} km. Completa la siguiente comparación con los kilómetros de ambos vehículos.
{{A1}} &lt; {{A2}} </t>
  </si>
  <si>
    <t xml:space="preserve">Q1 = Min = 10000 ; Max = 90000; Step = 1
Q2 = Min = 10000 ; Max = 90000; Step = 1</t>
  </si>
  <si>
    <t xml:space="preserve">A1=mat.min({{Q1}},{{Q2}})
A2=mat.max({{Q1}},{{Q2}})</t>
  </si>
  <si>
    <t xml:space="preserve">{"id":"M5-NyO-46d-A-1","stimulus":"&lt;p&gt;O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</si>
  <si>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xml:space="preserve">Mónica ha ganado {{Q1}} puntos en un videojuego, mientras que su amigo Javi ha conseguido {{Q2}} puntos. Completa la siguiente comparación con ambas puntuaciones.
{{A3}} &gt; {{A2}}</t>
  </si>
  <si>
    <t xml:space="preserve">A1=mat.max({{Q1}},{{Q2}})
A2=mat.min({{Q1}},{{Q2}})</t>
  </si>
  <si>
    <t xml:space="preserve">{"id":"M5-NyO-46d-A-2","stimulus":"&lt;p&gt;Mônica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</si>
  <si>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Unos biólogos han contabilizado {{Q1}} pingüinos y {{Q2}} focas en la Antártida. Completa la siguiente comparación con el número de animales registrados.
{{A1}} &gt; {{A2}}</t>
  </si>
  <si>
    <t xml:space="preserve">{"id":"M5-NyO-46d-A-3","stimulus":"&lt;p&gt;Um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</si>
  <si>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En una discográfica han constatado que sus dos mejores cantantes han vendido {{Q1}} y {{Q2}} copias de sus discos, respectivamente. Completa la siguiente comparación con las ventas de cada uno.
{{A1}} &gt; {{A2}}</t>
  </si>
  <si>
    <t xml:space="preserve">{{A1}} &gt; {{A2}} &gt; {{A3}}</t>
  </si>
  <si>
    <t xml:space="preserve">{"id":"M5-NyO-46d-A-4","stimulus":"&lt;p&gt;No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t>
  </si>
  <si>
    <t xml:space="preserve">Un creador de contenidos ha recibido {{Q1}} y {{Q2}} reproducciones en sus dos vídeos más populares. Completa la siguiente comparación con las reproducciones de cada vídeo.
{{A1}} &lt; {{A2}}</t>
  </si>
  <si>
    <t xml:space="preserve">{"id":"M5-NyO-46d-A-5","stimulus":"&lt;p&gt;Um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t>
  </si>
  <si>
    <t xml:space="preserve">M5-NyO-47a</t>
  </si>
  <si>
    <t xml:space="preserve">Lee números naturales de 6 cifras (pasa número a texto)</t>
  </si>
  <si>
    <t xml:space="preserve">Une con líneas los números y su forma escrita.
{{Q1}} - {{A1}}
{{Q2}} - {{A2}}
{{Q3}} - {{A3}}</t>
  </si>
  <si>
    <t xml:space="preserve">Q1-Q3= Min=100000; Max=999999; Step =1</t>
  </si>
  <si>
    <t xml:space="preserve">{"id":"M5-NyO-47a-I-1","stimulus":"&lt;p&gt;Arraste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t>
  </si>
  <si>
    <t xml:space="preserve">Q1= Min = 1; Max = 9; Step = 1
Q2= Min = 2; Max = 9; Step = 1
Q3= Min = 2; Max = 9; Step = 1
Q4= Min = 2; Max = 9; Step = 1
Q5= Min = 10; Max = 30; Step = 1</t>
  </si>
  <si>
    <t xml:space="preserve">T1= {{Q1}}*100000+{{Q2}}*10000+{{Q3}}*1000+{{Q4}}*100+{{Q5}}
T2= Lemonlib.numToWords({{Q1}}*100000+{{Q2}}*10000+{{Q3}}*1000+{{Q4}}*100, 'es')
A1= Lemonlib.numToWords({{Q5}}, 'es')</t>
  </si>
  <si>
    <t xml:space="preserve">{"id":"M5-NyO-47a-E-1","stimulus":"&lt;p&gt;Como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t>
  </si>
  <si>
    <t xml:space="preserve">T1= {{Q1}}*100000+{{Q2}}*10000+{{Q3}}*1000+{{Q4}}*100+{{Q5}}
T2= Lemonlib.numToWords({{Q1}}*100000+{{Q2}}*10000+{{Q3}}*1000, 'es')
T3= Lemonlib.numToWords({{Q5}}, 'es')
A1= Lemonlib.numToWords({{Q4}}*100, 'es')</t>
  </si>
  <si>
    <t xml:space="preserve">{"id":"M5-NyO-47a-E-2","stimulus":"&lt;p&gt;Como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</si>
  <si>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xml:space="preserve">Q1= Min = 1; Max = 9; Step = 1
Q2= Min = 2; Max = 9; Step = 1
Q3= Min = 2; Max = 9; Step = 1
Q4= Min = 1; Max = 9; Step = 1
Q5= Min = 1; Max = 30; Step = 1</t>
  </si>
  <si>
    <t xml:space="preserve">T1= {{Q1}}*100000+{{Q2}}*10000+{{Q3}}*1000+{{Q4}}*100+{{Q5}}
T2= Lemonlib.numToWords({{Q1}}*100, 'es')
T3= Lemonlib.numToWords({{Q3}}*1000+{{Q4}}*100+{{Q5}}, 'es')
A1= Lemonlib.numToWords({{Q2}}*10, 'es')</t>
  </si>
  <si>
    <t xml:space="preserve">{"id":"M5-NyO-47a-E-3","stimulus":"&lt;p&gt;Como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</si>
  <si>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xml:space="preserve">Q1= Min = 1; Max = 9; Step = 1
Q2= Min = 1; Max = 9; Step = 1
Q3= Min = 1000; Max = 999; Step = 1</t>
  </si>
  <si>
    <t xml:space="preserve">T1= {{Q1}}*100000+{{Q2}}*10000+{{Q3}}
T2= Lemonlib.numToWords({{Q2}}*10000+{{Q3}}, 'es')
A1= Lemonlib.numToWords({{Q1}}*100, 'es')</t>
  </si>
  <si>
    <t xml:space="preserve">{"id":"M5-NyO-47a-E-4","stimulus":"&lt;p&gt;Como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</si>
  <si>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xml:space="preserve">Un país tiene {{T1}} habitantes. Completa el hueco.
El país tiene {{T2}} {{A1}} habitantes.</t>
  </si>
  <si>
    <t xml:space="preserve">{"id":"M5-NyO-47a-A-1","stimulus":"&lt;p&gt;Um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</si>
  <si>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xml:space="preserve">Un apicultor dice que tiene {{T1}} abejas. Completa el hueco.
Tiene {{T2}} {{A1}} {{T3}} abejas.</t>
  </si>
  <si>
    <t xml:space="preserve">{"id":"M5-NyO-47a-A-2","stimulus":"&lt;p&gt;O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t>
  </si>
  <si>
    <t xml:space="preserve">Un futbolista tiene {{T1}} seguidores en una red social. Completa el hueco.
Tiene {{T2}} {{A1}} y {{T3}} seguidores.</t>
  </si>
  <si>
    <t xml:space="preserve">{"id":"M5-NyO-47a-A-3","stimulus":"&lt;p&gt;Um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t>
  </si>
  <si>
    <t xml:space="preserve">En un campo de fútbol recién construido caben {{T1}} espectadores. Completa el hueco.
Caben {{A1}} {{T2}} espectadores.</t>
  </si>
  <si>
    <t xml:space="preserve">{"id":"M5-NyO-47a-A-4","stimulus":"&lt;p&gt;Em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t>
  </si>
  <si>
    <t xml:space="preserve">En un país se han vendido {{T1}} coches nuevos en un año. Completa el hueco.
Se han vendido {{T2}} {{A1}} coches.</t>
  </si>
  <si>
    <t xml:space="preserve">{"id":"M5-NyO-47a-A-5","stimulus":"&lt;p&gt;Em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t>
  </si>
  <si>
    <t xml:space="preserve">M5-NyO-47b</t>
  </si>
  <si>
    <t xml:space="preserve">Escribe números naturales de 6 cifras (pasa texto a número)</t>
  </si>
  <si>
    <t xml:space="preserve">Une la forma escrita de los números con su forma numérica.
{{T1}} - {{A1}}
{{T2}} - {{A2}}
{{T3}} - {{A3}}</t>
  </si>
  <si>
    <t xml:space="preserve">Q1-Q2= Min=100000; Max=999999; Step =1
Q3-Q4= Min=100000; Max=999999; Step =1</t>
  </si>
  <si>
    <t xml:space="preserve">{{T1}} = Lemonlib.numToWords({{Q1}})
{{T2}} = Lemonlib.numToWords({{Q2}})
{{T3}} = Lemonlib.numToWords({{Q3}})
{{T4}} = Lemonlib.numToWords({{Q4}})
{{A1}} = {{Q1}}
{{A2}} = {{Q2}}
{{A3}} = {{Q3}}
{{A4}} = {{Q4}}</t>
  </si>
  <si>
    <t xml:space="preserve">{"id":"M5-NyO-47b-I-1","stimulus":"&lt;p&gt;Arraste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t>
  </si>
  <si>
    <t xml:space="preserve">Q1= Min=100000; Max=999999; Step =1</t>
  </si>
  <si>
    <t xml:space="preserve">{"id":"M5-NyO-47b-E-1","stimulus":"&lt;p&gt;Escreva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t>
  </si>
  <si>
    <t xml:space="preserve">Han encontrado un fósil con unos {{T1}} años de antigüedad. Escribe este número con cifras.
El fósil tiene unos {{A1}} años de antigüedad.</t>
  </si>
  <si>
    <t xml:space="preserve">Q3= Min=100000; Max=150000; Step =10000</t>
  </si>
  <si>
    <t xml:space="preserve">{{T1}} = Lemonlib.numToWords({{Q3}})
{{A1}} = {{Q3}}</t>
  </si>
  <si>
    <t xml:space="preserve">El valor de cada cifra es posicional, es decir, depende del lugar que ocupa en el número.</t>
  </si>
  <si>
    <t xml:space="preserve">{"id":"M5-NyO-47b-A-1","stimulus":"&lt;p&gt;Foi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t>
  </si>
  <si>
    <t xml:space="preserve">Hay {{T1}} personas suscritas a un periódico. Escribe este número con cifras.
Hay {{A1}} personas suscritas.</t>
  </si>
  <si>
    <t xml:space="preserve">Q3= Min=100000; Max=150000; Step =1</t>
  </si>
  <si>
    <t xml:space="preserve">{"id":"M5-NyO-47b-A-2","stimulus":"&lt;p&gt;Um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t>
  </si>
  <si>
    <t xml:space="preserve">Hay {{T1}} personas conectadas a la transmisión de un &lt;i&gt;youtuber.&lt;/i&gt; Escribe este número con cifras.
Hay {{A1}} personas conectadas.</t>
  </si>
  <si>
    <t xml:space="preserve">Q1= Min=100000; Max=399999; Step =1</t>
  </si>
  <si>
    <t xml:space="preserve">{"id":"M5-NyO-47b-A-3","stimulus":"&lt;p&gt;Há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</si>
  <si>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xml:space="preserve">En una biblioteca hay {{T1}} libros. Escribe este número con cifras.
Hay {{A1}} libros.</t>
  </si>
  <si>
    <t xml:space="preserve">Q1= Min=100000; Max=399999; Step =1
</t>
  </si>
  <si>
    <t xml:space="preserve">{"id":"M5-NyO-47b-A-4","stimulus":"&lt;p&gt;Em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t>
  </si>
  <si>
    <t xml:space="preserve">{{T1}} personas han visitado a lo largo de un mes un monumento. Escribe este número con cifras.
Han visitado el monumento {{A1}} personas.</t>
  </si>
  <si>
    <t xml:space="preserve">Q3= Min=100000; Max=500000; Step =1</t>
  </si>
  <si>
    <t xml:space="preserve">{"id":"M5-NyO-47b-A-5","stimulus":"&lt;p&gt;Ao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t>
  </si>
  <si>
    <t xml:space="preserve">M5-NyO-47c</t>
  </si>
  <si>
    <t xml:space="preserve">Descompone números naturales de 6 cifras de forma aditiva y de forma aditivo-multiplicativa atendiendo al valor posicional de las cifras</t>
  </si>
  <si>
    <t xml:space="preserve">Señala si las siguientes descomposiciones son correctas o incorrectas.
{{Q0}}{{Q1}}{{Q2}} {{Q3}}{{Q4}}{{Q5}} = {{Q0}} × 100 000 + {{Q1}} × 10 000 + {{Q2}} × 1 000 + {{Q3}} × 100 + {{Q4}} × 10 + {{Q5}}*
{{Q1}}{{Q3}}{{Q5}} 0{{Q7}}0 = {{Q1}} × 100 000 + {{Q3}} × 10 000 + {{Q5}} × 1 000 + {{Q7}} × 10*
{{Q0}} {{Q1}}{{Q2}}{{Q8}} {{Q3}}{{Q7}}0 = {{Q0}} × 1 000 000 + {{Q1}} × 100 000 + {{Q2}} × 10 000 + {{Q8}} × 1 000 + {{Q3}} × 100 +{{Q7}} × 10*
{{Q4}}0{{Q8}} {{Q1}}00 = {{Q4}} × 10 000 + {{Q8}} × 1 000 + {{Q1}} × 100
{{Q4}}{{Q5}}0 {{Q6}}0{{Q7}} = {{Q4}} × 100 000 + {{Q5}} × 10 000 + {{Q6}} × 10 000 + {{Q7}} × 10 000
{{Q1}} {{Q2}}{{Q6}}{{Q8}} {{Q4}}0{{Q8}} = {{Q1}} × 1 000 000 + {{Q2}} × 100 000 + {{Q6}} × 10 000 + {{Q8}} × 1 000 + {{Q4}} × 100 + {{Q8}} × 10
(se ven 3, dos correctas)</t>
  </si>
  <si>
    <t xml:space="preserve">Q0-Q8= Min= 1; Max= 9; Step= 1</t>
  </si>
  <si>
    <t xml:space="preserve">Un número se puede descomponer como la suma de sus cifras seguidas de ceros.
A4=La descomposición correcta es {{Q4}}0{{Q8}} {{Q1}}00 = {{Q4}} × 100 000 + {{Q8}} × 1000 + {{Q1}} × 100 
A5={{Q4}}{{Q5}}0 {{Q6}}0{{Q7}} = {{Q4}} × 100 000 + {{Q5}} × 10 000 + {{Q6}} × 100 + {{Q7}}
A6={{Q1}} {{Q2}}{{Q6}}{{Q8}} {{Q4}}0{{Q8}} ={{Q1}} × 1 000 000 + {{Q2}} × 100 000 +  {{Q6}} × 10 000 + {{Q8}} × 1 000 + {{Q4}} × 100 + {{Q8}}</t>
  </si>
  <si>
    <t xml:space="preserve">{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t>
  </si>
  <si>
    <t xml:space="preserve">Descompón el siguiente número. Escribe primero las centenas de millar y, por último, las unidades.
{{Q0}}{{Q1}}{{Q2}} {{Q3}}0{{Q4}} = {{A0}} + {{A1}} + {{A2}} + {{A3}} + {{A4}} </t>
  </si>
  <si>
    <t xml:space="preserve">A0={{Q0}}*100000
A1= {{Q1}}*10000
A2 ={{Q2}}*1000
A3 ={{Q3}}*100
A4 ={{Q4}}</t>
  </si>
  <si>
    <t xml:space="preserve">{"id":"M5-NyO-47c-E-1","stimulus":"&lt;p&gt;Decomponha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t>
  </si>
  <si>
    <t xml:space="preserve">Descompón el siguiente número. Escribe primero las centenas de millar y, por último, las unidades.
{{Q0}}{{Q1}}0 0{{Q3}}{{Q4}} = {{A0}} + {{A1}} + {{A3}} + {{A4}}</t>
  </si>
  <si>
    <t xml:space="preserve">A0={{Q0}}*100000
A1= {{Q1}}*10000
A3 ={{Q3}}*10
A4 ={{Q4}}</t>
  </si>
  <si>
    <t xml:space="preserve">{"id":"M5-NyO-47c-E-2","stimulus":"&lt;p&gt;Decomponha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t>
  </si>
  <si>
    <t xml:space="preserve">Según sus cuentas, una ONG ha comprobado que tiene {{T1}} socios. Descompón ese número siguiendo este ejemplo: 534 = 5 × 100 + 3 × 10 + 4.
{{T1}} = {{A1}}</t>
  </si>
  <si>
    <t xml:space="preserve">Q1= Min= 1; Max= 2; Step= 1
Q2-Q6= Min= 1; Max= 9; Step= 2</t>
  </si>
  <si>
    <t xml:space="preserve">T1 = {{Q1}}*100000 + {{Q2}}*10000 + {{Q3}}*1000 + {{Q4}}*100+{{Q5}}*10+{{Q6}}
A1 = {{Q1}} \\times 100000+ {{Q2}} \\times 10000 + {{Q3}} \\times 1000 + {{Q4}} \\times 100 + {{Q5}} \\times 10 + {{Q6}}</t>
  </si>
  <si>
    <t xml:space="preserve">&lt;p&gt;Un número puede descomponerse como la suma de sus cifras multiplicadas por 10, 100, 1 000, etcétera, según su posición en el número.&lt;/p&gt;</t>
  </si>
  <si>
    <t xml:space="preserve">{"id":"M5-NyO-47c-A-1","stimulus":"&lt;p&gt;De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</si>
  <si>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xml:space="preserve">Se han vendido {{T1}} unidades de un nuevo vehículo. Descompón el número de vehículos siguiendo este ejemplo: 975 = 9 × 100 + 7 × 10 + 5.
{{T1}} = {{A1}}</t>
  </si>
  <si>
    <t xml:space="preserve">{"id":"M5-NyO-47c-A-2","stimulus":"&lt;p&gt;Fora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t>
  </si>
  <si>
    <t xml:space="preserve">Se estima que en un país hay {{T1}} bicicletas. Descompón el número de bicicletas siguiendo este ejemplo: 231 = 3 × 100 + 2 × 10 + 1.
{{T1}} = {{A1}}</t>
  </si>
  <si>
    <t xml:space="preserve">Q1= Min= 1; Max= 2; Step= 1
Q2-Q7= Min= 1; Max= 9; Step= 2</t>
  </si>
  <si>
    <t xml:space="preserve">T1 = {{Q1}}*1000000 + {{Q2}}*100000 + {{Q3}}*10000 + {{Q4}}*1000+{{Q5}}*100+{{Q6}}*10+{{Q7}}
A1 = {{Q1}} \\times 1000000+ {{Q2}} \\times 100000 + {{Q3}} \\times 10000 + {{Q4}} \\times 1000 + {{Q5}} \\times 100 + {{Q6}} \\times 10 + {{Q7}}</t>
  </si>
  <si>
    <t xml:space="preserve">{"id":"M5-NyO-47c-A-3","stimulus":"&lt;p&gt;Estima-se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</si>
  <si>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Una página web ha recibido {{T1}} visitas. Descompón ese número siguiendo este ejemplo: 556 = 5 × 100 + 5 × 10 + 6.
{{T1}} = {{A1}}</t>
  </si>
  <si>
    <t xml:space="preserve">{"id":"M5-NyO-47c-A-4","stimulus":"&lt;p&gt;Uma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</si>
  <si>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Una empresa de telefonía tiene {{T1}} clientes. Descompón ese número siguiendo este ejemplo: 874 = 8 × 100 + 7 × 10 + 4.
{{T1}} = {{A1}}</t>
  </si>
  <si>
    <t xml:space="preserve">{"id":"M5-NyO-47c-A-5","stimulus":"&lt;p&gt;Uma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t>
  </si>
  <si>
    <t xml:space="preserve">M5-NyO-47d</t>
  </si>
  <si>
    <t xml:space="preserve">Ordena números de 6 cifras usando los signos &lt; y &gt;</t>
  </si>
  <si>
    <t xml:space="preserve">Señala cuál de las siguientes comparaciones es correcta.
{{Q1}} &lt; {{T1}}*
{{T2} &gt; {{Q2}} *
{{Q3}} &gt; {{T3}}
{{T4}} &lt; {{Q4}}
(Se ven 3)
</t>
  </si>
  <si>
    <t xml:space="preserve">Q1-Q4= Min = 100000 ; Max = 900000; Step = 1
Q5-Q8 = Min = 50 ; Max = 90000; Step = 1</t>
  </si>
  <si>
    <t xml:space="preserve">{"id":"M5-NyO-47d-I-1","stimulus":"&lt;p&gt;Indique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t>
  </si>
  <si>
    <t xml:space="preserve">Q1= Min = 100000 ; Max = 900000; Step = 1
Q2 = Min = 50 ; Max = 90000; Step = 1</t>
  </si>
  <si>
    <t xml:space="preserve">{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t>
  </si>
  <si>
    <t xml:space="preserve">{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t>
  </si>
  <si>
    <t xml:space="preserve">Dos ciudades vecinas tienen una población de {{Q1}} y {{Q2}} habitantes cada una. Completa la siguiente comparación con el número de habitantes.
{{A1}} &gt; {{A2}}</t>
  </si>
  <si>
    <t xml:space="preserve">Q1-Q2= Min = 100000 ; Max = 999999; Step = 1</t>
  </si>
  <si>
    <t xml:space="preserve">{"id":"M5-NyO-47d-A-1","stimulus":"&lt;p&gt;Duas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</si>
  <si>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xml:space="preserve">El almacén de un supermercado tiene {{Q1}} productos, mientras que en otro hay {{Q2}}. Completa la siguiente comparación con el número de productos en ambos supermercados.
{{A1}} &gt; {{A2}}</t>
  </si>
  <si>
    <t xml:space="preserve">{"id":"M5-NyO-47d-A-2","stimulus":"&lt;p&gt;Um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t>
  </si>
  <si>
    <t xml:space="preserve">Una marca ha vendido {{Q1}} teléfonos móviles de un modelo y {{Q2}} de otro. Completa la siguiente comparación con las ventas de cada modelo.
{{A1}} &lt; {{A2}}</t>
  </si>
  <si>
    <t xml:space="preserve">{"id":"M5-NyO-47d-A-3","stimulus":"&lt;p&gt;Uma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</si>
  <si>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xml:space="preserve">Dos bibliotecas tienen {{Q1}} y {{Q2}} libros cada una. Completa la siguiente comparación con los libros en cada biblioteca.
{{A1}} &lt; {{A2}}</t>
  </si>
  <si>
    <t xml:space="preserve">{"id":"M5-NyO-47d-A-4","stimulus":"&lt;p&gt;No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t>
  </si>
  <si>
    <t xml:space="preserve">Un bloguero ha visto que sus dos artículos más leídos han recibido {{Q1}} y {{Q2}} visitas. Completa la siguiente comparación con las visitas de cada artículo.
{{A1}} &gt; {{A2}}</t>
  </si>
  <si>
    <t xml:space="preserve">Q1-Q2= Min = 100000 ; Max = 499999; Step = 1</t>
  </si>
  <si>
    <t xml:space="preserve">{"id":"M5-NyO-47d-A-5","stimulus":"&lt;p&gt;Uma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t>
  </si>
  <si>
    <t xml:space="preserve">M5-NyO-19a</t>
  </si>
  <si>
    <t xml:space="preserve">Lee fracciones con un dígito en numerador y hasta el número doce en el denominador (pasa número a texto)</t>
  </si>
  <si>
    <t xml:space="preserve">Une cada fracción con su expresión:
{{Q1}}/2   -   {{T1}} medios
{{Q2}}/7  -   {{T2}} séptimos
{{Q3}}/11  -   {{T3}} onceavos</t>
  </si>
  <si>
    <t xml:space="preserve">Q1-Q3= Min=2; Max=9; Step=1</t>
  </si>
  <si>
    <t xml:space="preserve">T1 = Lemonlib.numToWords({{Q1}}, 'es')
T2 = Lemonlib.numToWords({{Q2}}, 'es')
T3 = Lemonlib.numToWords({{Q3}}, 'es')</t>
  </si>
  <si>
    <t xml:space="preserve">Para leer una fracción, empieza por el numerador y a continuación por el denominador. Por ejemplo, 2/6 se lee &lt;i&gt;dos sextos.&lt;/i&gt;</t>
  </si>
  <si>
    <t xml:space="preserve">{"id":"M5-NyO-19a-I-1","stimulus":"&lt;p&gt;Arraste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t>
  </si>
  <si>
    <t xml:space="preserve">Une cada fracción con su expresión:
{{Q1}}/3   -   {{T1}} tercios
{{Q2}}/8  -   {{T2}} octavos
{{Q3}}/12  -   {{T3}} doceavos</t>
  </si>
  <si>
    <t xml:space="preserve">Para leer una fracción, empieza por el numerador y a continuación por el denominador. Por ejemplo, 3/5 se lee &lt;i&gt;tres quintos.&lt;/i&gt;</t>
  </si>
  <si>
    <t xml:space="preserve">{"id":"M5-NyO-19a-I-2","stimulus":"&lt;p&gt;Arraste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t>
  </si>
  <si>
    <t xml:space="preserve">Escribe con palabras la fracción {{Q1}}/5.
La fracción se escribe como {{A1}}. </t>
  </si>
  <si>
    <t xml:space="preserve">Q1= Min=2; Max=9; Step=1</t>
  </si>
  <si>
    <t xml:space="preserve">T1 = Lemonlib.numToWords({{Q1}}, 'es')
A1="{{T1}} quintos"</t>
  </si>
  <si>
    <t xml:space="preserve">Para leer una fracción, empieza por el numerador y a continuación por el denominador. Por ejemplo, 7/11 se lee &lt;i&gt;siete onceavos.&lt;/i&gt;</t>
  </si>
  <si>
    <t xml:space="preserve">{"id":"M5-NyO-19a-E-1","stimulus":"&lt;p&gt;Escreva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t>
  </si>
  <si>
    <t xml:space="preserve">Escribe con palabras la fracción {{Q1}}/8.
La fracción se escribe como {{A1}}. </t>
  </si>
  <si>
    <t xml:space="preserve">T1 = Lemonlib.numToWords({{Q1}}, 'es')
A1="{{T1}} octavos"</t>
  </si>
  <si>
    <t xml:space="preserve">Para leer una fracción, empieza por el numerador y a continuación por el denominador. Por ejemplo, 1/8 se lee &lt;i&gt;un octavo.&lt;/i&gt;</t>
  </si>
  <si>
    <t xml:space="preserve">{"id":"M5-NyO-19a-E-2","stimulus":"&lt;p&gt;Escreva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t>
  </si>
  <si>
    <t xml:space="preserve">Escribe con palabras la fracción {{Q1}}/12.
La fracción se escribe como {{A1}}. </t>
  </si>
  <si>
    <t xml:space="preserve">T1 = Lemonlib.numToWords({{Q1}}, 'es')
A1="{{T1}} doceavos"</t>
  </si>
  <si>
    <t xml:space="preserve">Para leer una fracción, empieza por el numerador y a continuación por el denominador. Por ejemplo, 2/5 se lee &lt;i&gt;dos quintos.&lt;/i&gt;</t>
  </si>
  <si>
    <t xml:space="preserve">{"id":"M5-NyO-19a-E-3","stimulus":"&lt;p&gt;Escreva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t>
  </si>
  <si>
    <t xml:space="preserve">Pedro se ha comido {{Q1}}/8 de una tarta. Escribe esta fracción con palabras.
Pedro se ha comido {{A1}} de la tarta.</t>
  </si>
  <si>
    <t xml:space="preserve">Q1= Min=2; Max=7; Step=1</t>
  </si>
  <si>
    <t xml:space="preserve">Para leer una fracción, empieza por el numerador y a continuación por el denominador. Por ejemplo, 2/9 se lee &lt;i&gt;dos novenos.&lt;/i&gt;</t>
  </si>
  <si>
    <t xml:space="preserve">{"id":"M5-NyO-19a-A-1","stimulus":"&lt;p&gt;Pedro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t>
  </si>
  <si>
    <t xml:space="preserve">Se ha pintado {{Q1}}/12 de una pared. Escribe esta fracción con palabras.
Se ha pintado {{A1}} de una pared.</t>
  </si>
  <si>
    <t xml:space="preserve">Q1= Min=2; Max=11; Step=1</t>
  </si>
  <si>
    <t xml:space="preserve">Para leer una fracción, empieza por el numerador y a continuación por el denominador.  Por ejemplo, 3/7 se lee &lt;i&gt;tres séptimos.&lt;/i&gt;</t>
  </si>
  <si>
    <t xml:space="preserve">{"id":"M5-NyO-19a-A-2","stimulus":"&lt;p&gt;Foram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t>
  </si>
  <si>
    <t xml:space="preserve">Javier ha tardado {{Q1}}/8 de una hora en hacer los ejercicios. Escribe esta fracción con palabras.
Javier ha tardado {{A1}} de una hora.</t>
  </si>
  <si>
    <t xml:space="preserve">{"id":"M5-NyO-19a-A-3","stimulus":"&lt;p&gt;Javier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t>
  </si>
  <si>
    <t xml:space="preserve">Pilar ha gastado {{Q1}}/7 del saldo de su tarjeta de teléfono. Escribe esta fracción con palabras.
Pilar ha gastado {{A1}} del saldo de su tarjeta.</t>
  </si>
  <si>
    <t xml:space="preserve">Q1= Min=2; Max=6; Step=1</t>
  </si>
  <si>
    <t xml:space="preserve">T1 = Lemonlib.numToWords({{Q1}}, 'es')
A1="{{T1}} séptimos"</t>
  </si>
  <si>
    <t xml:space="preserve">Para leer una fracción, empieza por el numerador y a continuación por el denominador. Por ejemplo, 4/5 se lee &lt;i&gt;cuatro quintos.&lt;/i&gt;</t>
  </si>
  <si>
    <t xml:space="preserve">{"id":"M5-NyO-19a-A-4","stimulus":"&lt;p&gt;Pérola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t>
  </si>
  <si>
    <t xml:space="preserve">Un incendio ha destruido {{Q1}}/5 del bosque que hay alrededor del pueblo de Vicente. Escribe esta fracción con palabras.
El incendio ha destruído {{A1}} de la superficie del bosque.</t>
  </si>
  <si>
    <t xml:space="preserve">Q1= Min=2; Max=4; Step=1</t>
  </si>
  <si>
    <t xml:space="preserve">Para leer una fracción, empieza por el numerador y a continuación por el denominador. Por ejemplo, 2/3 se lee &lt;i&gt;dos tercios.&lt;/i&gt;</t>
  </si>
  <si>
    <t xml:space="preserve">{"id":"M5-NyO-19a-A-5","stimulus":"&lt;p&gt;Um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t>
  </si>
  <si>
    <t xml:space="preserve">M5-NyO-19b</t>
  </si>
  <si>
    <t xml:space="preserve">Escribe fracciones con un dígito en numerador y hasta el número doce en el denominador (pasa texto a número)</t>
  </si>
  <si>
    <t xml:space="preserve">Señala las fracciones que están correctamente escritas.
{{Q1}}/2: {{T1}} medios*
{{Q2}}/7: {{T2}} séptimos*
{{Q3}}/10: {{T3}} décimos*
{{Q4}}/11: {{T4}} onceavos*
{{Q5}}/6: {{T5}} octavos
{{Q6}}/4: {{T6}} novenos
{{Q7}}/12: {{T7}} onceavos
{{Q8}}/9: {{T8}} tercios
(Se ven 3: 2 correctas, 1 incorrecta)</t>
  </si>
  <si>
    <t xml:space="preserve">Q1-Q8= Min=2; Max=9; Step=1</t>
  </si>
  <si>
    <t xml:space="preserve">T1 = Lemonlib.numToWords({{Q1}}, 'es')
T2 = Lemonlib.numToWords({{Q2}}, 'es')
T3 = Lemonlib.numToWords({{Q3}}, 'es')
T4 = Lemonlib.numToWords({{Q4}}, 'es')
T5 = Lemonlib.numToWords({{Q5}}, 'es')
T6 = Lemonlib.numToWords({{Q6}}, 'es')
T7 = Lemonlib.numToWords({{Q7}}, 'es')
T8 = Lemonlib.numToWords({{Q8}}, 'es')</t>
  </si>
  <si>
    <t xml:space="preserve">Para leer una fracción, empieza por el numerador y sigue con el denominador. Por ejemplo, 3/5 se lee &lt;i&gt;tres quintos.&lt;/i&gt;</t>
  </si>
  <si>
    <t xml:space="preserve">Para leer una fracción, empieza por el numerador y sigue con el denominador. 
A5=La fracción {{Q5}/6 se lee &lt;i&gt;{{T5}} sextos.&lt;/i&gt;
A6=La fracción {{Q6}}/4 se lee &lt;i&gt;{{T6}} cuartos.&lt;/i&gt;
A7=La fracción {{Q7}}/12 se lee &lt;i&gt;{{T7}} doceavos.&lt;/i&gt;
A8=La fracción {{Q8}}/3 se lee &lt;i&gt;{{T8}} tercios.&lt;/i&gt;</t>
  </si>
  <si>
    <t xml:space="preserve">{"id":"M5-NyO-19b-I-1","stimulus":"&lt;p&gt;Marque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t>
  </si>
  <si>
    <t xml:space="preserve">Escribe las siguientes fracciones.
{{T1}} medios: {{A1}}
{{T2}} doceavos: {{A2}}</t>
  </si>
  <si>
    <t xml:space="preserve">Q1-Q2= Min=2; Max=9; Step=1</t>
  </si>
  <si>
    <t xml:space="preserve">T1 = Lemonlib.numToWords({{Q1}}, 'es')
T2 = Lemonlib.numToWords({{Q2}}, 'es')
A1=\\frac{{{Q1}}}{2}
A2=\\frac{{{Q2}}}{12}</t>
  </si>
  <si>
    <t xml:space="preserve">Para escribir una fracción, empieza por el numerador y sigue con el denominador. Por ejemplo, tres quintos se escribe 3/5.</t>
  </si>
  <si>
    <t xml:space="preserve">{"id":"M5-NyO-19b-E-1","stimulus":"&lt;p&gt;Escreva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t>
  </si>
  <si>
    <t xml:space="preserve">Escribe las siguientes fracciones.
{{T1}} tercios: {{A1}}
{{T2}} onceavos: {{A2}}</t>
  </si>
  <si>
    <t xml:space="preserve">T1 = Lemonlib.numToWords({{Q1}}, 'es')
T2 = Lemonlib.numToWords({{Q2}}, 'es')
A1=\\frac{{{Q1}}}{3}
A2=\\frac{{{Q2}}}{11}</t>
  </si>
  <si>
    <t xml:space="preserve">Para escribir una fracción, empieza por el numerador y sigue con el denominador. Por ejemplo, dos tercios se escribe 2/3.</t>
  </si>
  <si>
    <t xml:space="preserve">{"id":"M5-NyO-19b-E-2","stimulus":"&lt;p&gt;Escreva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t>
  </si>
  <si>
    <t xml:space="preserve">Escribe las siguientes fracciones.
{{T1}} cuartos: {{A1}}
{{T2}} décimos: {{A2}}</t>
  </si>
  <si>
    <t xml:space="preserve">T1 = Lemonlib.numToWords({{Q1}}, 'es')
T2 = Lemonlib.numToWords({{Q2}}, 'es')
A1=\\frac{{{Q1}}}{4}
A2=\\frac{{{Q2}}}{10}</t>
  </si>
  <si>
    <t xml:space="preserve">Para escribir una fracción, empieza por el numerador y sigue con el denominador. Por ejemplo, un medio se escribe 1/2.</t>
  </si>
  <si>
    <t xml:space="preserve">{"id":"M5-NyO-19b-E-3","stimulus":"&lt;p&gt;Escreva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t>
  </si>
  <si>
    <t xml:space="preserve">Sofía se ha comido {{T1}} octavos de una pizza. Escribe esta fracción.
Sofía se ha comido {{A1}} de la pizza.</t>
  </si>
  <si>
    <t xml:space="preserve">T1 = Lemonlib.numToWords({{Q1}}, 'es')
A1=\\frac{{{Q1}}}{8}</t>
  </si>
  <si>
    <t xml:space="preserve">Para escribir una fracción, empieza por el numerador y sigue con el denominador. Por ejemplo, dos quintos se escribe 2/5.</t>
  </si>
  <si>
    <t xml:space="preserve">{"id":"M5-NyO-19b-A-1","stimulus":"&lt;p&gt;Sofia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t>
  </si>
  <si>
    <t xml:space="preserve">Ya se han consumido {{T1}} novenos del tiempo total de un partido de fútbol. Escribe esta fracción.
Se han consumido {{A1}} del tiempo del partido.</t>
  </si>
  <si>
    <t xml:space="preserve">Q1= Min=2; Max=8; Step=1</t>
  </si>
  <si>
    <t xml:space="preserve">T1 = Lemonlib.numToWords({{Q1}}, 'es')
A1=\\frac{{{Q1}}}{9}</t>
  </si>
  <si>
    <t xml:space="preserve">Para escribir una fracción, empieza por el numerador y sigue con el denominador. Por ejemplo, tres cuartos se escribe 3/4.</t>
  </si>
  <si>
    <t xml:space="preserve">{"id":"M5-NyO-19b-A-2","stimulus":"&lt;p&gt;Já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t>
  </si>
  <si>
    <t xml:space="preserve">Un camarero ha gastado {{T1}} sextos de una botella de leche. Escribe esta fracción.
El camarero ha gastado {{A1}} de la botella.</t>
  </si>
  <si>
    <t xml:space="preserve">Q1= Min=2; Max=5; Step=1</t>
  </si>
  <si>
    <t xml:space="preserve">T1 = Lemonlib.numToWords({{Q1}}, 'es')
A1=\\frac{{{Q1}}}{6}</t>
  </si>
  <si>
    <t xml:space="preserve">{"id":"M5-NyO-19b-A-3","stimulus":"&lt;p&gt;Um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t>
  </si>
  <si>
    <t xml:space="preserve">Un hortelano ha labrado {{T1}} séptimos de su huerto. Escribe esta fracción.
El hortelano ha labrado {{A1}} del huerto.</t>
  </si>
  <si>
    <t xml:space="preserve">T1 = Lemonlib.numToWords({{Q1}}, 'es')
A1=\\frac{{{Q1}}}{7}</t>
  </si>
  <si>
    <t xml:space="preserve">Para escribir una fracción, empieza por el numerador y sigue con el denominador. Por ejemplo, cuatro quintos se escribe 4/5.</t>
  </si>
  <si>
    <t xml:space="preserve">{"id":"M5-NyO-19b-A-4","stimulus":"&lt;p&gt;Um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t>
  </si>
  <si>
    <t xml:space="preserve">Una profesora ha corregido {{T1}} doceavos de los exámenes. Escribe esta fracción.
La profesora ha corregido {{A1}} de los exámenes.</t>
  </si>
  <si>
    <t xml:space="preserve">T1 = Lemonlib.numToWords({{Q1}}, 'es')
A1=\\frac{{{Q1}}}{12}</t>
  </si>
  <si>
    <t xml:space="preserve">{"id":"M5-NyO-19b-A-5","stimulus":"&lt;p&gt;Uma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t>
  </si>
  <si>
    <t xml:space="preserve">No hacer</t>
  </si>
  <si>
    <t xml:space="preserve">EF05MA15</t>
  </si>
  <si>
    <t xml:space="preserve">M5-G-3b</t>
  </si>
  <si>
    <t xml:space="preserve">Reconoce e interpreta escalas en planos</t>
  </si>
  <si>
    <t xml:space="preserve">M5-G-6b</t>
  </si>
  <si>
    <t xml:space="preserve">M5-G-6c</t>
  </si>
  <si>
    <t xml:space="preserve">M5-G-7c</t>
  </si>
  <si>
    <t xml:space="preserve">EF05MA17</t>
  </si>
  <si>
    <t xml:space="preserve">M5-G-10d</t>
  </si>
  <si>
    <t xml:space="preserve">EF05MA16</t>
  </si>
  <si>
    <t xml:space="preserve">M5-G-13d</t>
  </si>
  <si>
    <t xml:space="preserve">EF05MA25</t>
  </si>
  <si>
    <t xml:space="preserve">EF05MA24</t>
  </si>
  <si>
    <t xml:space="preserve">EF05MA22</t>
  </si>
  <si>
    <t xml:space="preserve">EF05MA19</t>
  </si>
  <si>
    <t xml:space="preserve">M5-MyM-16a</t>
  </si>
  <si>
    <t xml:space="preserve">Mide ángulos con el transportador</t>
  </si>
  <si>
    <t xml:space="preserve">M5-MyM-12f</t>
  </si>
  <si>
    <t xml:space="preserve">M5-NyO-57a</t>
  </si>
  <si>
    <t xml:space="preserve">Representa fracciones en la recta numérica (también números mixtos, denominadores 2, 4 y 8)</t>
  </si>
  <si>
    <t xml:space="preserve">EF05MA01</t>
  </si>
  <si>
    <t xml:space="preserve">Coloca los siguientes números en la recta numérica.
Imagen de recta numérica con 3 drops.
(Se le da el 2º número de 5. Orden: A1-Q1-A2-A3-T1)</t>
  </si>
  <si>
    <t xml:space="preserve">Label image with drag and drop</t>
  </si>
  <si>
    <t xml:space="preserve">{{Q1}}: Mín = 1000; Máx = 6999; Incremento = 1
{{Q2}}: Mín = 10; Máx = 1000; Incremento = 1
{{Q3}}: Mín = 10; Máx = 1000; Incremento = 1</t>
  </si>
  <si>
    <t xml:space="preserve">{{A1}}: {{Q1}}-{{Q3}}
{{A2}}: {{Q1}} + {{Q2}}
{{A3}}: {{Q1}} + {{Q2}}*2
{{T1}}: {{Q1}} + {{Q2}}*3</t>
  </si>
  <si>
    <t xml:space="preserve">Coloca los siguientes números en la recta numérica.
Imagen de recta numérica con 3 drops.
(Se le da el 3º número de 4. Orden: A1-A2-Q1-A3)</t>
  </si>
  <si>
    <t xml:space="preserve">{{A1}}: {{Q1}}-{{Q3}}
{{A2}}: {{Q1}}-{{Q2}}*2
{{A3}}: {{Q1}} + {{Q2}}</t>
  </si>
  <si>
    <t xml:space="preserve">Coloca los siguientes números en la recta numérica.
Imagen de recta numérica con 3 drops
(Se le da el 1º y el 4º número de 5. Orden: Q1-A1-A2-T1-A3)
</t>
  </si>
  <si>
    <t xml:space="preserve">{{A1}}: {{Q1}} + {{Q2}}
{{A2}}: {{Q1}} + {{Q2}}*2
{{A3}}: {{T1}} + {{Q3}}
{{T1}}: {{Q3}}+ ({{Q1}} + {{Q2}}*2)</t>
  </si>
  <si>
    <t xml:space="preserve">M5-NyO-8c</t>
  </si>
  <si>
    <t xml:space="preserve">M5-NyO-8d</t>
  </si>
  <si>
    <t xml:space="preserve">En un almacén hay {{Q1}} palés que contienen {{Q2}} pelotas cada uno. Si una pelota pesa {{Q3}} gramos, ¿cuál es el peso de los palés?
Los palés pesan {{A1}} gramos.</t>
  </si>
  <si>
    <t xml:space="preserve">En un depósito hay 198 cajas; cada caja contiene 132 bolitas de colores. Cada una de las bolitas cuestan 150 monedas.
¿Cuánto se paga por el total de bolitas?
Se paga ... monedas por todas las bolitas</t>
  </si>
  <si>
    <t xml:space="preserve">[Q1] : Mín = 100; Máx = 250; step 1
[Q2]: Mín = 100; Máx = 150; step 1
[Q3]: Mín = 100; Máx = 150; step 1</t>
  </si>
  <si>
    <t xml:space="preserve">A1: ({{Q2}}*{{Q3}})*{{Q1}}</t>
  </si>
  <si>
    <t xml:space="preserve">Un camión lleva {{Q1}} cajas que contienen {{Q2}} collares cada una. Si en un collar hay engarzados {{Q3}} rubíes, ¿qué cantidad de gemas transporta? 
Transporta {{A1}} gemas.</t>
  </si>
  <si>
    <t xml:space="preserve">Un camión transporta 250 cajas por viaje. Dentro de cada caja hay 160 collares, de 105 perlas cada uno. ¿Qué cantidad de perlas transporta? 
Transporta ... perlas</t>
  </si>
  <si>
    <t xml:space="preserve">[Q1] : Mín = 100; Máx = 250; step 1
[Q2]: Mín = 100; Máx = 160; step 1
[Q3]: Mín = 100; Máx = 105; step 1</t>
  </si>
  <si>
    <t xml:space="preserve">Un laboratorio distribuye pruebas de diagnóstico Covid a centros de salud. Tienen preparadas {{Q1}} cajas en las que caben {{Q2}} paquetes, y en cada paquete vienen {{Q3}} pruebas. ¿Cuántos test se reparten en total?
En total se distribuyen {{A1}} test</t>
  </si>
  <si>
    <t xml:space="preserve">Un laboratorio distribuye pruebas de diagnóstico Covid, a centros de salud. Tienen preparadas 225 cajas; en cada caja hay 125 paquetes, y en cada paquete vienen 135 test. ¿Cuántos test son distribuidos en total?
En total se distribuyen {{A1}} test</t>
  </si>
  <si>
    <t xml:space="preserve">Una fábrica de golosinas tiene en su almacén {{Q1}} palés de golosinas para su posterior venta. En cada palé hay {{Q2}} bolsas con {{Q3}} gominolas cada una. ¿Cuántas gominolas hay en total?
En el almacén se guardan {{A1}} gominolas.</t>
  </si>
  <si>
    <t xml:space="preserve">El mayorista de golosinas ¨DulceMax¨cuenta con 480 cajas de golosinas para la venta. En cada caja hay 125 bolsas con 230 gominolas cada una. ¿Cuántas gominolas hay en total?
Hay {{A1}} gominolas</t>
  </si>
  <si>
    <t xml:space="preserve">[Q1] : Mín = 100; Máx = 450; step 1
[Q2]: Mín = 100; Máx = 150; step 1
[Q3]: Mín = 100; Máx = 250; step 1</t>
  </si>
  <si>
    <t xml:space="preserve">Un agricultor quiere calcular más o menos qué producción de naranjas va a tener este año. Si ha recogido &lt;span class=\"no-break\"&gt;{{Q1}} kg&lt;/span&gt; de un solo naranjo, hay {{Q2}} árboles por surco y en su terreno caben {{Q3}} surcos, ¿cuántos kg de naranjas va a cosechar en total?
Va a cosechar &lt;span class=\"no-break\"&gt;{{A1}} kg&lt;/span&gt; de naranjas.</t>
  </si>
  <si>
    <t xml:space="preserve">La papelera de la ciudad, tiene en depósito 315 cajas. En cada caja hay 100 block de hojas lisas; cada block tiene 310 hojas. ¿Cuántas hojas hay en depósito?
Hay ... hojas en depósito</t>
  </si>
  <si>
    <t xml:space="preserve">[Q1] : Mín = 100; Máx = 350; step 1
[Q2]: Mín = 100; Máx = 120; step 1
[Q3]: Mín = 100; Máx = 150; step 1</t>
  </si>
  <si>
    <t xml:space="preserve">M5-NyO-61a</t>
  </si>
  <si>
    <t xml:space="preserve">Representa en la recta numérica la comparación de fracciones (numer. y denom. de 1 o 2 cifras)</t>
  </si>
  <si>
    <t xml:space="preserve">Falta plantilla</t>
  </si>
  <si>
    <t xml:space="preserve">EF05MA05</t>
  </si>
  <si>
    <t xml:space="preserve">EF05MA09</t>
  </si>
  <si>
    <t xml:space="preserve">EF05MA10</t>
  </si>
  <si>
    <t xml:space="preserve">EF05MA12</t>
  </si>
  <si>
    <t xml:space="preserve">EF05MA02</t>
  </si>
  <si>
    <t xml:space="preserve">M5-NyO-45a</t>
  </si>
  <si>
    <t xml:space="preserve">Compara fracciones y números decimales por transformación de unos en otros (entre 0 y 2 cifras enteras, entre 1 y 3 cifras decimales)</t>
  </si>
  <si>
    <t xml:space="preserve">EF05MA02
EF05MA05</t>
  </si>
  <si>
    <t xml:space="preserve">Nombre de la imagen</t>
  </si>
  <si>
    <t xml:space="preserve">Grupo</t>
  </si>
  <si>
    <t xml:space="preserve">Posición (vertical/horizontal)</t>
  </si>
  <si>
    <t xml:space="preserve">Líneas a cantidades</t>
  </si>
  <si>
    <t xml:space="preserve">Medidas</t>
  </si>
  <si>
    <t xml:space="preserve">Reutilizar de</t>
  </si>
  <si>
    <t xml:space="preserve">Descripción</t>
  </si>
  <si>
    <t xml:space="preserve">Nombre</t>
  </si>
  <si>
    <t xml:space="preserve">Enlace PNG</t>
  </si>
  <si>
    <t xml:space="preserve">Observaciones</t>
  </si>
  <si>
    <t xml:space="preserve">imágenes SVG 300px ancho (o 300px de alto si es estrecha)</t>
  </si>
  <si>
    <t xml:space="preserve">FUTURO</t>
  </si>
  <si>
    <t xml:space="preserve">Rectángulo</t>
  </si>
  <si>
    <t xml:space="preserve">M5-G-24a. Actividad EVOCAR</t>
  </si>
  <si>
    <t xml:space="preserve">   Horizontal</t>
  </si>
  <si>
    <t xml:space="preserve">La medida de la  base es el triple que la medida de la altura.</t>
  </si>
  <si>
    <t xml:space="preserve">OK</t>
  </si>
  <si>
    <t xml:space="preserve">M5_G_24a_1</t>
  </si>
  <si>
    <t xml:space="preserve">https://drive.google.com/file/d/1L277CFYFsvE0Kpusq48m4EhayiLc_qSB/view?usp=sharing</t>
  </si>
  <si>
    <t xml:space="preserve">https://drive.google.com/file/d/1jXr_ZGSq4SD-9BVATqNRPJlbji8iXTOR/view?usp=sharing</t>
  </si>
  <si>
    <t xml:space="preserve">Rombo</t>
  </si>
  <si>
    <t xml:space="preserve">M5-G-24a Actividad 5 de APLICAR</t>
  </si>
  <si>
    <t xml:space="preserve">    Vertical</t>
  </si>
  <si>
    <t xml:space="preserve">La diagonal mayor es el doble que la menor.</t>
  </si>
  <si>
    <t xml:space="preserve">Dibujar con las dos diagonales.</t>
  </si>
  <si>
    <t xml:space="preserve">M5_G_24a_2</t>
  </si>
  <si>
    <t xml:space="preserve">https://drive.google.com/file/d/1kiDn89i2O2Gt5Gy8D_jbVMrsoFTQeW3u/view?usp=sharing</t>
  </si>
  <si>
    <t xml:space="preserve">https://drive.google.com/file/d/1iXsNxOGl8vfYZSszozKTB0wBpWgXz-O3/view?usp=sharing</t>
  </si>
  <si>
    <t xml:space="preserve">Romboide</t>
  </si>
  <si>
    <t xml:space="preserve">M5-G-24a Actividad 6 de APLICAR</t>
  </si>
  <si>
    <t xml:space="preserve">     Vertical</t>
  </si>
  <si>
    <t xml:space="preserve">La proporción de la base y la altura es de 3/2. Es decir, si la base mide 3, la altura mide 2.</t>
  </si>
  <si>
    <t xml:space="preserve">El romboide tiene que tener la altura (interior) marcada con una línea de puntos.</t>
  </si>
  <si>
    <t xml:space="preserve">M5_G_24a_3</t>
  </si>
  <si>
    <t xml:space="preserve">https://drive.google.com/file/d/1t-f3chlVsW7zvgPObnPA-p2JFcbCZDB4/view?usp=sharing</t>
  </si>
  <si>
    <t xml:space="preserve">https://drive.google.com/file/d/1kbb6gKxGaeV6TGSToKnOS0-RTI7WLFWT/view?usp=sharing</t>
  </si>
  <si>
    <t xml:space="preserve">Triángulo</t>
  </si>
  <si>
    <t xml:space="preserve">M5-G-24b Actividad de EVOCAR</t>
  </si>
  <si>
    <t xml:space="preserve">       Vertical</t>
  </si>
  <si>
    <t xml:space="preserve">La base es el doble que la altura.</t>
  </si>
  <si>
    <t xml:space="preserve">Triángulo rectángulo apoyado sobre el mayor de sus catetos.</t>
  </si>
  <si>
    <t xml:space="preserve">M5_G_24b_1</t>
  </si>
  <si>
    <t xml:space="preserve">https://drive.google.com/file/d/1fSUT7CZ7h_BBt1zt_euoGFIu-zANBGcp/view?usp=sharing</t>
  </si>
  <si>
    <t xml:space="preserve">Añade más margen a la izquierda y un pelín abajo</t>
  </si>
  <si>
    <t xml:space="preserve">https://drive.google.com/file/d/1yp_wZt1FGPcTnT2MjCcQGrs7pFkiqqHV/view?usp=sharing</t>
  </si>
  <si>
    <t xml:space="preserve">M5-G-24b Actividad de EVOCAR 2</t>
  </si>
  <si>
    <t xml:space="preserve"> </t>
  </si>
  <si>
    <t xml:space="preserve">Triángulo escaleno apoyado sobre el mayor de sus lados (base). La altura (dibujada con lines de puntos) es la mitad que la base.</t>
  </si>
  <si>
    <t xml:space="preserve">M5_G_24b_2</t>
  </si>
  <si>
    <t xml:space="preserve">https://drive.google.com/file/d/11unAX7Ws642xuIu1PxmOjMUPso6vCkPs/view?usp=sharing</t>
  </si>
  <si>
    <t xml:space="preserve">https://drive.google.com/file/d/1eLL-EUuZ81Wz1wB0C1Pcd3uwSK-CFgMK/view?usp=sharing</t>
  </si>
  <si>
    <t xml:space="preserve">M5-G24b Actividad 2, de APLICAR</t>
  </si>
  <si>
    <t xml:space="preserve">      Vertical</t>
  </si>
  <si>
    <t xml:space="preserve">La altura es el doble que la base.</t>
  </si>
  <si>
    <t xml:space="preserve">Triángulo isósceles. Se dibuja la altura con una línea de puntos que une el vértice superior con la base.</t>
  </si>
  <si>
    <t xml:space="preserve">M5_G_24b_3</t>
  </si>
  <si>
    <t xml:space="preserve">https://drive.google.com/file/d/1xMFypAAlENLK3rG9pfzcO-eKLvAaxQuT/view?usp=sharing</t>
  </si>
  <si>
    <t xml:space="preserve">https://drive.google.com/file/d/190C8GTdRMQX4z0LZDqfA_8SgBKmFs8wp/view?usp=sharing</t>
  </si>
  <si>
    <t xml:space="preserve">M5-G-24b Actividad 3, de APLICAR</t>
  </si>
  <si>
    <t xml:space="preserve">Triángulo equilátero.</t>
  </si>
  <si>
    <t xml:space="preserve">Dibujar altura con línea de puntos.</t>
  </si>
  <si>
    <t xml:space="preserve">M5_G_24b_4</t>
  </si>
  <si>
    <t xml:space="preserve">https://drive.google.com/file/d/1HoC6VHJoV63ewWTnwwuEqIRbJ2BE4_y2/view?usp=sharing</t>
  </si>
  <si>
    <t xml:space="preserve">https://drive.google.com/file/d/1VqI3VsNzqu7vB4xzkanvi78kuKxEGMO4/view?usp=sharing</t>
  </si>
  <si>
    <t xml:space="preserve">M5-G-24b Actividad 4, de APLICAR</t>
  </si>
  <si>
    <t xml:space="preserve">Triángulo rectángulo apoyado sobre el menor de sus catetos.</t>
  </si>
  <si>
    <t xml:space="preserve">M5_G_24b_5</t>
  </si>
  <si>
    <t xml:space="preserve">https://drive.google.com/file/d/1aP2DS39pJfZDbANsPpOpPMuW0Sfy6_d8/view?usp=sharing</t>
  </si>
  <si>
    <t xml:space="preserve">https://gyazo.com/1d692ab51e169ff3d8f8757152ffe6c2 
Añade más margen a la izquierda y un pelín abajo</t>
  </si>
  <si>
    <t xml:space="preserve">https://drive.google.com/file/d/1fTP0eR8vMsUxLDLGdbk6-N7LpHJWncjF/view?usp=sharing</t>
  </si>
  <si>
    <t xml:space="preserve">Trapecio isósceles</t>
  </si>
  <si>
    <t xml:space="preserve">M5-G-24c Actividad de EVOCAR</t>
  </si>
  <si>
    <t xml:space="preserve">Horizontal</t>
  </si>
  <si>
    <t xml:space="preserve">no</t>
  </si>
  <si>
    <t xml:space="preserve">Un trapecio isósceles (sus lados no parelelos, tienen la misma medida). La base mayor es el triple de la base menor, y la altura es, aproximandamente, un cm más que la base menor.</t>
  </si>
  <si>
    <t xml:space="preserve">Ejemplo: Trapecio con base mayor de 6cm. base menor de 2 cm y altura de 3 cm. </t>
  </si>
  <si>
    <t xml:space="preserve">M5_G_24c_1</t>
  </si>
  <si>
    <t xml:space="preserve">https://drive.google.com/file/d/1_f5TYSE_NIL6mqNMaLIaB8xb-zd-HYsO/view?usp=sharing</t>
  </si>
  <si>
    <t xml:space="preserve">Se me olvidó pedirte la altura dibujada con una línea de puntos, que empiece desde uno de los vértices superiores.</t>
  </si>
  <si>
    <t xml:space="preserve">https://drive.google.com/file/d/1T1O0_c4sNFexcalbnHGIhKf-OPYK-CHm/view?usp=sharing</t>
  </si>
  <si>
    <t xml:space="preserve">Trapecio recto</t>
  </si>
  <si>
    <t xml:space="preserve">M5-G-24c Actividad 1, de APLICAR</t>
  </si>
  <si>
    <t xml:space="preserve">Ejemplo: base mayor de 6 cm, base menor de 4 cm, y altura de 4 cm</t>
  </si>
  <si>
    <t xml:space="preserve">M5_G_24c_2</t>
  </si>
  <si>
    <t xml:space="preserve">https://drive.google.com/file/d/1UjdbduLO6J1_gXG77XgIHIEozeVUzT3E/view?usp=sharing</t>
  </si>
  <si>
    <t xml:space="preserve">Ojo, has enlazado una imagen diferente.</t>
  </si>
  <si>
    <t xml:space="preserve">https://drive.google.com/file/d/1XF2wqiX23gZjJvvYQQVmbWmvxyxdSSi7/view?usp=sharing</t>
  </si>
  <si>
    <t xml:space="preserve">M5-G-24c Actividad 3, de APLICAR</t>
  </si>
  <si>
    <t xml:space="preserve">Igual que M5-G-24c-1, pero otros colores</t>
  </si>
  <si>
    <t xml:space="preserve">M5_G_24c_3</t>
  </si>
  <si>
    <t xml:space="preserve">https://drive.google.com/file/d/1RVzFRGJs5Ewk5I1EojzvkJGdqdA74-aX/view?usp=sharing</t>
  </si>
  <si>
    <t xml:space="preserve">Creo que ha pasado lo mismo, se repite el color.</t>
  </si>
  <si>
    <t xml:space="preserve">https://drive.google.com/file/d/1_rPSdFBP8ilM41RZLu_v-KnyIDecfFwU/view?usp=sharing</t>
  </si>
  <si>
    <t xml:space="preserve">M5-G-24c Actividad 5, de APLICAR</t>
  </si>
  <si>
    <t xml:space="preserve">M5_G_24c_4</t>
  </si>
  <si>
    <t xml:space="preserve">https://drive.google.com/file/d/16y6RUV2S_yw3WJn4pXbFef3OH_j7hPpd/view?usp=sharing</t>
  </si>
  <si>
    <t xml:space="preserve">También la altura dibujada con una línea de puntos. Fallo mío.</t>
  </si>
  <si>
    <t xml:space="preserve">https://drive.google.com/file/d/1mKKKow61dHAHrxATGiBAkDclt1DXGyfb/view?usp=sharing</t>
  </si>
  <si>
    <t xml:space="preserve">Hexágono regular</t>
  </si>
  <si>
    <t xml:space="preserve">M5-G-24d Actividad de EVOCAR</t>
  </si>
  <si>
    <t xml:space="preserve">Vertical</t>
  </si>
  <si>
    <t xml:space="preserve">Dibujar apotema (linea de puntos desde centro al centro del segmento de la base)</t>
  </si>
  <si>
    <t xml:space="preserve">M5_G_24d_1</t>
  </si>
  <si>
    <t xml:space="preserve">https://drive.google.com/file/d/16oqjkWJ2JyuAvGH8CtOBlRpXfyUCle_G/view?usp=sharing</t>
  </si>
  <si>
    <t xml:space="preserve">No me mates, pero no había pensado en que nos vendría bien que estos polígonos estén divididos internamente en triángulos iguales...</t>
  </si>
  <si>
    <t xml:space="preserve">https://drive.google.com/file/d/1Wn_ua5O736VPcNY0kg0xN0CR12eMR6zG/view?usp=sharing</t>
  </si>
  <si>
    <t xml:space="preserve">Octógono regular</t>
  </si>
  <si>
    <t xml:space="preserve">M5-G-24d Actividad 1 de APLICAR</t>
  </si>
  <si>
    <t xml:space="preserve">M5_G_24d_2</t>
  </si>
  <si>
    <t xml:space="preserve">https://drive.google.com/file/d/1Ucgu6uBC72VSxKIx9YskMJ6bCWtf9ivP/view?usp=sharing</t>
  </si>
  <si>
    <t xml:space="preserve">Mismo problema.</t>
  </si>
  <si>
    <t xml:space="preserve">https://drive.google.com/file/d/138hOl7iA6NJT8CiIpmb8slRdqUtwk7Ne/view?usp=sharing</t>
  </si>
  <si>
    <t xml:space="preserve">Heptágono regular</t>
  </si>
  <si>
    <t xml:space="preserve">M5-G-24d Actividad 3 de APLICAR</t>
  </si>
  <si>
    <t xml:space="preserve">M5_G_24d_3</t>
  </si>
  <si>
    <t xml:space="preserve">https://drive.google.com/file/d/10Fq4OXC7Pt94UYw3T6n7g8HEiwwb-Sk9/view?usp=sharing</t>
  </si>
  <si>
    <t xml:space="preserve">https://drive.google.com/file/d/1a6yFNg4GgU36CHMEari5PAe88e5rBPsx/view?usp=sharing</t>
  </si>
  <si>
    <t xml:space="preserve">Pentágono regular</t>
  </si>
  <si>
    <t xml:space="preserve">M5-G-24d Actividad 2 de APLICAR</t>
  </si>
  <si>
    <t xml:space="preserve">Dibujar apotema (linea de puntos desde centro al centro del segmento de la base). Internamente, está dividido en triángulos iguales, como las tres anteriores.</t>
  </si>
  <si>
    <t xml:space="preserve">M5_G_24d_4</t>
  </si>
  <si>
    <t xml:space="preserve">https://drive.google.com/file/d/118rWwH4k44lPb7FCQXUFN0sIggxZ4cEV/view?usp=sharing</t>
  </si>
  <si>
    <t xml:space="preserve">Círculo</t>
  </si>
  <si>
    <t xml:space="preserve">M5-G-24e Actividad de EVOCAR</t>
  </si>
  <si>
    <t xml:space="preserve">Que se vea el radio con línea de puntos.</t>
  </si>
  <si>
    <t xml:space="preserve">M5_G_24e_1</t>
  </si>
  <si>
    <t xml:space="preserve">https://drive.google.com/file/d/1CskEEWQoU40IFkMLIKMd8YF9rKAetEO1/view?usp=sharing</t>
  </si>
  <si>
    <t xml:space="preserve">https://drive.google.com/file/d/1X6wMCBAGolI2LepicLqI9M-UoivWLqsh/view?usp=sharing</t>
  </si>
  <si>
    <t xml:space="preserve">Figuras simétricas</t>
  </si>
  <si>
    <t xml:space="preserve">M5-G-2a Actividad 1 de IDENTIFICAR</t>
  </si>
  <si>
    <t xml:space="preserve">Mitad izquierda de una estrella
5 imágenes (https://drive.google.com/file/d/1bbddPFDz-EZqcuY_m_CsYAEinLL68Ek5/view?usp=sharing):
- La imagen base de tamaño cuadrado 260x260px. Mitad derecha vacía.
La imágenes de la derecha 260x130px.</t>
  </si>
  <si>
    <t xml:space="preserve">M5_G_2a_1</t>
  </si>
  <si>
    <t xml:space="preserve">https://drive.google.com/file/d/1sKtZR4EMtQGY8f60-mgKCe6tTnkFQ9OF/view?usp=sharing</t>
  </si>
  <si>
    <t xml:space="preserve">Alberto, ¿nos puedes crear como PNG solamente la imagen que iría de fondo? Las 4 opciones están perfectas como SVG.</t>
  </si>
  <si>
    <t xml:space="preserve">https://drive.google.com/file/d/1mry2mk6IeWQbIZLfZJpJpxX698NWjHAK/view?usp=sharing</t>
  </si>
  <si>
    <t xml:space="preserve">Mitad derecha de una estrella</t>
  </si>
  <si>
    <t xml:space="preserve">M5_G_2a_2</t>
  </si>
  <si>
    <t xml:space="preserve">https://drive.google.com/file/d/1JoG1yF79JIu8ky8Xspi2Cz3ctruAonrJ/view?usp=sharing</t>
  </si>
  <si>
    <t xml:space="preserve">Mitad izquierda de una estrella a la derecha del lienzo</t>
  </si>
  <si>
    <t xml:space="preserve">M5_G_2a_3</t>
  </si>
  <si>
    <t xml:space="preserve">https://drive.google.com/file/d/1OfNosz7voGXVxlR_AE5BtCHxOBvS-3Nd/view?usp=sharing</t>
  </si>
  <si>
    <t xml:space="preserve">Mitad izquierda de una estrella boca abajo</t>
  </si>
  <si>
    <t xml:space="preserve">M5_G_2a_4</t>
  </si>
  <si>
    <t xml:space="preserve">https://drive.google.com/file/d/1LdzABl3VwEd9qt1_TGI64cu8VLN3uVoY/view?usp=sharing</t>
  </si>
  <si>
    <t xml:space="preserve">Mitad derecha de una estrella boca abajo</t>
  </si>
  <si>
    <t xml:space="preserve">M5_G_2a_5</t>
  </si>
  <si>
    <t xml:space="preserve">https://drive.google.com/file/d/1_zzHKoOzRkgS17g6A94a-W6fzS-uGgRQ/view?usp=sharing</t>
  </si>
  <si>
    <t xml:space="preserve">M5-G-2a
Actividad 2 de IDENTIFICAR</t>
  </si>
  <si>
    <t xml:space="preserve">Mitad izquierda corazón
5 imágenes (https://drive.google.com/file/d/1zfVlSwwVJ1FOZnknlIy3GmfSl-q8164b/view?usp=sharing):
- La imagen base de tamaño cuadrado 260x260px. Mitad derecha vacía.
La imágenes de la derecha 260x130px.</t>
  </si>
  <si>
    <t xml:space="preserve">M5_G_2a_6</t>
  </si>
  <si>
    <t xml:space="preserve">https://drive.google.com/file/d/1848Wa2azZxo5WYHOBl1LhI4xUNIp7KfV/view?usp=sharing</t>
  </si>
  <si>
    <t xml:space="preserve">Igual que la anterior.</t>
  </si>
  <si>
    <t xml:space="preserve">https://drive.google.com/file/d/1D6r1yXRpg3vc0KTeE4TOFCwEE-jIv-yq/view?usp=sharing</t>
  </si>
  <si>
    <t xml:space="preserve">Mitad derecha corazón</t>
  </si>
  <si>
    <t xml:space="preserve">M5_G_2a_7</t>
  </si>
  <si>
    <t xml:space="preserve">https://drive.google.com/file/d/1YyfcxftptFt0IYO-lrEGZt3DIoooQSTW/view?usp=sharing</t>
  </si>
  <si>
    <t xml:space="preserve">Mitad izquierda corazón colocada a la derecha del lienzo</t>
  </si>
  <si>
    <t xml:space="preserve">M5_G_2a_8</t>
  </si>
  <si>
    <t xml:space="preserve">https://drive.google.com/file/d/1Lh6mhZVNDMJrxMPgZgCRyoPSJSOQ_c--/view?usp=sharing</t>
  </si>
  <si>
    <t xml:space="preserve">Mitad izquierda corazón boca abajo
</t>
  </si>
  <si>
    <t xml:space="preserve">M5_G_2a_9</t>
  </si>
  <si>
    <t xml:space="preserve">https://drive.google.com/file/d/1zUZcbV8WWxg9jFgpZ-Px7vvgsudIFFX9/view?usp=sharing</t>
  </si>
  <si>
    <t xml:space="preserve">Mitad derecha corazón boca abajo</t>
  </si>
  <si>
    <t xml:space="preserve">M5_G_2a_10</t>
  </si>
  <si>
    <t xml:space="preserve">https://drive.google.com/file/d/1aiweCaTKZAGAlzqB-YyOB-vx4OwzagL5/view?usp=sharing</t>
  </si>
  <si>
    <t xml:space="preserve">M5-G-2a
Actividad 3 de IDENTIFICAR</t>
  </si>
  <si>
    <t xml:space="preserve">Mitad izquierda abeto.
5 imágenes (https://drive.google.com/file/d/1vHFrblKeZXAu1DXbIq1KMBwoWTNhdtDq/view?usp=sharing):
- La imagen base de tamaño cuadrado 260x260px. Mitad derecha vacía.
La imágenes de la derecha 260x130px.</t>
  </si>
  <si>
    <t xml:space="preserve">M5_G_2a_11</t>
  </si>
  <si>
    <t xml:space="preserve">https://drive.google.com/file/d/1X-dGD0nEu3pePMrHPQ02GMfNzBJMIlTC/view?usp=sharing</t>
  </si>
  <si>
    <t xml:space="preserve">https://drive.google.com/file/d/1dWrPLSbVCuHwn9Xq1BzaMGQbW4AUJFIy/view?usp=sharing</t>
  </si>
  <si>
    <t xml:space="preserve">Mitad derecha abeto</t>
  </si>
  <si>
    <t xml:space="preserve">M5_G_2a_12</t>
  </si>
  <si>
    <t xml:space="preserve">https://drive.google.com/file/d/1OyNwsN1JO3PRJnsjWVto_cp2q_UvShu4/view?usp=sharing</t>
  </si>
  <si>
    <t xml:space="preserve">Mitad izquierda abeto colocada a la derecha del lienzo</t>
  </si>
  <si>
    <t xml:space="preserve">M5_G_2a_13</t>
  </si>
  <si>
    <t xml:space="preserve">https://drive.google.com/file/d/1dAo-2xf6YgO5AGpaASelGvHhFc_qhR6q/view?usp=sharing</t>
  </si>
  <si>
    <t xml:space="preserve">Mitad izquierda abeto boca abajo</t>
  </si>
  <si>
    <t xml:space="preserve">M5_G_2a_14</t>
  </si>
  <si>
    <t xml:space="preserve">https://drive.google.com/file/d/18uSwfRn0dsFXHXZhfLBzvdyUYdeWI9p0/view?usp=sharing</t>
  </si>
  <si>
    <t xml:space="preserve">Mitad derecha abeto boca abajo</t>
  </si>
  <si>
    <t xml:space="preserve">M5_G_2a_15</t>
  </si>
  <si>
    <t xml:space="preserve">https://drive.google.com/file/d/1m5QBIDFe_6qJyKmxtNoxuTt9iieIrl-o/view?usp=sharing</t>
  </si>
  <si>
    <t xml:space="preserve">Cuadrados</t>
  </si>
  <si>
    <t xml:space="preserve">M5-G-2a
Actividad 1 de EVOCAR</t>
  </si>
  <si>
    <t xml:space="preserve">mismo color todos</t>
  </si>
  <si>
    <t xml:space="preserve">da igual</t>
  </si>
  <si>
    <t xml:space="preserve">Cuadrado con eje de simetría horizontal correcto
6 cuadrados (cada uno en una imagen diferente, no es una imagen con 6 cuadrados) cortados por una línea de rayas discontinuas que marcan ejes de simetría (correctos e incorrectos). La línea sale fuera de la figura.
Un esquema de todos los cuadrados y notas sobre si son respuestas correctas o incorrectas: https://drive.google.com/file/d/1tm0ybbBrS5dBjpjYBbPnJOMLgpRRE4l-/view?usp=sharing</t>
  </si>
  <si>
    <t xml:space="preserve">M5_G_2a_16</t>
  </si>
  <si>
    <t xml:space="preserve">https://drive.google.com/file/d/1TtDkXuE8jl7unUNTVOzFjm6IpXM8mRCh/view?usp=sharing</t>
  </si>
  <si>
    <t xml:space="preserve">Cuadrado con eje de simetría oblicuo correcto</t>
  </si>
  <si>
    <t xml:space="preserve">M5_G_2a_17</t>
  </si>
  <si>
    <t xml:space="preserve">https://drive.google.com/file/d/1Y7IAcjHm4klRVNPu-XzoSaZE9z0Wv9mv/view?usp=sharing</t>
  </si>
  <si>
    <t xml:space="preserve">Cuadrado con eje de simetría incorrecto</t>
  </si>
  <si>
    <t xml:space="preserve">M5_G_2a_18</t>
  </si>
  <si>
    <t xml:space="preserve">https://drive.google.com/file/d/1ctKqisTZ4LnxQEReurU_kknl1PpqRRPK/view?usp=sharing</t>
  </si>
  <si>
    <t xml:space="preserve">M5_G_2a_19</t>
  </si>
  <si>
    <t xml:space="preserve">https://drive.google.com/file/d/1VVWtMSQA5JEAW-mPyDQA-qfzvxwXQ3vO/view?usp=sharing</t>
  </si>
  <si>
    <t xml:space="preserve">M5_G_2a_20</t>
  </si>
  <si>
    <t xml:space="preserve">https://drive.google.com/file/d/1P_MNfUeE15QQnimAp9TiaR7akEuw_7Ab/view?usp=sharing</t>
  </si>
  <si>
    <t xml:space="preserve">M5_G_2a_21</t>
  </si>
  <si>
    <t xml:space="preserve">https://drive.google.com/file/d/1JvFzYuH4KkHjcfHhQl6bdeBWiiypkQDs/view?usp=sharing</t>
  </si>
  <si>
    <t xml:space="preserve">Trapecios</t>
  </si>
  <si>
    <t xml:space="preserve">M5-G-2a
Actividad 2 de EVOCAR</t>
  </si>
  <si>
    <t xml:space="preserve">Trapecio con eje de simetría vertical correcto
6 trapecios (cada uno en una imagen diferente, no es una imagen con 6 trapecios) cortados por una línea de rayas discontinuas que marcan ejes de simetría (correctos e incorrectos). La línea sale fuera de la figura.
Un esquema de todos los trapecios y notas sobre si son respuestas correctas o incorrectas: https://drive.google.com/file/d/1scRj_SnOO07qY_7_a2EvXq44lGEXLlcX/view?usp=sharing</t>
  </si>
  <si>
    <t xml:space="preserve">M5_G_2a_22</t>
  </si>
  <si>
    <t xml:space="preserve">https://drive.google.com/file/d/1_kX6WHqughiZQkhAC7e5PboGgCYrQ-dy/view?usp=sharing</t>
  </si>
  <si>
    <t xml:space="preserve">Trapecio con eje de simetría incorrecto</t>
  </si>
  <si>
    <t xml:space="preserve">M5_G_2a_23</t>
  </si>
  <si>
    <t xml:space="preserve">https://drive.google.com/file/d/1HX55Io6jr5iBzsRxevTnMiTuNiu5e6aQ/view?usp=sharing</t>
  </si>
  <si>
    <t xml:space="preserve">M5_G_2a_24</t>
  </si>
  <si>
    <t xml:space="preserve">https://drive.google.com/file/d/1dJjRjZ5fxMV_b4-ds0nZ71UZG5pT2k8-/view?usp=sharing</t>
  </si>
  <si>
    <t xml:space="preserve">M5_G_2a_25</t>
  </si>
  <si>
    <t xml:space="preserve">https://drive.google.com/file/d/1zHv39C4ju36MQf4wlhvu9r3xgbEEfJvF/view?usp=sharing</t>
  </si>
  <si>
    <t xml:space="preserve">M5_G_2a_26</t>
  </si>
  <si>
    <t xml:space="preserve">https://drive.google.com/file/d/1QdnQKzWUMfwy8yVneiIMq1UtmiFs-m2Y/view?usp=sharing</t>
  </si>
  <si>
    <t xml:space="preserve">M5_G_2a_27</t>
  </si>
  <si>
    <t xml:space="preserve">https://drive.google.com/file/d/14RR7pFHIAjCq4J8rejp8Cj_47QAqpay_/view?usp=sharing</t>
  </si>
  <si>
    <t xml:space="preserve">Rectángulos</t>
  </si>
  <si>
    <t xml:space="preserve">M5-G-2a
Actividad 3 de EVOCAR</t>
  </si>
  <si>
    <t xml:space="preserve">Rectángulo con eje de simetría horizontal correcto
6 rectángulos (cada uno en una imagen diferente, no es una imagen con 6 rectángulos) cortados por una línea de rayas discontinuas que marcan ejes de simetría (correctos e incorrectos). La línea sale fuera de la figura.
Un esquema de todos los rectángulos y notas sobre si son respuestas correctas o incorrectas: https://drive.google.com/file/d/1Tg9uAZv8hz3O2NI_Wfs-m2buIRH3gDNH/view?usp=sharing</t>
  </si>
  <si>
    <t xml:space="preserve">M5_G_2a_28</t>
  </si>
  <si>
    <t xml:space="preserve">https://drive.google.com/file/d/17KwhXNAwbepOm2HwX62I7XXf7l0TARSd/view?usp=sharing</t>
  </si>
  <si>
    <t xml:space="preserve">Rectángulo con eje de simetría vertical correcto</t>
  </si>
  <si>
    <t xml:space="preserve">M5_G_2a_29</t>
  </si>
  <si>
    <t xml:space="preserve">https://drive.google.com/file/d/1ONokL1d631SfpTQE9fd5gxiT4Y0OP6xc/view?usp=sharing</t>
  </si>
  <si>
    <t xml:space="preserve">Rectángulo con eje de simetría incorrecto
</t>
  </si>
  <si>
    <t xml:space="preserve">M5_G_2a_30</t>
  </si>
  <si>
    <t xml:space="preserve">https://drive.google.com/file/d/1CfihxhgOwxokszu3jnNF4llJVkhjZBsJ/view?usp=sharing</t>
  </si>
  <si>
    <t xml:space="preserve">M5_G_2a_31</t>
  </si>
  <si>
    <t xml:space="preserve">https://drive.google.com/file/d/1tqZIXSCnoiNfK4kd8g2eVJ4LYLoTWOjS/view?usp=sharing</t>
  </si>
  <si>
    <t xml:space="preserve">M5_G_2a_32</t>
  </si>
  <si>
    <t xml:space="preserve">https://drive.google.com/file/d/1meHWRTa1-fXbH6bUWMF8gqiXiFijwtKV/view?usp=sharing</t>
  </si>
  <si>
    <t xml:space="preserve">M5_G_2a_33</t>
  </si>
  <si>
    <t xml:space="preserve">https://drive.google.com/file/d/1qt2xAWmjDKn8UFURbtlG2E5xeSjjNHH5/view?usp=sharing</t>
  </si>
  <si>
    <t xml:space="preserve">M5-G-2a Actividad 4 APLICAR</t>
  </si>
  <si>
    <t xml:space="preserve">Mariquita (simétrica)</t>
  </si>
  <si>
    <t xml:space="preserve">M5_G_2a_34</t>
  </si>
  <si>
    <t xml:space="preserve">https://drive.google.com/file/d/1LuZb76EcG0zr2i_Xu0JGvbhHpb80FA-8/view?usp=sharing</t>
  </si>
  <si>
    <t xml:space="preserve">Piña (simétrica)</t>
  </si>
  <si>
    <t xml:space="preserve">M5_G_2a_35</t>
  </si>
  <si>
    <t xml:space="preserve">https://drive.google.com/file/d/1MrPEtI3neY6qAJKdi5aaer7Yqlx34oPv/view?usp=sharing</t>
  </si>
  <si>
    <t xml:space="preserve">Margarita (simétrica)</t>
  </si>
  <si>
    <t xml:space="preserve">M5_G_2a_36</t>
  </si>
  <si>
    <t xml:space="preserve">https://drive.google.com/file/d/15DK47vb3dZGy4fVG5S0EsBfTDf0l3Sx7/view?usp=sharing</t>
  </si>
  <si>
    <t xml:space="preserve">Hoja de roble (simétrica)</t>
  </si>
  <si>
    <t xml:space="preserve">M5_G_2a_37</t>
  </si>
  <si>
    <t xml:space="preserve">https://drive.google.com/file/d/1Nmh743NCVTk4FKc4I247ZQaB245clrAG/view?usp=sharing</t>
  </si>
  <si>
    <t xml:space="preserve">Zarza (no simétrica)</t>
  </si>
  <si>
    <t xml:space="preserve">M5_G_2a_38</t>
  </si>
  <si>
    <t xml:space="preserve">https://drive.google.com/file/d/1gJHcA1xSPY4ZF4013ae9zxW3R8RCycgn/view?usp=sharing</t>
  </si>
  <si>
    <t xml:space="preserve">Cueva (no simétrica)</t>
  </si>
  <si>
    <t xml:space="preserve">M5_G_2a_39</t>
  </si>
  <si>
    <t xml:space="preserve">https://drive.google.com/file/d/1k-DxksrGSudMD1n2dOHm9KHOC5rBabHk/view?usp=sharing</t>
  </si>
  <si>
    <t xml:space="preserve">Huella de oso (no simétrica)</t>
  </si>
  <si>
    <t xml:space="preserve">M5_G_2a_40</t>
  </si>
  <si>
    <t xml:space="preserve">https://drive.google.com/file/d/1aeuey3JmOj_8kEPaRkhycs9rY_p1jZRg/view?usp=sharing</t>
  </si>
  <si>
    <t xml:space="preserve">M5-G-2a Actividad 5 APLICAR</t>
  </si>
  <si>
    <t xml:space="preserve">Escudo de fútbol (simétrico)
Hacer escudos que sean parecidos. Como hay que inventarlos que alguno tenga simetría en el eje horizontal. Estos ejemplos tienen todos la simetría con eje vertical.
https://gyazo.com/506eeee41e8086cf96083b69db5a9319  </t>
  </si>
  <si>
    <t xml:space="preserve">M5_G_2a_41</t>
  </si>
  <si>
    <t xml:space="preserve">https://drive.google.com/file/d/1u5KfCZBqNxc4MR61hiWHpjo0LamOe72W/view?usp=sharing</t>
  </si>
  <si>
    <t xml:space="preserve">Escudo de fútbol (simétrico)</t>
  </si>
  <si>
    <t xml:space="preserve">M5_G_2a_42</t>
  </si>
  <si>
    <t xml:space="preserve">https://drive.google.com/file/d/1LdkgZZu9i_cUgRj8y4nxjc841lOtbc6u/view?usp=sharing</t>
  </si>
  <si>
    <t xml:space="preserve">M5_G_2a_43</t>
  </si>
  <si>
    <t xml:space="preserve">https://drive.google.com/file/d/1abmVLYCpyN_5p_47BVtaUgDV2R939VsT/view?usp=sharing</t>
  </si>
  <si>
    <t xml:space="preserve">Escudo de fútbol (asimétrico)</t>
  </si>
  <si>
    <t xml:space="preserve">M5_G_2a_44</t>
  </si>
  <si>
    <t xml:space="preserve">https://drive.google.com/file/d/1IZf9jemT0jhlfK8NoWAmshENaxm7x0aj/view?usp=sharing</t>
  </si>
  <si>
    <t xml:space="preserve">Escudo de fútbol  (asimétrico)</t>
  </si>
  <si>
    <t xml:space="preserve">M5_G_2a_45</t>
  </si>
  <si>
    <t xml:space="preserve">https://drive.google.com/file/d/15aLCuWeZo-IgyjdkxU-8iWQRWJ3JlvTj/view?usp=sharing</t>
  </si>
  <si>
    <t xml:space="preserve">M5_G_2a_46</t>
  </si>
  <si>
    <t xml:space="preserve">https://drive.google.com/file/d/1m0i6mCUAJmyRdIN5Jk44jUpwz1H6jelh/view?usp=sharing</t>
  </si>
  <si>
    <t xml:space="preserve">M5_G_2a_47</t>
  </si>
  <si>
    <t xml:space="preserve">https://drive.google.com/file/d/1Dkc-OxYuBB4QSToyBDE8FaTUa9mUb1of/view?usp=sharing</t>
  </si>
  <si>
    <t xml:space="preserve">M5_G_2a_48</t>
  </si>
  <si>
    <t xml:space="preserve">https://drive.google.com/file/d/1xGV-AAmX4XjbXp2NAILcpx3QnLjdFlfT/view?usp=sharing</t>
  </si>
  <si>
    <t xml:space="preserve">M5_G_2a_49</t>
  </si>
  <si>
    <t xml:space="preserve">https://drive.google.com/file/d/1aOEbVFEWbVFs2YoCpCq3VGtu3ALpXPte/view?usp=sharing</t>
  </si>
  <si>
    <t xml:space="preserve">M5-G-2a Actividad 3 APLICAR</t>
  </si>
  <si>
    <t xml:space="preserve">buzón de correo (simétrico)</t>
  </si>
  <si>
    <t xml:space="preserve">M5_G_2a_50</t>
  </si>
  <si>
    <t xml:space="preserve">https://drive.google.com/file/d/1bkfLqA1BULec6DjrssvHq3tDBazoLbr2/view?usp=sharing</t>
  </si>
  <si>
    <t xml:space="preserve">tranvía (simétrico)</t>
  </si>
  <si>
    <t xml:space="preserve">M5_G_2a_51</t>
  </si>
  <si>
    <t xml:space="preserve">https://drive.google.com/file/d/1S6_ml3vpnHkakFklZIAN51TtWzKi04o9/view?usp=sharing</t>
  </si>
  <si>
    <t xml:space="preserve">señal de prohibido (simétrico)</t>
  </si>
  <si>
    <t xml:space="preserve">M5_G_2a_52</t>
  </si>
  <si>
    <t xml:space="preserve">https://drive.google.com/file/d/1e8acnGN7LWKenc3lMJ5T5alqRgFT8WNB/view?usp=sharing</t>
  </si>
  <si>
    <t xml:space="preserve">papelera (simétrico)</t>
  </si>
  <si>
    <t xml:space="preserve">M5_G_2a_53</t>
  </si>
  <si>
    <t xml:space="preserve">https://drive.google.com/file/d/1FomucwJzCuBC0iHijF7iikO80v8VtxBQ/view?usp=sharing</t>
  </si>
  <si>
    <t xml:space="preserve">farola con tres focos (no simétrico)</t>
  </si>
  <si>
    <t xml:space="preserve">M5_G_2a_54</t>
  </si>
  <si>
    <t xml:space="preserve">https://drive.google.com/file/d/122yuSJZ6MbetJ13Ue25xd0J4SwSmZD37/view?usp=sharing</t>
  </si>
  <si>
    <t xml:space="preserve">coche (no simétrico)</t>
  </si>
  <si>
    <t xml:space="preserve">M5_G_2a_55</t>
  </si>
  <si>
    <t xml:space="preserve">https://drive.google.com/file/d/1VPkyqd93sNDHlNd8HChgPvmW5KEaqqct/view?usp=sharing</t>
  </si>
  <si>
    <t xml:space="preserve">fuente asimétrica (no simétrico)</t>
  </si>
  <si>
    <t xml:space="preserve">M5_G_2a_56</t>
  </si>
  <si>
    <t xml:space="preserve">https://drive.google.com/file/d/1hMoFuhgOBBUJjBopHwX8-zr4EWSVGhez/view?usp=sharing</t>
  </si>
  <si>
    <t xml:space="preserve">M5-G-2a Actividad 2 APLICAR</t>
  </si>
  <si>
    <t xml:space="preserve">Importante hacer dibujos completamente simétricos aunque en el monumento real haya ligeras asimetrías.</t>
  </si>
  <si>
    <t xml:space="preserve">El Taj Mahal, India (simétrico)</t>
  </si>
  <si>
    <t xml:space="preserve">M5_G_2a_57</t>
  </si>
  <si>
    <t xml:space="preserve">https://drive.google.com/file/d/1UuiIiYvtadBznTVFeOfOxuuRvSHc-Cz6/view?usp=sharing</t>
  </si>
  <si>
    <t xml:space="preserve">Torre Eiffel, París (simétrico)</t>
  </si>
  <si>
    <t xml:space="preserve">M5_G_2a_58</t>
  </si>
  <si>
    <t xml:space="preserve">https://drive.google.com/file/d/1vT2oKKfcYm4otJe_v7ssfF5tn3C2TC0I/view?usp=sharing</t>
  </si>
  <si>
    <t xml:space="preserve">La Catedral de Burgos, España (simétrico)
</t>
  </si>
  <si>
    <t xml:space="preserve">M5_G_2a_59</t>
  </si>
  <si>
    <t xml:space="preserve">https://drive.google.com/file/d/1JrNs3Cx4Hc9m-bD6za6rLf9E8K2iBmqo/view?usp=sharing</t>
  </si>
  <si>
    <t xml:space="preserve">La Catedral de San Basilio, Moscú (no simétrico)</t>
  </si>
  <si>
    <t xml:space="preserve">M5_G_2a_60</t>
  </si>
  <si>
    <t xml:space="preserve">https://drive.google.com/file/d/16NcVuBQl5m30d4EA4JlIPnPJgzB2YUih/view?usp=sharing</t>
  </si>
  <si>
    <t xml:space="preserve">La Estatua de la Libertad, Estados Unidos (no simétrico)</t>
  </si>
  <si>
    <t xml:space="preserve">M5_G_2a_61</t>
  </si>
  <si>
    <t xml:space="preserve">https://drive.google.com/file/d/19dvLnRNRHG7e4wjV_NYthYTp_9zgCpQd/view?usp=sharing</t>
  </si>
  <si>
    <t xml:space="preserve">Ópera de Sidney, Australia (no simétrico)</t>
  </si>
  <si>
    <t xml:space="preserve">M5_G_2a_62</t>
  </si>
  <si>
    <t xml:space="preserve">https://drive.google.com/file/d/1o7zb4spSwxCdM2qKtT7JA5gMJhoqMY5X/view?usp=sharing</t>
  </si>
  <si>
    <t xml:space="preserve">M5-G-2a Actividad 1 APLICAR</t>
  </si>
  <si>
    <t xml:space="preserve">una cometa (simétrica)
La actividad dice "Mariana tiene que recortar imágenes que sean simétricas". Si quieres, por darle un poco de estilo, y si ves que queda bien puedes ponerle algún reborde como si fuesen recortes de periódico (pero que solo se vean los objetos, fondo blanco).</t>
  </si>
  <si>
    <t xml:space="preserve">M5_G_2a_63</t>
  </si>
  <si>
    <t xml:space="preserve">En la preview de blueberry, como el fondo es blanco, el efecto no queda del todo bien:
https://drive.google.com/file/d/1PCbdOycFukkY3i97wygYwq0aZtkpeIKo/view?usp=sharing
¿se puede poner un borde para que quede más claro?</t>
  </si>
  <si>
    <t xml:space="preserve">https://drive.google.com/file/d/1h7-slmoXxz1BjUAIIaCWQSfn2Io9Rn3h/view?usp=sharing</t>
  </si>
  <si>
    <t xml:space="preserve">una silla (simétrica)</t>
  </si>
  <si>
    <t xml:space="preserve">M5_G_2a_64</t>
  </si>
  <si>
    <t xml:space="preserve">https://drive.google.com/file/d/1uGf-mCfuK7azbdB_D5xUHcIw73Lc9rdu/view?usp=sharing</t>
  </si>
  <si>
    <t xml:space="preserve">unas gafas (simétrica)</t>
  </si>
  <si>
    <t xml:space="preserve">M5_G_2a_65</t>
  </si>
  <si>
    <t xml:space="preserve">https://drive.google.com/file/d/1J9iQtA6zk0ZKzTn-znIoa0pjzR1vDvcm/view?usp=sharing</t>
  </si>
  <si>
    <t xml:space="preserve">un cubo de rubik (no simétrico)</t>
  </si>
  <si>
    <t xml:space="preserve">M5_G_2a_66</t>
  </si>
  <si>
    <t xml:space="preserve">https://drive.google.com/file/d/1x6-YA7jX6YPmkTfd5Cnr95kEln7svuLu/view?usp=sharing</t>
  </si>
  <si>
    <t xml:space="preserve">una casa asimétrica (no simétrico)</t>
  </si>
  <si>
    <t xml:space="preserve">M5_G_2a_67</t>
  </si>
  <si>
    <t xml:space="preserve">https://drive.google.com/file/d/1dhEYjAlKtmLZMWjnsQpQMHZXv1jNLDqZ/view?usp=sharing</t>
  </si>
  <si>
    <t xml:space="preserve">una lavadora (no simétrico)</t>
  </si>
  <si>
    <t xml:space="preserve">M5_G_2a_68</t>
  </si>
  <si>
    <t xml:space="preserve">https://drive.google.com/file/d/1TYhDMk-6WfLSqP2PuBNFupN6IcD8NLrD/view?usp=sharing</t>
  </si>
  <si>
    <t xml:space="preserve">una nube (no simétrico)</t>
  </si>
  <si>
    <t xml:space="preserve">M5_G_2a_69</t>
  </si>
  <si>
    <t xml:space="preserve">https://drive.google.com/file/d/1hJFqxrVIJcFy3PLs-AQX2Zqi-xmCjbE0/view?usp=sharing</t>
  </si>
  <si>
    <t xml:space="preserve">Cámara de fotos</t>
  </si>
  <si>
    <t xml:space="preserve">M5-G-2b
Actividad 1
IDENTIFICAR</t>
  </si>
  <si>
    <t xml:space="preserve">Esta va a ser un dolor de muelas...
4 dibujos sobre una rejilla de líneas de azul claro. La primera de ellas es la de referencia en el enunciado.
https://drive.google.com/drive/folders/1NuAjnI4rOI0-yxIsiCQ6ydKFVlE9AHx-</t>
  </si>
  <si>
    <t xml:space="preserve">M5_G_2b_1</t>
  </si>
  <si>
    <t xml:space="preserve">Esto no lo había pensado: mejor la cuadrícula con fondo blanco: https://drive.google.com/file/d/1kKHddgxUb52X-kdzxQtsbRLKDyjFDLrq/view?usp=sharing</t>
  </si>
  <si>
    <t xml:space="preserve">https://drive.google.com/file/d/1UdnT5xoNJhYPBnrR52xSwD0476vK-ute/view?usp=sharing</t>
  </si>
  <si>
    <t xml:space="preserve">Cámara de fotos en una cuadrícula.
- La segunda es la misma, pero rotada 90 grados (a la izqda o la drcha, lo que prefieras). Ojo al centro de rotación.</t>
  </si>
  <si>
    <t xml:space="preserve">M5_G_2b_2</t>
  </si>
  <si>
    <t xml:space="preserve">https://drive.google.com/file/d/1C-P8A2qyAntHn1BxYeAHtirdNFzjznW4/view?usp=sharing</t>
  </si>
  <si>
    <t xml:space="preserve">Cámara de fotos en una cuadrícula.
- La tercera es la misma, pero simétrica a la primera.</t>
  </si>
  <si>
    <t xml:space="preserve">M5_G_2b_3</t>
  </si>
  <si>
    <t xml:space="preserve">https://drive.google.com/file/d/17_kjzNqA69JYQk7Op2CasQM4vvX0YuyX/view?usp=sharing</t>
  </si>
  <si>
    <t xml:space="preserve">Cámara de fotos en una cuadrícula.
- La cuarta es la misma, pero trasladada hacia la derecha o la izquierda (o arriba o abajo, pero no mezclamos, elige solo una dirección)
</t>
  </si>
  <si>
    <t xml:space="preserve">M5_G_2b_4</t>
  </si>
  <si>
    <t xml:space="preserve">https://drive.google.com/file/d/1gq-eZi09AMyOg3G_SxIbIUnb1io8HfAD/view?usp=sharing</t>
  </si>
  <si>
    <t xml:space="preserve">Canasta</t>
  </si>
  <si>
    <t xml:space="preserve">M5-G-2b
Actividad 2
IDENTIFICAR</t>
  </si>
  <si>
    <t xml:space="preserve">Canasta en una cuadrícula</t>
  </si>
  <si>
    <t xml:space="preserve">M5_G_2b_5</t>
  </si>
  <si>
    <t xml:space="preserve">https://drive.google.com/file/d/1R9VyZjei1Xs8fve4fgovq7Lbl9whFFUQ/view?usp=sharing</t>
  </si>
  <si>
    <t xml:space="preserve">M5_G_2b_6</t>
  </si>
  <si>
    <t xml:space="preserve">https://drive.google.com/file/d/1taQagcp1H4a1HgeozGr87Dq0hjc3LCS3/view?usp=sharing</t>
  </si>
  <si>
    <t xml:space="preserve">M5_G_2b_7</t>
  </si>
  <si>
    <t xml:space="preserve">https://drive.google.com/file/d/10C4xdVhoISZUAkr41LYKDC1p6BirmBCH/view?usp=sharing</t>
  </si>
  <si>
    <t xml:space="preserve">M5_G_2b_8</t>
  </si>
  <si>
    <t xml:space="preserve">https://drive.google.com/file/d/1BzKofSzBzLZ9exwLDI4_fCZWwXa5bmDx/view?usp=sharing</t>
  </si>
  <si>
    <t xml:space="preserve">Pulverizador</t>
  </si>
  <si>
    <t xml:space="preserve">M5-G-2b
Actividad 3
IDENTIFICAR</t>
  </si>
  <si>
    <t xml:space="preserve">Pulverizador en una cuadrícula. </t>
  </si>
  <si>
    <t xml:space="preserve">M5_G_2b_9</t>
  </si>
  <si>
    <t xml:space="preserve">https://drive.google.com/file/d/1HOZT8D0q3_qdsH78jmJuFHxe15nB6R-4/view?usp=sharing</t>
  </si>
  <si>
    <t xml:space="preserve">M5_G_2b_10</t>
  </si>
  <si>
    <t xml:space="preserve">https://drive.google.com/file/d/1I7vABLgVs6LVM6X_xreviKZ0nU3_0x7T/view?usp=sharing</t>
  </si>
  <si>
    <t xml:space="preserve">M5_G_2b_11</t>
  </si>
  <si>
    <t xml:space="preserve">https://drive.google.com/file/d/1lJYdlMAiL0Qnfh4_SDk8IudL41SAcXG1/view?usp=sharing</t>
  </si>
  <si>
    <t xml:space="preserve">M5_G_2b_12</t>
  </si>
  <si>
    <t xml:space="preserve">https://drive.google.com/file/d/1B75081lCplu3aXnHKKkR6M0JK73MWjQf/view?usp=sharing</t>
  </si>
  <si>
    <t xml:space="preserve">Polígonos regulares e irregulares</t>
  </si>
  <si>
    <t xml:space="preserve">M5-G-9d
IDENTIFICAR</t>
  </si>
  <si>
    <t xml:space="preserve">Los regulares tienen todos los lados y ángulos iguales. Los irregulares no.</t>
  </si>
  <si>
    <t xml:space="preserve">cuadrado rojizo
Cada figura con un color distinto.
https://gyazo.com/2f68f380235c74b6b3d9c5e0dd6aa0bb </t>
  </si>
  <si>
    <t xml:space="preserve">M5_G_9d_1</t>
  </si>
  <si>
    <t xml:space="preserve">https://drive.google.com/file/d/1mXhOBrgvdgG--MesKU5ykH6SKld2NH34/view?usp=sharing</t>
  </si>
  <si>
    <t xml:space="preserve">pentágono regular morado</t>
  </si>
  <si>
    <t xml:space="preserve">M5_G_9d_2</t>
  </si>
  <si>
    <t xml:space="preserve">https://drive.google.com/file/d/19ARmp36YK_yKHxEwc8Mznr2Pqvvhmn0a/view?usp=sharing</t>
  </si>
  <si>
    <t xml:space="preserve">hexágono regular amarillo</t>
  </si>
  <si>
    <t xml:space="preserve">M5_G_9d_3</t>
  </si>
  <si>
    <t xml:space="preserve">https://drive.google.com/file/d/1mlrEQaqleKQUobP5KRE1A-NOZv-vAPRt/view?usp=sharing</t>
  </si>
  <si>
    <t xml:space="preserve">pentágono irregular mostaza</t>
  </si>
  <si>
    <t xml:space="preserve">M5_G_9d_4</t>
  </si>
  <si>
    <t xml:space="preserve">https://drive.google.com/file/d/1cGOIsRL4BMRW5PzBKNTev_-hwsGN5BWw/view?usp=sharing</t>
  </si>
  <si>
    <t xml:space="preserve">hexágono irregular verde</t>
  </si>
  <si>
    <t xml:space="preserve">M5_G_9d_5</t>
  </si>
  <si>
    <t xml:space="preserve">https://drive.google.com/file/d/178QYsiZwMQxGrjgoaAI1DRsPBC_psKGn/view?usp=sharing</t>
  </si>
  <si>
    <t xml:space="preserve">Cuadrilátero irregular azul
</t>
  </si>
  <si>
    <t xml:space="preserve">M5_G_9d_6</t>
  </si>
  <si>
    <t xml:space="preserve">https://drive.google.com/file/d/14r3o2EzKY0_nXu5IVMKqNmduXD_yFeqo/view?usp=sharing</t>
  </si>
  <si>
    <t xml:space="preserve">M5-G-9d
EVOCAR</t>
  </si>
  <si>
    <t xml:space="preserve">M5-G-9d
IDENTIFICAR
Pentágono y hexágono pero con distinto color</t>
  </si>
  <si>
    <t xml:space="preserve">cuadrado verde
Cada figura con un color distinto.
https://gyazo.com/2f68f380235c74b6b3d9c5e0dd6aa0bb  </t>
  </si>
  <si>
    <t xml:space="preserve">M5_G_9d_7</t>
  </si>
  <si>
    <t xml:space="preserve">https://drive.google.com/file/d/1i99KuCa3vzsYcOLqlcED7_A5CoB31tlk/view?usp=sharing</t>
  </si>
  <si>
    <t xml:space="preserve">pentágono regular mostaza</t>
  </si>
  <si>
    <t xml:space="preserve">M5_G_9d_8</t>
  </si>
  <si>
    <t xml:space="preserve">https://drive.google.com/file/d/1ePehnRQ3gPy6Wl6ePl84bcKqkUWJimXp/view?usp=sharing</t>
  </si>
  <si>
    <t xml:space="preserve">hexágono regular rojito</t>
  </si>
  <si>
    <t xml:space="preserve">M5_G_9d_9</t>
  </si>
  <si>
    <t xml:space="preserve">https://drive.google.com/file/d/1rMzNQt7czIHSuO3Kzmb9IB5Lod36ga_e/view?usp=sharing</t>
  </si>
  <si>
    <t xml:space="preserve">Pentágono irregular amarillo</t>
  </si>
  <si>
    <t xml:space="preserve">M5_G_9d_10</t>
  </si>
  <si>
    <t xml:space="preserve">https://drive.google.com/file/d/1CM_VE3yQ38tvpaIl5-pn0n-m7uYCSscp/view?usp=sharing</t>
  </si>
  <si>
    <t xml:space="preserve">Hexágono irregular verde</t>
  </si>
  <si>
    <t xml:space="preserve">M5_G_9d_11</t>
  </si>
  <si>
    <t xml:space="preserve">https://drive.google.com/file/d/1sn7hDBWOE3d-rQLfIQBHbOCKQO7QFOGg/view?usp=sharing</t>
  </si>
  <si>
    <t xml:space="preserve">Hexágono irregular azul</t>
  </si>
  <si>
    <t xml:space="preserve">M5_G_9d_12</t>
  </si>
  <si>
    <t xml:space="preserve">https://drive.google.com/file/d/14t80lSfFNiJ_GMcPIekhJrf7Z_u1TM5V/view?usp=sharing</t>
  </si>
  <si>
    <t xml:space="preserve">M5-G-9e EVOCAR 1</t>
  </si>
  <si>
    <t xml:space="preserve">Medidas según el dibujo</t>
  </si>
  <si>
    <t xml:space="preserve">Pentágono irregular
https://drive.google.com/file/d/17DWTy0ta5jCnOXKbCWHO6MrAwaxQxKAE/view?usp=sharing</t>
  </si>
  <si>
    <t xml:space="preserve">M5_G_9e_1</t>
  </si>
  <si>
    <t xml:space="preserve">M5-G-9e-2</t>
  </si>
  <si>
    <t xml:space="preserve">https://drive.google.com/file/d/1jHRhInTjH1YVF5RS18ZkpJV-wweeT-6O/view?usp=sharing</t>
  </si>
  <si>
    <t xml:space="preserve">M5_G_9e_2</t>
  </si>
  <si>
    <t xml:space="preserve">M5-G-9e-3</t>
  </si>
  <si>
    <t xml:space="preserve">https://drive.google.com/file/d/1D0spctbzANBX-sq-hZvAHNlWlR8nrZa6/view?usp=sharing</t>
  </si>
  <si>
    <t xml:space="preserve">M5-G-9e EVOCAR 3</t>
  </si>
  <si>
    <t xml:space="preserve">Hexágono irregular https://drive.google.com/file/d/1GJbtGo48AZliEWtRXDGM-KYGVtW2srS7/view?usp=sharing</t>
  </si>
  <si>
    <t xml:space="preserve">M5_G_9e_3</t>
  </si>
  <si>
    <t xml:space="preserve">https://drive.google.com/file/d/1p7i9Q0z7KsP3cHaW7LLBJj2HG07fjtSy/view?usp=sharing</t>
  </si>
  <si>
    <t xml:space="preserve">M5-G-9e
Actividad 4 
APLICAR </t>
  </si>
  <si>
    <t xml:space="preserve">Marco de cuadro con forma de hexágono regular</t>
  </si>
  <si>
    <t xml:space="preserve">M5_G_9e_4</t>
  </si>
  <si>
    <t xml:space="preserve">https://drive.google.com/file/d/1K-9z4Eylq9Ut1nR0hclAleVQ8pt_NucI/view?usp=sharing</t>
  </si>
  <si>
    <t xml:space="preserve">M5-G-9e
Actividad 5 
APLICAR </t>
  </si>
  <si>
    <t xml:space="preserve">https://drive.google.com/file/d/1jDiqPCtGM5gu5HdxQEBrq_XuW-VcHqln/view?usp=sharing</t>
  </si>
  <si>
    <t xml:space="preserve">Sobre de carta rectangular con solapas abiertas para hacer un pentágono irregular. </t>
  </si>
  <si>
    <t xml:space="preserve">M5_G_9e_5</t>
  </si>
  <si>
    <t xml:space="preserve">https://drive.google.com/file/d/1SlPsOFp2qRGkykPScDOm2-fqFu3NXbTE/view?usp=sharing</t>
  </si>
  <si>
    <t xml:space="preserve">M5-G-9e EVOCAR 2</t>
  </si>
  <si>
    <t xml:space="preserve">M5_G_9e_6</t>
  </si>
  <si>
    <t xml:space="preserve">Alturas tríangulos isósceles</t>
  </si>
  <si>
    <t xml:space="preserve">M5-G-10d
Actividad 1
EVOCAR</t>
  </si>
  <si>
    <t xml:space="preserve">Triángulo isósceles amarillo
Las alturas  (en linea fina en el esquema) de color rojo y en linea discontinua.
https://drive.google.com/file/d/1nfbNYGdceEiZ-d5zY5Tvqixhdn4W1eoA/view?usp=sharing</t>
  </si>
  <si>
    <t xml:space="preserve">M5_G_10d_1</t>
  </si>
  <si>
    <t xml:space="preserve">Reducir el margen superior e inferior.
https://gyazo.com/cfead94b66dd2610f559bf33d4852d73 </t>
  </si>
  <si>
    <t xml:space="preserve">https://drive.google.com/file/d/16MoIVskiVUv-tZCPT3WwXFYEkGe9zWPW/view?usp=sharing</t>
  </si>
  <si>
    <t xml:space="preserve">Triángulo isósceles azul</t>
  </si>
  <si>
    <t xml:space="preserve">M5_G_10d_2</t>
  </si>
  <si>
    <t xml:space="preserve">https://drive.google.com/file/d/1PXI4UJdtm1Jpu6To35KOargUnoeyNoX6/view?usp=sharing</t>
  </si>
  <si>
    <t xml:space="preserve">Triángulo isósceles aguamarina</t>
  </si>
  <si>
    <t xml:space="preserve">M5_G_10d_3</t>
  </si>
  <si>
    <t xml:space="preserve">https://drive.google.com/file/d/1UV9EW0P-40CD-8QU1w7AXmp26H67bLBD/view?usp=sharing</t>
  </si>
  <si>
    <t xml:space="preserve">Triángulo isósceles naranjita</t>
  </si>
  <si>
    <t xml:space="preserve">M5_G_10d_4</t>
  </si>
  <si>
    <t xml:space="preserve">https://drive.google.com/file/d/1WIX6SpPbUA49SVFFN-7YjBXk-uRgYGPA/view?usp=sharing</t>
  </si>
  <si>
    <t xml:space="preserve">Triángulo isósceles rosa</t>
  </si>
  <si>
    <t xml:space="preserve">M5_G_10d_5</t>
  </si>
  <si>
    <t xml:space="preserve">https://drive.google.com/file/d/1SwCl2QoB1MnuuPZ2-1rEoQP_x0l5zud3/view?usp=sharing</t>
  </si>
  <si>
    <t xml:space="preserve">Triángulo isósceles mostaza</t>
  </si>
  <si>
    <t xml:space="preserve">M5_G_10d_6</t>
  </si>
  <si>
    <t xml:space="preserve">https://drive.google.com/file/d/1rzgCa1Z0AcSM72DYxt8Q9YT_UNjbS54B/view?usp=sharing</t>
  </si>
  <si>
    <t xml:space="preserve">Triángulo isósceles añil</t>
  </si>
  <si>
    <t xml:space="preserve">M5_G_10d_7</t>
  </si>
  <si>
    <t xml:space="preserve">https://drive.google.com/file/d/1tLOR4kdNIfIVafEu91oa7cxW8gpb-fDI/view?usp=sharing</t>
  </si>
  <si>
    <t xml:space="preserve">Alturas triángulo equilátero</t>
  </si>
  <si>
    <t xml:space="preserve">M5-G-10d
Actividad 2
EVOCAR</t>
  </si>
  <si>
    <t xml:space="preserve">Triángulo equilátero aguamarina
Las alturas  (en linea fina en el esquema) de color rojo y en linea discontinua.
https://drive.google.com/file/d/1Un1grFReUcDqiFCz8Toi4vVT8W_AoBLS/view?usp=sharing</t>
  </si>
  <si>
    <t xml:space="preserve">M5_G_10d_8</t>
  </si>
  <si>
    <t xml:space="preserve">Reducir el margen superior e inferior.</t>
  </si>
  <si>
    <t xml:space="preserve">https://drive.google.com/file/d/1yeX6m-zeFRJstDy3L1zDNxe2SEkTjLns/view?usp=sharing</t>
  </si>
  <si>
    <t xml:space="preserve">Triángulo equilátero rosa</t>
  </si>
  <si>
    <t xml:space="preserve">M5_G_10d_9</t>
  </si>
  <si>
    <t xml:space="preserve">https://drive.google.com/file/d/1VXs2xBtX3hREf7-TFvRWakrI3VGyW_49/view?usp=sharing</t>
  </si>
  <si>
    <t xml:space="preserve">Triángulo equilátero mostaza</t>
  </si>
  <si>
    <t xml:space="preserve">M5_G_10d_10</t>
  </si>
  <si>
    <t xml:space="preserve">https://drive.google.com/file/d/1mTkLrIAaC6wwMuMfHW2BT1mBnygEQWip/view?usp=sharing</t>
  </si>
  <si>
    <t xml:space="preserve">Triángulo equilátero verde oliva</t>
  </si>
  <si>
    <t xml:space="preserve">M5_G_10d_11</t>
  </si>
  <si>
    <t xml:space="preserve">https://drive.google.com/file/d/1SMNnwiYTSfsflqZW42--GrUesktOBkXo/view?usp=sharing</t>
  </si>
  <si>
    <t xml:space="preserve">Triángulo equilátero azul</t>
  </si>
  <si>
    <t xml:space="preserve">M5_G_10d_12</t>
  </si>
  <si>
    <t xml:space="preserve">https://drive.google.com/file/d/1QdGGftuq0tOtc0uQqyzgNrIMUpW2ktaj/view?usp=sharing</t>
  </si>
  <si>
    <t xml:space="preserve">Triángulo equilátero verde</t>
  </si>
  <si>
    <t xml:space="preserve">M5_G_10d_13</t>
  </si>
  <si>
    <t xml:space="preserve">https://drive.google.com/file/d/1N5ZzMOrlgzm6U-PxvxLTVPHBLOF7E4JN/view?usp=sharing</t>
  </si>
  <si>
    <t xml:space="preserve">Triángulo equilátero marrón</t>
  </si>
  <si>
    <t xml:space="preserve">M5_G_10d_14</t>
  </si>
  <si>
    <t xml:space="preserve">https://drive.google.com/file/d/1fFwbG8rT56JibMzsvUrQOOANz-RBEPzE/view?usp=sharing</t>
  </si>
  <si>
    <t xml:space="preserve">Alturas triángulo escaleno</t>
  </si>
  <si>
    <t xml:space="preserve">M5-G-10d
Actividad 3
EVOCAR</t>
  </si>
  <si>
    <t xml:space="preserve">Triángulo escaleno
Las alturas  (en linea fina en el esquema) de color rojo y en linea discontinua. La linea fina negra, de color negro y discontinua.
https://drive.google.com/file/d/1EH2HxjgULWBJiRxOpemD2CEyAlz97sap/view?usp=sharing</t>
  </si>
  <si>
    <t xml:space="preserve">M5_G_10d_15</t>
  </si>
  <si>
    <t xml:space="preserve">https://drive.google.com/drive/folders/1SfFcbnyXZA1_3W57Kgnc5WjcMm1WFGTp?usp=sharing</t>
  </si>
  <si>
    <t xml:space="preserve">Triángulo escaleno azul</t>
  </si>
  <si>
    <t xml:space="preserve">M5_G_10d_16</t>
  </si>
  <si>
    <t xml:space="preserve">https://drive.google.com/file/d/1GWabo04VLiG48RLJTmbciAmbIC51WNsD/view?usp=sharing</t>
  </si>
  <si>
    <t xml:space="preserve">Triángulo escaleno rosa</t>
  </si>
  <si>
    <t xml:space="preserve">M5_G_10d_17</t>
  </si>
  <si>
    <t xml:space="preserve">https://drive.google.com/file/d/15xt_hmRuy7m4L3RkF2FEYifKL8Rviult/view?usp=sharing</t>
  </si>
  <si>
    <t xml:space="preserve">Triángulo escaleno mostaza</t>
  </si>
  <si>
    <t xml:space="preserve">M5_G_10d_18</t>
  </si>
  <si>
    <t xml:space="preserve">https://drive.google.com/file/d/1DYMrmdF4RLIdimI-2yYJfJCl1djz5A19/view?usp=sharing</t>
  </si>
  <si>
    <t xml:space="preserve">Triángulo escaleno aguamarina</t>
  </si>
  <si>
    <t xml:space="preserve">M5_G_10d_19</t>
  </si>
  <si>
    <t xml:space="preserve">https://drive.google.com/file/d/1OJrCDpTwAldOM6zgCFthDir9y0tekrCF/view?usp=sharing</t>
  </si>
  <si>
    <t xml:space="preserve">Triángulo escaleno verde oliva</t>
  </si>
  <si>
    <t xml:space="preserve">M5_G_10d_20</t>
  </si>
  <si>
    <t xml:space="preserve">https://drive.google.com/file/d/14N1-aeBugZn1rx6I42FpEAZuBucsmpEz/view?usp=sharing</t>
  </si>
  <si>
    <t xml:space="preserve">M5_G_10d_21</t>
  </si>
  <si>
    <t xml:space="preserve">https://drive.google.com/file/d/1VIfvKR-8unPU9mq0fh5F-0MByAnmsTpf/view?usp=sharing</t>
  </si>
  <si>
    <t xml:space="preserve">Cuadriláteros</t>
  </si>
  <si>
    <t xml:space="preserve">M5-G-11a Actividades
EVOCAR </t>
  </si>
  <si>
    <t xml:space="preserve">Cuadrado azul</t>
  </si>
  <si>
    <t xml:space="preserve">M5_G_11a_1</t>
  </si>
  <si>
    <t xml:space="preserve">https://drive.google.com/file/d/1-ziAkSFlBtJiM2k4gZIIU6Nqc8PX7MLv/view?usp=sharing</t>
  </si>
  <si>
    <t xml:space="preserve">Rombo amarillo</t>
  </si>
  <si>
    <t xml:space="preserve">M5_G_11a_2</t>
  </si>
  <si>
    <t xml:space="preserve">https://drive.google.com/file/d/1sByW661rUc7Ikyu3Ef7Qv5KQmnQv3yQZ/view?usp=sharing</t>
  </si>
  <si>
    <t xml:space="preserve">Rectángulo aguamarina</t>
  </si>
  <si>
    <t xml:space="preserve">M5_G_11a_3</t>
  </si>
  <si>
    <t xml:space="preserve">https://drive.google.com/file/d/1k5z_ZrUWAYeRNVum_024U4TBvjKgcq5Z/view?usp=sharing</t>
  </si>
  <si>
    <t xml:space="preserve">Romboide marrón</t>
  </si>
  <si>
    <t xml:space="preserve">M5_G_11a_4</t>
  </si>
  <si>
    <t xml:space="preserve">https://drive.google.com/file/d/1Jhvxzjj_fx_CGzbxS0iYQrq-A-7wjsBH/view?usp=sharing</t>
  </si>
  <si>
    <t xml:space="preserve">Trapecio verde</t>
  </si>
  <si>
    <t xml:space="preserve">M5_G_11a_5</t>
  </si>
  <si>
    <t xml:space="preserve">https://drive.google.com/file/d/1rloPYjHPYS-iySfPBvNnr5I0QcpK8rBZ/view?usp=sharing</t>
  </si>
  <si>
    <t xml:space="preserve">Trapezoide azul</t>
  </si>
  <si>
    <t xml:space="preserve">M5_G_11a_6</t>
  </si>
  <si>
    <t xml:space="preserve">https://drive.google.com/file/d/1nBDQe-k_VMR1yy---t0TN9CxgPUr-QwR/view?usp=sharing</t>
  </si>
  <si>
    <t xml:space="preserve">M5-G-11b Actividad 1
EVOCAR </t>
  </si>
  <si>
    <t xml:space="preserve">Los ángulos deberían ser 105º para los ángulos grandes y 75º para los pequeños. Me salen estas medidas:
- Base inferior = 10 cm
- Base superior = 5 cm
- Altura = 9,3 cm</t>
  </si>
  <si>
    <t xml:space="preserve">Trapecio escaleno (lado izq y dcho con misma inclinación y longitud). Se marcan dos de los ángulos interiores, uno de los dos grandes y uno de los dos pequeños.</t>
  </si>
  <si>
    <t xml:space="preserve">M5_G_11b_1</t>
  </si>
  <si>
    <t xml:space="preserve">https://drive.google.com/file/d/1CupqKC1ui_8BzLMAN-ZhxZgv9a7wTAQD/view?usp=sharing</t>
  </si>
  <si>
    <t xml:space="preserve">Trapecio escaleno</t>
  </si>
  <si>
    <t xml:space="preserve">M5-G-11b Actividad 1
EVOCAR SCAFF</t>
  </si>
  <si>
    <t xml:space="preserve">Marcar todos los ángulos del trapecio.</t>
  </si>
  <si>
    <t xml:space="preserve">M5_G_11b_1a</t>
  </si>
  <si>
    <t xml:space="preserve">Esta es la imagen en la que hay que poner todos los ángulos
https://gyazo.com/35e4975f710e86ea58948358a548558e </t>
  </si>
  <si>
    <t xml:space="preserve">https://drive.google.com/file/d/1nHXEzKOWv-R8oaJN8HOKavHWPicm_JcM/view?usp=sharing</t>
  </si>
  <si>
    <t xml:space="preserve">Trapezoide</t>
  </si>
  <si>
    <t xml:space="preserve">M5-G-11b Actividad 2
EVOCAR </t>
  </si>
  <si>
    <t xml:space="preserve">Trapezoide. https://drive.google.com/file/d/14eQFNycmrS4Dnk1rSkI4Q_2Bz4stXX3T/view?usp=sharing
Los cuatro ángulos marcados con colores diferentes.
Aproximadamente los ángulos deberían ser 75º, 75º, 110º y 100º.</t>
  </si>
  <si>
    <t xml:space="preserve">M5_G_11b_2</t>
  </si>
  <si>
    <t xml:space="preserve">https://drive.google.com/file/d/1egHC5962hVdZXYeNAj_g-vykWkLKz6Ir/view?usp=sharing</t>
  </si>
  <si>
    <t xml:space="preserve">M5-G-11b Actividad 3
EVOCAR </t>
  </si>
  <si>
    <t xml:space="preserve">Rombo. Lados iguales y ángulos de 60º y 120º.</t>
  </si>
  <si>
    <t xml:space="preserve">M5_G_11b_3</t>
  </si>
  <si>
    <t xml:space="preserve">Colorea mejor los ángulos iguales con el mismo color.</t>
  </si>
  <si>
    <t xml:space="preserve">https://drive.google.com/file/d/1TaQ1UVMWhyYAe5qWvYyyG771iPN-ivVI/view?usp=sharing</t>
  </si>
  <si>
    <t xml:space="preserve">Trapecio isósceles boca abajo</t>
  </si>
  <si>
    <t xml:space="preserve">M5-G-11b
Actividad 2 
APLICAR</t>
  </si>
  <si>
    <t xml:space="preserve">Proporcional a:
Altura 2 cm
base menor 2 cm (abajo)
base mayor 3 cm (arriba)</t>
  </si>
  <si>
    <t xml:space="preserve">La inclinación de los dos lados es la misma, es simétrico. La base pequeña abajo y arriba la grande. Marca los ángulos interiores.</t>
  </si>
  <si>
    <t xml:space="preserve">M5_G_11b_4</t>
  </si>
  <si>
    <t xml:space="preserve">https://drive.google.com/file/d/195oj5785Q61ScF-aQ3PBn4RQIVpOG27J/view?usp=sharing</t>
  </si>
  <si>
    <t xml:space="preserve">M5-G-11b
Actividad 3 
APLICAR</t>
  </si>
  <si>
    <t xml:space="preserve">Hacer un rombo horizontal en el que los ángulos opuestos tengan el mismo color, es decir, dos colores. Los ángulos grandes, de unos 100/120 grados. Los pequeños, de unos 60/80 grados.</t>
  </si>
  <si>
    <t xml:space="preserve">M5_G_11b_5</t>
  </si>
  <si>
    <t xml:space="preserve">https://drive.google.com/file/d/1YwqfBqFI_q-7Q8KEW-Mn-iTZTSVsAMQ6/view?usp=sharing</t>
  </si>
  <si>
    <t xml:space="preserve">M5-G-11b
Actividad 5 
APLICAR</t>
  </si>
  <si>
    <t xml:space="preserve">Proporcional a:
Altura 2 cm
base menor 2 cm (arriba)
base mayor 3 cm (abajo)</t>
  </si>
  <si>
    <t xml:space="preserve">Marcar los ángulos interiores de alguna forma. Ojo, un trapecio recto tiene dos ángulos rectos.</t>
  </si>
  <si>
    <t xml:space="preserve">M5_G_11b_6</t>
  </si>
  <si>
    <t xml:space="preserve">Parece que los ángulos de la izquierda son picudos, hacer que se parezcan a los de la derecha. https://gyazo.com/e0bfe1f7802391712a20da51dc733427 </t>
  </si>
  <si>
    <t xml:space="preserve">https://drive.google.com/file/d/1jNNF1ck0hN0nk_gqiT6Rw9wtsQmF7und/view?usp=sharing</t>
  </si>
  <si>
    <t xml:space="preserve">M5-G-11b identificar TE</t>
  </si>
  <si>
    <t xml:space="preserve">Tres figuras colocadas en horizontal: un cuadrado, un rombo y un trapecio. Cada figura tiene marcados los grados de sus ángulos interiores. Debajo de cada una, una suma de la sus ángulos y un igual a 360º. Si necesitas un esquema o más información, avísame.</t>
  </si>
  <si>
    <t xml:space="preserve">M5_G_11b_7</t>
  </si>
  <si>
    <t xml:space="preserve">Todos los números tienen que estar escritos como grados con este símbolo: °</t>
  </si>
  <si>
    <t xml:space="preserve">https://drive.google.com/file/d/17VPA0uRy3MUr2QInA164rrdaIKiMwo3V/view?usp=sharing</t>
  </si>
  <si>
    <t xml:space="preserve">Figuras cuadrados</t>
  </si>
  <si>
    <t xml:space="preserve">M5-G-16a IDENTIFICAR</t>
  </si>
  <si>
    <t xml:space="preserve">Figura de 6 cuadrados azul
Figuras de 6 cuadrados y perímetro 12
https://drive.google.com/file/d/1qUczGqKNxnkhO7mGMGO79FzWCSrfKHlQ/view?usp=sharing</t>
  </si>
  <si>
    <t xml:space="preserve">M5_G_16a_1</t>
  </si>
  <si>
    <t xml:space="preserve">https://drive.google.com/file/d/1DhaNeE4Uhsdz1rtv4XaXXus3XwcgNK3f/view?usp=sharing</t>
  </si>
  <si>
    <t xml:space="preserve">Figura de 6 cuadrados verde</t>
  </si>
  <si>
    <t xml:space="preserve">M5_G_16a_2</t>
  </si>
  <si>
    <t xml:space="preserve">https://drive.google.com/file/d/1CibeOdBiXM7o0fmiVR8o_XnjLQ4ljAPe/view?usp=sharing</t>
  </si>
  <si>
    <t xml:space="preserve">Figura de 6 cuadrados amarilla</t>
  </si>
  <si>
    <t xml:space="preserve">M5_G_16a_3</t>
  </si>
  <si>
    <t xml:space="preserve">https://drive.google.com/file/d/1UKXPu1IA4vo-g1EutNG_QseT9yDl0si9/view?usp=sharing</t>
  </si>
  <si>
    <t xml:space="preserve">Figura de 6 cuadrados rosa</t>
  </si>
  <si>
    <t xml:space="preserve">M5_G_16a_4</t>
  </si>
  <si>
    <t xml:space="preserve">https://drive.google.com/file/d/1DkKgl8UBQvp7e979ZEPgXpwjBzijWItn/view?usp=sharing</t>
  </si>
  <si>
    <t xml:space="preserve">Figura de 5 cuadrados marrón
Figuras de 5 cuadrados y perímetro 12
https://drive.google.com/file/d/1PBFe4tmZj_ZW-DIwh1I346OChrQem6IG/view?usp=sharing</t>
  </si>
  <si>
    <t xml:space="preserve">M5_G_16a_5</t>
  </si>
  <si>
    <t xml:space="preserve">https://drive.google.com/file/d/1S8tsRoOjx3XjsxnICGfXlgHn_mQI5-oa/view?usp=sharing</t>
  </si>
  <si>
    <t xml:space="preserve">Figura de 5 cuadrados azul</t>
  </si>
  <si>
    <t xml:space="preserve">M5_G_16a_6</t>
  </si>
  <si>
    <t xml:space="preserve">https://drive.google.com/file/d/1k1kQSOE_o58G6sN2Fn_kYYu-s2S1iSsK/view?usp=sharing</t>
  </si>
  <si>
    <t xml:space="preserve">Figura de 5 cuadrados amarilla</t>
  </si>
  <si>
    <t xml:space="preserve">M5_G_16a_7</t>
  </si>
  <si>
    <t xml:space="preserve">https://drive.google.com/file/d/1r_OZfndET5ILwUSzPiC5I4CkwII5cA31/view?usp=sharing</t>
  </si>
  <si>
    <t xml:space="preserve">Figura de 6 cuadrados azul
Figuras de 6 cuadrados y perímetro diferente a 12
https://drive.google.com/file/d/1F_k4HPj5oorQWprrCUwZv8-sWpfCdm-n/view?usp=sharing</t>
  </si>
  <si>
    <t xml:space="preserve">M5_G_16a_8</t>
  </si>
  <si>
    <t xml:space="preserve">https://drive.google.com/file/d/1zGBnSJxDOqiNiLaD7aXTwvcEDOTiRQeq/view?usp=sharing</t>
  </si>
  <si>
    <t xml:space="preserve">M5_G_16a_9</t>
  </si>
  <si>
    <t xml:space="preserve">https://drive.google.com/file/d/1_3dv32tD3ie23icHzHoAJNOFEnvGk9vP/view?usp=sharing</t>
  </si>
  <si>
    <t xml:space="preserve">M5_G_16a_10</t>
  </si>
  <si>
    <t xml:space="preserve">https://drive.google.com/file/d/14_vV6p8U4tRui_JDoyrD5j2CEoXadLZt/view?usp=sharing</t>
  </si>
  <si>
    <t xml:space="preserve">Figura de 6 cuadrados amarillo</t>
  </si>
  <si>
    <t xml:space="preserve">M5_G_16a_11</t>
  </si>
  <si>
    <t xml:space="preserve">https://drive.google.com/file/d/1Uz2eCQqjOOWQErlMkw7h3yTC8Xk7AOE1/view?usp=sharing</t>
  </si>
  <si>
    <t xml:space="preserve">Cuadrado y rectángulo</t>
  </si>
  <si>
    <t xml:space="preserve">M5-G-16a EVOCAR (act 1)</t>
  </si>
  <si>
    <t xml:space="preserve">Las proporciones son:
Lado del cuadrado = 2</t>
  </si>
  <si>
    <t xml:space="preserve">M5_G_16a_12</t>
  </si>
  <si>
    <t xml:space="preserve">https://drive.google.com/file/d/1oSOkGTKPtofmIt-g6OJ1C3K6tfShnxvS/view?usp=sharing</t>
  </si>
  <si>
    <t xml:space="preserve">Las proporciones son:
Altura del rectángulo = 2
Ancho del rectángulo = 4</t>
  </si>
  <si>
    <t xml:space="preserve">Rectángulo amarillo</t>
  </si>
  <si>
    <t xml:space="preserve">M5_G_16a_13</t>
  </si>
  <si>
    <t xml:space="preserve">https://drive.google.com/file/d/1AQveigjbRVSIzujlpiYvSm3tOMX1BKve/view?usp=sharing</t>
  </si>
  <si>
    <t xml:space="preserve">M5-G-16a EVOCAR (act 2)</t>
  </si>
  <si>
    <t xml:space="preserve">Las proporciones son:
Lado del cuadrado = 6</t>
  </si>
  <si>
    <t xml:space="preserve">Cuadrado verde</t>
  </si>
  <si>
    <t xml:space="preserve">M5_G_16a_14</t>
  </si>
  <si>
    <t xml:space="preserve">Revisa las medidas del rectángulo porfa, no parece que sean 12
https://gyazo.com/d274883a0af17006b3ae3b3d44c89c3b </t>
  </si>
  <si>
    <t xml:space="preserve">https://drive.google.com/file/d/1LMAAgI3L7hUKR3u3W7mlXNTKZxryOP1y/view?usp=sharing</t>
  </si>
  <si>
    <t xml:space="preserve">Las proporciones son:
Altura del rectángulo = 3
Ancho del rectángulo = 12</t>
  </si>
  <si>
    <t xml:space="preserve">Rectángulo marrón</t>
  </si>
  <si>
    <t xml:space="preserve">M5_G_16a_15</t>
  </si>
  <si>
    <t xml:space="preserve">https://drive.google.com/file/d/1OSpqSrIpK_PxI2IHFak5og-OjrQxWnuN/view?usp=sharing</t>
  </si>
  <si>
    <t xml:space="preserve">Triángulo isósceles</t>
  </si>
  <si>
    <t xml:space="preserve">M5-G-10a
Actividad 1 EVOCAR</t>
  </si>
  <si>
    <t xml:space="preserve">Triángulo isósceles rojito</t>
  </si>
  <si>
    <t xml:space="preserve">M5_G_10a_1</t>
  </si>
  <si>
    <t xml:space="preserve">En estas imágenes necesitamos que estén de alguna manera alineados para que no pase algo como esto: https://gyazo.com/6b4f9dddb5769236d017ef2d9d10bf7f
Creo que una solución sería que todas tuviesen un tamaño de 300x300 (aunque quede margen arriba y abajo) y estén centradas.</t>
  </si>
  <si>
    <t xml:space="preserve">https://drive.google.com/file/d/1FmY3lJlvU7BFXpF_YZFBoM3FRZ-sK42y/view?usp=sharing</t>
  </si>
  <si>
    <t xml:space="preserve">M5_G_10a_2</t>
  </si>
  <si>
    <t xml:space="preserve">https://drive.google.com/file/d/1X6OmRWQpJmcNxH-FNT4aIqTOhr2lAEW3/view?usp=sharing</t>
  </si>
  <si>
    <t xml:space="preserve">Triángulo equilátero</t>
  </si>
  <si>
    <t xml:space="preserve">M5-G-10a
Actividad 2 EVOCAR</t>
  </si>
  <si>
    <t xml:space="preserve">M5_G_10a_3</t>
  </si>
  <si>
    <t xml:space="preserve">https://drive.google.com/file/d/1lqTyvxQW9Ys1hDuc5XJd3HqUoo9gDr1J/view?usp=sharing</t>
  </si>
  <si>
    <t xml:space="preserve">Triángulo equilátero amarillo</t>
  </si>
  <si>
    <t xml:space="preserve">M5_G_10a_4</t>
  </si>
  <si>
    <t xml:space="preserve">https://drive.google.com/file/d/1jrKTWaOofFiqAQ-PonKG83_nSxqDhP_d/view?usp=sharing</t>
  </si>
  <si>
    <t xml:space="preserve">Triángulo escaleno</t>
  </si>
  <si>
    <t xml:space="preserve">M5-G-10a
Actividad 3 EVOCAR</t>
  </si>
  <si>
    <t xml:space="preserve">Triángulo escaleno verde</t>
  </si>
  <si>
    <t xml:space="preserve">M5_G_10a_5</t>
  </si>
  <si>
    <t xml:space="preserve">https://drive.google.com/file/d/1rxBTvqamqwmx_GBCP0GgP_BF8WNN-myC/view?usp=sharing</t>
  </si>
  <si>
    <t xml:space="preserve">M5_G_10a_6</t>
  </si>
  <si>
    <t xml:space="preserve">https://drive.google.com/file/d/1oXzDql6B_XIRVIAoT3ZeAtVGPMrWnNzQ/view?usp=sharing</t>
  </si>
  <si>
    <t xml:space="preserve">Triángulo rectángulo</t>
  </si>
  <si>
    <t xml:space="preserve">M5-G-10b
Actividad 1 EVOCAR</t>
  </si>
  <si>
    <t xml:space="preserve">Triángulo rectángulo azul</t>
  </si>
  <si>
    <t xml:space="preserve">M5_G_10b_1</t>
  </si>
  <si>
    <t xml:space="preserve">Poner las imágenes en un mismo lienzo. https://gyazo.com/fa1d65ff74addbb370cd5dda7d9ab52b 
-------------------------------------
Las imágenes no tienen el mismo lienzo. Está el problema del margen superior, que hay que elimar el máximo posible.
https://gyazo.com/da381555e058b82095e912554f71a66c </t>
  </si>
  <si>
    <t xml:space="preserve">https://drive.google.com/file/d/1kUGVgFnxfQWiEAmOyWMER4TP-4qfhcVg/view?usp=sharing</t>
  </si>
  <si>
    <t xml:space="preserve">Triángulo rectángulo marrón</t>
  </si>
  <si>
    <t xml:space="preserve">M5_G_10b_2</t>
  </si>
  <si>
    <t xml:space="preserve">https://drive.google.com/file/d/1P-5UjwuCnHr_JywLc43BZjM1IxVU6ETC/view?usp=sharing</t>
  </si>
  <si>
    <t xml:space="preserve">Triángulo acutángulo</t>
  </si>
  <si>
    <t xml:space="preserve">Triángulo acutángulo amarillo</t>
  </si>
  <si>
    <t xml:space="preserve">M5_G_10b_3</t>
  </si>
  <si>
    <t xml:space="preserve">Lo mismo que antes.</t>
  </si>
  <si>
    <t xml:space="preserve">https://drive.google.com/file/d/1EaWC7qmMUbINe_TZ3FUlABSkBIjGU2UV/view?usp=sharing</t>
  </si>
  <si>
    <t xml:space="preserve">Triángulo acutángulo rojo</t>
  </si>
  <si>
    <t xml:space="preserve">M5_G_10b_4</t>
  </si>
  <si>
    <t xml:space="preserve">https://drive.google.com/file/d/1ERiYpfZ2F9_48OcamCj95ht6HD_axY16/view?usp=sharing</t>
  </si>
  <si>
    <t xml:space="preserve">Triángulo obtusángulo</t>
  </si>
  <si>
    <t xml:space="preserve">Triángulo obtusángulo verde oliva</t>
  </si>
  <si>
    <t xml:space="preserve">M5_G_10b_5</t>
  </si>
  <si>
    <t xml:space="preserve">https://drive.google.com/file/d/1c667eorv2rtetAxfdka1-eTFk8L5YLlq/view?usp=sharing</t>
  </si>
  <si>
    <t xml:space="preserve">Triángulo obtusángulo aguamarina</t>
  </si>
  <si>
    <t xml:space="preserve">M5_G_10b_6</t>
  </si>
  <si>
    <t xml:space="preserve">https://drive.google.com/file/d/1D-GOd_hNJ3PhiNuvTZMwsKvBwOp4SWf6/view?usp=sharing</t>
  </si>
  <si>
    <t xml:space="preserve">M5-G-10c Acitivdad 2 APLICAR </t>
  </si>
  <si>
    <t xml:space="preserve">Te doy los ángulos en vez de los lados... 40º el pico superior, y 70º los otros dos. Creo que aproximadamente sale una base de 1cm y una altura de 1,35cm. Marca todos los ángulos con colores. Los dos de abajo del mismo color porque miden lo mismo.</t>
  </si>
  <si>
    <t xml:space="preserve">Triángulo isósceles, con marquita de los ángulos en los ángulos interiores.
https://drive.google.com/file/d/1vpM9pVC4h_HYiCrzhYbVc8eNL73dEwTO/view?usp=sharing</t>
  </si>
  <si>
    <t xml:space="preserve">M5_G_10c_1</t>
  </si>
  <si>
    <t xml:space="preserve">https://drive.google.com/file/d/1rrxn9gjHddUCgQg7NSHeXwE_Ia4d4IHk/view?usp=sharing</t>
  </si>
  <si>
    <t xml:space="preserve">M5-G-10c Acitivdad 3 APLICAR </t>
  </si>
  <si>
    <t xml:space="preserve">Si la base mide 2, la altura mide 3.</t>
  </si>
  <si>
    <t xml:space="preserve">M5_G_10c_2</t>
  </si>
  <si>
    <t xml:space="preserve">¿Podrías dejarla a 300 de alto como mucho?
El nombre del archivo está mal creado pero para que no cambie el id lo mantengo tal como se creó en el drive</t>
  </si>
  <si>
    <t xml:space="preserve">https://drive.google.com/file/d/1gH-i4GUCzgYwD4hEyjxZhrtitQL3tPsh/view?usp=sharing</t>
  </si>
  <si>
    <t xml:space="preserve">Tobogán</t>
  </si>
  <si>
    <t xml:space="preserve">M5-G-10c Acitivdad 4 APLICAR </t>
  </si>
  <si>
    <t xml:space="preserve">Hacer un tobogán que entre la rampa, la escalera y el suelo forme un triángulo obtusángulo: https://drive.google.com/file/d/1UDjmb_BlMdPylKuK-X5CDEN_SdKXwNdb/view?usp=sharing
Loa ángulos tienen que medir:
- rojo: 50º
- verde: 100º
- azul: 30º
Que parezca un tobogán en la medida de lo posible... Los colores pueden ser diferentes, los que queden más bonitos.</t>
  </si>
  <si>
    <t xml:space="preserve">M5_G_10c_3</t>
  </si>
  <si>
    <t xml:space="preserve">https://drive.google.com/file/d/1aNyLDyC9CxAg8RMrE5ITNbeVIkyfLJYo/view?usp=sharing</t>
  </si>
  <si>
    <t xml:space="preserve">Gráfico cartesiano </t>
  </si>
  <si>
    <t xml:space="preserve">M5-G-1a 
IDENTIFICAR</t>
  </si>
  <si>
    <t xml:space="preserve">Sistema de ejes cartesianos, Escala de 1 cm.</t>
  </si>
  <si>
    <r>
      <rPr>
        <sz val="12"/>
        <color rgb="FF000000"/>
        <rFont val="Calibri"/>
        <family val="0"/>
        <charset val="1"/>
      </rPr>
      <t xml:space="preserve">Eje de coordenadas en los que cada punto lleva un color. Los valores del eje son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6</t>
    </r>
    <r>
      <rPr>
        <sz val="12"/>
        <color rgb="FF000000"/>
        <rFont val="Calibri"/>
        <family val="0"/>
        <charset val="1"/>
      </rPr>
      <t xml:space="preserve"> y que aparezca la flechita al final.
Puntos a representar: 
(2, 5)
(1, 4)
(0, 6)
(3, 3)
(5, 1)
(5, 3)
(1, 3)
(3, 2)</t>
    </r>
  </si>
  <si>
    <t xml:space="preserve">M5_G_1a_1</t>
  </si>
  <si>
    <t xml:space="preserve">https://drive.google.com/file/d/1Zndzu6UtchaSp59mhcQaE7P56zWp4gf0/view?usp=sharing</t>
  </si>
  <si>
    <t xml:space="preserve">M5-G-1a 
EVOCAR</t>
  </si>
  <si>
    <t xml:space="preserve">Sistema de ejes cartesianos</t>
  </si>
  <si>
    <r>
      <rPr>
        <sz val="12"/>
        <color rgb="FF000000"/>
        <rFont val="Calibri"/>
        <family val="0"/>
        <charset val="1"/>
      </rPr>
      <t xml:space="preserve">3 imágenes en las que representar puntos que se identifican con una letra y un color. El eje de coordenadas va del </t>
    </r>
    <r>
      <rPr>
        <b val="true"/>
        <sz val="12"/>
        <color rgb="FF000000"/>
        <rFont val="Calibri"/>
        <family val="0"/>
        <charset val="1"/>
      </rPr>
      <t xml:space="preserve">0</t>
    </r>
    <r>
      <rPr>
        <sz val="12"/>
        <color rgb="FF000000"/>
        <rFont val="Calibri"/>
        <family val="0"/>
        <charset val="1"/>
      </rPr>
      <t xml:space="preserve"> al </t>
    </r>
    <r>
      <rPr>
        <b val="true"/>
        <sz val="12"/>
        <color rgb="FF000000"/>
        <rFont val="Calibri"/>
        <family val="0"/>
        <charset val="1"/>
      </rPr>
      <t xml:space="preserve">5 </t>
    </r>
    <r>
      <rPr>
        <sz val="12"/>
        <color rgb="FF000000"/>
        <rFont val="Calibri"/>
        <family val="0"/>
        <charset val="1"/>
      </rPr>
      <t xml:space="preserve">y tiene una flechita al final de los ejes</t>
    </r>
    <r>
      <rPr>
        <b val="true"/>
        <sz val="12"/>
        <color rgb="FF000000"/>
        <rFont val="Calibri"/>
        <family val="0"/>
        <charset val="1"/>
      </rPr>
      <t xml:space="preserve">.
</t>
    </r>
    <r>
      <rPr>
        <sz val="12"/>
        <color rgb="FF000000"/>
        <rFont val="Calibri"/>
        <family val="0"/>
        <charset val="1"/>
      </rPr>
      <t xml:space="preserve">
1º imagen:
A = (3, 2); B = (4, 1); C = (5, 0); D = (1, 4); E = (2, 3); F = (0, 3); G = (1, 0)</t>
    </r>
  </si>
  <si>
    <t xml:space="preserve">M5_G_1a_2</t>
  </si>
  <si>
    <t xml:space="preserve">He cambiado en la segunda imagen el punto F = (3, 1) y en la tercera, el G = (3, 3).</t>
  </si>
  <si>
    <t xml:space="preserve">https://drive.google.com/file/d/1CluOIFbaMb2eUt6TsQWhn-67BeKk4yPc/view?usp=sharing</t>
  </si>
  <si>
    <t xml:space="preserve">2º imagen:
A = (2, 3); B = (1, 4); C = (5, 3); D = (2, 4); E = (3, 3); F = (3, 1); G = (0, 1)</t>
  </si>
  <si>
    <t xml:space="preserve">M5_G_1a_3</t>
  </si>
  <si>
    <t xml:space="preserve">https://drive.google.com/file/d/1830NUubrIs9puIt4DL-1urcR5T-f7OXR/view?usp=sharing</t>
  </si>
  <si>
    <t xml:space="preserve">3º imagen:
A = (2, 4); B = (1, 1); C = (0, 5); D = (4, 1); E = (0, 3); F = (3, 0); G = (3, 3)</t>
  </si>
  <si>
    <t xml:space="preserve">M5_G_1a_4</t>
  </si>
  <si>
    <t xml:space="preserve">https://drive.google.com/file/d/1p2f4hwwfPZLpAKSZGk8F2rPl6KsiaXxT/view?usp=sharing</t>
  </si>
  <si>
    <t xml:space="preserve">M5-G-1a
Actividad 1
APLICAR</t>
  </si>
  <si>
    <t xml:space="preserve">Imagen de un eje de coordenadas con valores 0 al 6 con la flecha al final de los ejes. Representar puntos con forma de estrella: (5, 2), (4, 1),  (3, 3), (2, 5) y (1, 4). El fondo puede ser un cielo (si no se ve bien el eje de coordenadas sin fondo).
https://drive.google.com/file/d/1FvlOK9SYk7LgL8AjSWKoIHgPNgwF6KVc/view?usp=sharing</t>
  </si>
  <si>
    <t xml:space="preserve">M5_G_1a_5</t>
  </si>
  <si>
    <t xml:space="preserve">https://drive.google.com/file/d/1-Mjoc1Oibl4F_VMD_ErK2Qw1fQPWeOxh/view?usp=sharing</t>
  </si>
  <si>
    <t xml:space="preserve">M5-G-1a
Actividad 2
APLICAR</t>
  </si>
  <si>
    <t xml:space="preserve">Imagen de un eje de coordenadas con valores 0 al 6 con la flecha al final de los ejes. Representar puntos de colores con forma de barco: (0, 6), (1, 2) y (6, 4), (2,1), (4,4). Imitar el tablero del juego Hundir la flota (si no se ve bien el eje de coordenadas sin fondo).
https://drive.google.com/file/d/1xxiqPxmRut4ZMAff_JNOx2kDPPE1KSpt/view?usp=sharing</t>
  </si>
  <si>
    <t xml:space="preserve">M5_G_1a_6</t>
  </si>
  <si>
    <t xml:space="preserve">Creo que los barquitos destacan poco por el fondo. Se podría hacer que destaquen cambiando el fondo, cambiando el color de los barcos o añadirles sombras... Se puede forzar para que recuerde más al juego de mesa de Hundir le Flota.</t>
  </si>
  <si>
    <t xml:space="preserve">https://drive.google.com/file/d/1DLiNrIZs6V64OSgrQkJLNbcHTskYA0GY/view?usp=sharing</t>
  </si>
  <si>
    <t xml:space="preserve">M5-G-1a
Actividad 3
APLICAR</t>
  </si>
  <si>
    <t xml:space="preserve">Imagen de un eje de coordenadas con valores 0 al 5 con la flecha al final de los ejes. Representar puntos de colores con forma de parque de atracciones, mirador y museo, etc: (2, 1), (3, 0), (4, 5), (0,3) y (5,3). El fondo puede ser un mapa de calles (si no se ve bien el eje de coordenadas sin fondo).</t>
  </si>
  <si>
    <t xml:space="preserve">M5_G_1a_7</t>
  </si>
  <si>
    <t xml:space="preserve">Yo subiría un poco el parque de atracciones. El resto genial.</t>
  </si>
  <si>
    <t xml:space="preserve">https://drive.google.com/file/d/1QKBgSfTQ7SNvBH5fDqStQJPepKNOqxmD/view?usp=sharing</t>
  </si>
  <si>
    <t xml:space="preserve">M5-G-1a
Actividad 4
APLICAR</t>
  </si>
  <si>
    <t xml:space="preserve">Imagen de un eje de coordenadas con valores 0 al 6 con la flecha al final de los ejes. Un mapa con cosas interesantes en los puntos (5, 1), (0, 2) (4, 3), (2, 3), (1, 5). (palmeras, un barco medio hundido en el agua, una cueva, una construcción hecha con piedras, un cofre, un volcán, una bandera pirata... lo que quieras) ¡No muy sobrecargado! Solo decorar los 5 puntos, el resto más o menos "vacío", sin cosas tan pequeñas y precisas)</t>
  </si>
  <si>
    <t xml:space="preserve">M5_G_1a_8</t>
  </si>
  <si>
    <t xml:space="preserve">https://drive.google.com/file/d/1v9wXNQFqXpNQJhTxr2wK8zsXF-XwNPPj/view?usp=sharing</t>
  </si>
  <si>
    <t xml:space="preserve">M5-G-1a
Actividad 5
APLICAR</t>
  </si>
  <si>
    <t xml:space="preserve">Imagen de un eje de coordenadas con valores 0 al 6 con la flecha al final de los ejes. Representar puntos de colores: (5, 1), (0, 2), (4, 3), (2,3) y (1,5).</t>
  </si>
  <si>
    <t xml:space="preserve">M5_G_1a_9</t>
  </si>
  <si>
    <t xml:space="preserve">https://drive.google.com/file/d/1HdldkzPgRT1Ui8D1B5pULbknola7K36B/view?usp=sharing</t>
  </si>
  <si>
    <t xml:space="preserve">Figuras ampliadas</t>
  </si>
  <si>
    <t xml:space="preserve">M5-G-4a
IDENTIFICAR</t>
  </si>
  <si>
    <t xml:space="preserve">Iglú grande</t>
  </si>
  <si>
    <t xml:space="preserve">M5_G_4a_1</t>
  </si>
  <si>
    <t xml:space="preserve">https://drive.google.com/file/d/1sajSQQ89PjspfFPR5PPcNEnGDLjJjj2i/view?usp=sharing</t>
  </si>
  <si>
    <t xml:space="preserve">Iglú medio grande</t>
  </si>
  <si>
    <t xml:space="preserve">M5_G_4a_2</t>
  </si>
  <si>
    <t xml:space="preserve">https://drive.google.com/file/d/1SJs7OAOk-wZqid1LrSSYOzSEjgr96qmk/view?usp=sharing</t>
  </si>
  <si>
    <t xml:space="preserve">Iglú medio pequeño</t>
  </si>
  <si>
    <t xml:space="preserve">M5_G_4a_3</t>
  </si>
  <si>
    <t xml:space="preserve">https://drive.google.com/file/d/1WS00-dllSufm2ceh-5BzPDXaXkV7thnV/view?usp=sharing</t>
  </si>
  <si>
    <t xml:space="preserve">Iglú pequeño</t>
  </si>
  <si>
    <t xml:space="preserve">M5_G_4a_4</t>
  </si>
  <si>
    <t xml:space="preserve">https://drive.google.com/file/d/1Jn_MNcnBMKHqmjhTScf6_Bgjhjj7x0Og/view?usp=sharing</t>
  </si>
  <si>
    <t xml:space="preserve">Koala grande</t>
  </si>
  <si>
    <t xml:space="preserve">M5_G_4a_5</t>
  </si>
  <si>
    <t xml:space="preserve">https://drive.google.com/file/d/1h8U1ewRdPCiEzqzTIajoWZmQGsjuEF9O/view?usp=sharing</t>
  </si>
  <si>
    <t xml:space="preserve">Koala medio grande</t>
  </si>
  <si>
    <t xml:space="preserve">M5_G_4a_6</t>
  </si>
  <si>
    <t xml:space="preserve">https://drive.google.com/file/d/1Cac2RhPdlMsqkusbvnn3uCc36-bOLu0o/view?usp=sharing</t>
  </si>
  <si>
    <t xml:space="preserve">Koala medio pequeño</t>
  </si>
  <si>
    <t xml:space="preserve">M5_G_4a_7</t>
  </si>
  <si>
    <t xml:space="preserve">https://drive.google.com/file/d/1A91UUL6ACwje4CxjRkhG8Tg89DR8sSgw/view?usp=sharing</t>
  </si>
  <si>
    <t xml:space="preserve">Koala pequeño</t>
  </si>
  <si>
    <t xml:space="preserve">M5_G_4a_8</t>
  </si>
  <si>
    <t xml:space="preserve">https://drive.google.com/file/d/1PgB0jgEfqZSViZd2yR64ql6h0zZwiLZp/view?usp=sharing</t>
  </si>
  <si>
    <t xml:space="preserve">Calculadora grande</t>
  </si>
  <si>
    <t xml:space="preserve">M5_G_4a_9</t>
  </si>
  <si>
    <t xml:space="preserve">https://drive.google.com/file/d/1Jo3UoWejh5-x-iGZRq8eLjGeyJzJW_Kv/view?usp=sharing</t>
  </si>
  <si>
    <t xml:space="preserve">Calculadora medio grande</t>
  </si>
  <si>
    <t xml:space="preserve">M5_G_4a_10</t>
  </si>
  <si>
    <t xml:space="preserve">https://drive.google.com/file/d/15OLYLmEXWoUJqbwZftFKwSiAWSRp1Tid/view?usp=sharing</t>
  </si>
  <si>
    <t xml:space="preserve">Calculadora medio pequeña</t>
  </si>
  <si>
    <t xml:space="preserve">M5_G_4a_11</t>
  </si>
  <si>
    <t xml:space="preserve">https://drive.google.com/file/d/1PlC4sSJ1FWbpUu-Zo5ajrd6u9hQ-wlGV/view?usp=sharing</t>
  </si>
  <si>
    <t xml:space="preserve">Calculadora pequeña</t>
  </si>
  <si>
    <t xml:space="preserve">M5_G_4a_12</t>
  </si>
  <si>
    <t xml:space="preserve">https://drive.google.com/file/d/1WvfuJbsk0r3xMc_lYM1F7AMawPZK-cl-/view?usp=sharing</t>
  </si>
  <si>
    <t xml:space="preserve">Figuras reducidas</t>
  </si>
  <si>
    <t xml:space="preserve">M5-G-4b
IDENTIFICAR</t>
  </si>
  <si>
    <t xml:space="preserve">Botella de agua grande</t>
  </si>
  <si>
    <t xml:space="preserve">M5_G_4b_1</t>
  </si>
  <si>
    <t xml:space="preserve">https://drive.google.com/file/d/13hn8ilhc0y_hXIF4hhY_zll5KKsUn3Gg/view?usp=sharing</t>
  </si>
  <si>
    <t xml:space="preserve">Botella de agua medio grande</t>
  </si>
  <si>
    <t xml:space="preserve">M5_G_4b_2</t>
  </si>
  <si>
    <t xml:space="preserve">https://drive.google.com/file/d/1xHGqHlu9CrV245IdlqYmLyqPeW8JsD1v/view?usp=sharing</t>
  </si>
  <si>
    <t xml:space="preserve">Botella de agua medio pequeña</t>
  </si>
  <si>
    <t xml:space="preserve">M5_G_4b_3</t>
  </si>
  <si>
    <t xml:space="preserve">https://drive.google.com/file/d/15MmM44_OApnPajFLQQCABHCgwpUKQEr_/view?usp=sharing</t>
  </si>
  <si>
    <t xml:space="preserve">Botella de agua pequeña</t>
  </si>
  <si>
    <t xml:space="preserve">M5_G_4b_4</t>
  </si>
  <si>
    <t xml:space="preserve">https://drive.google.com/file/d/1SEcJ5wVqVJ6r-CzA8tJMPExoj6FaxMKO/view?usp=sharing</t>
  </si>
  <si>
    <t xml:space="preserve">Palmera grande</t>
  </si>
  <si>
    <t xml:space="preserve">M5_G_4b_5</t>
  </si>
  <si>
    <t xml:space="preserve">https://drive.google.com/file/d/1OLKDdoozWytI7VlANpCYqQDywCb11MmU/view?usp=sharing</t>
  </si>
  <si>
    <t xml:space="preserve">Palmera medio grande</t>
  </si>
  <si>
    <t xml:space="preserve">M5_G_4b_6</t>
  </si>
  <si>
    <t xml:space="preserve">https://drive.google.com/file/d/1JoBrvuig9Nd34bC5GkzUw-xePlMsDPbe/view?usp=sharing</t>
  </si>
  <si>
    <t xml:space="preserve">Palmera medio pequeña</t>
  </si>
  <si>
    <t xml:space="preserve">M5_G_4b_7</t>
  </si>
  <si>
    <t xml:space="preserve">https://drive.google.com/file/d/17t22OLy87w3z8TYyEue01oGC79eU7GzT/view?usp=sharing</t>
  </si>
  <si>
    <t xml:space="preserve">Palmera pequeña</t>
  </si>
  <si>
    <t xml:space="preserve">M5_G_4b_8</t>
  </si>
  <si>
    <t xml:space="preserve">https://drive.google.com/file/d/1vQ9Fv5y9T4LN4rj49RS2i8b1te6Qm6Le/view?usp=sharing</t>
  </si>
  <si>
    <t xml:space="preserve">Barco grande</t>
  </si>
  <si>
    <t xml:space="preserve">M5_G_4b_9</t>
  </si>
  <si>
    <t xml:space="preserve">https://drive.google.com/file/d/10jcq9UBJ65x2mxxMmnRmG1PcHc4GQGVk/view?usp=sharing</t>
  </si>
  <si>
    <t xml:space="preserve">Barco medio grande</t>
  </si>
  <si>
    <t xml:space="preserve">M5_G_4b_10</t>
  </si>
  <si>
    <t xml:space="preserve">https://drive.google.com/file/d/1v5QCaNUm4bvKZBIa2yPq2xM6TUqT0zDl/view?usp=sharing</t>
  </si>
  <si>
    <t xml:space="preserve">Barco medio pequeño</t>
  </si>
  <si>
    <t xml:space="preserve">M5_G_4b_11</t>
  </si>
  <si>
    <t xml:space="preserve">https://drive.google.com/file/d/1lrEuWmE9sCkHWyWokFRqe2I8nWuK05yb/view?usp=sharing</t>
  </si>
  <si>
    <t xml:space="preserve">Barco pequeño</t>
  </si>
  <si>
    <t xml:space="preserve">M5_G_4b_12</t>
  </si>
  <si>
    <t xml:space="preserve">https://drive.google.com/file/d/1KC2fFzc0PDLdCww0IToPXkoDJEV17VAL/view?usp=sharing</t>
  </si>
  <si>
    <t xml:space="preserve">Rectas</t>
  </si>
  <si>
    <t xml:space="preserve">M5-G-5a
EVOCAR</t>
  </si>
  <si>
    <t xml:space="preserve">recta
Orientaciones de todos variadas. Color negro para lineas y puntos.
https://gyazo.com/ec4b9788720802de9e9e6288ff35d988 </t>
  </si>
  <si>
    <t xml:space="preserve">M5_G_5a_1</t>
  </si>
  <si>
    <t xml:space="preserve">Mejor una única recta/semirrecta/segmento por imagen. Si queda mucho margen arriba y abajo, podéis cambiar las dimensiones (100 de alto por 300 de ancho, etc, lo que veráis más adecuado).</t>
  </si>
  <si>
    <t xml:space="preserve">https://drive.google.com/file/d/1RP0PzavV1ZJrmsk8GM0Hcif4VkVXhnV2/view?usp=sharing</t>
  </si>
  <si>
    <t xml:space="preserve">recta</t>
  </si>
  <si>
    <t xml:space="preserve">M5_G_5a_2</t>
  </si>
  <si>
    <t xml:space="preserve">https://drive.google.com/file/d/1j400BtSPLS3hohre8MH6fmEMVInyrK_N/view?usp=sharing</t>
  </si>
  <si>
    <t xml:space="preserve">semirrecta</t>
  </si>
  <si>
    <t xml:space="preserve">M5_G_5a_3</t>
  </si>
  <si>
    <t xml:space="preserve">https://drive.google.com/file/d/1ldSHeInFPVDWDtWDPMXZu77ZlYDOHFtR/view?usp=sharing</t>
  </si>
  <si>
    <t xml:space="preserve">M5_G_5a_4</t>
  </si>
  <si>
    <t xml:space="preserve">https://drive.google.com/file/d/1Z7wj10ROHnN0mhh74ttE8K8VjdP-bNbD/view?usp=sharing</t>
  </si>
  <si>
    <t xml:space="preserve">segmento</t>
  </si>
  <si>
    <t xml:space="preserve">M5_G_5a_5</t>
  </si>
  <si>
    <t xml:space="preserve">https://drive.google.com/file/d/1dggQHdw06D231HLvmNXYolavdQFNQetB/view?usp=sharing</t>
  </si>
  <si>
    <t xml:space="preserve">M5_G_5a_6</t>
  </si>
  <si>
    <t xml:space="preserve">https://drive.google.com/file/d/1aLFtSSEdRtvhfSZf7HcrtONZoR3cXi4_/view?usp=sharing</t>
  </si>
  <si>
    <t xml:space="preserve">Recta paralelas, perpendiculares y oblicuas</t>
  </si>
  <si>
    <t xml:space="preserve">M5-G-6a
IDENTIFICAR</t>
  </si>
  <si>
    <t xml:space="preserve">5 rectas que cumplan las siguientes posiciones en el plano:
C y D son paralelas, cortadas por B que es perpendicular a ellas. 
A es oblicua a B, y secante oblicua a las rectas C y D
https://gyazo.com/02d6f3b79cacd4baaba1cb6fe5504680  (Mejor con colores vivos, no tan pastel)</t>
  </si>
  <si>
    <t xml:space="preserve">M5_G_6a_1</t>
  </si>
  <si>
    <t xml:space="preserve">https://drive.google.com/file/d/1QJS1AYzVaK0Y9DN94cexEXgcOpltx3Zj/view?usp=sharing</t>
  </si>
  <si>
    <t xml:space="preserve">5 rectas que cumplan las siguientes posiciones en el plano:
A es paralela a D y oblicua a B
B es perpendicular a D y paralela a C
C es perpendcular a D
https://gyazo.com/a3c954989cec04ca71a0c63dd6157cfd (Utilizar colores vivos)</t>
  </si>
  <si>
    <t xml:space="preserve">M5_G_6a_2</t>
  </si>
  <si>
    <t xml:space="preserve">https://drive.google.com/file/d/1CgkYk0I0bYExKGpua_e2FmoF7x5FMyxf/view?usp=sharing</t>
  </si>
  <si>
    <t xml:space="preserve">Rectas paralelas, perpendiculares y oblicuas</t>
  </si>
  <si>
    <t xml:space="preserve">M5-G-6a EVOCAR</t>
  </si>
  <si>
    <t xml:space="preserve">rectas paralelas
Aquí hay ejemplos. https://gyazo.com/eb993a6d7bda1e4fa78cc123b787c832  (color negro en todos los casos)</t>
  </si>
  <si>
    <t xml:space="preserve">M5_G_6a_3</t>
  </si>
  <si>
    <t xml:space="preserve">Todas estas imágenes con las mismas proporciones y medidas de lienzo, para no descompensar el aspecto: https://drive.google.com/file/d/1hzpo8hqPcpT9SAoV5Dhb2BgU6guTe29N/view?usp=sharing</t>
  </si>
  <si>
    <t xml:space="preserve">https://drive.google.com/file/d/1FRqkI9WFYarUBR00seJXd0lXW1dSGrYI/view?usp=sharing</t>
  </si>
  <si>
    <t xml:space="preserve">rectas paralelas</t>
  </si>
  <si>
    <t xml:space="preserve">M5_G_6a_4</t>
  </si>
  <si>
    <t xml:space="preserve">https://drive.google.com/file/d/1JXZ58QWNrp1jXxub5N6FsqYgFZ62ktsr/view?usp=sharing</t>
  </si>
  <si>
    <t xml:space="preserve">rectas oblicuas</t>
  </si>
  <si>
    <t xml:space="preserve">M5_G_6a_5</t>
  </si>
  <si>
    <t xml:space="preserve">https://drive.google.com/file/d/1FZxUtqIxSrsfYfjy2ecz23LZezI_iUqu/view?usp=sharing</t>
  </si>
  <si>
    <t xml:space="preserve">rectas perpendiculares</t>
  </si>
  <si>
    <t xml:space="preserve">M5_G_6a_6</t>
  </si>
  <si>
    <t xml:space="preserve">https://drive.google.com/file/d/12O2WFv4uG-4U9A6LGKnWaDQbjVcgOxPF/view?usp=sharing</t>
  </si>
  <si>
    <t xml:space="preserve">M5_G_6a_7</t>
  </si>
  <si>
    <t xml:space="preserve">https://drive.google.com/file/d/1vgeb7gCR7g1BbJWSpN2XmT4osgjlPtd-/view?usp=sharing</t>
  </si>
  <si>
    <t xml:space="preserve">M5_G_6a_8</t>
  </si>
  <si>
    <t xml:space="preserve">https://drive.google.com/file/d/1sTGCqt4fogrwxeSW9VCqd9vraAc28bhW/view?usp=sharing</t>
  </si>
  <si>
    <t xml:space="preserve">Circunferencias</t>
  </si>
  <si>
    <t xml:space="preserve">M5-G-6b IDENTIFICAR</t>
  </si>
  <si>
    <t xml:space="preserve">Una imagen de cada (todas del mismo color, no copiar literalmente las posiciones):
circunferencias interiores
https://drive.google.com/file/d/1q7hpxZfnuo53Psbed3ijr_lDcnT2poAJ/view?usp=sharing</t>
  </si>
  <si>
    <t xml:space="preserve">M5_G_6b_1</t>
  </si>
  <si>
    <t xml:space="preserve">Todas del mismo color, en el sentido de que todas de color negro.</t>
  </si>
  <si>
    <t xml:space="preserve">https://drive.google.com/file/d/1co7_JgKWWapF8n-8dHTGArvepvLfqA8d/view?usp=sharing</t>
  </si>
  <si>
    <t xml:space="preserve">circunferencias exteriores</t>
  </si>
  <si>
    <t xml:space="preserve">M5_G_6b_2</t>
  </si>
  <si>
    <t xml:space="preserve">https://drive.google.com/file/d/15oo-mHEHxD21JLnArhtMp3CkXL6v2Xsx/view?usp=sharing</t>
  </si>
  <si>
    <t xml:space="preserve">circunferencias tangentes exteriores</t>
  </si>
  <si>
    <t xml:space="preserve">M5_G_6b_3</t>
  </si>
  <si>
    <t xml:space="preserve">https://drive.google.com/file/d/1Iuz8ly7sQMsNS_hfH1GwyIRgIqmOFHtk/view?usp=sharing</t>
  </si>
  <si>
    <t xml:space="preserve">circunferencias tangentes interiores</t>
  </si>
  <si>
    <t xml:space="preserve">M5_G_6b_4</t>
  </si>
  <si>
    <t xml:space="preserve">https://drive.google.com/file/d/1NXDsAWMkaWpCzZuY_eSPKSZhvUlm8aOU/view?usp=sharing</t>
  </si>
  <si>
    <t xml:space="preserve">circunferencias secantes</t>
  </si>
  <si>
    <t xml:space="preserve">M5_G_6b_5</t>
  </si>
  <si>
    <t xml:space="preserve">https://drive.google.com/file/d/1HVwHB55SakSVGq0bsRYuzFMf57mB7UUT/view?usp=sharing</t>
  </si>
  <si>
    <t xml:space="preserve">Rectas y circunferencias</t>
  </si>
  <si>
    <t xml:space="preserve">M5-G-6c IDENTIFICAR 1 y EVOCAR 1</t>
  </si>
  <si>
    <t xml:space="preserve">2 imágenes de una recta y tres circunferencias de colores relacionadas como en este esquema: https://drive.google.com/file/d/13AvY7WGMDgvSjqonL04fA1WzYJDkdPgK/view?usp=sharing
Las posiciones pueden ser diferentes, lo que importa es el número de puntos en común con la recta (1, 2 o ninguno)</t>
  </si>
  <si>
    <t xml:space="preserve">M5_G_6c_1</t>
  </si>
  <si>
    <t xml:space="preserve">https://drive.google.com/file/d/17x0XWH9sh_ZjMijOF0eWG4RkUdgOnblt/view?usp=sharing</t>
  </si>
  <si>
    <t xml:space="preserve">M5-G-6c IDENTIFICAR 1 y EVOCAR 2</t>
  </si>
  <si>
    <t xml:space="preserve">Circunferencias con recta</t>
  </si>
  <si>
    <t xml:space="preserve">M5_G_6c_2</t>
  </si>
  <si>
    <t xml:space="preserve">https://drive.google.com/file/d/1IeNxgYybGQGkAsjl-h_YKn_k-qtdjR8W/view?usp=sharing</t>
  </si>
  <si>
    <t xml:space="preserve">M5-G-6c IDENTIFICAR 2 y EVOCAR 2</t>
  </si>
  <si>
    <t xml:space="preserve">2 imágenes de una recta y tres circunferencias de colores relacionadas como en este esquema: https://drive.google.com/file/d/1GoJcNYR57F3YUzoKZK5YU75mcfmWaehQ/view?usp=sharing
Las posiciones pueden ser diferentes, lo que importa es el número de puntos en común con la recta (1, 2 o ninguno)</t>
  </si>
  <si>
    <t xml:space="preserve">M5_G_6c_3</t>
  </si>
  <si>
    <t xml:space="preserve">https://drive.google.com/file/d/1UT5Dv3JfB79MbJ9WOcv5G3CzWX1PBZZT/view?usp=sharing</t>
  </si>
  <si>
    <t xml:space="preserve">M5-G-6c IDENTIFICAR 2 y EVOCAR 3</t>
  </si>
  <si>
    <t xml:space="preserve">M5_G_6c_4</t>
  </si>
  <si>
    <t xml:space="preserve">https://drive.google.com/file/d/1dtg-I8H5wLvKYf5UbcG1XbXK_u1sFy6Q/view?usp=sharing</t>
  </si>
  <si>
    <t xml:space="preserve">Elementos de un ángulo</t>
  </si>
  <si>
    <t xml:space="preserve">M5-G-7a
EVOCAR</t>
  </si>
  <si>
    <t xml:space="preserve">Dibujo de un ángulo (No hay que poner las letras). Que el ángulo esté coloreado. Los lados y el punto de color negro.
Ejemplo: https://gyazo.com/fac4b23f3154415b5eccd1198cb9eea0</t>
  </si>
  <si>
    <t xml:space="preserve">M5_G_7a_1
</t>
  </si>
  <si>
    <t xml:space="preserve">https://drive.google.com/file/d/1wisjdG8PT9yF9e4t2W_4n3fl3Sns4pAJ/view?usp=sharing</t>
  </si>
  <si>
    <t xml:space="preserve">Ángulo rosa con partes señaladas</t>
  </si>
  <si>
    <t xml:space="preserve">M5_G_7a_2</t>
  </si>
  <si>
    <t xml:space="preserve">https://drive.google.com/file/d/18wfnMq5ANvbOCA6R0GfXP9ZI6Wfjjrw4/view?usp=sharing</t>
  </si>
  <si>
    <t xml:space="preserve">Ángulos adyacentes, consecutivos y opuestos por el vértice</t>
  </si>
  <si>
    <t xml:space="preserve">M5-G-7b</t>
  </si>
  <si>
    <t xml:space="preserve">Ángulos consecutivos: azul y amarillo
https://drive.google.com/file/d/1jv7BY0qkT1YzoG_UvHU07IDqvcnBZ_QG/view?usp=sharing</t>
  </si>
  <si>
    <t xml:space="preserve">M5_G_7b_1</t>
  </si>
  <si>
    <t xml:space="preserve">https://drive.google.com/file/d/1pnztg0tMf42Ep857auF4SJFLK18Cjw8u/view?usp=sharing</t>
  </si>
  <si>
    <t xml:space="preserve">Ángulos consecutivos: mostaza aguamarina</t>
  </si>
  <si>
    <t xml:space="preserve">M5_G_7b_2</t>
  </si>
  <si>
    <t xml:space="preserve">https://drive.google.com/file/d/19UUAta-9XxKQmAgqQ5a9sisnmQjIjRcz/view?usp=sharing</t>
  </si>
  <si>
    <t xml:space="preserve">Ángulos adyacentes: rosa malva</t>
  </si>
  <si>
    <t xml:space="preserve">M5_G_7b_3</t>
  </si>
  <si>
    <t xml:space="preserve">https://drive.google.com/file/d/1NJrSyKk2MgCTvwOlmNinfM6-hNCCbLu2/view?usp=sharing</t>
  </si>
  <si>
    <t xml:space="preserve">Ángulos adyacentes: verde naranjita</t>
  </si>
  <si>
    <t xml:space="preserve">M5_G_7b_4</t>
  </si>
  <si>
    <t xml:space="preserve">https://drive.google.com/file/d/1tDJdcVdScPjCrDP2iAj1bfcWXW7qWF_0/view?usp=sharing</t>
  </si>
  <si>
    <t xml:space="preserve">Ángulos puestos por el vértice: azul amarillo</t>
  </si>
  <si>
    <t xml:space="preserve">M5_G_7b_5</t>
  </si>
  <si>
    <t xml:space="preserve">https://drive.google.com/file/d/1ABVkk8ryXLB4OvpXUCCn_Z6OwQ9ha5yh/view?usp=sharing</t>
  </si>
  <si>
    <t xml:space="preserve">Ángulos puestos por el vértice: morado naranjita</t>
  </si>
  <si>
    <t xml:space="preserve">M5_G_7b_6</t>
  </si>
  <si>
    <t xml:space="preserve">https://drive.google.com/file/d/1SUAu9VzgdAs4TyQ_ycXZDoF3WYGflfG5/view?usp=sharing</t>
  </si>
  <si>
    <t xml:space="preserve">Ángulos complementarios y suplementarios</t>
  </si>
  <si>
    <t xml:space="preserve">M5-G-7c IDENTIFICAR</t>
  </si>
  <si>
    <t xml:space="preserve">Ángulos complementarios</t>
  </si>
  <si>
    <t xml:space="preserve">M5_G_7c_1</t>
  </si>
  <si>
    <t xml:space="preserve">Necesitamos que todas estas imágenes tengan el mismo tamaño de lienzo (creo que mejor el que es más ancho que alto)</t>
  </si>
  <si>
    <t xml:space="preserve">https://drive.google.com/file/d/1kJjZEHGpspGccgO9iN8yzxWHpA2hAfjZ/view?usp=sharing</t>
  </si>
  <si>
    <t xml:space="preserve">Ángulos suplementarios</t>
  </si>
  <si>
    <t xml:space="preserve">M5_G_7c_2</t>
  </si>
  <si>
    <t xml:space="preserve">https://drive.google.com/file/d/1hCF7ulg6T3LIJOrTN20IDt7_8MRpEbTe/view?usp=sharing</t>
  </si>
  <si>
    <t xml:space="preserve">Ángulos opuestos por el vértices</t>
  </si>
  <si>
    <t xml:space="preserve">M5_G_7c_3</t>
  </si>
  <si>
    <t xml:space="preserve">https://drive.google.com/file/d/1xjHFg9WxCVKrh53wG-gvVuJSmE7i8vvN/view?usp=sharing</t>
  </si>
  <si>
    <t xml:space="preserve">Ángulos consecutivos (la suma de sus ángulos es menor de 180º)</t>
  </si>
  <si>
    <t xml:space="preserve">M5_G_7c_4</t>
  </si>
  <si>
    <t xml:space="preserve">https://drive.google.com/file/d/16iISbPYZBOSXCM9u0BVQsSq6lXcI3ZJj/view?usp=sharing</t>
  </si>
  <si>
    <t xml:space="preserve">M5-G-7c EVOCAR</t>
  </si>
  <si>
    <t xml:space="preserve">Ángulos complementarios
(diferentes al anterior ejercicio)</t>
  </si>
  <si>
    <t xml:space="preserve">M5_G_7c_5</t>
  </si>
  <si>
    <t xml:space="preserve">https://drive.google.com/file/d/1CjRY1Y8It24G8lOr1MPJOIVumbWKupy9/view?usp=sharing</t>
  </si>
  <si>
    <t xml:space="preserve">M5_G_7c_6</t>
  </si>
  <si>
    <t xml:space="preserve">https://drive.google.com/file/d/1Oew7la8OiSAmSREOo3qgOQdJ56Ku26ax/view?usp=sharing</t>
  </si>
  <si>
    <t xml:space="preserve">Ángulos agudos, obtusos, rectos, llanos</t>
  </si>
  <si>
    <t xml:space="preserve">M5-G-7e IDENTIFICAR</t>
  </si>
  <si>
    <t xml:space="preserve">ángulo de 90º amarillo</t>
  </si>
  <si>
    <t xml:space="preserve">M5_G_7e_1</t>
  </si>
  <si>
    <t xml:space="preserve">Mismo tamaño y proporciones en el tamaño de los lienzos, para que no aparezcan descompensados:
https://drive.google.com/file/d/15dxSpuCLv3Zo1wj-KlvbRVbirryPD9B-/view?usp=sharing</t>
  </si>
  <si>
    <t xml:space="preserve">https://drive.google.com/file/d/1n_Yl8hL0Zd54EfQTT5qtZFqP41rMZsOa/view?usp=sharing</t>
  </si>
  <si>
    <t xml:space="preserve">ángulo de 90º azul</t>
  </si>
  <si>
    <t xml:space="preserve">M5_G_7e_2</t>
  </si>
  <si>
    <t xml:space="preserve">https://drive.google.com/file/d/1r-mb-ARyg0_KItoI981E3Q5lV1zu8N-x/view?usp=sharing</t>
  </si>
  <si>
    <t xml:space="preserve">ángulo de menos de 90º naranjita</t>
  </si>
  <si>
    <t xml:space="preserve">M5_G_7e_3</t>
  </si>
  <si>
    <t xml:space="preserve">https://drive.google.com/file/d/1qVdtwOIUmJvcnd-SgQDSo5tMJtJPVlSS/view?usp=sharing</t>
  </si>
  <si>
    <t xml:space="preserve">ángulo de menos de 90º aguamarina</t>
  </si>
  <si>
    <t xml:space="preserve">M5_G_7e_4</t>
  </si>
  <si>
    <t xml:space="preserve">https://drive.google.com/file/d/1SXLJk7Bnbr7Cdcqk69mkdc4OpT52Oikf/view?usp=sharing</t>
  </si>
  <si>
    <t xml:space="preserve">ángulo de entre 90º y 180º rosita</t>
  </si>
  <si>
    <t xml:space="preserve">M5_G_7e_5</t>
  </si>
  <si>
    <t xml:space="preserve">https://drive.google.com/file/d/1AMWQVgayyT4YiGqkcKwEhColTQEtUMCT/view?usp=sharing</t>
  </si>
  <si>
    <t xml:space="preserve">ángulo de entre 90º y 180º verde</t>
  </si>
  <si>
    <t xml:space="preserve">M5_G_7e_6</t>
  </si>
  <si>
    <t xml:space="preserve">https://drive.google.com/file/d/1rsK1aqYR0kF463GiCXXPbs5FU2hTquBF/view?usp=sharing</t>
  </si>
  <si>
    <t xml:space="preserve">ángulo de 180º azul</t>
  </si>
  <si>
    <t xml:space="preserve">M5_G_7e_7</t>
  </si>
  <si>
    <t xml:space="preserve">https://drive.google.com/file/d/1dfaaSgfp3A3QTWNZslHVEvpejnSYjF4f/view?usp=sharing</t>
  </si>
  <si>
    <t xml:space="preserve">ángulo de 180º morado</t>
  </si>
  <si>
    <t xml:space="preserve">M5_G_7e_8</t>
  </si>
  <si>
    <t xml:space="preserve">https://drive.google.com/file/d/1INSexWl1YK0hySfW8FwoI2Fbioj1qTrj/view?usp=sharing</t>
  </si>
  <si>
    <t xml:space="preserve">Bisectriz</t>
  </si>
  <si>
    <t xml:space="preserve">M5-G-8a
EVOCAR</t>
  </si>
  <si>
    <t xml:space="preserve">Ángulo de 70° con bisectriz correcta (35°).</t>
  </si>
  <si>
    <t xml:space="preserve">M5_G_8a_1</t>
  </si>
  <si>
    <t xml:space="preserve">Revisa la 1, 5, 6. Parece que siguen sin salir del vértice.
-------------------------
Haz que la bisectriz salga siempre del punto de unión de las líneas negras, porfa.</t>
  </si>
  <si>
    <t xml:space="preserve">https://drive.google.com/file/d/1c4DD5pAiRWIN_T59srxRIvlBP44HpULK/view?usp=sharing</t>
  </si>
  <si>
    <t xml:space="preserve">Ángulo de 150° con bisectriz correcta (75°).</t>
  </si>
  <si>
    <t xml:space="preserve">M5_G_8a_2</t>
  </si>
  <si>
    <t xml:space="preserve">https://drive.google.com/file/d/1rfr9Z7cqkxYMhdGp7Pf-sRo76OMDwNw0/view?usp=sharing</t>
  </si>
  <si>
    <t xml:space="preserve">Ángulo de 90° con bisectriz correcta (45°).</t>
  </si>
  <si>
    <t xml:space="preserve">M5_G_8a_3</t>
  </si>
  <si>
    <t xml:space="preserve">https://drive.google.com/file/d/1YCN6_5KcmJUFxB2-MX94sTKvXzD6_QAC/view?usp=sharing</t>
  </si>
  <si>
    <t xml:space="preserve">Ángulo de 60° con bisectriz incorrecta (40°).</t>
  </si>
  <si>
    <t xml:space="preserve">M5_G_8a_4</t>
  </si>
  <si>
    <t xml:space="preserve">https://drive.google.com/file/d/1oT3bG7fNPyjyVRi1T737xT7hfc73jTRE/view?usp=sharing</t>
  </si>
  <si>
    <t xml:space="preserve">Ángulo de 120° con bisectriz incorrecta (40°).</t>
  </si>
  <si>
    <t xml:space="preserve">M5_G_8a_5</t>
  </si>
  <si>
    <t xml:space="preserve">https://drive.google.com/file/d/1eAHuZwK-yriXSAJMdNFrBRQhuty2UAvo/view?usp=sharing</t>
  </si>
  <si>
    <t xml:space="preserve">Ángulo de 90° con bisectriz incorrecta (30°).</t>
  </si>
  <si>
    <t xml:space="preserve">M5_G_8a_6</t>
  </si>
  <si>
    <t xml:space="preserve">https://drive.google.com/file/d/1fhm37232xyHrvJI4ntwaGT0IfgmseEw8/view?usp=sharing</t>
  </si>
  <si>
    <t xml:space="preserve">Mediatriz</t>
  </si>
  <si>
    <t xml:space="preserve">M5-G-8b
IDENTIFICAR</t>
  </si>
  <si>
    <t xml:space="preserve">Mediatriz correcta.
4 imágenes, una es una mediatriz correcta y las otras 3 no.
https://drive.google.com/file/d/1i8E2nbGxPPu2rvJkotfc4YyWaH5hahOB/view?usp=sharing</t>
  </si>
  <si>
    <t xml:space="preserve">M5_G_8b_1</t>
  </si>
  <si>
    <t xml:space="preserve">https://drive.google.com/file/d/1ucfCKOLVnQBQt9OpG-3mvniBejRZG4aW/view?usp=sharing</t>
  </si>
  <si>
    <t xml:space="preserve">Mediatriz (incorrecta)</t>
  </si>
  <si>
    <t xml:space="preserve">Mediatriz incorrecta.</t>
  </si>
  <si>
    <t xml:space="preserve">M5_G_8b_2</t>
  </si>
  <si>
    <t xml:space="preserve">https://drive.google.com/file/d/17Xp1soOiG6ODCHsU_Thy0LdUIXJbViy-/view?usp=sharing</t>
  </si>
  <si>
    <t xml:space="preserve">M5_G_8b_3</t>
  </si>
  <si>
    <t xml:space="preserve">https://drive.google.com/file/d/1pkZ3pciumGGj9buruv4vqjjpNf2wpGXy/view?usp=sharing</t>
  </si>
  <si>
    <t xml:space="preserve">M5_G_8b_4</t>
  </si>
  <si>
    <t xml:space="preserve">https://drive.google.com/file/d/1ZlrESJw29pzmM-I4DIw6z87RoZJTRSS6/view?usp=sharing</t>
  </si>
  <si>
    <t xml:space="preserve">heptágono, octógono y pentágono</t>
  </si>
  <si>
    <t xml:space="preserve">M5-G-9a EVOCAR</t>
  </si>
  <si>
    <t xml:space="preserve">M5-G-9b
EVOCAR</t>
  </si>
  <si>
    <t xml:space="preserve">Pentágono aguamarina.</t>
  </si>
  <si>
    <t xml:space="preserve">M5_G_9a_1</t>
  </si>
  <si>
    <t xml:space="preserve">https://drive.google.com/file/d/1aeRKiaFfepHzbe1QBK8xFk0d-IFXv9Mn/view?usp=sharing</t>
  </si>
  <si>
    <t xml:space="preserve">Heptágono morado</t>
  </si>
  <si>
    <t xml:space="preserve">M5_G_9a_2</t>
  </si>
  <si>
    <t xml:space="preserve">https://drive.google.com/file/d/1dT_KT9cIL4RI0inX1Z-m7QQCgj2pxtFG/view?usp=sharing</t>
  </si>
  <si>
    <t xml:space="preserve">Octógono amarillo</t>
  </si>
  <si>
    <t xml:space="preserve">M5_G_9a_3</t>
  </si>
  <si>
    <t xml:space="preserve">https://drive.google.com/file/d/1TWtrZgqH0KIXJgB_PstO7fa1AcQlj670/view?usp=sharing</t>
  </si>
  <si>
    <t xml:space="preserve">heptágono</t>
  </si>
  <si>
    <t xml:space="preserve">M5-G-9a EVOCAR
TE</t>
  </si>
  <si>
    <t xml:space="preserve">1 imagen con 4 heptágonos. El tamaño tiene que ser pequeño, va en el TE.
1. Se marcan con un punto los 7 vértices
2. Misma imagen del heptágono.
3. Se trazan las 4 diagonales desde un vértice. https://gyazo.com/2d2a97929616415fa1f7611043551986 
4. Se marcan los 7 ángulos interiores.</t>
  </si>
  <si>
    <t xml:space="preserve">M5_G_9a_4</t>
  </si>
  <si>
    <t xml:space="preserve">Cambiar de posición las dos últimas</t>
  </si>
  <si>
    <t xml:space="preserve">https://drive.google.com/file/d/15suXd4e6FSs1DkmMsxTQKgsLOMLvkM70/view?usp=share_link</t>
  </si>
  <si>
    <t xml:space="preserve">octógono</t>
  </si>
  <si>
    <t xml:space="preserve">1 imagen con 4 octógonos. El tamaño tiene que ser pequeño, va en el TE.
1. Se marcan con un punto los 8 vértices
2. Misma imagen del octógono.
3. Se trazan las 5 diagonales desde un vértice. https://gyazo.com/fd345595d730fb5cafc263c40b67972f 
4. Se marcan los 8 ángulos interiores.</t>
  </si>
  <si>
    <t xml:space="preserve">M5_G_9a_5</t>
  </si>
  <si>
    <t xml:space="preserve">https://drive.google.com/file/d/1ncWZkAJhcA-eUXBPYxcf4saYwAnXO-D0/view?usp=share_link</t>
  </si>
  <si>
    <t xml:space="preserve">pentágono</t>
  </si>
  <si>
    <t xml:space="preserve">1 imagen con 4 pentágonos. El tamaño tiene que ser pequeño, va en el TE.
1. Se marcan con un punto los 5 vértices
2. Misma imagen del pentágono.
3. Se trazan las 2 diagonales desde un vértice. https://gyazo.com/e162002ad72b856f9049be7cd0f6618c 
4. Se marcan los 5 ángulos interiores.</t>
  </si>
  <si>
    <t xml:space="preserve">M5_G_9a_6</t>
  </si>
  <si>
    <t xml:space="preserve">https://drive.google.com/file/d/1ywSECbu4dX2mSnkLxIcHPcpPx4roxxBJ/view?usp=share_link</t>
  </si>
  <si>
    <t xml:space="preserve">Polígonos según lados</t>
  </si>
  <si>
    <t xml:space="preserve">Pentágono</t>
  </si>
  <si>
    <t xml:space="preserve">M5_G_9b_1</t>
  </si>
  <si>
    <t xml:space="preserve">https://drive.google.com/file/d/1CqAMBNZ9LS0pew3iZhMDJm8DAH1qZJ97/view?usp=sharing</t>
  </si>
  <si>
    <t xml:space="preserve">Hexágono</t>
  </si>
  <si>
    <t xml:space="preserve">M5_G_9b_2</t>
  </si>
  <si>
    <t xml:space="preserve">https://drive.google.com/file/d/14W7hVF5pEMetT-_HkHeYpyjB6yHLFO4D/view?usp=sharing</t>
  </si>
  <si>
    <t xml:space="preserve">Heptágono </t>
  </si>
  <si>
    <t xml:space="preserve">M5_G_9b_3</t>
  </si>
  <si>
    <t xml:space="preserve">https://drive.google.com/file/d/1SH5fQ0bsSu61-dNnpsGOhkCqpVlNJV9S/view?usp=sharing</t>
  </si>
  <si>
    <t xml:space="preserve">Octógono </t>
  </si>
  <si>
    <t xml:space="preserve">M5_G_9b_4</t>
  </si>
  <si>
    <t xml:space="preserve">https://drive.google.com/file/d/1BC_vqK5Q3NoVSNcfwVOe7cgUBoLFXYAa/view?usp=sharing</t>
  </si>
  <si>
    <t xml:space="preserve">Eneágono  </t>
  </si>
  <si>
    <t xml:space="preserve">M5_G_9b_5</t>
  </si>
  <si>
    <t xml:space="preserve">https://drive.google.com/file/d/1zvOhSA_5Y2vLs9bqyUZbCwcfjqMZmzOv/view?usp=sharing</t>
  </si>
  <si>
    <t xml:space="preserve">Decágono </t>
  </si>
  <si>
    <t xml:space="preserve">M5_G_9b_6</t>
  </si>
  <si>
    <t xml:space="preserve">https://drive.google.com/file/d/1HEj9bGsx6CXUAGDKwUBvhfgERxka7Jzl/view?usp=sharing</t>
  </si>
  <si>
    <t xml:space="preserve">Concavidad y convexidad</t>
  </si>
  <si>
    <t xml:space="preserve">M5-G-9c
Actividades 1 y 2
IDENTIFICAR</t>
  </si>
  <si>
    <t xml:space="preserve">Polígono convexo rosa.
Colores variados. La imagen es una referencia, pero se pueden hacer las figuras con las formas que se quieran mientras se respete la concavidad/convexidad.
https://drive.google.com/file/d/1u-6FEzWKzH4-HIhUBe95KM8PuSqg_ZGm/view?usp=sharing
No se colorean los ángulos.</t>
  </si>
  <si>
    <t xml:space="preserve">M5_G_9c_1</t>
  </si>
  <si>
    <t xml:space="preserve">https://drive.google.com/file/d/1OyQiZbXyBgNdjQAr2rR4iIXplJX_TXfn/view?usp=sharing</t>
  </si>
  <si>
    <t xml:space="preserve">Polígono convexo aguamarina.</t>
  </si>
  <si>
    <t xml:space="preserve">M5_G_9c_2</t>
  </si>
  <si>
    <t xml:space="preserve">https://drive.google.com/file/d/1spiyfs5f6Ufl9UQgUxM_W93HRD2LTOfj/view?usp=sharing</t>
  </si>
  <si>
    <t xml:space="preserve">Polígono convexo amarillo.</t>
  </si>
  <si>
    <t xml:space="preserve">M5_G_9c_3</t>
  </si>
  <si>
    <t xml:space="preserve">https://drive.google.com/file/d/1IT-1bLeu23xK_U8cpr21PepraRKn3g96/view?usp=sharing</t>
  </si>
  <si>
    <t xml:space="preserve">Polígono convexo rosita.</t>
  </si>
  <si>
    <t xml:space="preserve">M5_G_9c_4</t>
  </si>
  <si>
    <t xml:space="preserve">https://drive.google.com/file/d/19WUgOA4XqnMk3UWvlmsmiGylkqC6WB6M/view?usp=sharing</t>
  </si>
  <si>
    <t xml:space="preserve">Polígono convexo marrón.</t>
  </si>
  <si>
    <t xml:space="preserve">M5_G_9c_5</t>
  </si>
  <si>
    <t xml:space="preserve">https://drive.google.com/file/d/1tdHKLqDA4gx6rRH1cZPi3V1ce5gnekpn/view?usp=sharing</t>
  </si>
  <si>
    <t xml:space="preserve">Polígono cóncavo azul.</t>
  </si>
  <si>
    <t xml:space="preserve">M5_G_9c_6</t>
  </si>
  <si>
    <t xml:space="preserve">https://drive.google.com/file/d/1oZ7DeiKnMx4ysleIS1Sq8bj5TrDsabhP/view?usp=sharing</t>
  </si>
  <si>
    <t xml:space="preserve">Polígono cóncavo mostaza.</t>
  </si>
  <si>
    <t xml:space="preserve">M5_G_9c_7</t>
  </si>
  <si>
    <t xml:space="preserve">https://drive.google.com/file/d/1AqoQ5SikKqGnfA0BhEnnLtNij0ey3Y8s/view?usp=sharing</t>
  </si>
  <si>
    <t xml:space="preserve">Polígono cóncavo verde.</t>
  </si>
  <si>
    <t xml:space="preserve">M5_G_9c_8</t>
  </si>
  <si>
    <t xml:space="preserve">https://drive.google.com/file/d/1yrY1oPV4qUKz3-KO2tmlUzcm7wKMRqQs/view?usp=sharing</t>
  </si>
  <si>
    <t xml:space="preserve">Polígono cóncavo rosa.</t>
  </si>
  <si>
    <t xml:space="preserve">M5_G_9c_9</t>
  </si>
  <si>
    <t xml:space="preserve">https://drive.google.com/file/d/1HA27-Hn3SHJRaV2qwhkmC2BF4Zo_BNXt/view?usp=sharing</t>
  </si>
  <si>
    <t xml:space="preserve">M5_G_9c_10</t>
  </si>
  <si>
    <t xml:space="preserve">https://drive.google.com/file/d/1Xcl6H9mkmhflTr2C3dzR64IeXfpEefL1/view?usp=sharing</t>
  </si>
  <si>
    <t xml:space="preserve">M5-G-12a EVOCAR</t>
  </si>
  <si>
    <t xml:space="preserve">Tres circunceferencias con estos elementos dibujados:
https://drive.google.com/file/d/1OxPariQIKTUvE94QHK_zSnza8mNK8Ji4/view?usp=sharing
Circunferencia con:
Radio
Diámetro
Sector Circular</t>
  </si>
  <si>
    <t xml:space="preserve">M5_G_12a_1</t>
  </si>
  <si>
    <t xml:space="preserve">¿Podrías reducir el tamaño de la imagen en esta y en la 2 y 3? Ahora se ve la imagen enorme y no tenemos forma de reducir la imagen desde el json.</t>
  </si>
  <si>
    <t xml:space="preserve">https://drive.google.com/file/d/1XU1Ykco5Wbx_gh6E0BPA8pfLEfUe-LN2/view?usp=share_link</t>
  </si>
  <si>
    <t xml:space="preserve">Circunferencia con:
Centro
Cuerda
Arco</t>
  </si>
  <si>
    <t xml:space="preserve">M5_G_12a_2</t>
  </si>
  <si>
    <t xml:space="preserve">https://drive.google.com/file/d/1o6WvRlqnKHXJz1KXVBy8Odh72Se63mm8/view?usp=share_link</t>
  </si>
  <si>
    <t xml:space="preserve">Circunferencia con:
Centro
Sector circular
Tangente</t>
  </si>
  <si>
    <t xml:space="preserve">M5_G_12a_3</t>
  </si>
  <si>
    <t xml:space="preserve">https://drive.google.com/file/d/12YyXiAq6hpUF9j2-GJhBccrlgXvGtfXe/view?usp=share_link</t>
  </si>
  <si>
    <t xml:space="preserve">M5-G-12a IDENTIFICAR. Hint</t>
  </si>
  <si>
    <t xml:space="preserve">Una circunferencia con: centro, radio, diámetro, cuerda, arco, tangente y sector circular. Si es mucha información, que en la misma imagen haya dos circunferencias y entre ellas se repartan la información. Si tienen que ser 3, sin problema.
Hay que escribir el nombre de cada elemento en su lugar. 
https://gyazo.com/53398ba9e7240e12580d084aedff508f </t>
  </si>
  <si>
    <t xml:space="preserve">M5_G_12a_4</t>
  </si>
  <si>
    <t xml:space="preserve">Tienes que crear un lienzo con bastante anchura, como el M5-G-9a evocar, sin márgenes superiores o inferiores y los nombres de cada parte de la circunferencia fuera ligado a una raya y en color negro. https://gyazo.com/37ec853688abd81e0203249b3e0c606e </t>
  </si>
  <si>
    <t xml:space="preserve">https://drive.google.com/file/d/1OwfMW_idSGul2sTnrU5ArySkB0n5T1Eo/view?usp=sharing</t>
  </si>
  <si>
    <t xml:space="preserve">Partes circunferencia</t>
  </si>
  <si>
    <t xml:space="preserve">M5-G-12a-I-1</t>
  </si>
  <si>
    <t xml:space="preserve">M5-G-12a-4</t>
  </si>
  <si>
    <t xml:space="preserve">Traducir: circular sector, tangent, center, radius, diameter, chord, arc</t>
  </si>
  <si>
    <t xml:space="preserve">M5_G_12a_4a</t>
  </si>
  <si>
    <t xml:space="preserve">https://drive.google.com/file/d/1ubR1-CzqaTIIYeUicLyMed1xBqU4K1M_/view?usp=share_link</t>
  </si>
  <si>
    <t xml:space="preserve">Prismas y pirámides</t>
  </si>
  <si>
    <t xml:space="preserve">M5-G-13a 
Actividad 1
EVOCAR</t>
  </si>
  <si>
    <t xml:space="preserve">(reutiliza de 6º lo que necesites)</t>
  </si>
  <si>
    <t xml:space="preserve">Pirámide de base triangular naranja.</t>
  </si>
  <si>
    <t xml:space="preserve">M5_G_13a_1</t>
  </si>
  <si>
    <t xml:space="preserve">No me mates, pero los torcidos mejor no, todos rectos.</t>
  </si>
  <si>
    <t xml:space="preserve">https://drive.google.com/file/d/1mzBuu8DABJa6W2jLImsWzW15YboeelUZ/view?usp=sharing</t>
  </si>
  <si>
    <t xml:space="preserve">Pirámide de base cuadrada morada.</t>
  </si>
  <si>
    <t xml:space="preserve">M5_G_13a_2</t>
  </si>
  <si>
    <t xml:space="preserve">https://drive.google.com/file/d/1mLXC5mbNZ9PWPFUHe72gA0Aov8Acnx1U/view?usp=sharing</t>
  </si>
  <si>
    <t xml:space="preserve">Pirámide de base pentagonal roja.</t>
  </si>
  <si>
    <t xml:space="preserve">M5_G_13a_3</t>
  </si>
  <si>
    <t xml:space="preserve">https://drive.google.com/file/d/1SR2tZBpB-CoZ2qldobN8qkQox7W4vfZo/view?usp=sharing</t>
  </si>
  <si>
    <t xml:space="preserve">Prisma de base triangular verde.</t>
  </si>
  <si>
    <t xml:space="preserve">M5_G_13a_4</t>
  </si>
  <si>
    <t xml:space="preserve">https://drive.google.com/file/d/1DLXPwwiqJna7Cf6pUpZdzoYgkXk40K6l/view?usp=sharing</t>
  </si>
  <si>
    <t xml:space="preserve">Prisma de base cuadrada amarillo.</t>
  </si>
  <si>
    <t xml:space="preserve">M5_G_13a_5</t>
  </si>
  <si>
    <t xml:space="preserve">https://drive.google.com/file/d/1QK4-OWMWtR_DC4s3V6Q5G_-TXr68isb9/view?usp=sharing</t>
  </si>
  <si>
    <t xml:space="preserve">Prisma de base pentagonal azul.</t>
  </si>
  <si>
    <t xml:space="preserve">M5_G_13a_6</t>
  </si>
  <si>
    <t xml:space="preserve">https://drive.google.com/file/d/1_l2mZgNnCDn8tbHaGeDoHCvqLdN338qC/view?usp=sharing</t>
  </si>
  <si>
    <t xml:space="preserve">Elementos del poliedro</t>
  </si>
  <si>
    <t xml:space="preserve">M5-G-13b
IDENTIFICAR</t>
  </si>
  <si>
    <t xml:space="preserve">se pueden reusar de
M5-G-13d
IDENTIFICAR</t>
  </si>
  <si>
    <t xml:space="preserve">Cubo
Resaltar en todos un único vértice, una única arista y una única cara (es para una actividad de label, así que que no estén los 3 muy cercas los unos de los otros.
</t>
  </si>
  <si>
    <t xml:space="preserve">M5_G_13b_1</t>
  </si>
  <si>
    <t xml:space="preserve">Dale más margen a la imagen del cubo porfa.</t>
  </si>
  <si>
    <t xml:space="preserve">https://drive.google.com/file/d/1-SY02UhkI8tiklwEDoq_TLLL025OZ1s2/view?usp=sharing</t>
  </si>
  <si>
    <t xml:space="preserve">Pirámide triangular</t>
  </si>
  <si>
    <t xml:space="preserve">M5_G_13b_2</t>
  </si>
  <si>
    <t xml:space="preserve">https://drive.google.com/file/d/1u8TsJkDGMxg5S1ptSzHsHCNAzPwNJjAj/view?usp=sharing</t>
  </si>
  <si>
    <t xml:space="preserve">Prisma pentagonal</t>
  </si>
  <si>
    <t xml:space="preserve">M5_G_13b_3</t>
  </si>
  <si>
    <t xml:space="preserve">https://drive.google.com/file/d/1hfMz5lndX-72m9qgeLCGfOSIfGNTt3Y5/view?usp=sharing</t>
  </si>
  <si>
    <t xml:space="preserve">M5-G-13b
EVOCAR</t>
  </si>
  <si>
    <t xml:space="preserve">M5-G-13c EVOCAR
(Colores distintos)</t>
  </si>
  <si>
    <t xml:space="preserve">Pirámide cuadrangular
</t>
  </si>
  <si>
    <t xml:space="preserve">M5_G_13b_4</t>
  </si>
  <si>
    <t xml:space="preserve">Reducir margen superior en las imágenes de la pirámide y el tetraedro.</t>
  </si>
  <si>
    <t xml:space="preserve">https://drive.google.com/file/d/1yOO6neEN4TUSsZoGn-TdjJtzkjmRLTM4/view?usp=sharing</t>
  </si>
  <si>
    <t xml:space="preserve">Prisma rectangular </t>
  </si>
  <si>
    <t xml:space="preserve">M5_G_13b_5</t>
  </si>
  <si>
    <t xml:space="preserve">https://drive.google.com/file/d/1H71iV9nBRJdKXhwqpmNuixQDfxhTaH5Q/view?usp=sharing</t>
  </si>
  <si>
    <t xml:space="preserve">Tetraedro (reusar de M5-G-13d IDENTIFICAR)</t>
  </si>
  <si>
    <t xml:space="preserve">M5_G_13b_6</t>
  </si>
  <si>
    <t xml:space="preserve">https://drive.google.com/file/d/10AMGL_5LnVdvkT6RMbn68leG5IZFqxoD/view?usp=sharing</t>
  </si>
  <si>
    <t xml:space="preserve">M5-G-13b
EVOCAR Tratamiento de error</t>
  </si>
  <si>
    <t xml:space="preserve">La base es la misma que en la anterior fila</t>
  </si>
  <si>
    <t xml:space="preserve">Pirámide cuadrangular</t>
  </si>
  <si>
    <t xml:space="preserve">M5_G_13b_7</t>
  </si>
  <si>
    <t xml:space="preserve">¿Metes porfa el nombre tú a cada parte? Empieza en minúscula. Reduce también márgenes.
-------
Al final vamos a cambiar la imagen por completo. La imagen va a tener una figura en la que se marca un vértice, se colorea una cara, y se marca una arista. Cada parte tendrá una línea que lleve a su nombre.
------------------
Verla contigo para posicionar los números menos la del tetraedro.
----------
Has cogido las imágenes de Identificar en vez de Evocar. 
Aun así, por si te sirve para después, las imágenes de las caras que tengan todos los números en el centro de las caras. Me ha resultado raro el que se cambiara de color la figura, pero entiendo que es para diferenciarla de las aristas. Y en la de las aristas, los números de a partir de 10 en la el cubo y a partir del 13 en la pirámide pentagonal se pegaban mucho.
---------------
La idea es la misma que: M5-G-9a EVOCAR
TE. ¿Se podría hacer lo mismo, una imagen con tres figuras, en la primera se numeran los vértices, en la segunda las caras y en la última las aristas?</t>
  </si>
  <si>
    <t xml:space="preserve">https://drive.google.com/file/d/1Ekqxtp54Hy8CEbfvrcsw-Pn1rstMFlyT/view?usp=sharing</t>
  </si>
  <si>
    <t xml:space="preserve">M5-G-13b-7</t>
  </si>
  <si>
    <t xml:space="preserve">Pirámide cuadrangular: vertex, edge, face</t>
  </si>
  <si>
    <t xml:space="preserve">M5_G_13b_7a</t>
  </si>
  <si>
    <t xml:space="preserve">https://drive.google.com/file/d/1UgAo3kOavCYqlP2kZQhyTBZHikEW6vRN/view?usp=share_link</t>
  </si>
  <si>
    <t xml:space="preserve">Prisma rectangular</t>
  </si>
  <si>
    <t xml:space="preserve">M5_G_13b_8</t>
  </si>
  <si>
    <t xml:space="preserve">https://drive.google.com/file/d/1kfVhxGbKbR-OfJXwtdPBugMOMRZoHPLp/view?usp=sharing</t>
  </si>
  <si>
    <t xml:space="preserve">M5-G-13b-8</t>
  </si>
  <si>
    <t xml:space="preserve">Prisma rectangular: vertex, edge, face</t>
  </si>
  <si>
    <t xml:space="preserve">M5_G_13b_8a</t>
  </si>
  <si>
    <t xml:space="preserve">https://drive.google.com/file/d/1wuUDfDytAlHyV71-dUcANIaAmVYhUP1M/view?usp=share_link</t>
  </si>
  <si>
    <t xml:space="preserve">Tetraedro</t>
  </si>
  <si>
    <t xml:space="preserve">M5_G_13b_9</t>
  </si>
  <si>
    <t xml:space="preserve">https://drive.google.com/file/d/1tQZJCVUnu5VHzXmz4PU8Y70d86tzTzTv/view?usp=sharing</t>
  </si>
  <si>
    <t xml:space="preserve">M5-G-13b-9</t>
  </si>
  <si>
    <t xml:space="preserve">Tetraedro: vertex, edge, face</t>
  </si>
  <si>
    <t xml:space="preserve">M5_G_13b_9a</t>
  </si>
  <si>
    <t xml:space="preserve">https://drive.google.com/file/d/1RTZ6VUGakZZjN8pwjQl7VFmNlU3f_6nl/view?usp=share_link</t>
  </si>
  <si>
    <t xml:space="preserve">Desarrollo de poliedros</t>
  </si>
  <si>
    <t xml:space="preserve">M5-G-13c IDENTIFICAR</t>
  </si>
  <si>
    <t xml:space="preserve">Desarrollo plano de prisma triangular</t>
  </si>
  <si>
    <t xml:space="preserve">M5_G_13c_1</t>
  </si>
  <si>
    <t xml:space="preserve">https://drive.google.com/file/d/1CggUvgF9GMiSaG-ULMjmNft55qvKgBWE/view?usp=sharing</t>
  </si>
  <si>
    <t xml:space="preserve">Desarrollo plano de cubo</t>
  </si>
  <si>
    <t xml:space="preserve">M5_G_13c_2</t>
  </si>
  <si>
    <t xml:space="preserve">https://drive.google.com/file/d/1bC2HNmkhjkb7GOfksGRXF52ZKUfOnaoE/view?usp=sharing</t>
  </si>
  <si>
    <t xml:space="preserve">Desarrollo plano de pirámide triangular</t>
  </si>
  <si>
    <t xml:space="preserve">M5_G_13c_3</t>
  </si>
  <si>
    <t xml:space="preserve">https://drive.google.com/file/d/1hVx03agmGs_WWH4dEE2aj-CyuWeMG6TJ/view?usp=sharing</t>
  </si>
  <si>
    <t xml:space="preserve">Desarrollo plano de prisma rectángular</t>
  </si>
  <si>
    <t xml:space="preserve">M5_G_13c_4</t>
  </si>
  <si>
    <t xml:space="preserve">https://drive.google.com/file/d/1AWkcf2W2bBiazDhvdFogcUJpa2h_HJpY/view?usp=sharing</t>
  </si>
  <si>
    <t xml:space="preserve">Desarrollo plano de octaedro</t>
  </si>
  <si>
    <t xml:space="preserve">M5_G_13c_5</t>
  </si>
  <si>
    <t xml:space="preserve">https://drive.google.com/file/d/1jb14w0_Pp115TaVmYEpHjMT3R_ckihJj/view?usp=sharing</t>
  </si>
  <si>
    <t xml:space="preserve">M5-G-13c EVOCAR</t>
  </si>
  <si>
    <t xml:space="preserve">Reutilizar lo que se pueda de:
M5-G-13d IDENTIFICAR
M5-G-13a  Actividad 1 EVOCAR
(cambiar colores)</t>
  </si>
  <si>
    <t xml:space="preserve">prisma hexagonal</t>
  </si>
  <si>
    <t xml:space="preserve">M5_G_13c_6</t>
  </si>
  <si>
    <t xml:space="preserve">Hay que rehacer el prisma rectangular. Tiene que ser un prima en el que las bases son rectángulos, no solo las caras.</t>
  </si>
  <si>
    <t xml:space="preserve">https://drive.google.com/file/d/1x2XjJRtc8n5ZfMuoCysZoEiZ7ri-F8zw/view?usp=sharing</t>
  </si>
  <si>
    <t xml:space="preserve">desarrollo prisma rectangular</t>
  </si>
  <si>
    <t xml:space="preserve">M5_G_13c_7</t>
  </si>
  <si>
    <t xml:space="preserve">https://drive.google.com/file/d/1nGVEWo_IGhbH_IkAzqyJPDgQMpAvwcBl/view?usp=sharing</t>
  </si>
  <si>
    <t xml:space="preserve">desarrollo pirámide cuadrangular</t>
  </si>
  <si>
    <t xml:space="preserve">M5_G_13c_8</t>
  </si>
  <si>
    <t xml:space="preserve">https://drive.google.com/file/d/1Ibe1-ukqvC4CHBv-v4G1cBFsvhcSCjm0/view?usp=sharing</t>
  </si>
  <si>
    <t xml:space="preserve">desarrollo pirámide triangular</t>
  </si>
  <si>
    <t xml:space="preserve">M5_G_13c_9</t>
  </si>
  <si>
    <t xml:space="preserve">https://drive.google.com/file/d/1edhHI-upEpeyMpD9LZhf7bvGKjXw9r24/view?usp=sharing</t>
  </si>
  <si>
    <t xml:space="preserve">desarrollo icosaedro</t>
  </si>
  <si>
    <t xml:space="preserve">M5_G_13c_10</t>
  </si>
  <si>
    <t xml:space="preserve">https://drive.google.com/file/d/1GwjTWDRaBhLchPSTAB3SiKSDp1YPBjY4/view?usp=sharing</t>
  </si>
  <si>
    <t xml:space="preserve">desarrollo dodecaedro</t>
  </si>
  <si>
    <t xml:space="preserve">M5_G_13c_11</t>
  </si>
  <si>
    <t xml:space="preserve">https://drive.google.com/file/d/1UHrPPR0f6hrLwXvjYWMoaNVKC69GJEgS/view?usp=sharing</t>
  </si>
  <si>
    <t xml:space="preserve">Poliedros regulares</t>
  </si>
  <si>
    <t xml:space="preserve">M5-G-13d
IDENTIFICAR</t>
  </si>
  <si>
    <t xml:space="preserve">Dibujar con colores distintos:
Icosaedro</t>
  </si>
  <si>
    <t xml:space="preserve">M5_G_13d_1</t>
  </si>
  <si>
    <t xml:space="preserve">En el tetraedro, ¿la base es un triángulo equilátero? Me parece que tiene una forma rara.</t>
  </si>
  <si>
    <t xml:space="preserve">https://drive.google.com/file/d/1XfWusissJ485MP6pb2lLN7GPYTX1HXFh/view?usp=sharing</t>
  </si>
  <si>
    <t xml:space="preserve">M5_G_13d_2</t>
  </si>
  <si>
    <t xml:space="preserve">https://drive.google.com/file/d/1ZlO_sTY1Q8pHSaWBgOkL0nAl8s8vqOX5/view?usp=sharing</t>
  </si>
  <si>
    <t xml:space="preserve">Octaedro</t>
  </si>
  <si>
    <t xml:space="preserve">M5_G_13d_3</t>
  </si>
  <si>
    <t xml:space="preserve">https://drive.google.com/file/d/1giYqD_ulsTB0I1HQF4D7evGDuE8Yqwu4/view?usp=sharing</t>
  </si>
  <si>
    <t xml:space="preserve">Hexaedro</t>
  </si>
  <si>
    <t xml:space="preserve">M5_G_13d_4</t>
  </si>
  <si>
    <t xml:space="preserve">https://drive.google.com/file/d/1HYo4tU37u0zzRmVnk9r7Or3dTFeQ793S/view?usp=sharing</t>
  </si>
  <si>
    <t xml:space="preserve">Dodecaedro</t>
  </si>
  <si>
    <t xml:space="preserve">M5_G_13d_5</t>
  </si>
  <si>
    <t xml:space="preserve">https://drive.google.com/file/d/1gT82BECaqY2bxSpEtKyKLoLR88r9kngo/view?usp=sharing</t>
  </si>
  <si>
    <t xml:space="preserve">Cuerpos redondos</t>
  </si>
  <si>
    <t xml:space="preserve">M5-G-14a EVOCAR</t>
  </si>
  <si>
    <t xml:space="preserve">cono tráfico
Reutilizar de: https://drive.google.com/drive/folders/1_80svbGuQhY035cGgZRom3Lc3XPIcsk-</t>
  </si>
  <si>
    <t xml:space="preserve">M5_G_14a_1</t>
  </si>
  <si>
    <t xml:space="preserve">https://drive.google.com/file/d/1NtmOyiua_Y3AweDHBRsFDEoxzUacUnRg/view?usp=sharing</t>
  </si>
  <si>
    <t xml:space="preserve">tipi (reutilizar del de 6º)</t>
  </si>
  <si>
    <t xml:space="preserve">M5_G_14a_2</t>
  </si>
  <si>
    <t xml:space="preserve">https://drive.google.com/file/d/1n62D3Hm3fvHetP8DbRWgunUlfvvhtAHP/view?usp=sharing</t>
  </si>
  <si>
    <t xml:space="preserve">pelota de tenis</t>
  </si>
  <si>
    <t xml:space="preserve">M5_G_14a_3</t>
  </si>
  <si>
    <t xml:space="preserve">https://drive.google.com/file/d/1F6Re_XK0gTIqpih5-eybwEhhDhUCWM3o/view?usp=sharing</t>
  </si>
  <si>
    <t xml:space="preserve">canica</t>
  </si>
  <si>
    <t xml:space="preserve">M5_G_14a_4</t>
  </si>
  <si>
    <t xml:space="preserve">https://drive.google.com/file/d/1K_xaf2kFNzQjLE23cTgwRd5ehbwHSwc_/view?usp=sharing</t>
  </si>
  <si>
    <t xml:space="preserve">lata de sopa</t>
  </si>
  <si>
    <t xml:space="preserve">M5_G_14a_5</t>
  </si>
  <si>
    <t xml:space="preserve">https://drive.google.com/file/d/1rTY7dtsnb7CvVRd_j6aoo7fqF78f2KZK/view?usp=sharing</t>
  </si>
  <si>
    <t xml:space="preserve">tarta</t>
  </si>
  <si>
    <t xml:space="preserve">M5_G_14a_6</t>
  </si>
  <si>
    <t xml:space="preserve">https://drive.google.com/file/d/1Cfq9xFL3tLlBPMUXoGrF-G-moMbadHd5/view?usp=sharing</t>
  </si>
  <si>
    <t xml:space="preserve">Elementos básicos</t>
  </si>
  <si>
    <t xml:space="preserve">M5-G-14b EVOCAR</t>
  </si>
  <si>
    <t xml:space="preserve">Cono con flechas que señalan:
-cúspide
-superficie curva
-base
https://gyazo.com/d5f3e1b821bc487fa7951709fc7a2771 </t>
  </si>
  <si>
    <t xml:space="preserve">M5_G_14b_1</t>
  </si>
  <si>
    <t xml:space="preserve">Dar bastante margen a los lados. https://gyazo.com/096c1b149d10af2057f834a7272a30d2 
---------------
El cilindro solo tenía que tener una línea a una de las bases, no a las 2 ;)</t>
  </si>
  <si>
    <t xml:space="preserve">https://drive.google.com/file/d/1rAUBQ0AJqab8pZbWGktnlvrwQRHjD4KA/view?usp=sharing</t>
  </si>
  <si>
    <t xml:space="preserve">Cilindro con flechas que señala: 
-superficie curva 
-base</t>
  </si>
  <si>
    <t xml:space="preserve">M5_G_14b_2</t>
  </si>
  <si>
    <t xml:space="preserve">https://drive.google.com/file/d/12mmyGwtWdhU2KqWU0qMQUVTGkw8F3YXI/view?usp=sharing</t>
  </si>
  <si>
    <t xml:space="preserve">Desarrollo cilindro</t>
  </si>
  <si>
    <t xml:space="preserve">M5-G-14c
Identificar</t>
  </si>
  <si>
    <t xml:space="preserve">Desarrollo cilindro azul</t>
  </si>
  <si>
    <t xml:space="preserve">M5_G_14c_1</t>
  </si>
  <si>
    <t xml:space="preserve">https://drive.google.com/file/d/1tW4Ar3_YhjGzYPlTh_6_3yCUOvEvI8YK/view?usp=sharing</t>
  </si>
  <si>
    <t xml:space="preserve">Desarrollo cono</t>
  </si>
  <si>
    <t xml:space="preserve">Desarrollo cono azul</t>
  </si>
  <si>
    <t xml:space="preserve">M5_G_14c_2</t>
  </si>
  <si>
    <t xml:space="preserve">https://drive.google.com/file/d/1-ZjwJVfRLLJjSGIcHxGUd3oOVupRh5OG/view?usp=sharing</t>
  </si>
  <si>
    <t xml:space="preserve">Desarrollo cilindro amarillo</t>
  </si>
  <si>
    <t xml:space="preserve">M5_G_14c_3</t>
  </si>
  <si>
    <t xml:space="preserve">https://drive.google.com/file/d/1QbK47vIO95mVfuF7LZFLyDAK58luJwso/view?usp=sharing</t>
  </si>
  <si>
    <t xml:space="preserve">Desarrollo cono rojo</t>
  </si>
  <si>
    <t xml:space="preserve">M5_G_14c_4</t>
  </si>
  <si>
    <t xml:space="preserve">https://drive.google.com/file/d/1Rw7RSkle_kL3hm2ixnMjj6NeIrHOtaQw/view?usp=sharing</t>
  </si>
  <si>
    <t xml:space="preserve">Hortensia</t>
  </si>
  <si>
    <t xml:space="preserve">M5-MyM-1b
Actividad 4 APLICAR</t>
  </si>
  <si>
    <t xml:space="preserve">Altura del arbusto</t>
  </si>
  <si>
    <t xml:space="preserve">Dibujar una hortensia y añadir a la derecha una línea con flechas que refiera a la altura del arbusto para poner después la medida.
https://drive.google.com/file/d/1NOC9BtYaFqQxcV6Z_0t0bUp3hCXPKJfQ/view?usp=sharing</t>
  </si>
  <si>
    <t xml:space="preserve">M5_MyM_1b_1</t>
  </si>
  <si>
    <t xml:space="preserve">Alberto: si es posible, confirmarme con una captura que se ve bien en los ejercicios, por si hay que hacer ajustes de color. Gracias!!
Pablo: Lo veo guay, pero ponle las líneas de puntos y las flechas para poner la altura. (me gusta cómo has hecho la sombra)</t>
  </si>
  <si>
    <t xml:space="preserve">https://drive.google.com/drive/folders/1hQllQ-u7JMJtkKJ64iOR9uaDoDmXkH0s?usp=sharing</t>
  </si>
  <si>
    <t xml:space="preserve">Relojes</t>
  </si>
  <si>
    <t xml:space="preserve">M5-MyM-5a
Actividad 1 y 2
IDENTIFICAR</t>
  </si>
  <si>
    <t xml:space="preserve">Reloj analógico: 10:25</t>
  </si>
  <si>
    <t xml:space="preserve">M5_MyM_5a_1</t>
  </si>
  <si>
    <t xml:space="preserve">En todas estas imágenes de relojes necesitamos que sean más pequeñas, pero de 300 de ancho.</t>
  </si>
  <si>
    <t xml:space="preserve">https://drive.google.com/file/d/1-kStvFLZZQtINuc_kAXeAK0w6zuGRSfk/view?usp=sharing</t>
  </si>
  <si>
    <t xml:space="preserve">Reloj analógico: 9:45</t>
  </si>
  <si>
    <t xml:space="preserve">M5_MyM_5a_2</t>
  </si>
  <si>
    <t xml:space="preserve">https://drive.google.com/file/d/16AJtc9mD5KQ8z90Cv4asy1loDb8zd-Tz/view?usp=sharing</t>
  </si>
  <si>
    <t xml:space="preserve">Reloj analógico: 12:37</t>
  </si>
  <si>
    <t xml:space="preserve">M5_MyM_5a_3</t>
  </si>
  <si>
    <t xml:space="preserve">https://drive.google.com/file/d/1mmMbjswa84jOJpFYMJE18kjIFMndN7vT/view?usp=sharing</t>
  </si>
  <si>
    <t xml:space="preserve">Reloj analógico: 8:20</t>
  </si>
  <si>
    <t xml:space="preserve">M5_MyM_5a_4</t>
  </si>
  <si>
    <t xml:space="preserve">https://drive.google.com/file/d/1KSdgHYpmshLMxBgPYpRt8v1NrYqRAM3H/view?usp=sharing</t>
  </si>
  <si>
    <t xml:space="preserve">Reloj analógico: 3:59</t>
  </si>
  <si>
    <t xml:space="preserve">M5_MyM_5a_5</t>
  </si>
  <si>
    <t xml:space="preserve">https://drive.google.com/file/d/1E1fLp-ncQYtTwrlJOc7qObIgSDVRMGp4/view?usp=sharing</t>
  </si>
  <si>
    <t xml:space="preserve">Reloj analógico: 1:12</t>
  </si>
  <si>
    <t xml:space="preserve">M5_MyM_5a_6</t>
  </si>
  <si>
    <t xml:space="preserve">https://drive.google.com/file/d/1Lxtt00X4n576lPrRt-MxBM8cdxJJjqWq/view?usp=sharing</t>
  </si>
  <si>
    <t xml:space="preserve">Reloj analógico: 4:30</t>
  </si>
  <si>
    <t xml:space="preserve">M5_MyM_5a_7</t>
  </si>
  <si>
    <t xml:space="preserve">https://drive.google.com/file/d/1fQu_QP41GK2UntxE02HfN2SM25i-57z9/view?usp=sharing</t>
  </si>
  <si>
    <t xml:space="preserve">Reloj analógico: 10:05</t>
  </si>
  <si>
    <t xml:space="preserve">M5_MyM_5a_8</t>
  </si>
  <si>
    <t xml:space="preserve">https://drive.google.com/file/d/14Kox7bHYMKE2qUNAhq7PYk4MBJjTw1Ge/view?usp=sharing</t>
  </si>
  <si>
    <t xml:space="preserve">Reloj analógico: 8:50</t>
  </si>
  <si>
    <t xml:space="preserve">M5_MyM_5a_9</t>
  </si>
  <si>
    <t xml:space="preserve">https://drive.google.com/file/d/1BEvvnprPolyksB5ne6jhFwETlosUoKJw/view?usp=sharing</t>
  </si>
  <si>
    <t xml:space="preserve">Reloj digital: 10:25</t>
  </si>
  <si>
    <t xml:space="preserve">M5_MyM_5a_10</t>
  </si>
  <si>
    <t xml:space="preserve">https://drive.google.com/file/d/1ssbFvvX5_wXzmWNmjDyPThuHJLxUI5dR/view?usp=sharing</t>
  </si>
  <si>
    <t xml:space="preserve">Reloj digital: 9:45</t>
  </si>
  <si>
    <t xml:space="preserve">M5_MyM_5a_11</t>
  </si>
  <si>
    <t xml:space="preserve">https://drive.google.com/file/d/1VkMSjy5NhcK3pDXf_Uls-qNJ0Vof2d21/view?usp=sharing</t>
  </si>
  <si>
    <t xml:space="preserve">Reloj digital: 12:37</t>
  </si>
  <si>
    <t xml:space="preserve">M5_MyM_5a_12</t>
  </si>
  <si>
    <t xml:space="preserve">https://drive.google.com/file/d/1vFzyWtbwtua_i614XmVN2ebYWCg2X_VL/view?usp=sharing</t>
  </si>
  <si>
    <t xml:space="preserve">Reloj digital: 8:20</t>
  </si>
  <si>
    <t xml:space="preserve">M5_MyM_5a_13</t>
  </si>
  <si>
    <t xml:space="preserve">https://drive.google.com/file/d/1FepPklkED1fs1I_SvbjpOBUvSnnxZYTQ/view?usp=sharing</t>
  </si>
  <si>
    <t xml:space="preserve">Reloj digital: 3:59</t>
  </si>
  <si>
    <t xml:space="preserve">M5_MyM_5a_14</t>
  </si>
  <si>
    <t xml:space="preserve">https://drive.google.com/file/d/1gWdX4_NsbsDv_53vVxZ1KxvreEMKnSEe/view?usp=sharing</t>
  </si>
  <si>
    <t xml:space="preserve">Reloj digital: 1:12</t>
  </si>
  <si>
    <t xml:space="preserve">M5_MyM_5a_15</t>
  </si>
  <si>
    <t xml:space="preserve">https://drive.google.com/file/d/1igJSnnlYb2JdeqjVZrSZQu14uzhzhAcz/view?usp=sharing</t>
  </si>
  <si>
    <t xml:space="preserve">Reloj digital: 4:30</t>
  </si>
  <si>
    <t xml:space="preserve">M5_MyM_5a_16</t>
  </si>
  <si>
    <t xml:space="preserve">https://drive.google.com/file/d/1LbWEihGkmMuJEmZlK1ABsTAq-TIP2tSR/view?usp=sharing</t>
  </si>
  <si>
    <t xml:space="preserve">Reloj digital: 10:05</t>
  </si>
  <si>
    <t xml:space="preserve">M5_MyM_5a_17</t>
  </si>
  <si>
    <t xml:space="preserve">https://drive.google.com/file/d/1Jg1ZbtWSoPyPhlXCMhygcJI5-8gNacY7/view?usp=sharing</t>
  </si>
  <si>
    <t xml:space="preserve">Reloj digital: 8:50</t>
  </si>
  <si>
    <t xml:space="preserve">M5_MyM_5a_18</t>
  </si>
  <si>
    <t xml:space="preserve">https://drive.google.com/file/d/1wbmNHUcCkNKJjX0MBhPJHKEWAb5WQCFm/view?usp=sharing</t>
  </si>
  <si>
    <t xml:space="preserve">M5-MyM-5a
Actividad 1 y 2
EVOCAR</t>
  </si>
  <si>
    <t xml:space="preserve">Reloj analógico: 6:20</t>
  </si>
  <si>
    <t xml:space="preserve">M5_MyM_5a_19</t>
  </si>
  <si>
    <t xml:space="preserve">https://drive.google.com/file/d/1Q71TTsNjC49aShBPCO6ea4u9tGHvsRIx/view?usp=sharing</t>
  </si>
  <si>
    <t xml:space="preserve">Reloj analógico: 9:15</t>
  </si>
  <si>
    <t xml:space="preserve">M5_MyM_5a_20</t>
  </si>
  <si>
    <t xml:space="preserve">https://drive.google.com/file/d/1N4uB0CO6Pm97y1B04lAEu49wlP-wDFpO/view?usp=sharing</t>
  </si>
  <si>
    <t xml:space="preserve">Reloj analógico: 8:55</t>
  </si>
  <si>
    <t xml:space="preserve">M5_MyM_5a_21</t>
  </si>
  <si>
    <t xml:space="preserve">https://drive.google.com/file/d/1d-FHxDi7FJv0dhkfXOt0qA0bwiJGKdL0/view?usp=sharing</t>
  </si>
  <si>
    <t xml:space="preserve">Reloj analógico: 2:30</t>
  </si>
  <si>
    <t xml:space="preserve">M5_MyM_5a_22</t>
  </si>
  <si>
    <t xml:space="preserve">https://drive.google.com/file/d/1Vfpg3vsRnG0l7VLYCq3dILz5-ESV0ipq/view?usp=sharing</t>
  </si>
  <si>
    <t xml:space="preserve">Reloj analógico: 5:10</t>
  </si>
  <si>
    <t xml:space="preserve">M5_MyM_5a_23</t>
  </si>
  <si>
    <t xml:space="preserve">https://drive.google.com/file/d/1jca3S40rcT1kMiCIzmDNOP2Zwp4LiBfs/view?usp=sharing</t>
  </si>
  <si>
    <t xml:space="preserve">Reloj analógico: 11:45</t>
  </si>
  <si>
    <t xml:space="preserve">M5_MyM_5a_24</t>
  </si>
  <si>
    <t xml:space="preserve">https://drive.google.com/file/d/1YHd1fzUMBHtVSZx-xJVI6aa38WluQgAq/view?usp=sharing</t>
  </si>
  <si>
    <t xml:space="preserve">Reloj digital: 1:20</t>
  </si>
  <si>
    <t xml:space="preserve">M5_MyM_5a_25</t>
  </si>
  <si>
    <t xml:space="preserve">https://drive.google.com/file/d/1HTO7cydMtSlTVXX3V8knv96k2Mp1O7OH/view?usp=sharing</t>
  </si>
  <si>
    <t xml:space="preserve">Reloj digital: 3:40</t>
  </si>
  <si>
    <t xml:space="preserve">M5_MyM_5a_26</t>
  </si>
  <si>
    <t xml:space="preserve">https://drive.google.com/file/d/1p4N0AdXhsmETceDtQPMYYcLCutfkjZ0v/view?usp=sharing</t>
  </si>
  <si>
    <t xml:space="preserve">Reloj digital: 10:20</t>
  </si>
  <si>
    <t xml:space="preserve">M5_MyM_5a_27</t>
  </si>
  <si>
    <t xml:space="preserve">https://drive.google.com/file/d/1KzRWaJ-NsZZZpbvOvhehqyf_NgZMg1wM/view?usp=sharing</t>
  </si>
  <si>
    <t xml:space="preserve">Estimación de ángulos</t>
  </si>
  <si>
    <t xml:space="preserve">M5-MyM-10e
IDENTIFICAR</t>
  </si>
  <si>
    <t xml:space="preserve">Ángulo de 120°
(ejemplo de los 5 primeros ángulos)
https://gyazo.com/25d652d16d1b095ee6a4f89075134b34 </t>
  </si>
  <si>
    <t xml:space="preserve">M5_MyM_10e_1</t>
  </si>
  <si>
    <t xml:space="preserve">El lado inferior de los ángulos a la misma altura en todas las imágenes, que no se haya uno más elevado que el resto.
--&gt; Los lados de todos los ángulos tienen que ser igual de largos en todas las imágenes.</t>
  </si>
  <si>
    <t xml:space="preserve">https://drive.google.com/file/d/1E8oDn8oDlYFE3XGOoxoJRvAUnkX5gPG_/view?usp=sharing</t>
  </si>
  <si>
    <t xml:space="preserve">Ángulo de 60°</t>
  </si>
  <si>
    <t xml:space="preserve">M5_MyM_10e_2</t>
  </si>
  <si>
    <t xml:space="preserve">https://drive.google.com/file/d/1TXbmC1wmQvl45V0WVYMv-ZyQfJ_S0tZa/view?usp=sharing</t>
  </si>
  <si>
    <t xml:space="preserve">Ángulo de 30°</t>
  </si>
  <si>
    <t xml:space="preserve">M5_MyM_10e_3</t>
  </si>
  <si>
    <t xml:space="preserve">https://drive.google.com/file/d/1VKed8yW0qRR7ERh_vVIFzNf_w4j_AjRk/view?usp=sharing</t>
  </si>
  <si>
    <t xml:space="preserve">Ángulo de 90°</t>
  </si>
  <si>
    <t xml:space="preserve">M5_MyM_10e_4</t>
  </si>
  <si>
    <t xml:space="preserve">https://drive.google.com/file/d/1BSqUqNtLKGzg7dYRQAeje8s8ITumsRVN/view?usp=sharing</t>
  </si>
  <si>
    <t xml:space="preserve">Ángulo 150°</t>
  </si>
  <si>
    <t xml:space="preserve">M5_MyM_10e_5</t>
  </si>
  <si>
    <t xml:space="preserve">https://drive.google.com/file/d/1uJ9TAtC07O6uwRJpK93-ddE_eg1l1e3z/view?usp=sharing</t>
  </si>
  <si>
    <t xml:space="preserve">Ángulo de 25°</t>
  </si>
  <si>
    <t xml:space="preserve">M5_MyM_10e_6</t>
  </si>
  <si>
    <t xml:space="preserve">https://drive.google.com/file/d/1AaMMPpgw0HQRxmjK3zed2VbvsSJdFqeB/view?usp=sharing</t>
  </si>
  <si>
    <t xml:space="preserve">M5-MyM-10e
EVOCAR</t>
  </si>
  <si>
    <t xml:space="preserve">Ángulo de 45°</t>
  </si>
  <si>
    <t xml:space="preserve">M5_MyM_10e_7</t>
  </si>
  <si>
    <t xml:space="preserve">https://drive.google.com/file/d/1GRvcX55ypPnmG3kng81zvmwoXiNivycG/view?usp=sharing</t>
  </si>
  <si>
    <t xml:space="preserve">Ángulo de 130°</t>
  </si>
  <si>
    <t xml:space="preserve">M5_MyM_10e_8</t>
  </si>
  <si>
    <t xml:space="preserve">https://drive.google.com/file/d/1K31wgyUnQhR04C7EvWTJs2u47BAHo7GP/view?usp=sharing</t>
  </si>
  <si>
    <t xml:space="preserve">Ángulo de 80°</t>
  </si>
  <si>
    <t xml:space="preserve">M5_MyM_10e_9</t>
  </si>
  <si>
    <t xml:space="preserve">https://drive.google.com/file/d/19kkegMMaAPARpnXvKVh_Ols3_aStmH7I/view?usp=sharing</t>
  </si>
  <si>
    <t xml:space="preserve">Pictogramas</t>
  </si>
  <si>
    <t xml:space="preserve">M5-EyP-6a
M5-EyP-6b</t>
  </si>
  <si>
    <t xml:space="preserve">Pluma de bádminton</t>
  </si>
  <si>
    <t xml:space="preserve">M5_EyP_6a_1</t>
  </si>
  <si>
    <t xml:space="preserve">https://drive.google.com/file/d/1jXrwwK0RvoVzu4l6_o7UJ0BzVEyyoX2v/view?usp=sharing</t>
  </si>
  <si>
    <t xml:space="preserve">Coche</t>
  </si>
  <si>
    <t xml:space="preserve">M5_EyP_6a_2</t>
  </si>
  <si>
    <t xml:space="preserve">https://drive.google.com/file/d/1YVzvNc22b3AWI940lfbCgzjb6KQZVE9A/view?usp=sharing</t>
  </si>
  <si>
    <t xml:space="preserve">Botella de agua</t>
  </si>
  <si>
    <t xml:space="preserve">M5_EyP_6a_3</t>
  </si>
  <si>
    <t xml:space="preserve">https://drive.google.com/file/d/1ruErykmjxhBQgpr7u5XCaUrzcHC0a9_z/view?usp=sharing</t>
  </si>
  <si>
    <t xml:space="preserve">Manzana</t>
  </si>
  <si>
    <t xml:space="preserve">M5_EyP_6a_4</t>
  </si>
  <si>
    <t xml:space="preserve">https://drive.google.com/file/d/15LUPwXQ_IGjWmYmm-fjvJH1uKXIokEl3/view?usp=sharing</t>
  </si>
  <si>
    <t xml:space="preserve">Bicicleta</t>
  </si>
  <si>
    <t xml:space="preserve">M5_EyP_6a_5</t>
  </si>
  <si>
    <t xml:space="preserve">https://drive.google.com/file/d/123iaLwU8uoTivJj9WBeT4jp7vzcs_MTY/view?usp=sharing</t>
  </si>
  <si>
    <t xml:space="preserve">Corcheas</t>
  </si>
  <si>
    <t xml:space="preserve">M5_EyP_6a_6</t>
  </si>
  <si>
    <t xml:space="preserve">https://drive.google.com/file/d/1gIIYgXRrtuvoXv79vnX29xHx-QLEgUYZ/view?usp=sharing</t>
  </si>
  <si>
    <t xml:space="preserve">M5_EyP_6a_7</t>
  </si>
  <si>
    <t xml:space="preserve">https://drive.google.com/file/d/1WN8b3dlzpoye56m-eTo3FG7im1Mwm8rJ/view?usp=sharing</t>
  </si>
  <si>
    <t xml:space="preserve">Libro</t>
  </si>
  <si>
    <t xml:space="preserve">M5_EyP_6a_8</t>
  </si>
  <si>
    <t xml:space="preserve">https://drive.google.com/file/d/1UXKYPRaLXK2PX6k2fwL7Z_LG-9zxTGxH/view?usp=sharing</t>
  </si>
  <si>
    <t xml:space="preserve">Perro</t>
  </si>
  <si>
    <t xml:space="preserve">M5_EyP_6a_9</t>
  </si>
  <si>
    <t xml:space="preserve">https://drive.google.com/file/d/197T7-WPed9FbKK11qfbCkMgHYtvFmFpK/view?usp=sharing</t>
  </si>
  <si>
    <t xml:space="preserve">Gato</t>
  </si>
  <si>
    <t xml:space="preserve">M5_EyP_6a_10</t>
  </si>
  <si>
    <t xml:space="preserve">https://drive.google.com/file/d/1_oIW4vCww0IKhGMVTNh8LISkzsLxEDyE/view?usp=sharing</t>
  </si>
  <si>
    <t xml:space="preserve">Pelota de baloncesto
</t>
  </si>
  <si>
    <t xml:space="preserve">M5_EyP_6a_11</t>
  </si>
  <si>
    <t xml:space="preserve">https://drive.google.com/file/d/1lBEbHGO9uhyQB-iRaM65gicws1UKNihe/view?usp=sharing</t>
  </si>
  <si>
    <t xml:space="preserve">Globo</t>
  </si>
  <si>
    <t xml:space="preserve">M5_EyP_6a_12</t>
  </si>
  <si>
    <t xml:space="preserve">https://drive.google.com/file/d/1_VZm2UW8wT8bf6Q8Zo42t8O5lktR_4G5/view?usp=sharing</t>
  </si>
  <si>
    <t xml:space="preserve">Conversión de unidades, centenas, decenas...</t>
  </si>
  <si>
    <t xml:space="preserve">M5-NyO-1c IDENTIFICAR</t>
  </si>
  <si>
    <t xml:space="preserve">Como las de conversión de unidades (mismos símbolos, colores...) pero estos datos: https://drive.google.com/file/d/145qk7JNUHxCvSX5g1lN7YMzFIZK1DFLW/view?usp=sharing</t>
  </si>
  <si>
    <t xml:space="preserve">M5_NyO_1c_1</t>
  </si>
  <si>
    <t xml:space="preserve">Primero aparecen las DMM y después las UMM</t>
  </si>
  <si>
    <t xml:space="preserve">https://drive.google.com/file/d/1oVx0Zr-BKLMg5K_yAek_z1PuoXBYScwG/view?usp=sharing</t>
  </si>
  <si>
    <t xml:space="preserve">M5-NyO-1c-1</t>
  </si>
  <si>
    <t xml:space="preserve">En estas pelotas tiene que entrar la forma extendida del nombre. No vamos con siglas. https://gyazo.com/9f71872e7681d2bbadd10966cef86a2e  </t>
  </si>
  <si>
    <t xml:space="preserve">M5_NyO_1c_1a</t>
  </si>
  <si>
    <t xml:space="preserve">https://drive.google.com/file/d/1CiYwJpe2JEFf18pr4kM9nBK0bBU48Lnh/view?usp=share_link</t>
  </si>
  <si>
    <t xml:space="preserve">Recta numérica vacía</t>
  </si>
  <si>
    <t xml:space="preserve">M5-NyO-2b
IDENTIFICAR</t>
  </si>
  <si>
    <t xml:space="preserve">Como esta imagen, pero sin números. Solamente la línea negra y las divisiones negras, todo lo demás fuera. Deja solo 8 de las divisiones horizontales. https://drive.google.com/file/d/1vHM6FXrwg_olPHgqPQ69FvDcDuxmFv4m/view?usp=sharing</t>
  </si>
  <si>
    <t xml:space="preserve">M5_NyO_2b_1</t>
  </si>
  <si>
    <t xml:space="preserve">Quita porfa un poco del margen inferior, ahora queda mucho blanco en la actividad.</t>
  </si>
  <si>
    <t xml:space="preserve">https://drive.google.com/file/d/147nbOsX7NwBGeyyQVIljqaX-x1OX1cPH/view?usp=sharing</t>
  </si>
  <si>
    <t xml:space="preserve">Recta numérica</t>
  </si>
  <si>
    <t xml:space="preserve">M5-NyO-2b
Las 3 de
EVOCAR</t>
  </si>
  <si>
    <t xml:space="preserve">Recta con 5 cortes azul.</t>
  </si>
  <si>
    <t xml:space="preserve">M5_NyO_2b_2</t>
  </si>
  <si>
    <t xml:space="preserve">https://drive.google.com/file/d/1x1AZmYbVQfjUuSOGmvCTxc_4WYDmTRU-/view?usp=sharing</t>
  </si>
  <si>
    <t xml:space="preserve">Recta con 5 cortes roja.</t>
  </si>
  <si>
    <t xml:space="preserve">M5_NyO_2b_3</t>
  </si>
  <si>
    <t xml:space="preserve">https://drive.google.com/file/d/1bAPN7gPmq3mSPG7AOH7QvMqnaxDNEzr_/view?usp=sharing</t>
  </si>
  <si>
    <t xml:space="preserve">Recta con 4 cortes verde.</t>
  </si>
  <si>
    <t xml:space="preserve">M5_NyO_2b_4</t>
  </si>
  <si>
    <t xml:space="preserve">https://drive.google.com/file/d/17P4sOUAu6jdv7EHuERy2XZD1jQVFZK7l/view?usp=sharing</t>
  </si>
  <si>
    <t xml:space="preserve">M5-NyO-19c
Actividad 1 
IDENTIFICAR</t>
  </si>
  <si>
    <t xml:space="preserve">Un rectángulo horizontal dividido en 5 partes y tiene coloreadas 2 de sus partes (consecutivas, del mismo color, empezando desde la izquierda).
Dejo pantallazo del libro: https://gyazo.com/62ad30bf149c42a53ba286b2e020e9d6 </t>
  </si>
  <si>
    <t xml:space="preserve">M5_NyO_19c_1</t>
  </si>
  <si>
    <t xml:space="preserve">https://drive.google.com/file/d/1dgExzTEYZodMdQWiQcy05VTFL0cHLGLk/view?usp=sharing</t>
  </si>
  <si>
    <t xml:space="preserve">Un círculo dividido en 5 partes y tiene coloreadas 2 de sus partes (consecutivas, del mismo color, empezando desde la izquierda).</t>
  </si>
  <si>
    <t xml:space="preserve">M5_NyO_19c_2</t>
  </si>
  <si>
    <t xml:space="preserve">https://drive.google.com/file/d/1Pol7WM1wU67ThdONjsm6ro2WqxaAO29v/view?usp=sharing</t>
  </si>
  <si>
    <t xml:space="preserve">M5-NyO-19c
Actividad 2 
IDENTIFICAR</t>
  </si>
  <si>
    <t xml:space="preserve">Un rectángulo horizontal dividido en 6 partes y tiene coloreadas 2 de sus partes (consecutivas, del mismo color, empezando desde la izquierda).
Dejo pantallazo del libro: https://gyazo.com/62ad30bf149c42a53ba286b2e020e9d6 </t>
  </si>
  <si>
    <t xml:space="preserve">M5_NyO_19c_3</t>
  </si>
  <si>
    <t xml:space="preserve">https://drive.google.com/file/d/1HS5cw4GDcuk1q2NiNk73EJjlM9vCygEa/view?usp=sharing</t>
  </si>
  <si>
    <t xml:space="preserve">Un círculo dividido en 6 partes y tiene coloreadas 2 de sus partes (consecutivas, del mismo color).</t>
  </si>
  <si>
    <t xml:space="preserve">M5_NyO_19c_4</t>
  </si>
  <si>
    <t xml:space="preserve">https://drive.google.com/file/d/13b3SwibiMVOGE_nVs0h5YP2y7-8uCJVK/view?usp=sharing</t>
  </si>
  <si>
    <t xml:space="preserve">M5-NyO-19c
Actividad 3 
IDENTIFICAR</t>
  </si>
  <si>
    <t xml:space="preserve">Un rectángulo horizontal dividido en 6 partes y tiene coloreadas 3 de sus partes (consecutivas, del mismo color, empezando desde la izquierda).
Dejo pantallazo del libro: https://gyazo.com/62ad30bf149c42a53ba286b2e020e9d6 </t>
  </si>
  <si>
    <t xml:space="preserve">M5_NyO_19c_5
</t>
  </si>
  <si>
    <t xml:space="preserve">https://drive.google.com/file/d/1fc5nEkOOlVfqNCgDDK4Kg1sSGybKbnrT/view?usp=sharing</t>
  </si>
  <si>
    <t xml:space="preserve">Un círculo dividido en 6 partes y tiene coloreadas 3 de sus partes (consecutivas, del mismo color)</t>
  </si>
  <si>
    <t xml:space="preserve">M5_NyO_19c_6</t>
  </si>
  <si>
    <t xml:space="preserve">https://drive.google.com/file/d/1tDb8z3T6mATc24o0ZQs01D6iOoS37i1e/view?usp=sharing</t>
  </si>
  <si>
    <t xml:space="preserve">M5-NyO-19c
Actividad 4 
IDENTIFICAR</t>
  </si>
  <si>
    <t xml:space="preserve">Un rectángulo horizontal dividido en 5 partes y tiene coloreadas 3 de sus partes (consecutivas, del mismo color, empezando desde la izquierda).
Dejo pantallazo del libro: https://gyazo.com/62ad30bf149c42a53ba286b2e020e9d6 </t>
  </si>
  <si>
    <t xml:space="preserve">M5_NyO_19c_7</t>
  </si>
  <si>
    <t xml:space="preserve">https://drive.google.com/file/d/1sonFhO2Zm6ces5pz8bknHEwCjd_2Is1Z/view?usp=sharing</t>
  </si>
  <si>
    <t xml:space="preserve">Un círculo dividido en 5 partes y tiene coloreadas 3 de sus partes (consecutivas, del mismo color).</t>
  </si>
  <si>
    <t xml:space="preserve">M5_NyO_19c_8</t>
  </si>
  <si>
    <t xml:space="preserve">https://drive.google.com/file/d/16wxSyRA1SqbL5EsWRLCLAguHsMTNcd0G/view?usp=sharing</t>
  </si>
  <si>
    <t xml:space="preserve">M5-NyO-19c
Actividad 5 
IDENTIFICAR</t>
  </si>
  <si>
    <t xml:space="preserve">un rectángulo horizontal dividido en 3 partes y tiene coloreadas 2 de sus partes (consecutivas, del mismo color, empezando desde la izquierda).
Dejo pantallazo del libro: https://gyazo.com/62ad30bf149c42a53ba286b2e020e9d6 </t>
  </si>
  <si>
    <t xml:space="preserve">M5_NyO_19c_9
</t>
  </si>
  <si>
    <t xml:space="preserve">https://drive.google.com/file/d/132sp_Bd55TBdWBl3gX3btFJqLCgYfeg-/view?usp=sharing</t>
  </si>
  <si>
    <t xml:space="preserve">un círculo dividido en 3 partes y tiene coloreadas 2 de sus partes (consecutivas, del mismo color).</t>
  </si>
  <si>
    <t xml:space="preserve">M5_NyO_19c_10</t>
  </si>
  <si>
    <t xml:space="preserve">https://drive.google.com/file/d/1VNoEwnjIZOtv0VPxwAi8U99dwqsRBiKA/view?usp=sharing</t>
  </si>
  <si>
    <t xml:space="preserve">Lasaña 3/10</t>
  </si>
  <si>
    <t xml:space="preserve">M5-NyO-19c
Actividad 1 
APLICAR</t>
  </si>
  <si>
    <t xml:space="preserve">Una lasaña supersimple. Dividida en 10 (2 hileras de 5). Solo 3 están rellenos, todo lo demás en blanco (la parte rellena empieza desde la izquierda, todos los recuadros son consecutivos).</t>
  </si>
  <si>
    <t xml:space="preserve">M5_NyO_19c_11</t>
  </si>
  <si>
    <t xml:space="preserve">Las zonas rellenas haría que fuera una imagen consecutiva. Como si fuera un puzle de una imagen en la que se han completado 3 zonas.</t>
  </si>
  <si>
    <t xml:space="preserve">https://drive.google.com/file/d/1KSwf__mxQRRFakCQY0IMjm-HQ8cp3oqy/view?usp=sharing</t>
  </si>
  <si>
    <t xml:space="preserve">Flor 8/12</t>
  </si>
  <si>
    <t xml:space="preserve">M5-NyO-19c
Actividad 2 
APLICAR</t>
  </si>
  <si>
    <t xml:space="preserve">Pintar una flor con 12 pétalos. 8 de ellos deben estar pintados.</t>
  </si>
  <si>
    <t xml:space="preserve">M5_NyO_19c_12</t>
  </si>
  <si>
    <t xml:space="preserve">Love it!</t>
  </si>
  <si>
    <t xml:space="preserve">https://drive.google.com/file/d/1F04N78su4e50jfMv4X4IfaN4JFAFxogT/view?usp=sharing</t>
  </si>
  <si>
    <t xml:space="preserve">Mandarina 4/10</t>
  </si>
  <si>
    <t xml:space="preserve">M5-NyO-19c
Actividad 3 
APLICAR</t>
  </si>
  <si>
    <t xml:space="preserve">Corte trasversal de una mandarina/naranja. 10 gajos. 6 en blanco (se han comido), se ven 4 (consecutivos).</t>
  </si>
  <si>
    <t xml:space="preserve">M5_NyO_19c_13</t>
  </si>
  <si>
    <t xml:space="preserve">https://drive.google.com/file/d/11Jan4lzlkCU2-h6qq9mQPAcy2DOkofA9/view?usp=sharing</t>
  </si>
  <si>
    <t xml:space="preserve">Pizza 5/8</t>
  </si>
  <si>
    <t xml:space="preserve">M5-NyO-19c
Actividad 4 
APLICAR</t>
  </si>
  <si>
    <t xml:space="preserve">Una pizza dividida en 8 partes. 3 de ellas están vacías, 5 tienen pizza. Dibujo super esquemático.</t>
  </si>
  <si>
    <t xml:space="preserve">M5_NyO_19c_14</t>
  </si>
  <si>
    <t xml:space="preserve">Las líneas no cruzan por el centro: https://gyazo.com/2b1f50061aae9d0fc64e392c477b7fa5 
¿Podría ser de otro color los bordes de la pizza? Se me hace raro que estén en azul.</t>
  </si>
  <si>
    <t xml:space="preserve">https://drive.google.com/file/d/1UtOFvJ_bmur1WsmQ5foHZ6B-DXg5-QYG/view?usp=sharing</t>
  </si>
  <si>
    <t xml:space="preserve">Chocolate 7/10</t>
  </si>
  <si>
    <t xml:space="preserve">M5-NyO-19c
Actividad 5 
APLICAR</t>
  </si>
  <si>
    <t xml:space="preserve">Una tableta de chocolate (dibujo superbásico). Rectángulo horizontal dividido 10 partes (dos hileras de 5). 7 de las partes de color marrón (todas consecutivas, empezando desde la izquierda).</t>
  </si>
  <si>
    <t xml:space="preserve">M5_NyO_19c_15</t>
  </si>
  <si>
    <t xml:space="preserve">https://drive.google.com/file/d/152lDZ12ZNvFwPwie5E1lfIeAETEtieZz/view?usp=sharing</t>
  </si>
  <si>
    <t xml:space="preserve">Caja con bolas</t>
  </si>
  <si>
    <t xml:space="preserve">M5-EyP-8a EVOC</t>
  </si>
  <si>
    <t xml:space="preserve">Una caja con 5 bolas de colores con números:
-nº 1, azul
- nº 2, rojo
- nº 3, azul
- nº 4, rojo
- nº 5, azul</t>
  </si>
  <si>
    <t xml:space="preserve">M5_EyP_8a_1</t>
  </si>
  <si>
    <t xml:space="preserve">https://drive.google.com/file/d/1uYpRT90WvnDge0F4AUxGIRBOHnE1-Qws/view?usp=sharing</t>
  </si>
  <si>
    <t xml:space="preserve">Conversión de unidades: metros</t>
  </si>
  <si>
    <t xml:space="preserve">M5-MyM-1b</t>
  </si>
  <si>
    <t xml:space="preserve">El concepto es imitar la fila de los metros, pero cambiando un poco el estilo para que no parezca un plagio:
https://drive.google.com/file/d/1SCh5CfVkZK7_lrueo6t9Lk9yz14aqoEQ/view?usp=sharing</t>
  </si>
  <si>
    <t xml:space="preserve">M5_MyM_1b_3</t>
  </si>
  <si>
    <t xml:space="preserve">Haz que toda la imagen ocupe todo el ancho del lienzo.
------------
Lo sigo viendo descentrado, pero ahora en horizontal. Dentro de las esferas hay más espacio vacío a la derecha que a la izquierda.</t>
  </si>
  <si>
    <t xml:space="preserve">https://drive.google.com/file/d/1eSLGCfNTIjBvQi9U6SOhn_kGVuAuUfIt/view?usp=sharing</t>
  </si>
  <si>
    <t xml:space="preserve">Conversión de unidades: metros (ERRONEA)</t>
  </si>
  <si>
    <t xml:space="preserve">Igual que M5-MyM-1b-3, pero cambiar multiplicaciones por divisiones y viceversa.</t>
  </si>
  <si>
    <t xml:space="preserve">M5_MyM_1b_4</t>
  </si>
  <si>
    <t xml:space="preserve">https://drive.google.com/file/d/1gIMdi8nI3yrRphWnxzTmBr6B9aP5qs32/view?usp=sharing</t>
  </si>
  <si>
    <t xml:space="preserve">Igual que M5-MyM-1b-3, pero saltos de 100.</t>
  </si>
  <si>
    <t xml:space="preserve">M5_MyM_1b_5</t>
  </si>
  <si>
    <t xml:space="preserve">https://drive.google.com/file/d/1iM6H7tTLNmjGAAXlx2ExN7mUiIH_piaH/view?usp=sharing</t>
  </si>
  <si>
    <t xml:space="preserve">Conversión de unidades: litros</t>
  </si>
  <si>
    <t xml:space="preserve">M5-MyM-3c</t>
  </si>
  <si>
    <t xml:space="preserve">El concepto es imitar la fila de los litros, pero cambiando un poco el estilo para que no parezca un plagio:
https://drive.google.com/file/d/1SCh5CfVkZK7_lrueo6t9Lk9yz14aqoEQ/view?usp=sharing</t>
  </si>
  <si>
    <t xml:space="preserve">M5_MyM_3c_1</t>
  </si>
  <si>
    <t xml:space="preserve">Para las actividades de 6º se hizo una imagen de esto para añadir al TE. Se podría reutilizar de ahí. No me acuerdo muy bien que unidad se hizo, pero Alberto la tiene que tener en algún lado.</t>
  </si>
  <si>
    <t xml:space="preserve">https://drive.google.com/file/d/1MAUhCk4ZZvSWjCZp8D0m7hw3R9pm9Tqy/view?usp=sharing</t>
  </si>
  <si>
    <t xml:space="preserve">Igual que M5-MyM-3c-1, pero cambiar multiplicaciones por divisiones y viceversa.</t>
  </si>
  <si>
    <t xml:space="preserve">M5_MyM_3c_2</t>
  </si>
  <si>
    <t xml:space="preserve">https://drive.google.com/file/d/1pTzKoXAX7S2WaYRzmFJsFMFWKvMkWvzh/view?usp=sharing</t>
  </si>
  <si>
    <t xml:space="preserve">Igual que M5-MyM-3c-1, pero saltos de 100.</t>
  </si>
  <si>
    <t xml:space="preserve">M5_MyM_3c_3</t>
  </si>
  <si>
    <t xml:space="preserve">https://drive.google.com/file/d/1ufLqX0jDIVSJIIZ0jQ7ydaWk4MgizdcZ/view?usp=sharing</t>
  </si>
  <si>
    <t xml:space="preserve">Conversión de unidades: gramos</t>
  </si>
  <si>
    <t xml:space="preserve">M5-MyM-2b</t>
  </si>
  <si>
    <t xml:space="preserve">El concepto es imitar la fila de los gramos, pero cambiando un poco el estilo para que no parezca un plagio:
https://drive.google.com/file/d/1SCh5CfVkZK7_lrueo6t9Lk9yz14aqoEQ/view?usp=sharing</t>
  </si>
  <si>
    <t xml:space="preserve">M5_MyM_2b_1</t>
  </si>
  <si>
    <t xml:space="preserve">https://drive.google.com/file/d/1k49g-88oKZZ_3IJjrnrEEZhVgIOnyYMK/view?usp=sharing</t>
  </si>
  <si>
    <t xml:space="preserve">Conversión de unidades: gramos ERRONEA</t>
  </si>
  <si>
    <t xml:space="preserve">Igual que M5-MyM-2b-1, pero cambiar multiplicaciones por divisiones y viceversa.</t>
  </si>
  <si>
    <t xml:space="preserve">M5_MyM_2b_2</t>
  </si>
  <si>
    <t xml:space="preserve">https://drive.google.com/file/d/1OZdTknh1eS8KfYc-Ec5HEf4SY3cMzbry/view?usp=sharing</t>
  </si>
  <si>
    <t xml:space="preserve">Igual que M5-MyM-2b-1, pero saltos de 100.</t>
  </si>
  <si>
    <t xml:space="preserve">M5_MyM_2b_3</t>
  </si>
  <si>
    <t xml:space="preserve">Me da la sensación de que no está centrado, le echas un vistazo?
https://gyazo.com/4a09cc14118b7d015d67200fa2022f19 </t>
  </si>
  <si>
    <t xml:space="preserve">https://drive.google.com/file/d/1ky0yIVG5tKQeMolLH78r3j5cCcJL8uRC/view?usp=sharing</t>
  </si>
  <si>
    <t xml:space="preserve">Conversión de unidades: metros cuadrados</t>
  </si>
  <si>
    <t xml:space="preserve">M5-MyM-12b
EVOCAR TE</t>
  </si>
  <si>
    <t xml:space="preserve">El concepto es imitar la fila de los metros cuadrados, pero cambiando un poco el estilo para que no parezca un plagio:
https://drive.google.com/file/d/1_-15XB3mF6FIGLhS3-hZak7JfhnQiHGr/view?usp=sharing</t>
  </si>
  <si>
    <t xml:space="preserve">M5_MyM_12b_1</t>
  </si>
  <si>
    <t xml:space="preserve">Quita margen superior e izquierdo.
https://gyazo.com/a418ac55a801ede1fadce95e9496fb79 </t>
  </si>
  <si>
    <t xml:space="preserve">https://drive.google.com/file/d/10Jn8ewCEWsNFSfHFrQ9me3k3wLjvKMQF/view?usp=sharing</t>
  </si>
  <si>
    <t xml:space="preserve">Conversión de unidades: metros cuadrados ERRONEO</t>
  </si>
  <si>
    <t xml:space="preserve">M5-MyM-12e
SCAFF APLICAR y EVOCAR</t>
  </si>
  <si>
    <t xml:space="preserve">El concepto es imitar la fila de los metros cuadrados, pero cambiando un poco el estilo para que no parezca un plagio:
https://drive.google.com/file/d/1_-15XB3mF6FIGLhS3-hZak7JfhnQiHGr/view?usp=sharing
En vez de saltos de 100, son SALTOS DE 10</t>
  </si>
  <si>
    <t xml:space="preserve">M5_MyM_12e_1</t>
  </si>
  <si>
    <t xml:space="preserve">Falta que las unidades estén elevadas al cuadrado.</t>
  </si>
  <si>
    <t xml:space="preserve">https://drive.google.com/file/d/1vzcO3iQTYUt9M-1keX0NRxmzuoniPV7C/view?usp=sharing</t>
  </si>
  <si>
    <t xml:space="preserve">El concepto es imitar la fila de los metros cuadrados, pero cambiando un poco el estilo para que no parezca un plagio:
https://drive.google.com/file/d/1_-15XB3mF6FIGLhS3-hZak7JfhnQiHGr/view?usp=sharing
En vez de saltos de 100, son SALTOS DE 1000</t>
  </si>
  <si>
    <t xml:space="preserve">M5_MyM_12e_2</t>
  </si>
  <si>
    <t xml:space="preserve">Hacer lo mismo que el anterior.
Mete un espacio entre el 1 y el primer 0 porfa</t>
  </si>
  <si>
    <t xml:space="preserve">https://drive.google.com/file/d/1WjUtXiT39NiT-a5gEsWSvEXSgqlgPS0T/view?usp=sharing</t>
  </si>
  <si>
    <t xml:space="preserve">Conversión de unidades: áreas y hectáreas</t>
  </si>
  <si>
    <t xml:space="preserve">M5-MyM-12c
TE</t>
  </si>
  <si>
    <t xml:space="preserve">Hacer una tabla que pase de ha a m2 y de a a m2.
ha - m2: multiplicación de 10 000
de a - m2 - multiplicación de 100 </t>
  </si>
  <si>
    <t xml:space="preserve">M5_MyM_12c_1</t>
  </si>
  <si>
    <t xml:space="preserve">Me da la impresión de que la "a" y su "m2" no están centradas. Las revisas? Además parece que el x 100 o x 10 000 tienen otra tipografía.
https://gyazo.com/a9b3fa3c3db456a3df278c9c21d4e400 </t>
  </si>
  <si>
    <t xml:space="preserve">https://drive.google.com/file/d/14m16TZGZEnJ1gDiOzX7SVP0G_vLICiZs/view?usp=sharing</t>
  </si>
  <si>
    <t xml:space="preserve">Conversión de unidades: ángulos</t>
  </si>
  <si>
    <t xml:space="preserve">M5-MyM-10c
IDENTIFICAR HINT</t>
  </si>
  <si>
    <t xml:space="preserve">Hacer la tabla con el estilo de las otras. En vez de hacer dos tablas, que la multiplicación o división de 3600 esté por encima/debajo de las de 60.
https://gyazo.com/ed477e4d06e264e10118147ecec29cfb </t>
  </si>
  <si>
    <t xml:space="preserve">M5_MyM_10c_1</t>
  </si>
  <si>
    <t xml:space="preserve">¿Puedes hacer una prueba en la que las flechas de 3 600 sean de otro color? Quizá el número también y la flecha del 3600 que vaya más al centro para que no se pegue tanto a las de 60: https://gyazo.com/0e5304cf84b98690278f34c535d15ac5 
----------
Dale un poco de margen arriba y abajo porque en el TE se pega al texto. 
El texto de "grados, minutos, segundos" que esté en minúsculas mejor.
El último 3600 tiene otra tipografía y deberían tener los dos separados el 3 y el 6: 3 600
https://gyazo.com/9af5ef463d0b38760fa3603160a53919 
El lienzo para el scaff nos sirve, queda mejor ahora: https://gyazo.com/95d93556469eb4d349999d3c6eb4988d</t>
  </si>
  <si>
    <t xml:space="preserve">https://drive.google.com/file/d/1skOZUrZX4im7dxZOxoQTlH29yDLco9pC/view?usp=sharing</t>
  </si>
  <si>
    <t xml:space="preserve">Conversión de unidades: ángulos (Errónea 1)</t>
  </si>
  <si>
    <t xml:space="preserve">Como M5-MyM-10c-1, pero con diferencias:
- Que en uno los saltos sean de 10 en vez de 60
- Que en otro los las multiplicaciones y divisiones estén intercambiadas</t>
  </si>
  <si>
    <t xml:space="preserve">M5_MyM_10c_2</t>
  </si>
  <si>
    <t xml:space="preserve">https://drive.google.com/file/d/1NdNykHEYNpMbm8uLAgyzVfZoEeQzILyd/view?usp=sharing</t>
  </si>
  <si>
    <t xml:space="preserve">Conversión de unidades: ángulos (Errónea 2)</t>
  </si>
  <si>
    <t xml:space="preserve">M5_MyM_10c_3</t>
  </si>
  <si>
    <t xml:space="preserve">https://drive.google.com/file/d/1Xbvo95_JTqy1aiWVNvVhWj24HQnuWhyD/view?usp=sharing</t>
  </si>
  <si>
    <t xml:space="preserve">M5-MyM-10c-1
</t>
  </si>
  <si>
    <t xml:space="preserve">Hay que traducir los textos a pt. En vez de grados tiene que poner graus.</t>
  </si>
  <si>
    <t xml:space="preserve">M5_MyM_10c_4
</t>
  </si>
  <si>
    <t xml:space="preserve">https://drive.google.com/file/d/10XmAp2I0E-qc6EO_Da4ja-LLg-vFwXG7/view?usp=sharing</t>
  </si>
  <si>
    <t xml:space="preserve">Conversión de unidades: ángulos
ERRÓNEO</t>
  </si>
  <si>
    <t xml:space="preserve">M5-MyM-10c-2</t>
  </si>
  <si>
    <t xml:space="preserve">Conversión de ángulos errónea: dividir donde hay que multiplicar y viceversa (portugués)</t>
  </si>
  <si>
    <t xml:space="preserve">M5_MyM_10c_5</t>
  </si>
  <si>
    <t xml:space="preserve">https://drive.google.com/file/d/1CFruuMbm7JkzFdpCpQY9xUMYruYPfBH8/view?usp=sharing</t>
  </si>
  <si>
    <t xml:space="preserve">Conversión de unidades: ángulos
ERRÓNEO</t>
  </si>
  <si>
    <t xml:space="preserve">M5-MyM-10c-3</t>
  </si>
  <si>
    <t xml:space="preserve">Conversión de ángulos errónea: saltos de 10 en vez de 60 (portugués) </t>
  </si>
  <si>
    <t xml:space="preserve">M5_MyM_10c_6</t>
  </si>
  <si>
    <t xml:space="preserve">https://drive.google.com/file/d/11-9jM26IBBwb4ZkM_-_XYp6UaxPZ6G9D/view?usp=sharing</t>
  </si>
  <si>
    <t xml:space="preserve">Conversión de unidades: tiempo</t>
  </si>
  <si>
    <t xml:space="preserve">M5-MyM-7b IDENTIFICAR HINT</t>
  </si>
  <si>
    <t xml:space="preserve">Como M5-MyM-10c-1, pero cambiando grado por hora.</t>
  </si>
  <si>
    <t xml:space="preserve">M5_MyM_7b_1</t>
  </si>
  <si>
    <t xml:space="preserve">Pendiente de colores para las flechas y separar las del pantallazo.
¿Se podría hacer esta imagen más rectángular? Tiene mucho alto y hay que ponerla a un tamaño muy pequeño: https://gyazo.com/738c43f8965f492e26c5e8423a6045ba
¿Puedes hacer alguna prueba para ver cómo queda? Y así aplicamos el formato a las de abajo: M5-MyM-7b-2
y M5-MyM-7b-3.</t>
  </si>
  <si>
    <t xml:space="preserve">https://drive.google.com/file/d/1Kv_E_LKWL2X2bFbnhFgLJBmDn5GQ0djT/view?usp=sharing</t>
  </si>
  <si>
    <t xml:space="preserve">Conversión de unidades: tiempo ERRÓNEO</t>
  </si>
  <si>
    <t xml:space="preserve">Como M5-MyM-7b-1, pero con diferencias:
- Que en uno los saltos sean de 10 en vez de 60
</t>
  </si>
  <si>
    <t xml:space="preserve">M5_MyM_7b_2
</t>
  </si>
  <si>
    <t xml:space="preserve">Esperar a pruebas de la de encima</t>
  </si>
  <si>
    <t xml:space="preserve">https://drive.google.com/file/d/1NQTPlenUbSU7k3ySD-xQZMoTUhhUabQx/view?usp=sharing</t>
  </si>
  <si>
    <t xml:space="preserve">Conversión de unidades de tiempo intercambiada (multiplicación donde hay que dividir y viceversa)</t>
  </si>
  <si>
    <t xml:space="preserve">M5_MyM_7b_3</t>
  </si>
  <si>
    <t xml:space="preserve">https://drive.google.com/file/d/1Fex7UbZEsPzKxACA3UNy4d2X0KasS5RU/view?usp=sharing</t>
  </si>
  <si>
    <t xml:space="preserve">M5-NyO-36c
APLICAR 2</t>
  </si>
  <si>
    <t xml:space="preserve">Aplicar otro color al rectángulo</t>
  </si>
  <si>
    <t xml:space="preserve">M5_NyO_36c_1</t>
  </si>
  <si>
    <t xml:space="preserve">https://drive.google.com/file/d/1eClw-GflqoRJlGRku0UCXKizp0abOuA7/view?usp=sharing</t>
  </si>
  <si>
    <t xml:space="preserve">M5-MyM-14a
Identificar y evocar</t>
  </si>
  <si>
    <t xml:space="preserve">Prisma rectangular.
Si la altura es X:
el ancho es 2X
y el largo, 5X</t>
  </si>
  <si>
    <t xml:space="preserve">Prisma rectangular.</t>
  </si>
  <si>
    <t xml:space="preserve">M5_MyM_14a_1</t>
  </si>
  <si>
    <t xml:space="preserve">Parecido a https://images.app.goo.gl/AbiRKKEvoWiz1rVw8
https://images.app.goo.gl/h597uUZhzgiDkdZc6</t>
  </si>
  <si>
    <t xml:space="preserve">https://drive.google.com/file/d/1HgQhe5yQlFwnLPky_yXXZX6kwfjPuRVu/view?usp=sharing</t>
  </si>
  <si>
    <t xml:space="preserve">M5-MyM-14a
Evocar e Identificar</t>
  </si>
  <si>
    <t xml:space="preserve">Prisma rectangular.
Si el ancho es X:
el largo es 3X
y la altura, 6X</t>
  </si>
  <si>
    <t xml:space="preserve">M5_MyM_14a_2</t>
  </si>
  <si>
    <t xml:space="preserve">Parecido a
https://images.app.goo.gl/ZtmKiedaST4TdCCu9</t>
  </si>
  <si>
    <t xml:space="preserve">https://drive.google.com/file/d/16-6qlsdSYyAZbiFhfQrYsV5Lxtb70s5-/view?usp=sharing</t>
  </si>
  <si>
    <t xml:space="preserve">M5-MyM-14a
Aplicar 1</t>
  </si>
  <si>
    <t xml:space="preserve">Prisma rectangular.
Si la altura es X:
El largo es 3X
El ancho es 2X</t>
  </si>
  <si>
    <t xml:space="preserve">Caja de zapatos</t>
  </si>
  <si>
    <t xml:space="preserve">M5_MyM_14a_3</t>
  </si>
  <si>
    <t xml:space="preserve">Parecido a https://images.app.goo.gl/AbiRKKEvoWiz1rVw8</t>
  </si>
  <si>
    <t xml:space="preserve">https://drive.google.com/file/d/1540e5Q31Jp678X_m9hK4Ynq0ljMwv1NV/view?usp=sharing</t>
  </si>
  <si>
    <t xml:space="preserve">M5-MyM-14a
Aplicar 2</t>
  </si>
  <si>
    <t xml:space="preserve">Prisma rectangular.
Si el ancho es X:
el largo es 2X
la altura es 4X/3</t>
  </si>
  <si>
    <t xml:space="preserve">Botiquín de primeros auxilios</t>
  </si>
  <si>
    <t xml:space="preserve">M5_MyM_14a_4</t>
  </si>
  <si>
    <t xml:space="preserve">Parecido a https://images.app.goo.gl/zkf2PE6pr1B5dG4h9</t>
  </si>
  <si>
    <t xml:space="preserve">https://drive.google.com/file/d/1VxE4YdG3RAcqABFnwQpMMpahQkwfzeqq/view?usp=sharing</t>
  </si>
  <si>
    <t xml:space="preserve">M5-MyM-14a
Aplicar 3</t>
  </si>
  <si>
    <t xml:space="preserve">Prisma rectangular.
Ancho y altura iguales = X
La altura es 3X</t>
  </si>
  <si>
    <t xml:space="preserve">Un envase de cartón de una tarta helada tipo Contesa (helado)</t>
  </si>
  <si>
    <t xml:space="preserve">M5_MyM_14a_5</t>
  </si>
  <si>
    <t xml:space="preserve">Poner de color la caja de arriba
Parecido a: https://images.app.goo.gl/k2tdxp9TkGsSwe3g6</t>
  </si>
  <si>
    <t xml:space="preserve">https://drive.google.com/file/d/11z18j5sFiyVdTHNvlSNumrpnRoNV2rBT/view?usp=sharing</t>
  </si>
  <si>
    <t xml:space="preserve">M5-MyM-14a
Aplicar 4</t>
  </si>
  <si>
    <t xml:space="preserve">Prisma rectangular.
Si el ancho es X:
El largo es 2X
La altura es 3X/2</t>
  </si>
  <si>
    <t xml:space="preserve">Pecera</t>
  </si>
  <si>
    <t xml:space="preserve">M5_MyM_14a_6</t>
  </si>
  <si>
    <t xml:space="preserve">Parecido a:
https://images.app.goo.gl/pJXn1XooeBnpCRZVA</t>
  </si>
  <si>
    <t xml:space="preserve">https://drive.google.com/file/d/1cVnEze4X7rOWt6s0RY1MOflXEQKhOJxQ/view?usp=sharing</t>
  </si>
  <si>
    <t xml:space="preserve">M5-MyM-14a
Aplicar 5</t>
  </si>
  <si>
    <t xml:space="preserve">Torre de ordenador</t>
  </si>
  <si>
    <t xml:space="preserve">M5_MyM_14a_7</t>
  </si>
  <si>
    <t xml:space="preserve">https://drive.google.com/file/d/1vWVO7topCszR1PQCpRrZPAib520on4XM/view?usp=sharing</t>
  </si>
  <si>
    <t xml:space="preserve">Prismas rectangulares contiguos</t>
  </si>
  <si>
    <t xml:space="preserve">M5-MyM-14b
Identificar y evocar</t>
  </si>
  <si>
    <t xml:space="preserve">Prismas contiguos. Uno encima del otro, formando una L, las longitudes de sus anchos son las mismas.
Estas proporciones: https://drive.google.com/file/d/1W94F8q7U9zsHpFsXSpSJ9ZhqzCeEEqe4/view?usp=sharing
Prisma de abajo:
El largo es el quíntuple del ancho.
La altura es el doble del ancho.
Prisma de arriba:
El largo es el triple del ancho.
El alto es el triple del ancho.</t>
  </si>
  <si>
    <t xml:space="preserve">Prismas rectagulares contiguos formando una L.</t>
  </si>
  <si>
    <t xml:space="preserve">M5_MyM_14b_1</t>
  </si>
  <si>
    <t xml:space="preserve">https://drive.google.com/file/d/1lFLpV_XA5hG9dCpVzOaVbDUOXUqHbgZR/view?usp=sharing</t>
  </si>
  <si>
    <t xml:space="preserve">M5-MyM-14b
Evocar e identificar</t>
  </si>
  <si>
    <t xml:space="preserve">Prismas contiguos. Uno encima del otro, formando una T invertida, las longitudes de sus anchos son las mismas.
https://drive.google.com/file/d/10_u1JbB0pUo_rywYLpCE75JgVv_KMXiV/view?usp=sharing
Prisma de abajo:
El largo es cuatro veces el ancho.
La altura es igual que el ancho.
Prisma de arriba:
El largo es igual que el ancho.
El alto es cinco veces el ancho.</t>
  </si>
  <si>
    <t xml:space="preserve">Prismas rectagulares contiguos formando una T invertida.</t>
  </si>
  <si>
    <t xml:space="preserve">M5_MyM_14b_2</t>
  </si>
  <si>
    <t xml:space="preserve">https://drive.google.com/file/d/14OgNvlmGGujwZhbEibBf9_K4xjsOQ-9U/view?usp=sharing</t>
  </si>
  <si>
    <t xml:space="preserve">Igual que M5-MyM-14b-1, pero con una flecha (sin los textos): https://drive.google.com/file/d/1yl3WsPLFNf5EjNoRllI61BtofEeg77XV/view?usp=sharing</t>
  </si>
  <si>
    <t xml:space="preserve">M5_MyM_14b_3</t>
  </si>
  <si>
    <t xml:space="preserve">https://drive.google.com/file/d/1freedbn85emlYeFTLEH61nQoxx3f9ao0/view?usp=sharing</t>
  </si>
  <si>
    <t xml:space="preserve">Una imagen para cada uno de los prismas (sin los textos). Mismos colores y posiciones que M5-MyM-14b-1. La idea es que se van a poner M5-MyM-14b-3, M5-MyM-14b-4 y M5-MyM-14b-5 juntas.
https://drive.google.com/file/d/1jWbiimWu-Ojb5hed6xcLrkmtOtax_Bn7/view?usp=sharing</t>
  </si>
  <si>
    <t xml:space="preserve">M5_MyM_14b_4
</t>
  </si>
  <si>
    <t xml:space="preserve">https://drive.google.com/file/d/1Ru4NEalZojaHjfexja8mqRCxMvgnyxkU/view?usp=sharing</t>
  </si>
  <si>
    <t xml:space="preserve">Prisma de base cuadrada</t>
  </si>
  <si>
    <t xml:space="preserve">M5_MyM_14b_5</t>
  </si>
  <si>
    <t xml:space="preserve">https://drive.google.com/file/d/1hmzBzG0UI5R0ecJQ4sIHMv2mFNen8lyi/view?usp=sharing</t>
  </si>
  <si>
    <t xml:space="preserve">Igual que M5-MyM-14b-2, pero con una flecha (sin los textos): https://drive.google.com/file/d/1pOVFCMRU-aGQaLvxStEkhMcNioDdGN72/view?usp=sharing</t>
  </si>
  <si>
    <t xml:space="preserve">M5_MyM_14b_6</t>
  </si>
  <si>
    <t xml:space="preserve">https://drive.google.com/file/d/1R3UfUsU9nA3aecER-NDNV3g4TNULIawU/view?usp=sharing</t>
  </si>
  <si>
    <t xml:space="preserve">Una imagen para cada uno de los prismas (sin los textos). Mismos colores y posiciones que M5-MyM-14b-2. La idea es que se van a poner M5-MyM-14b-6, M5-MyM-14b-7 y M5-MyM-14b-8 juntas.
https://drive.google.com/file/d/1XtOvAelJ8gm1cO38ktlnBNe-U6zdKdgQ/view?usp=sharing</t>
  </si>
  <si>
    <t xml:space="preserve">M5_MyM_14b_7
</t>
  </si>
  <si>
    <t xml:space="preserve">Igual que:
M5-MyM-14b-4
M5-MyM-14b-5</t>
  </si>
  <si>
    <t xml:space="preserve">https://drive.google.com/file/d/1h-sb8Gc4YS2kyw_kr_CLCWppMB84dEFk/view?usp=sharing</t>
  </si>
  <si>
    <t xml:space="preserve">Prisma de base rectangular.</t>
  </si>
  <si>
    <t xml:space="preserve">M5_MyM_14b_8</t>
  </si>
  <si>
    <t xml:space="preserve">https://drive.google.com/file/d/1t3LpIddBy0ibU85KTPczUxin0mu137U8/view?usp=sharing</t>
  </si>
  <si>
    <t xml:space="preserve">Escalerita</t>
  </si>
  <si>
    <t xml:space="preserve">M5-MyM-14b
Aplicar 1</t>
  </si>
  <si>
    <t xml:space="preserve">La idea es que sea una escalerita, se puede cambiar orientación colores... sin textos. ¿Quizás textura de madera?
https://drive.google.com/file/d/1u87WKKjmvCFv_y_zxEv5ICxXtq-25yfS/view?usp=sharing</t>
  </si>
  <si>
    <t xml:space="preserve">M5_MyM_14b_9</t>
  </si>
  <si>
    <t xml:space="preserve">https://drive.google.com/file/d/1EZ8L5vC1zfEw6YmZXGYI3WvdrI6s4HiX/view?usp=sharing</t>
  </si>
  <si>
    <t xml:space="preserve">Como M5-MyM-14b-9, pero con una flecha a la derecha
https://drive.google.com/file/d/1u87WKKjmvCFv_y_zxEv5ICxXtq-25yfS/view?usp=sharing</t>
  </si>
  <si>
    <t xml:space="preserve">M5_MyM_14b_10</t>
  </si>
  <si>
    <t xml:space="preserve">https://drive.google.com/file/d/14N9OJaCL6-5CpsjWG2jNNO3ESS_xO03w/view?usp=sharing</t>
  </si>
  <si>
    <t xml:space="preserve">Escalón</t>
  </si>
  <si>
    <t xml:space="preserve">Una imagen para cada prisma, mismo estilo que M5-MyM-14b-9. Sin textura de madera, colores planos.
https://drive.google.com/file/d/1fTzJO9fu__eGJAyaUi45WgxhVRhLsexW/view?usp=sharing
Prisma de base cuadrada; escalón grande de la escalera.</t>
  </si>
  <si>
    <t xml:space="preserve">M5_MyM_14b_11
</t>
  </si>
  <si>
    <t xml:space="preserve">https://drive.google.com/file/d/1EXLyGEr2tiYw3GPA59nZScP43pMETdLW/view?usp=sharing</t>
  </si>
  <si>
    <t xml:space="preserve">Prisma de base cuadrada; escalón pequeño de la escalera.</t>
  </si>
  <si>
    <t xml:space="preserve">M5_MyM_14b_12</t>
  </si>
  <si>
    <t xml:space="preserve">https://drive.google.com/file/d/1Iu8XBkbPQn4DxPfYq08ON7yh-MmaB08s/view?usp=sharing</t>
  </si>
  <si>
    <t xml:space="preserve">Podio</t>
  </si>
  <si>
    <t xml:space="preserve">M5-MyM-14b
Aplicar 2</t>
  </si>
  <si>
    <t xml:space="preserve">Como un podio deportivo, con los números 1, 2 y 3 (pero con ningún otro texto)
https://drive.google.com/file/d/1-BwDJor76nO8_DnLm6G1cAaC9iIMHCG-/view?usp=sharing</t>
  </si>
  <si>
    <t xml:space="preserve">M5_MyM_14b_13</t>
  </si>
  <si>
    <t xml:space="preserve">Necesitamos que la imagen esté más grande para encajar bien los números:
https://gyazo.com/07596b3f176800365354213891a190b7</t>
  </si>
  <si>
    <t xml:space="preserve">https://drive.google.com/file/d/1gfMqgr9suZg8ezWTIvm99zCfPoQky8AL/view?usp=sharing</t>
  </si>
  <si>
    <t xml:space="preserve">Como M5-MyM-14b-13, pero con una flecha a la derecha
https://drive.google.com/file/d/1-BwDJor76nO8_DnLm6G1cAaC9iIMHCG-/view?usp=sharing</t>
  </si>
  <si>
    <t xml:space="preserve">M5_MyM_14b_14</t>
  </si>
  <si>
    <t xml:space="preserve">Hacer lo mismo que antes.</t>
  </si>
  <si>
    <t xml:space="preserve">https://drive.google.com/file/d/1vi-EdMaoLB696oj6ZcLEp1V6Ig4NdWcz/view?usp=sharing</t>
  </si>
  <si>
    <t xml:space="preserve">Podio plata</t>
  </si>
  <si>
    <t xml:space="preserve">Una imagen para el prisma de la izq, otra imagen para el del centro, y otro para el de la derecha, mismo estilo que M5-MyM-14b-13.
https://drive.google.com/file/d/1-BwDJor76nO8_DnLm6G1cAaC9iIMHCG-/view?usp=sharing
Podio plata</t>
  </si>
  <si>
    <t xml:space="preserve">M5_MyM_14b_15
</t>
  </si>
  <si>
    <t xml:space="preserve">Poner en los cuadrados el número del podio.</t>
  </si>
  <si>
    <t xml:space="preserve">https://drive.google.com/file/d/1gnCc34k1ZTCmMiRH6lWlVLzvn689OSAI/view?usp=sharing</t>
  </si>
  <si>
    <t xml:space="preserve">Podio oro</t>
  </si>
  <si>
    <t xml:space="preserve">Prisma de base cuadrada; podio del oro.</t>
  </si>
  <si>
    <t xml:space="preserve">M5_MyM_14b_16</t>
  </si>
  <si>
    <t xml:space="preserve">https://drive.google.com/file/d/1CVzbPPvtk1TF255Ftpkv3Uo8nxflhW3Y/view?usp=sharing</t>
  </si>
  <si>
    <t xml:space="preserve">Podio bronce</t>
  </si>
  <si>
    <t xml:space="preserve">Prisma de base cuadrada; podio del bronce.</t>
  </si>
  <si>
    <t xml:space="preserve">M5_MyM_14b_29</t>
  </si>
  <si>
    <t xml:space="preserve">https://drive.google.com/file/d/1m2JYvocqVe9IYhgnZ957S_kBlKk0b-iE/view?usp=sharing</t>
  </si>
  <si>
    <t xml:space="preserve">Ele</t>
  </si>
  <si>
    <t xml:space="preserve">M5-MyM-14b
Aplicar 3</t>
  </si>
  <si>
    <t xml:space="preserve">Es como la L de algún cartel de la calle.
https://drive.google.com/file/d/14EaNM8wwSQBuCiPNxSyjM_vu9K5ZIVqh/view?usp=sharing</t>
  </si>
  <si>
    <t xml:space="preserve">M5_MyM_14b_17</t>
  </si>
  <si>
    <t xml:space="preserve">https://drive.google.com/file/d/1nH-gOdoLv9ZoYwbDjc6A1zz13HF97_8U/view?usp=sharing</t>
  </si>
  <si>
    <t xml:space="preserve">Como M5-MyM-14b-17, pero con una flecha a la derecha
https://drive.google.com/file/d/14EaNM8wwSQBuCiPNxSyjM_vu9K5ZIVqh/view?usp=sharing</t>
  </si>
  <si>
    <t xml:space="preserve">M5_MyM_14b_18</t>
  </si>
  <si>
    <t xml:space="preserve">Meter líneas discontinuas que separen el rectángulo horizontal del vertical. 
https://gyazo.com/48fb0e6d719357b2dcec717a066d7b84</t>
  </si>
  <si>
    <t xml:space="preserve">https://drive.google.com/file/d/16ghhjUkWs3uQaQHkm_H1R6t8ftBXhAlS/view?usp=sharing</t>
  </si>
  <si>
    <t xml:space="preserve">Prisma ele</t>
  </si>
  <si>
    <t xml:space="preserve">Una imagen para cada prisma, mismo estilo que M5-MyM-14b-17.
https://drive.google.com/file/d/1v3WQfedj4xxTU1NuKHvdZ4TfyzOlnT2w/view?usp=sharing</t>
  </si>
  <si>
    <t xml:space="preserve">M5_MyM_14b_19
</t>
  </si>
  <si>
    <t xml:space="preserve">https://drive.google.com/file/d/13Ed5m66NwXpKXDOq6lDC2oF_noMUdLKY/view?usp=sharing</t>
  </si>
  <si>
    <t xml:space="preserve">Prisma horizontal; el lado corto de una ele.</t>
  </si>
  <si>
    <t xml:space="preserve">M5_MyM_14b_20</t>
  </si>
  <si>
    <t xml:space="preserve">https://drive.google.com/file/d/1Vh1dkcr-1qQBOhOvHim1flqKFcdYUGyb/view?usp=sharing</t>
  </si>
  <si>
    <t xml:space="preserve">Te</t>
  </si>
  <si>
    <t xml:space="preserve">M5-MyM-14b
Aplicar 4</t>
  </si>
  <si>
    <t xml:space="preserve">Es como la T de algún cartel de la calle.
https://drive.google.com/file/d/1K-IvyztLhvLGHthuWD0Ui9qO3KBLHkQs/view?usp=sharing</t>
  </si>
  <si>
    <t xml:space="preserve">M5_MyM_14b_21</t>
  </si>
  <si>
    <t xml:space="preserve">https://drive.google.com/file/d/1RLvZcZkDDCZlOUODUGQbe1aGxjCDneZU/view?usp=sharing</t>
  </si>
  <si>
    <t xml:space="preserve">Como M5-MyM-14b-21, pero con una flecha a la derecha
https://drive.google.com/file/d/1K-IvyztLhvLGHthuWD0Ui9qO3KBLHkQs/view?usp=sharing</t>
  </si>
  <si>
    <t xml:space="preserve">M5_MyM_14b_22</t>
  </si>
  <si>
    <t xml:space="preserve">https://drive.google.com/file/d/1Uii4aiBW4pbXcGnTAPM9kLghfO5wrzjg/view?usp=sharing</t>
  </si>
  <si>
    <t xml:space="preserve">Prisma te</t>
  </si>
  <si>
    <t xml:space="preserve">Una imagen para cada prisma, mismo estilo que M5-MyM-14b-21.
https://drive.google.com/file/d/1AChHRbiwzWJmUBQe9sTMtQa5kEtha8Iy/view?usp=sharing</t>
  </si>
  <si>
    <t xml:space="preserve">M5_MyM_14b_23</t>
  </si>
  <si>
    <t xml:space="preserve">https://drive.google.com/file/d/1MJU4UFRTBlbhDti9q3FCHUHC7xNHVl_j/view?usp=sharing</t>
  </si>
  <si>
    <t xml:space="preserve">Prisma de base cuadrada posición horizontal.</t>
  </si>
  <si>
    <t xml:space="preserve">M5_MyM_14b_24</t>
  </si>
  <si>
    <t xml:space="preserve">https://drive.google.com/file/d/1cgpXio9UeWYhyN12y6CL8zWzYxJLPO_v/view?usp=sharing</t>
  </si>
  <si>
    <t xml:space="preserve">Juguete para gatos</t>
  </si>
  <si>
    <t xml:space="preserve">M5-MyM-14b
Aplicar 5</t>
  </si>
  <si>
    <t xml:space="preserve">No sé a qué se parece, ¿a un juguete para gatos?
https://drive.google.com/file/d/1Cd-vS4tm1bSB9kbrn-Dsr9Xr-fbjpVGa/view?usp=sharing</t>
  </si>
  <si>
    <t xml:space="preserve">M5_MyM_14b_25</t>
  </si>
  <si>
    <t xml:space="preserve">https://drive.google.com/file/d/10T1vUWLFU-HALA4fUOQ-_hEe0x8VZRBf/view?usp=sharing</t>
  </si>
  <si>
    <t xml:space="preserve">Como M5-MyM-14b-25, pero con una flecha a la derecha
https://drive.google.com/file/d/1Cd-vS4tm1bSB9kbrn-Dsr9Xr-fbjpVGa/view?usp=sharing</t>
  </si>
  <si>
    <t xml:space="preserve">M5_MyM_14b_26</t>
  </si>
  <si>
    <t xml:space="preserve">https://drive.google.com/file/d/1mGMt0OQ9ppsj9DdUbI1Rz8TJb5z-jYng/view?usp=sharing</t>
  </si>
  <si>
    <t xml:space="preserve">Una imagen para cada prisma. Pueden ser prismas planos, sin ningún detalle ni dibujo.
https://drive.google.com/file/d/1NoLbVGdeSacOh_Ruf63uMQe6bd8CAGq5/view?usp=sharing</t>
  </si>
  <si>
    <t xml:space="preserve">M5_MyM_14b_27
</t>
  </si>
  <si>
    <t xml:space="preserve">https://drive.google.com/file/d/1armGZfC_mRFTsyWf8bJ4n-hoJzNkMzrP/view?usp=sharing</t>
  </si>
  <si>
    <t xml:space="preserve">Prisma de base cuadrada posición vertical.</t>
  </si>
  <si>
    <t xml:space="preserve">M5_MyM_14b_28</t>
  </si>
  <si>
    <t xml:space="preserve">https://drive.google.com/file/d/1b3t9R3eRNlq1LcCLh_pANmvEb4d7Z-wI/view?usp=sharing </t>
  </si>
  <si>
    <t xml:space="preserve">Polígonos</t>
  </si>
  <si>
    <t xml:space="preserve">M5-G-3c Aplicar 2</t>
  </si>
  <si>
    <t xml:space="preserve">Una etiqueta de refreso que se parezca a esto, sin mucho detalle, un dibujo rápido: https://drive.google.com/file/d/1Umjeepzsq5sQE5vJ2jQ2blkh1cLWFvWp/view?usp=sharing</t>
  </si>
  <si>
    <t xml:space="preserve">M5_G_3c_5</t>
  </si>
  <si>
    <t xml:space="preserve">https://drive.google.com/file/d/1WuLHF6CZ0DqpW7CqShtZmGzDI9i5gIAf/view?usp=sharing</t>
  </si>
  <si>
    <t xml:space="preserve">M5-G-3c Identificar</t>
  </si>
  <si>
    <t xml:space="preserve">Se pueden cambiar las posiciones y los colores, pero hay que mantener las formas y las proporciones.
https://drive.google.com/file/d/1PfUgjhhOGTYfZuJk9htb9-cBec-u8Neo/view?usp=sharing</t>
  </si>
  <si>
    <t xml:space="preserve">M5_G_3c_1</t>
  </si>
  <si>
    <t xml:space="preserve">El lunes si quieres hacemos una llamada. El fondo tiene que ser blanco siempre que haya una cuadrícula, sin excepciones, porque no nos puede pasar esto: https://drive.google.com/file/d/1kfgVYJifRcqs0RR9wl2gUVjvwtKea_2I/view?usp=sharing
El problema que vi es que cuando añadiste el fondo, también se marcó un borde blanco que rodeaba a la cuadrícula: https://drive.google.com/file/d/18LmBSXnJmGcGSFA7EM7Hw8v3R6aGYIBP/view?usp=sharing
La idea es que esta cuadrícula es una solo selección del espacio infinito. Si ponemos un borde blanco como ese estamos eliminando esa noción de espacio infinito, estamos limitando esa cuadrícula dentro de unas fronteras, y es algo que no podemos hacer.</t>
  </si>
  <si>
    <t xml:space="preserve">https://drive.google.com/file/d/1vH_WXP1jnrwzOZ2lRR1gIypE7D4VDwIB/view?usp=sharing</t>
  </si>
  <si>
    <t xml:space="preserve">Se pueden cambiar las posiciones y los colores, pero hay que mantener las formas y las proporciones.
https://drive.google.com/file/d/1breLhAGVnOK0h2SWvZwInRSTzjRKMXUN/view?usp=sharing</t>
  </si>
  <si>
    <t xml:space="preserve">M5_G_3c_2</t>
  </si>
  <si>
    <t xml:space="preserve">https://drive.google.com/file/d/1FnrmIRhnkm7OmpuQ_vfya_ud7b6JH4rN/view?usp=sharing</t>
  </si>
  <si>
    <t xml:space="preserve">M5-G-3c Evocar</t>
  </si>
  <si>
    <t xml:space="preserve">Se pueden cambiar las posiciones y los colores, pero hay que mantener las formas y las proporciones.
https://drive.google.com/file/d/1TCsU34Y1hHxGg2Nvwy1V5fXhfoTKcUpn/view?usp=sharing</t>
  </si>
  <si>
    <t xml:space="preserve">M5_G_3c_3</t>
  </si>
  <si>
    <t xml:space="preserve">https://drive.google.com/file/d/11lQMG6PA0GgEy_KybD6GdBT8mj7p5MUh/view?usp=sharing</t>
  </si>
  <si>
    <t xml:space="preserve">Se pueden cambiar las posiciones y los colores, pero hay que mantener las formas y las proporciones.
https://drive.google.com/file/d/1N0FwP0u6j-fqJeJ_8j0lH0S5k9o6_TyK/view?usp=sharing</t>
  </si>
  <si>
    <t xml:space="preserve">M5_G_3c_4</t>
  </si>
  <si>
    <t xml:space="preserve">https://drive.google.com/file/d/1XmF8aEGL__J4SJ1HQ464VnmBBmCHcgAo/view?usp=sharing</t>
  </si>
  <si>
    <t xml:space="preserve">Cubos apilados</t>
  </si>
  <si>
    <t xml:space="preserve">M5-MyM-14c-I-1</t>
  </si>
  <si>
    <t xml:space="preserve">8 cubos. De este estilo, se puede cambiar la perspectiva, cambiar el color...
https://drive.google.com/file/d/1969vcuz7ED6r9o4YxbeoVcSlSi6liev8/view?usp=sharing</t>
  </si>
  <si>
    <t xml:space="preserve">M5_MyM_14c_1</t>
  </si>
  <si>
    <t xml:space="preserve">https://drive.google.com/file/d/1_BfdI1NfvmuFOvHbE913InLYI3MeXRje/view?usp=sharing</t>
  </si>
  <si>
    <t xml:space="preserve">8 cubos. De este estilo, se puede cambiar la perspectiva, cambiar el color...
https://drive.google.com/file/d/1dZ8RKOJsMXVHLWuQ-4sxu_q05tAVvEIZ/view?usp=sharing</t>
  </si>
  <si>
    <t xml:space="preserve">M5_MyM_14c_2</t>
  </si>
  <si>
    <t xml:space="preserve">https://drive.google.com/file/d/1Sbk5xFJk1I06iNba6-3XHsTOeSl6isbs/view?usp=sharing</t>
  </si>
  <si>
    <t xml:space="preserve">M5-MyM-14c-I-2</t>
  </si>
  <si>
    <t xml:space="preserve">8 dados apilados</t>
  </si>
  <si>
    <t xml:space="preserve">M5_MyM_14c_8</t>
  </si>
  <si>
    <t xml:space="preserve">https://drive.google.com/file/d/17f9ojnyKmB5RMrhVsCST2rT-r3P_x8dg/view?usp=sharing</t>
  </si>
  <si>
    <t xml:space="preserve">9 cubos. De este estilo, se puede cambiar la perspectiva, cambiar el color...
https://drive.google.com/file/d/1A-VysZwrShYRrgE3wADX3sbwZi_042yW/view?usp=sharing</t>
  </si>
  <si>
    <t xml:space="preserve">M5_MyM_14c_3</t>
  </si>
  <si>
    <t xml:space="preserve">https://drive.google.com/file/d/1Zu68LAhXmY9_ZEpzCy8vZLTqie4mE-pP/view?usp=sharing</t>
  </si>
  <si>
    <t xml:space="preserve">9 cubos. De este estilo, se puede cambiar la perspectiva, cambiar el color...
https://drive.google.com/file/d/1gHIVcKmCO6L15-kyI1z_ngDIpNpSdgEB/view?usp=sharing</t>
  </si>
  <si>
    <t xml:space="preserve">M5_MyM_14c_4</t>
  </si>
  <si>
    <t xml:space="preserve">https://drive.google.com/file/d/1lbY7T4WI8SRZEFClpmpRlK0wq8HWpQKF/view?usp=sharing</t>
  </si>
  <si>
    <t xml:space="preserve">9 cajas de pasteles apiladas</t>
  </si>
  <si>
    <t xml:space="preserve">M5_MyM_14c_12</t>
  </si>
  <si>
    <t xml:space="preserve">https://drive.google.com/file/d/1L-w_idyz7BcVnHbRWbBXSPjXI_qhGGDt/view?usp=sharing</t>
  </si>
  <si>
    <t xml:space="preserve">9 cubos. De este estilo, se puede cambiar la perspectiva, cambiar el color...
https://drive.google.com/file/d/180VeApUYDarwVfCy0weUm2rDC85SltFH/view?usp=sharing</t>
  </si>
  <si>
    <t xml:space="preserve">M5_MyM_14c_5</t>
  </si>
  <si>
    <t xml:space="preserve">https://drive.google.com/file/d/1wN65BTXUHKS0c3Gddb9L3FWQEZ0HcTAX/view?usp=sharing</t>
  </si>
  <si>
    <t xml:space="preserve">9 cubos. De este estilo, se puede cambiar la perspectiva, cambiar el color...
https://drive.google.com/file/d/1P7Fag-Xz24fwdx0CTrxucXUXeN4iC4MD/view?usp=sharing</t>
  </si>
  <si>
    <t xml:space="preserve">M5_MyM_14c_6</t>
  </si>
  <si>
    <t xml:space="preserve">https://drive.google.com/file/d/1wE4n68WxA4tqX08UNfPSgbXQBRHasZrF/view?usp=sharing</t>
  </si>
  <si>
    <t xml:space="preserve">M5-MyM-14c</t>
  </si>
  <si>
    <t xml:space="preserve">9 cubos. De este estilo, se puede cambiar la perspectiva, cambiar el color...
https://drive.google.com/file/d/1Ddj8ywfDfM4btIm_ktEUlCJHrywOQghC/view?usp=sharing</t>
  </si>
  <si>
    <t xml:space="preserve">M5_MyM_14c_7</t>
  </si>
  <si>
    <t xml:space="preserve">https://drive.google.com/file/d/1p1RgSZP_YLS19ayRlNjyFmL2hVwx2Tgt/view?usp=sharing</t>
  </si>
  <si>
    <t xml:space="preserve">9 cajas cúbicas apiladas</t>
  </si>
  <si>
    <t xml:space="preserve">M5_MyM_14c_13</t>
  </si>
  <si>
    <t xml:space="preserve">https://drive.google.com/file/d/10GPYxyMnZmtpj3uuoo7kIgl7z2TFXacx/view?usp=sharing</t>
  </si>
  <si>
    <t xml:space="preserve">11 cubos. De este estilo, se puede cambiar la perspectiva, cambiar el color...
https://drive.google.com/file/d/1WPq6dJjf2b_2tTGTBWqUQHthcVgG9N2v/view?usp=sharing</t>
  </si>
  <si>
    <t xml:space="preserve">M5_MyM_14c_11</t>
  </si>
  <si>
    <t xml:space="preserve">https://drive.google.com/file/d/1jJPL7DA6YRl_83nQhzO2ZXKPwRCAsPjj/view?usp=sharing</t>
  </si>
  <si>
    <t xml:space="preserve">11 caramelos apilados</t>
  </si>
  <si>
    <t xml:space="preserve">M5_MyM_14c_14</t>
  </si>
  <si>
    <t xml:space="preserve">https://drive.google.com/file/d/1wNWUnKuJExoiTrhTAbBXOEYa356t67kW/view?usp=sharing</t>
  </si>
  <si>
    <t xml:space="preserve">10 cubos. De este estilo, se puede cambiar la perspectiva, cambiar el color...
https://drive.google.com/file/d/1qiUzJhWASKW1NZWBVbT0yzrxVzEvBjZ-/view?usp=sharing</t>
  </si>
  <si>
    <t xml:space="preserve">M5_MyM_14c_9</t>
  </si>
  <si>
    <t xml:space="preserve">https://drive.google.com/file/d/1VANIaGEtARV2ghD7hgmQuMXuOVTl79B5/view?usp=sharing</t>
  </si>
  <si>
    <t xml:space="preserve">18 cubos. De este estilo, se puede cambiar la perspectiva, cambiar el color...
Otra versión, piedras en vez de cubos
https://drive.google.com/file/d/1UE_124Ro7ejoJuap9tOXyVSVeyywrJXf/view?usp=sharing</t>
  </si>
  <si>
    <t xml:space="preserve">M5_MyM_14c_10</t>
  </si>
  <si>
    <t xml:space="preserve">https://drive.google.com/file/d/1nAWy8Iqh6rzCDtuzo-44bx7zZWV1dZ1r/view?usp=sharing</t>
  </si>
  <si>
    <t xml:space="preserve">18 cubos de piedra apilados</t>
  </si>
  <si>
    <t xml:space="preserve">M5_MyM_14c_15</t>
  </si>
  <si>
    <t xml:space="preserve">https://drive.google.com/file/d/1jh-7Wb4NLGlMgclEqMIFs0J9Th9JsMj0/view?usp=sharing</t>
  </si>
  <si>
    <t xml:space="preserve">Unidades de tiempo</t>
  </si>
  <si>
    <t xml:space="preserve">M5-MyM-8a
Identificar HINT</t>
  </si>
  <si>
    <t xml:space="preserve">Hacer dos tablas en el mismo lienzo siguiendo el estilo de las unidades de masa, longitud... Una al lado de la otra.
1. Un milenio son 10 siglos, un siglo son 10 décadas y una década, 10 años. Texto: milenio, siglo, década y año. Flechas a la derecha con multiplicaciones de 10.
2. Un año está formado por 12 meses, cada uno con más o menos 30 días. Texto:  año mes y día. Flechas a la derecha con multiplicaciones de "12" y "aprox. 30".</t>
  </si>
  <si>
    <t xml:space="preserve">M5_MyM_8a_1</t>
  </si>
  <si>
    <t xml:space="preserve">Lo dejamos mejor todo junto, en una única tabla.</t>
  </si>
  <si>
    <t xml:space="preserve">https://drive.google.com/file/d/1lzUVTqIXLgjVONIp4NT_MHtP96zt8GUV/view?usp=sharing</t>
  </si>
  <si>
    <t xml:space="preserve">M5-MyM-14c-E-1</t>
  </si>
  <si>
    <t xml:space="preserve">18 cubos. De este estilo, se puede cambiar la perspectiva, cambiar el color...
Es el feedback para M5-MyM-14c-10 y M5-MyM-14c-15
https://drive.google.com/file/d/1Mf1xmMkAbXkZa0MtxhWL5W6H5z2af2Mu/view?usp=sharing</t>
  </si>
  <si>
    <t xml:space="preserve">M5_MyM_14c_16</t>
  </si>
  <si>
    <t xml:space="preserve">Desplaza la figura un poco más a la izquierda y quita el margen inferior.
Aplicar a todos los cubos aplilados del feedback (pte de corrección de aquí para abajo).
Ejemplo de cómo se ve ahora: https://gyazo.com/65e550e13d9e4bb77e21e9a9876c72f9 </t>
  </si>
  <si>
    <t xml:space="preserve">https://drive.google.com/file/d/1Ml1HYQUAx2d0joUrjMLQNNj4SdLBjMgO/view?usp=sharing</t>
  </si>
  <si>
    <t xml:space="preserve">M5-MyM-14c-E-2</t>
  </si>
  <si>
    <t xml:space="preserve">9 cubos. De este estilo, se puede cambiar la perspectiva, cambiar el color...
Es el feedback para M5-MyM-14c-3
https://drive.google.com/file/d/1wkogoar5pkSYKyHsF3e_5T3Nj9oF9lmh/view?usp=sharing</t>
  </si>
  <si>
    <t xml:space="preserve">M5_MyM_14c_17</t>
  </si>
  <si>
    <t xml:space="preserve">https://drive.google.com/file/d/1t7PrK-SkXZpX3Bclsp3vMBQfLro0aRdV/view?usp=sharing</t>
  </si>
  <si>
    <t xml:space="preserve">M5-MyM-14c-E-3</t>
  </si>
  <si>
    <t xml:space="preserve">8 cubos. De este estilo, se puede cambiar la perspectiva, cambiar el color...
M5-MyM-14c-1
https://drive.google.com/file/d/1W_rPSv3eTtWV4VX0OKitO32n89URfSdF/view?usp=sharing</t>
  </si>
  <si>
    <t xml:space="preserve">M5_MyM_14c_18</t>
  </si>
  <si>
    <t xml:space="preserve">https://drive.google.com/file/d/1JRA8aHIW4r60LqDWwegEZQjYxQkR3mLO/view?usp=sharing</t>
  </si>
  <si>
    <t xml:space="preserve">M5-MyM-14c-A-1</t>
  </si>
  <si>
    <t xml:space="preserve">8 cubos. De este estilo, se puede cambiar la perspectiva, cambiar el color...
Feedback de M5-MyM-14c-8
https://drive.google.com/file/d/1ASX6oZHAP32YwiwB8_HGIhPijof9F7L_/view?usp=sharing</t>
  </si>
  <si>
    <t xml:space="preserve">M5_MyM_14c_19</t>
  </si>
  <si>
    <t xml:space="preserve">https://drive.google.com/file/d/1iOwda942MGtkeSeb4vqXsdsBF0wbG8NO/view?usp=sharing</t>
  </si>
  <si>
    <t xml:space="preserve">M5-MyM-14c-A-2</t>
  </si>
  <si>
    <t xml:space="preserve">9 cubos. De este estilo, se puede cambiar la perspectiva, cambiar el color...
Es el feedback de M5-MyM-14c-12
https://drive.google.com/file/d/1jqH2AgYx8Uyic6jFr5gHCY-0ZxnfSulr/view?usp=sharing</t>
  </si>
  <si>
    <t xml:space="preserve">M5_MyM_14c_20</t>
  </si>
  <si>
    <t xml:space="preserve">https://drive.google.com/file/d/1Ti94fApVbZhG-HHma5Rv4o4Qw8EmOgtC/view?usp=sharing</t>
  </si>
  <si>
    <t xml:space="preserve">M5-MyM-14c-A-3</t>
  </si>
  <si>
    <t xml:space="preserve">9 cubos. De este estilo, se puede cambiar la perspectiva, cambiar el color...
Es el feedback de M5-MyM-14c-13
https://drive.google.com/file/d/1Mpr_pOYvAe2FeLG92RheFi3GSAcDDf9S/view?usp=sharing</t>
  </si>
  <si>
    <t xml:space="preserve">M5_MyM_14c_21</t>
  </si>
  <si>
    <t xml:space="preserve">https://drive.google.com/file/d/17RQSXVg9aHsRrviFf1147Ey8jdMC10FI/view?usp=sharing</t>
  </si>
  <si>
    <t xml:space="preserve">M5-MyM-14c-A-4</t>
  </si>
  <si>
    <t xml:space="preserve">11 cubos. De este estilo, se puede cambiar la perspectiva, cambiar el color...
Es el feedback de M5-MyM-14c-14
https://drive.google.com/file/d/19OTXwDuPoQFX2nvwkN6wqh1jiXmJZRV-/view?usp=sharing</t>
  </si>
  <si>
    <t xml:space="preserve">M5_MyM_14c_22</t>
  </si>
  <si>
    <t xml:space="preserve">https://drive.google.com/file/d/1-ZxIh0CBqd97O2jA9UVz-1Zh6igUETxe/view?usp=sharing</t>
  </si>
  <si>
    <t xml:space="preserve">Décimas, centésimas y milésimas</t>
  </si>
  <si>
    <t xml:space="preserve">Como las de conversión de unidades (mismos símbolos, colores...) pero con el texto: unidad, décima, centésima y milésima. Flechas hacia la derecha multiplicando por 10 y hacia la izquierda dividiendo entre 10.</t>
  </si>
  <si>
    <t xml:space="preserve">M5_NyO_26b_1</t>
  </si>
  <si>
    <t xml:space="preserve">https://drive.google.com/file/d/1AwEUT3p4Lxxld_7qQEV0cozhPpatCWX0/view?usp=sharing</t>
  </si>
  <si>
    <t xml:space="preserve">M5-NyO-26b-1</t>
  </si>
  <si>
    <t xml:space="preserve">Misma imagen pero tiene que poner: unit, tenth, hundredth, thousandth</t>
  </si>
  <si>
    <t xml:space="preserve">M5_NyO_26b_1b</t>
  </si>
  <si>
    <t xml:space="preserve">https://drive.google.com/file/d/1PBh4Z4WIE2TrR9R7-WwXQhyle5NzqTud/view?usp=share_link</t>
  </si>
  <si>
    <t xml:space="preserve">Misma imagen pero tiene que poner: unidade, décimo, centésimo, milésimo</t>
  </si>
  <si>
    <t xml:space="preserve">M5_NyO_26b_4</t>
  </si>
  <si>
    <t xml:space="preserve">https://drive.google.com/file/d/1yksXCWy1P0a9gkWZleo-YOLPXZNeCNMU/view?usp=share_link</t>
  </si>
  <si>
    <t xml:space="preserve">M5-NyO-26b
SCAFF ERROR 1</t>
  </si>
  <si>
    <t xml:space="preserve">Igual que la imagen anterior pero cambiando el orden de las operaciones. Hacia la derecha, la división. Hacia la izquierda, la multiplicación.</t>
  </si>
  <si>
    <t xml:space="preserve">M5_NyO_26b_2</t>
  </si>
  <si>
    <t xml:space="preserve">https://drive.google.com/file/d/1ZgQLaaRZSxABvaB11Bt8B1AKlMv9SzsN/view?usp=sharing</t>
  </si>
  <si>
    <t xml:space="preserve">M5-NyO-26b-2</t>
  </si>
  <si>
    <t xml:space="preserve">M5_NyO_26b_2b</t>
  </si>
  <si>
    <t xml:space="preserve">https://drive.google.com/file/d/1_3QwiNQpcZ4t6Y3UatQEgoLakUs3p8MN/view?usp=share_link</t>
  </si>
  <si>
    <t xml:space="preserve">M5_NyO_26b_5</t>
  </si>
  <si>
    <t xml:space="preserve">https://drive.google.com/file/d/16AR9S0tAXfzVmHTeO6CnONICLZmAAX-t/view?usp=share_link</t>
  </si>
  <si>
    <t xml:space="preserve">M5-NyO-26b
SCAFF ERROR 2</t>
  </si>
  <si>
    <t xml:space="preserve">Igual que la primera pero multiplicando y dividiendo por 100.</t>
  </si>
  <si>
    <t xml:space="preserve">M5_NyO_26b_3</t>
  </si>
  <si>
    <t xml:space="preserve">https://drive.google.com/file/d/1Z8JzNFhFCmmw4co0tnAvOgFw8U3cGWD2/view?usp=sharing</t>
  </si>
  <si>
    <t xml:space="preserve">M5-NyO-26b-3</t>
  </si>
  <si>
    <t xml:space="preserve">M5_NyO_26b_3b</t>
  </si>
  <si>
    <t xml:space="preserve">https://drive.google.com/file/d/1GYllNC-_ujajmTMak-z-wxao6h-WaSHZ/view?usp=share_link</t>
  </si>
  <si>
    <t xml:space="preserve">M5_NyO_26b_6</t>
  </si>
  <si>
    <t xml:space="preserve">https://drive.google.com/file/d/1D0nd2k8GEihOZd1elAeTQCa0HLf8ZRIk/view?usp=share_link</t>
  </si>
  <si>
    <t xml:space="preserve">cepillo de dientes</t>
  </si>
  <si>
    <t xml:space="preserve">Muy importante: Formato PNG, 140 px de alto y ancho, centrado, pegado al borde, como este: http://drive.google.com/uc?export=view&amp;id=1kqUnH-RQSAYGU-VgJZgS9eCGSrlSoF_9
Varios objetos. Lo suyo sería evitar el color azul dentro de lo posible:
- Cepillo de dientes</t>
  </si>
  <si>
    <t xml:space="preserve">M5_G_2c_1</t>
  </si>
  <si>
    <t xml:space="preserve">La imgen del tenedor y del cepillo de dientes debería ser completamente horizontal.</t>
  </si>
  <si>
    <t xml:space="preserve">https://drive.google.com/file/d/1IUDhZ4FFlAcNSSxT8G-9nUv-f4Ldzdr1/view?usp=sharing</t>
  </si>
  <si>
    <t xml:space="preserve">Bolígrafo bic</t>
  </si>
  <si>
    <t xml:space="preserve">M5_G_2c_2</t>
  </si>
  <si>
    <t xml:space="preserve">https://drive.google.com/file/d/1K-F-rs0BY7HvgO9xG5j1KbPLZOLbR7a9/view?usp=sharing</t>
  </si>
  <si>
    <t xml:space="preserve">Tenedor</t>
  </si>
  <si>
    <t xml:space="preserve">M5_G_2c_3</t>
  </si>
  <si>
    <t xml:space="preserve">https://drive.google.com/file/d/138DnLIkm-jHUdE5gjekfXJyW-8o76Ne6/view?usp=sharing</t>
  </si>
  <si>
    <t xml:space="preserve">Gafas</t>
  </si>
  <si>
    <t xml:space="preserve">M5_G_2c_4</t>
  </si>
  <si>
    <t xml:space="preserve">https://drive.google.com/file/d/1LWqxDZdJipMBurq1qXCmXu92NJKR1pA4/view?usp=sharing</t>
  </si>
  <si>
    <t xml:space="preserve">Silla</t>
  </si>
  <si>
    <t xml:space="preserve">M5_G_2c_5</t>
  </si>
  <si>
    <t xml:space="preserve">https://drive.google.com/file/d/1eUPawWCK0fjBMdI7DmKmXGRs6v-D2j-s/view?usp=sharing</t>
  </si>
  <si>
    <t xml:space="preserve">Ejemplos de giro</t>
  </si>
  <si>
    <t xml:space="preserve">Dos relojes, uno a la izquierda y otro a la derecha. En el de la derecha, la aguja se mueve en sentido antihorario (una flecha señala el sentido). En el de la izquierda, la aguja va en sentido horario.
Debajo habrá dos textos: "Positivo" para el de la derecha y "Negativo" en el de la izquierda. El texto puede ser o del dibujo o lo ponemos nosotros como etiqueta HTML.
Por poner un ejemplo de la idea: https://drive.google.com/file/d/1q0rzAGbxdEIGqOx1opfBfLOO7oVJ_QrF/view?usp=share_link</t>
  </si>
  <si>
    <t xml:space="preserve">M5_G_2c_6</t>
  </si>
  <si>
    <t xml:space="preserve">Mejor los relojes con la cara blanca, el gris queda muy triste y extraño.</t>
  </si>
  <si>
    <t xml:space="preserve">https://drive.google.com/file/d/1mpEpxp5FQsxWIRoY4imSG9rLyL-3a_kp/view?usp=share_link</t>
  </si>
  <si>
    <t xml:space="preserve">Icono patata</t>
  </si>
  <si>
    <t xml:space="preserve">Un icono de una patata (ya sabes, sin detalle porque se va a ver muy pequeño)</t>
  </si>
  <si>
    <t xml:space="preserve">M5_EyP_6b_1</t>
  </si>
  <si>
    <t xml:space="preserve">https://drive.google.com/file/d/1Rh8vT97H_tZ29b1EO4VLX3vrlovYWHrX/view?usp=share_link</t>
  </si>
  <si>
    <t xml:space="preserve">Icono insecto</t>
  </si>
  <si>
    <t xml:space="preserve">Un icono de un insecto (ya sabes, sin detalle porque se va a ver muy pequeño). El que quieras, una hormiga, una cucaracha...</t>
  </si>
  <si>
    <t xml:space="preserve">M5_EyP_6b_2</t>
  </si>
  <si>
    <t xml:space="preserve">https://drive.google.com/file/d/1gm6IlKDeokrDzR33uuVDjbqmhcYzF263/view?usp=share_link</t>
  </si>
  <si>
    <t xml:space="preserve">Matemáticas</t>
  </si>
  <si>
    <t xml:space="preserve">Ortografía+cast</t>
  </si>
  <si>
    <t xml:space="preserve">Técnico</t>
  </si>
  <si>
    <t xml:space="preserve">JSON base</t>
  </si>
  <si>
    <t xml:space="preserve">Pendiente de OK TE+hint</t>
  </si>
  <si>
    <t xml:space="preserve">OK TE+hint</t>
  </si>
  <si>
    <t xml:space="preserve">JSON+TE+hint</t>
  </si>
  <si>
    <t xml:space="preserve">Pro((blema técnicoXxxXFx==s w</t>
  </si>
  <si>
    <t xml:space="preserve">Total</t>
  </si>
  <si>
    <t xml:space="preserve">Problema técnico</t>
  </si>
  <si>
    <t xml:space="preserve">Actividades</t>
  </si>
  <si>
    <t xml:space="preserve">Quien puede poner este estado</t>
  </si>
  <si>
    <t xml:space="preserve">Qué significa</t>
  </si>
  <si>
    <t xml:space="preserve">Se ha revisado que la actividad se corresponde con el concepto y el outcome, se ha copiado del excel ARG (hoja de actividades y de imágenes). Pendiente de revisar ortografía y castellano.</t>
  </si>
  <si>
    <t xml:space="preserve">Pendiente de revisar parámetros y cálculos.</t>
  </si>
  <si>
    <t xml:space="preserve">Pendiente de crear JSON base (sin TE+hint).</t>
  </si>
  <si>
    <t xml:space="preserve">Pablo</t>
  </si>
  <si>
    <t xml:space="preserve">Pendiente de copiar de excel ARG TE+hint y corregir ort+cast+técnico.</t>
  </si>
  <si>
    <t xml:space="preserve">Pendiente de añadir TE+hint al JSON base.</t>
  </si>
  <si>
    <t xml:space="preserve">Pendiente de revisar JSON con TE+hint.</t>
  </si>
  <si>
    <t xml:space="preserve">Alguien que no haya hecho el JSON</t>
  </si>
  <si>
    <t xml:space="preserve">JSON terminado.</t>
  </si>
  <si>
    <t xml:space="preserve">Pendiente de solución de Fran.</t>
  </si>
  <si>
    <t xml:space="preserve">Imágenes</t>
  </si>
  <si>
    <t xml:space="preserve">Se ha revisado que la actividad se corresponde con el concepto y el outcome, se ha copiado del excel ARG (hoja de actividades y de imágenes). Pendiente de revisar descripción de imagen.</t>
  </si>
  <si>
    <t xml:space="preserve">Pendiente de dibujar</t>
  </si>
  <si>
    <t xml:space="preserve">Editor</t>
  </si>
  <si>
    <t xml:space="preserve">Se puede dibujar la imagen.</t>
  </si>
  <si>
    <t xml:space="preserve">Pendiente de revisar</t>
  </si>
  <si>
    <t xml:space="preserve">Autor</t>
  </si>
  <si>
    <t xml:space="preserve">Se puede revisar la imagen para recibir OK o comentarios.</t>
  </si>
  <si>
    <t xml:space="preserve">Pendiente de corrección</t>
  </si>
  <si>
    <t xml:space="preserve">Se puede corregir la imagen a partir de los comentarios.</t>
  </si>
  <si>
    <t xml:space="preserve">Imagen terminada.</t>
  </si>
  <si>
    <t xml:space="preserve">\"type\": \"bar\"</t>
  </si>
  <si>
    <t xml:space="preserve">Gráfico de barras</t>
  </si>
  <si>
    <t xml:space="preserve">\"type\": \"line\"</t>
  </si>
  <si>
    <t xml:space="preserve">Curva de frecuencias</t>
  </si>
  <si>
    <t xml:space="preserve">\"type\": \"pie\"</t>
  </si>
  <si>
    <t xml:space="preserve">Gráfico de sectores</t>
  </si>
  <si>
    <t xml:space="preserve">Choice matrix – inline</t>
  </si>
  <si>
    <t xml:space="preserve">True/False</t>
  </si>
  <si>
    <t xml:space="preserve">clock</t>
  </si>
  <si>
    <t xml:space="preserve">Cloze with drag &amp; drop</t>
  </si>
  <si>
    <t xml:space="preserve">Cloze with drop down</t>
  </si>
  <si>
    <t xml:space="preserve">Drop down</t>
  </si>
  <si>
    <t xml:space="preserve">counting</t>
  </si>
  <si>
    <t xml:space="preserve">Counting</t>
  </si>
  <si>
    <t xml:space="preserve">equivLiteral</t>
  </si>
  <si>
    <t xml:space="preserve">Cloze math (Literal)</t>
  </si>
  <si>
    <t xml:space="preserve">equivSymbolic</t>
  </si>
  <si>
    <t xml:space="preserve">Cloze math (Symbolic)</t>
  </si>
  <si>
    <t xml:space="preserve">labelImage</t>
  </si>
  <si>
    <t xml:space="preserve">Match list</t>
  </si>
  <si>
    <t xml:space="preserve">Multiple choice – multiple response</t>
  </si>
  <si>
    <t xml:space="preserve">Multiple choice – standard</t>
  </si>
  <si>
    <t xml:space="preserve">numberline</t>
  </si>
  <si>
    <t xml:space="preserve">Numberline</t>
  </si>
  <si>
    <t xml:space="preserve">orderNumbers</t>
  </si>
  <si>
    <t xml:space="preserve">pathway</t>
  </si>
  <si>
    <t xml:space="preserve">pictograph</t>
  </si>
  <si>
    <t xml:space="preserve">Pictograma</t>
  </si>
  <si>
    <t xml:space="preserve">valor</t>
  </si>
</sst>
</file>

<file path=xl/styles.xml><?xml version="1.0" encoding="utf-8"?>
<styleSheet xmlns="http://schemas.openxmlformats.org/spreadsheetml/2006/main">
  <numFmts count="9">
    <numFmt numFmtId="164" formatCode="General"/>
    <numFmt numFmtId="165" formatCode="0.00E+00"/>
    <numFmt numFmtId="166" formatCode="#,##0.00\ [$€-1]"/>
    <numFmt numFmtId="167" formatCode="General"/>
    <numFmt numFmtId="168" formatCode="d/m"/>
    <numFmt numFmtId="169" formatCode="dd/mm/yyyy"/>
    <numFmt numFmtId="170" formatCode="#,##0.00\ %"/>
    <numFmt numFmtId="171" formatCode="0\ %"/>
    <numFmt numFmtId="172" formatCode="0.00\ %"/>
  </numFmts>
  <fonts count="33">
    <font>
      <sz val="10"/>
      <color rgb="FF000000"/>
      <name val="Arial"/>
      <family val="0"/>
      <charset val="1"/>
    </font>
    <font>
      <sz val="10"/>
      <name val="Arial"/>
      <family val="0"/>
    </font>
    <font>
      <sz val="10"/>
      <name val="Arial"/>
      <family val="0"/>
    </font>
    <font>
      <sz val="10"/>
      <name val="Arial"/>
      <family val="0"/>
    </font>
    <font>
      <b val="true"/>
      <sz val="12"/>
      <color rgb="FF000000"/>
      <name val="Calibri"/>
      <family val="0"/>
      <charset val="1"/>
    </font>
    <font>
      <sz val="12"/>
      <color rgb="FF000000"/>
      <name val="Calibri"/>
      <family val="0"/>
      <charset val="1"/>
    </font>
    <font>
      <u val="single"/>
      <sz val="12"/>
      <color rgb="FF000000"/>
      <name val="Calibri"/>
      <family val="0"/>
      <charset val="1"/>
    </font>
    <font>
      <sz val="12"/>
      <color rgb="FFFFFFFF"/>
      <name val="Calibri"/>
      <family val="0"/>
      <charset val="1"/>
    </font>
    <font>
      <strike val="true"/>
      <sz val="12"/>
      <color rgb="FF000000"/>
      <name val="Calibri"/>
      <family val="0"/>
      <charset val="1"/>
    </font>
    <font>
      <sz val="12"/>
      <color rgb="FFFF0000"/>
      <name val="Calibri"/>
      <family val="0"/>
      <charset val="1"/>
    </font>
    <font>
      <sz val="12"/>
      <color rgb="FF9900FF"/>
      <name val="Calibri"/>
      <family val="0"/>
      <charset val="1"/>
    </font>
    <font>
      <u val="single"/>
      <sz val="12"/>
      <color rgb="FF0000FF"/>
      <name val="Calibri"/>
      <family val="0"/>
      <charset val="1"/>
    </font>
    <font>
      <sz val="12"/>
      <color rgb="FFEA4335"/>
      <name val="Calibri"/>
      <family val="0"/>
      <charset val="1"/>
    </font>
    <font>
      <sz val="12"/>
      <color rgb="FFFF00FF"/>
      <name val="Calibri"/>
      <family val="0"/>
      <charset val="1"/>
    </font>
    <font>
      <sz val="12"/>
      <color rgb="FF202124"/>
      <name val="Calibri"/>
      <family val="0"/>
      <charset val="1"/>
    </font>
    <font>
      <sz val="11"/>
      <color rgb="FF000000"/>
      <name val="Arial"/>
      <family val="0"/>
      <charset val="1"/>
    </font>
    <font>
      <sz val="12"/>
      <color rgb="FF4285F4"/>
      <name val="Calibri"/>
      <family val="0"/>
      <charset val="1"/>
    </font>
    <font>
      <b val="true"/>
      <sz val="12"/>
      <color rgb="FF4285F4"/>
      <name val="Calibri"/>
      <family val="0"/>
      <charset val="1"/>
    </font>
    <font>
      <b val="true"/>
      <sz val="12"/>
      <color rgb="FFEA4335"/>
      <name val="Calibri"/>
      <family val="0"/>
      <charset val="1"/>
    </font>
    <font>
      <sz val="12"/>
      <color rgb="FF3C4043"/>
      <name val="Calibri"/>
      <family val="0"/>
      <charset val="1"/>
    </font>
    <font>
      <sz val="12"/>
      <color rgb="FF202122"/>
      <name val="Calibri"/>
      <family val="0"/>
      <charset val="1"/>
    </font>
    <font>
      <sz val="12"/>
      <color rgb="FF0000FF"/>
      <name val="Calibri"/>
      <family val="0"/>
      <charset val="1"/>
    </font>
    <font>
      <sz val="12"/>
      <color rgb="FF333333"/>
      <name val="Calibri"/>
      <family val="0"/>
      <charset val="1"/>
    </font>
    <font>
      <u val="single"/>
      <sz val="12"/>
      <color rgb="FF1155CC"/>
      <name val="Calibri"/>
      <family val="0"/>
      <charset val="1"/>
    </font>
    <font>
      <sz val="12"/>
      <color rgb="FF000000"/>
      <name val="Docs-Calibri"/>
      <family val="0"/>
      <charset val="1"/>
    </font>
    <font>
      <b val="true"/>
      <sz val="14"/>
      <color rgb="FF000000"/>
      <name val="Calibri"/>
      <family val="0"/>
      <charset val="1"/>
    </font>
    <font>
      <b val="true"/>
      <sz val="14"/>
      <color rgb="FFFFFFFF"/>
      <name val="Calibri"/>
      <family val="0"/>
      <charset val="1"/>
    </font>
    <font>
      <sz val="14"/>
      <color rgb="FF000000"/>
      <name val="Calibri"/>
      <family val="0"/>
      <charset val="1"/>
    </font>
    <font>
      <b val="true"/>
      <sz val="12"/>
      <color rgb="FFFFFFFF"/>
      <name val="Arial"/>
      <family val="0"/>
      <charset val="1"/>
    </font>
    <font>
      <sz val="12"/>
      <color rgb="FF000000"/>
      <name val="Arial"/>
      <family val="0"/>
      <charset val="1"/>
    </font>
    <font>
      <b val="true"/>
      <sz val="12"/>
      <color rgb="FF000000"/>
      <name val="Arial"/>
      <family val="0"/>
      <charset val="1"/>
    </font>
    <font>
      <b val="true"/>
      <sz val="11"/>
      <color rgb="FF000000"/>
      <name val="Arial"/>
      <family val="0"/>
      <charset val="1"/>
    </font>
    <font>
      <u val="single"/>
      <sz val="11"/>
      <color rgb="FF0000FF"/>
      <name val="Cambria"/>
      <family val="0"/>
      <charset val="1"/>
    </font>
  </fonts>
  <fills count="21">
    <fill>
      <patternFill patternType="none"/>
    </fill>
    <fill>
      <patternFill patternType="gray125"/>
    </fill>
    <fill>
      <patternFill patternType="solid">
        <fgColor rgb="FFFCE5CD"/>
        <bgColor rgb="FFFFF2CC"/>
      </patternFill>
    </fill>
    <fill>
      <patternFill patternType="solid">
        <fgColor rgb="FFD9D2E9"/>
        <bgColor rgb="FFEAD1DC"/>
      </patternFill>
    </fill>
    <fill>
      <patternFill patternType="solid">
        <fgColor rgb="FFEAD1DC"/>
        <bgColor rgb="FFECD3EB"/>
      </patternFill>
    </fill>
    <fill>
      <patternFill patternType="solid">
        <fgColor rgb="FFFFFFFF"/>
        <bgColor rgb="FFFFF2CC"/>
      </patternFill>
    </fill>
    <fill>
      <patternFill patternType="solid">
        <fgColor rgb="FFFFF2CC"/>
        <bgColor rgb="FFFCE5CD"/>
      </patternFill>
    </fill>
    <fill>
      <patternFill patternType="solid">
        <fgColor rgb="FFC9DAF8"/>
        <bgColor rgb="FFCFE2F3"/>
      </patternFill>
    </fill>
    <fill>
      <patternFill patternType="solid">
        <fgColor rgb="FFF4CCCC"/>
        <bgColor rgb="FFEAD1DC"/>
      </patternFill>
    </fill>
    <fill>
      <patternFill patternType="solid">
        <fgColor rgb="FF6D9EEB"/>
        <bgColor rgb="FF4285F4"/>
      </patternFill>
    </fill>
    <fill>
      <patternFill patternType="solid">
        <fgColor rgb="FFA4C2F4"/>
        <bgColor rgb="FFC9DAF8"/>
      </patternFill>
    </fill>
    <fill>
      <patternFill patternType="solid">
        <fgColor rgb="FFB7E1CD"/>
        <bgColor rgb="FFC9DAF8"/>
      </patternFill>
    </fill>
    <fill>
      <patternFill patternType="solid">
        <fgColor rgb="FFEA9999"/>
        <bgColor rgb="FFDD7E6B"/>
      </patternFill>
    </fill>
    <fill>
      <patternFill patternType="solid">
        <fgColor rgb="FFCFE2F3"/>
        <bgColor rgb="FFC9DAF8"/>
      </patternFill>
    </fill>
    <fill>
      <patternFill patternType="solid">
        <fgColor rgb="FF1155CC"/>
        <bgColor rgb="FF3C78D8"/>
      </patternFill>
    </fill>
    <fill>
      <patternFill patternType="solid">
        <fgColor rgb="FFD9EAD3"/>
        <bgColor rgb="FFCFE2F3"/>
      </patternFill>
    </fill>
    <fill>
      <patternFill patternType="solid">
        <fgColor rgb="FF3C78D8"/>
        <bgColor rgb="FF4285F4"/>
      </patternFill>
    </fill>
    <fill>
      <patternFill patternType="solid">
        <fgColor rgb="FFFFE599"/>
        <bgColor rgb="FFFCE5CD"/>
      </patternFill>
    </fill>
    <fill>
      <patternFill patternType="solid">
        <fgColor rgb="FFF9CB9C"/>
        <bgColor rgb="FFF4CCCC"/>
      </patternFill>
    </fill>
    <fill>
      <patternFill patternType="solid">
        <fgColor rgb="FFDD7E6B"/>
        <bgColor rgb="FFEA9999"/>
      </patternFill>
    </fill>
    <fill>
      <patternFill patternType="solid">
        <fgColor rgb="FFFF0000"/>
        <bgColor rgb="FFEA4335"/>
      </patternFill>
    </fill>
  </fills>
  <borders count="9">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5" fontId="5" fillId="5" borderId="0" xfId="0" applyFont="true" applyBorder="false" applyAlignment="true" applyProtection="false">
      <alignment horizontal="general" vertical="center" textRotation="0" wrapText="true" indent="0" shrinkToFit="false"/>
      <protection locked="true" hidden="false"/>
    </xf>
    <xf numFmtId="164" fontId="7" fillId="6"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5" fillId="8"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9"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center" textRotation="0" wrapText="true" indent="0" shrinkToFit="false"/>
      <protection locked="true" hidden="false"/>
    </xf>
    <xf numFmtId="164" fontId="19" fillId="5" borderId="0" xfId="0" applyFont="true" applyBorder="false" applyAlignment="true" applyProtection="false">
      <alignment horizontal="general" vertical="center" textRotation="0" wrapText="true" indent="0" shrinkToFit="false"/>
      <protection locked="true" hidden="false"/>
    </xf>
    <xf numFmtId="164" fontId="20" fillId="5"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5" fillId="10"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7" fontId="5" fillId="6" borderId="0" xfId="0" applyFont="true" applyBorder="false" applyAlignment="true" applyProtection="false">
      <alignment horizontal="center" vertical="center" textRotation="0" wrapText="true" indent="0" shrinkToFit="false"/>
      <protection locked="true" hidden="false"/>
    </xf>
    <xf numFmtId="167" fontId="5" fillId="3" borderId="0" xfId="0" applyFont="true" applyBorder="false" applyAlignment="true" applyProtection="false">
      <alignment horizontal="center" vertical="center" textRotation="0" wrapText="true" indent="0" shrinkToFit="false"/>
      <protection locked="true" hidden="false"/>
    </xf>
    <xf numFmtId="167" fontId="5" fillId="8" borderId="0" xfId="0" applyFont="true" applyBorder="false" applyAlignment="true" applyProtection="false">
      <alignment horizontal="center" vertical="center" textRotation="0" wrapText="true" indent="0" shrinkToFit="false"/>
      <protection locked="true" hidden="false"/>
    </xf>
    <xf numFmtId="167" fontId="5" fillId="11"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xf numFmtId="164" fontId="24" fillId="5" borderId="0" xfId="0" applyFont="true" applyBorder="false" applyAlignment="true" applyProtection="false">
      <alignment horizontal="center" vertical="bottom" textRotation="0" wrapText="tru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3" fillId="0" borderId="2" xfId="0" applyFont="true" applyBorder="true" applyAlignment="true" applyProtection="false">
      <alignment horizontal="general" vertical="center" textRotation="0" wrapText="true" indent="0" shrinkToFit="false"/>
      <protection locked="true" hidden="false"/>
    </xf>
    <xf numFmtId="164" fontId="5" fillId="12" borderId="1" xfId="0" applyFont="true" applyBorder="true" applyAlignment="true" applyProtection="false">
      <alignment horizontal="center" vertical="center" textRotation="0" wrapText="true" indent="0" shrinkToFit="false"/>
      <protection locked="true" hidden="false"/>
    </xf>
    <xf numFmtId="164" fontId="24" fillId="5" borderId="0" xfId="0" applyFont="true" applyBorder="false" applyAlignment="true" applyProtection="false">
      <alignment horizontal="left" vertical="bottom" textRotation="0" wrapText="true" indent="0" shrinkToFit="false"/>
      <protection locked="true" hidden="false"/>
    </xf>
    <xf numFmtId="164" fontId="5" fillId="5" borderId="0" xfId="0" applyFont="true" applyBorder="false" applyAlignment="true" applyProtection="false">
      <alignment horizontal="center" vertical="bottom" textRotation="0" wrapText="true" indent="0" shrinkToFit="false"/>
      <protection locked="true" hidden="false"/>
    </xf>
    <xf numFmtId="164" fontId="25" fillId="13" borderId="3" xfId="0" applyFont="true" applyBorder="true" applyAlignment="true" applyProtection="false">
      <alignment horizontal="center" vertical="bottom" textRotation="0" wrapText="false" indent="0" shrinkToFit="false"/>
      <protection locked="true" hidden="false"/>
    </xf>
    <xf numFmtId="169" fontId="26" fillId="14" borderId="0" xfId="0" applyFont="true" applyBorder="true" applyAlignment="true" applyProtection="false">
      <alignment horizontal="center" vertical="bottom" textRotation="0" wrapText="false" indent="0" shrinkToFit="false"/>
      <protection locked="true" hidden="false"/>
    </xf>
    <xf numFmtId="164" fontId="26" fillId="14" borderId="0" xfId="0" applyFont="true" applyBorder="false" applyAlignment="true" applyProtection="false">
      <alignment horizontal="general" vertical="bottom" textRotation="0" wrapText="false" indent="0" shrinkToFit="false"/>
      <protection locked="true" hidden="false"/>
    </xf>
    <xf numFmtId="167" fontId="27" fillId="0" borderId="4" xfId="0" applyFont="true" applyBorder="true" applyAlignment="false" applyProtection="false">
      <alignment horizontal="general" vertical="bottom" textRotation="0" wrapText="false" indent="0" shrinkToFit="false"/>
      <protection locked="true" hidden="false"/>
    </xf>
    <xf numFmtId="170" fontId="27" fillId="0" borderId="3" xfId="0" applyFont="true" applyBorder="true" applyAlignment="false" applyProtection="false">
      <alignment horizontal="general" vertical="bottom" textRotation="0" wrapText="false" indent="0" shrinkToFit="false"/>
      <protection locked="true" hidden="false"/>
    </xf>
    <xf numFmtId="164" fontId="27" fillId="13" borderId="3" xfId="0" applyFont="true" applyBorder="true" applyAlignment="true" applyProtection="false">
      <alignment horizontal="center" vertical="bottom" textRotation="0" wrapText="false" indent="0" shrinkToFit="false"/>
      <protection locked="true" hidden="false"/>
    </xf>
    <xf numFmtId="171" fontId="27" fillId="0" borderId="3" xfId="0" applyFont="true" applyBorder="true" applyAlignment="true" applyProtection="false">
      <alignment horizontal="general" vertical="bottom" textRotation="0" wrapText="false" indent="0" shrinkToFit="false"/>
      <protection locked="true" hidden="false"/>
    </xf>
    <xf numFmtId="171" fontId="27" fillId="15" borderId="3" xfId="0" applyFont="true" applyBorder="true" applyAlignment="true" applyProtection="false">
      <alignment horizontal="general" vertical="bottom" textRotation="0" wrapText="false" indent="0" shrinkToFit="false"/>
      <protection locked="true" hidden="false"/>
    </xf>
    <xf numFmtId="167" fontId="27" fillId="0" borderId="4" xfId="0" applyFont="true" applyBorder="true" applyAlignment="true" applyProtection="false">
      <alignment horizontal="general" vertical="bottom" textRotation="0" wrapText="false" indent="0" shrinkToFit="false"/>
      <protection locked="true" hidden="false"/>
    </xf>
    <xf numFmtId="170" fontId="27" fillId="13" borderId="3"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71" fontId="27" fillId="13" borderId="3" xfId="0" applyFont="true" applyBorder="true" applyAlignment="true" applyProtection="false">
      <alignment horizontal="general" vertical="bottom" textRotation="0" wrapText="false" indent="0" shrinkToFit="false"/>
      <protection locked="true" hidden="false"/>
    </xf>
    <xf numFmtId="172" fontId="27" fillId="0" borderId="3" xfId="0" applyFont="true" applyBorder="true" applyAlignment="false" applyProtection="false">
      <alignment horizontal="general" vertical="bottom" textRotation="0" wrapText="false" indent="0" shrinkToFit="false"/>
      <protection locked="true" hidden="false"/>
    </xf>
    <xf numFmtId="169" fontId="26" fillId="14" borderId="3" xfId="0" applyFont="true" applyBorder="true" applyAlignment="true" applyProtection="false">
      <alignment horizontal="center" vertical="bottom" textRotation="0" wrapText="false" indent="0" shrinkToFit="false"/>
      <protection locked="true" hidden="false"/>
    </xf>
    <xf numFmtId="169" fontId="26" fillId="0" borderId="0"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71" fontId="27" fillId="0" borderId="0" xfId="0" applyFont="true" applyBorder="false" applyAlignment="true" applyProtection="false">
      <alignment horizontal="general" vertical="bottom" textRotation="0" wrapText="false" indent="0" shrinkToFit="false"/>
      <protection locked="true" hidden="false"/>
    </xf>
    <xf numFmtId="170" fontId="27" fillId="15" borderId="3" xfId="0" applyFont="true" applyBorder="true" applyAlignment="true" applyProtection="false">
      <alignment horizontal="general" vertical="bottom" textRotation="0" wrapText="false" indent="0" shrinkToFit="false"/>
      <protection locked="true" hidden="false"/>
    </xf>
    <xf numFmtId="171" fontId="27" fillId="8" borderId="3" xfId="0" applyFont="true" applyBorder="true" applyAlignment="true" applyProtection="false">
      <alignment horizontal="general" vertical="bottom" textRotation="0" wrapText="false" indent="0" shrinkToFit="false"/>
      <protection locked="true" hidden="false"/>
    </xf>
    <xf numFmtId="171" fontId="27" fillId="4" borderId="3" xfId="0" applyFont="true" applyBorder="true" applyAlignment="true" applyProtection="false">
      <alignment horizontal="general" vertical="bottom" textRotation="0" wrapText="false" indent="0" shrinkToFit="false"/>
      <protection locked="true" hidden="false"/>
    </xf>
    <xf numFmtId="164" fontId="28" fillId="16" borderId="5" xfId="0" applyFont="true" applyBorder="true" applyAlignment="true" applyProtection="false">
      <alignment horizontal="center" vertical="center" textRotation="0" wrapText="false" indent="0" shrinkToFit="false"/>
      <protection locked="true" hidden="false"/>
    </xf>
    <xf numFmtId="164" fontId="28" fillId="16" borderId="5"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general" vertical="center" textRotation="0" wrapText="false" indent="0" shrinkToFit="false"/>
      <protection locked="true" hidden="false"/>
    </xf>
    <xf numFmtId="164" fontId="29" fillId="0" borderId="6" xfId="0" applyFont="true" applyBorder="true" applyAlignment="true" applyProtection="false">
      <alignment horizontal="center" vertical="center" textRotation="0" wrapText="true" indent="0" shrinkToFit="false"/>
      <protection locked="true" hidden="false"/>
    </xf>
    <xf numFmtId="164" fontId="29" fillId="0" borderId="6" xfId="0" applyFont="true" applyBorder="true" applyAlignment="true" applyProtection="false">
      <alignment horizontal="general" vertical="center" textRotation="0" wrapText="true" indent="0" shrinkToFit="false"/>
      <protection locked="true" hidden="false"/>
    </xf>
    <xf numFmtId="164" fontId="29" fillId="17" borderId="3" xfId="0" applyFont="true" applyBorder="true" applyAlignment="true" applyProtection="false">
      <alignment horizontal="general" vertical="center" textRotation="0" wrapText="false" indent="0" shrinkToFit="false"/>
      <protection locked="true" hidden="false"/>
    </xf>
    <xf numFmtId="164" fontId="29" fillId="17" borderId="3" xfId="0" applyFont="true" applyBorder="true" applyAlignment="true" applyProtection="false">
      <alignment horizontal="center" vertical="center" textRotation="0" wrapText="true" indent="0" shrinkToFit="false"/>
      <protection locked="true" hidden="false"/>
    </xf>
    <xf numFmtId="164" fontId="29" fillId="17" borderId="3" xfId="0" applyFont="true" applyBorder="true" applyAlignment="true" applyProtection="false">
      <alignment horizontal="general" vertical="center" textRotation="0" wrapText="true" indent="0" shrinkToFit="false"/>
      <protection locked="true" hidden="false"/>
    </xf>
    <xf numFmtId="164" fontId="29" fillId="18" borderId="3" xfId="0" applyFont="true" applyBorder="true" applyAlignment="true" applyProtection="false">
      <alignment horizontal="general" vertical="center" textRotation="0" wrapText="false" indent="0" shrinkToFit="false"/>
      <protection locked="true" hidden="false"/>
    </xf>
    <xf numFmtId="164" fontId="29" fillId="18" borderId="3" xfId="0" applyFont="true" applyBorder="true" applyAlignment="true" applyProtection="false">
      <alignment horizontal="center" vertical="center" textRotation="0" wrapText="true" indent="0" shrinkToFit="false"/>
      <protection locked="true" hidden="false"/>
    </xf>
    <xf numFmtId="164" fontId="29" fillId="18" borderId="3" xfId="0" applyFont="true" applyBorder="true" applyAlignment="true" applyProtection="false">
      <alignment horizontal="general" vertical="center" textRotation="0" wrapText="true" indent="0" shrinkToFit="false"/>
      <protection locked="true" hidden="false"/>
    </xf>
    <xf numFmtId="164" fontId="29" fillId="19" borderId="3" xfId="0" applyFont="true" applyBorder="true" applyAlignment="true" applyProtection="false">
      <alignment horizontal="general" vertical="center" textRotation="0" wrapText="false" indent="0" shrinkToFit="false"/>
      <protection locked="true" hidden="false"/>
    </xf>
    <xf numFmtId="164" fontId="29" fillId="19" borderId="3" xfId="0" applyFont="true" applyBorder="true" applyAlignment="true" applyProtection="false">
      <alignment horizontal="center" vertical="center" textRotation="0" wrapText="true" indent="0" shrinkToFit="false"/>
      <protection locked="true" hidden="false"/>
    </xf>
    <xf numFmtId="164" fontId="29" fillId="19" borderId="3" xfId="0" applyFont="true" applyBorder="true" applyAlignment="true" applyProtection="false">
      <alignment horizontal="general" vertical="center" textRotation="0" wrapText="true" indent="0" shrinkToFit="false"/>
      <protection locked="true" hidden="false"/>
    </xf>
    <xf numFmtId="164" fontId="29" fillId="3" borderId="3" xfId="0" applyFont="true" applyBorder="true" applyAlignment="true" applyProtection="false">
      <alignment horizontal="general" vertical="center" textRotation="0" wrapText="false" indent="0" shrinkToFit="false"/>
      <protection locked="true" hidden="false"/>
    </xf>
    <xf numFmtId="164" fontId="29" fillId="3" borderId="3" xfId="0" applyFont="true" applyBorder="true" applyAlignment="true" applyProtection="false">
      <alignment horizontal="center" vertical="center" textRotation="0" wrapText="true" indent="0" shrinkToFit="false"/>
      <protection locked="true" hidden="false"/>
    </xf>
    <xf numFmtId="164" fontId="29" fillId="3" borderId="3" xfId="0" applyFont="true" applyBorder="true" applyAlignment="true" applyProtection="false">
      <alignment horizontal="general" vertical="center" textRotation="0" wrapText="true" indent="0" shrinkToFit="false"/>
      <protection locked="true" hidden="false"/>
    </xf>
    <xf numFmtId="164" fontId="29" fillId="13" borderId="3" xfId="0" applyFont="true" applyBorder="true" applyAlignment="true" applyProtection="false">
      <alignment horizontal="general" vertical="center" textRotation="0" wrapText="false" indent="0" shrinkToFit="false"/>
      <protection locked="true" hidden="false"/>
    </xf>
    <xf numFmtId="164" fontId="29" fillId="13" borderId="3" xfId="0" applyFont="true" applyBorder="true" applyAlignment="true" applyProtection="false">
      <alignment horizontal="center" vertical="center" textRotation="0" wrapText="true" indent="0" shrinkToFit="false"/>
      <protection locked="true" hidden="false"/>
    </xf>
    <xf numFmtId="164" fontId="29" fillId="13" borderId="3" xfId="0" applyFont="true" applyBorder="true" applyAlignment="true" applyProtection="false">
      <alignment horizontal="general" vertical="center" textRotation="0" wrapText="true" indent="0" shrinkToFit="false"/>
      <protection locked="true" hidden="false"/>
    </xf>
    <xf numFmtId="164" fontId="30" fillId="11" borderId="3" xfId="0" applyFont="true" applyBorder="true" applyAlignment="true" applyProtection="false">
      <alignment horizontal="general" vertical="center" textRotation="0" wrapText="false" indent="0" shrinkToFit="false"/>
      <protection locked="true" hidden="false"/>
    </xf>
    <xf numFmtId="164" fontId="30" fillId="11" borderId="3" xfId="0" applyFont="true" applyBorder="true" applyAlignment="true" applyProtection="false">
      <alignment horizontal="center" vertical="center" textRotation="0" wrapText="true" indent="0" shrinkToFit="false"/>
      <protection locked="true" hidden="false"/>
    </xf>
    <xf numFmtId="164" fontId="30" fillId="11" borderId="3" xfId="0" applyFont="true" applyBorder="true" applyAlignment="true" applyProtection="false">
      <alignment horizontal="general" vertical="center" textRotation="0" wrapText="true" indent="0" shrinkToFit="false"/>
      <protection locked="true" hidden="false"/>
    </xf>
    <xf numFmtId="164" fontId="28" fillId="20" borderId="3" xfId="0" applyFont="true" applyBorder="true" applyAlignment="true" applyProtection="false">
      <alignment horizontal="general" vertical="center" textRotation="0" wrapText="false" indent="0" shrinkToFit="false"/>
      <protection locked="true" hidden="false"/>
    </xf>
    <xf numFmtId="164" fontId="28" fillId="20" borderId="3" xfId="0" applyFont="true" applyBorder="true" applyAlignment="true" applyProtection="false">
      <alignment horizontal="center" vertical="center" textRotation="0" wrapText="true" indent="0" shrinkToFit="false"/>
      <protection locked="true" hidden="false"/>
    </xf>
    <xf numFmtId="164" fontId="28" fillId="20" borderId="3" xfId="0" applyFont="true" applyBorder="true" applyAlignment="true" applyProtection="false">
      <alignment horizontal="general" vertical="center" textRotation="0" wrapText="true" indent="0" shrinkToFit="false"/>
      <protection locked="true" hidden="false"/>
    </xf>
    <xf numFmtId="164" fontId="29" fillId="0" borderId="7" xfId="0" applyFont="true" applyBorder="true" applyAlignment="true" applyProtection="false">
      <alignment horizontal="general" vertical="center" textRotation="0" wrapText="false" indent="0" shrinkToFit="false"/>
      <protection locked="true" hidden="false"/>
    </xf>
    <xf numFmtId="164" fontId="29" fillId="0" borderId="7" xfId="0" applyFont="true" applyBorder="true" applyAlignment="true" applyProtection="false">
      <alignment horizontal="center" vertical="center" textRotation="0" wrapText="true" indent="0" shrinkToFit="false"/>
      <protection locked="true" hidden="false"/>
    </xf>
    <xf numFmtId="164" fontId="29" fillId="0" borderId="7" xfId="0" applyFont="true" applyBorder="true" applyAlignment="true" applyProtection="false">
      <alignment horizontal="general" vertical="center" textRotation="0" wrapText="true" indent="0" shrinkToFit="false"/>
      <protection locked="true" hidden="false"/>
    </xf>
    <xf numFmtId="164" fontId="29" fillId="6" borderId="3" xfId="0" applyFont="true" applyBorder="true" applyAlignment="true" applyProtection="false">
      <alignment horizontal="center" vertical="center" textRotation="0" wrapText="true" indent="0" shrinkToFit="false"/>
      <protection locked="true" hidden="false"/>
    </xf>
    <xf numFmtId="164" fontId="29" fillId="6" borderId="3" xfId="0" applyFont="true" applyBorder="true" applyAlignment="true" applyProtection="false">
      <alignment horizontal="left" vertical="center" textRotation="0" wrapText="true" indent="0" shrinkToFit="false"/>
      <protection locked="true" hidden="false"/>
    </xf>
    <xf numFmtId="164" fontId="29" fillId="4" borderId="3" xfId="0" applyFont="true" applyBorder="true" applyAlignment="true" applyProtection="false">
      <alignment horizontal="center" vertical="center" textRotation="0" wrapText="true" indent="0" shrinkToFit="false"/>
      <protection locked="true" hidden="false"/>
    </xf>
    <xf numFmtId="164" fontId="29" fillId="3" borderId="3" xfId="0" applyFont="true" applyBorder="true" applyAlignment="true" applyProtection="false">
      <alignment horizontal="left" vertical="center" textRotation="0" wrapText="true" indent="0" shrinkToFit="false"/>
      <protection locked="true" hidden="false"/>
    </xf>
    <xf numFmtId="164" fontId="29" fillId="8" borderId="3" xfId="0" applyFont="true" applyBorder="true" applyAlignment="true" applyProtection="false">
      <alignment horizontal="center" vertical="center" textRotation="0" wrapText="true" indent="0" shrinkToFit="false"/>
      <protection locked="true" hidden="false"/>
    </xf>
    <xf numFmtId="164" fontId="29" fillId="8" borderId="3" xfId="0" applyFont="true" applyBorder="true" applyAlignment="true" applyProtection="false">
      <alignment horizontal="left" vertical="center" textRotation="0" wrapText="true" indent="0" shrinkToFit="false"/>
      <protection locked="true" hidden="false"/>
    </xf>
    <xf numFmtId="164" fontId="29" fillId="11" borderId="3" xfId="0" applyFont="true" applyBorder="true" applyAlignment="true" applyProtection="false">
      <alignment horizontal="center" vertical="center" textRotation="0" wrapText="true" indent="0" shrinkToFit="false"/>
      <protection locked="true" hidden="false"/>
    </xf>
    <xf numFmtId="164" fontId="29" fillId="11" borderId="3" xfId="0" applyFont="true" applyBorder="tru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15" fillId="0" borderId="4" xfId="0" applyFont="true" applyBorder="true" applyAlignment="true" applyProtection="false">
      <alignment horizontal="general" vertical="bottom" textRotation="0" wrapText="false" indent="0" shrinkToFit="false"/>
      <protection locked="true" hidden="false"/>
    </xf>
    <xf numFmtId="164" fontId="31" fillId="7" borderId="4" xfId="0" applyFont="true" applyBorder="true" applyAlignment="true" applyProtection="false">
      <alignment horizontal="center" vertical="bottom" textRotation="0" wrapText="false" indent="0" shrinkToFit="false"/>
      <protection locked="true" hidden="false"/>
    </xf>
    <xf numFmtId="164" fontId="15" fillId="7" borderId="6" xfId="0" applyFont="true" applyBorder="true" applyAlignment="true" applyProtection="false">
      <alignment horizontal="general" vertical="bottom" textRotation="0" wrapText="false" indent="0" shrinkToFit="false"/>
      <protection locked="true" hidden="false"/>
    </xf>
    <xf numFmtId="164" fontId="15" fillId="7" borderId="8" xfId="0" applyFont="true" applyBorder="true" applyAlignment="true" applyProtection="false">
      <alignment horizontal="general" vertical="bottom" textRotation="0" wrapText="false" indent="0" shrinkToFit="false"/>
      <protection locked="true" hidden="false"/>
    </xf>
    <xf numFmtId="167" fontId="15" fillId="0" borderId="8" xfId="0" applyFont="true" applyBorder="true" applyAlignment="true" applyProtection="false">
      <alignment horizontal="center" vertical="bottom" textRotation="0" wrapText="false" indent="0" shrinkToFit="false"/>
      <protection locked="true" hidden="false"/>
    </xf>
    <xf numFmtId="167" fontId="31" fillId="6" borderId="0" xfId="0" applyFont="true" applyBorder="false" applyAlignment="true" applyProtection="false">
      <alignment horizontal="center"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3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
    <dxf>
      <fill>
        <patternFill patternType="solid">
          <fgColor rgb="FFFCE5CD"/>
        </patternFill>
      </fill>
    </dxf>
    <dxf>
      <fill>
        <patternFill patternType="solid">
          <fgColor rgb="FFFFFFFF"/>
        </patternFill>
      </fill>
    </dxf>
    <dxf>
      <fill>
        <patternFill patternType="solid">
          <fgColor rgb="00FFFFFF"/>
        </patternFill>
      </fill>
    </dxf>
    <dxf>
      <fill>
        <patternFill patternType="solid">
          <fgColor rgb="FFF7F7F7"/>
          <bgColor rgb="FF272727"/>
        </patternFill>
      </fill>
    </dxf>
    <dxf>
      <fill>
        <patternFill patternType="solid">
          <fgColor rgb="FF6D9EEB"/>
        </patternFill>
      </fill>
    </dxf>
    <dxf>
      <fill>
        <patternFill patternType="solid">
          <fgColor rgb="FFA4C2F4"/>
        </patternFill>
      </fill>
    </dxf>
    <dxf>
      <fill>
        <patternFill patternType="solid">
          <fgColor rgb="FFC9DAF8"/>
        </patternFill>
      </fill>
    </dxf>
    <dxf>
      <fill>
        <patternFill patternType="solid">
          <fgColor rgb="FFB7E1CD"/>
        </patternFill>
      </fill>
    </dxf>
    <dxf>
      <fill>
        <patternFill patternType="solid">
          <fgColor rgb="FFEA4335"/>
        </patternFill>
      </fill>
    </dxf>
    <dxf>
      <fill>
        <patternFill patternType="solid">
          <fgColor rgb="FF0000FF"/>
        </patternFill>
      </fill>
    </dxf>
    <dxf>
      <fill>
        <patternFill patternType="solid">
          <fgColor rgb="FF3C4043"/>
        </patternFill>
      </fill>
    </dxf>
    <dxf>
      <fill>
        <patternFill patternType="solid">
          <fgColor rgb="FFF4CCCC"/>
        </patternFill>
      </fill>
    </dxf>
    <dxf>
      <fill>
        <patternFill patternType="solid">
          <fgColor rgb="FFD9D2E9"/>
        </patternFill>
      </fill>
    </dxf>
    <dxf>
      <fill>
        <patternFill patternType="solid">
          <fgColor rgb="FF202124"/>
        </patternFill>
      </fill>
    </dxf>
    <dxf>
      <fill>
        <patternFill patternType="solid">
          <fgColor rgb="FFEAD1DC"/>
        </patternFill>
      </fill>
    </dxf>
    <dxf>
      <fill>
        <patternFill>
          <bgColor rgb="FFC9DAF8"/>
        </patternFill>
      </fill>
    </dxf>
    <dxf>
      <fill>
        <patternFill>
          <bgColor rgb="FFA4C2F4"/>
        </patternFill>
      </fill>
    </dxf>
    <dxf>
      <fill>
        <patternFill>
          <bgColor rgb="FF6D9EEB"/>
        </patternFill>
      </fill>
    </dxf>
    <dxf>
      <font>
        <b val="1"/>
        <color rgb="FF000000"/>
      </font>
      <fill>
        <patternFill>
          <bgColor rgb="FFB7E1CD"/>
        </patternFill>
      </fill>
    </dxf>
    <dxf>
      <font>
        <color rgb="FF000000"/>
      </font>
      <fill>
        <patternFill>
          <bgColor rgb="FFCFE2F3"/>
        </patternFill>
      </fill>
    </dxf>
    <dxf>
      <font>
        <color rgb="FF000000"/>
      </font>
      <fill>
        <patternFill>
          <bgColor rgb="FFFFE599"/>
        </patternFill>
      </fill>
    </dxf>
    <dxf>
      <font>
        <color rgb="FF000000"/>
      </font>
      <fill>
        <patternFill>
          <bgColor rgb="FFF9CB9C"/>
        </patternFill>
      </fill>
    </dxf>
    <dxf>
      <font>
        <b val="1"/>
        <color rgb="FFFFFFFF"/>
      </font>
      <fill>
        <patternFill>
          <bgColor rgb="FFDD7E6B"/>
        </patternFill>
      </fill>
    </dxf>
    <dxf>
      <font>
        <color rgb="FFEA4335"/>
      </font>
      <fill>
        <patternFill>
          <bgColor rgb="00FFFFFF"/>
        </patternFill>
      </fill>
    </dxf>
    <dxf>
      <font>
        <b val="1"/>
        <color rgb="FFFFFFFF"/>
      </font>
      <fill>
        <patternFill>
          <bgColor rgb="FFEA4335"/>
        </patternFill>
      </fill>
    </dxf>
    <dxf>
      <font>
        <color rgb="FF000000"/>
      </font>
      <fill>
        <patternFill>
          <bgColor rgb="00FFFFFF"/>
        </patternFill>
      </fill>
    </dxf>
    <dxf>
      <font>
        <color rgb="FFFFFFFF"/>
      </font>
      <fill>
        <patternFill>
          <bgColor rgb="FF741B47"/>
        </patternFill>
      </fill>
    </dxf>
    <dxf>
      <font>
        <strike val="1"/>
      </font>
      <fill>
        <patternFill>
          <bgColor rgb="00FFFFFF"/>
        </patternFill>
      </fill>
    </dxf>
    <dxf>
      <font>
        <b val="1"/>
        <color rgb="FFFFFFFF"/>
      </font>
      <fill>
        <patternFill>
          <bgColor rgb="FFFF0000"/>
        </patternFill>
      </fill>
    </dxf>
    <dxf>
      <font>
        <color rgb="FF000000"/>
      </font>
      <fill>
        <patternFill>
          <bgColor rgb="FFD9D2E9"/>
        </patternFill>
      </fill>
    </dxf>
    <dxf>
      <font>
        <color rgb="FF000000"/>
      </font>
      <fill>
        <patternFill>
          <bgColor rgb="FFDD7E6B"/>
        </patternFill>
      </fill>
    </dxf>
    <dxf>
      <font>
        <color rgb="FF000000"/>
      </font>
      <fill>
        <patternFill>
          <bgColor rgb="FFECD3EB"/>
        </patternFill>
      </fill>
    </dxf>
    <dxf>
      <fill>
        <patternFill>
          <bgColor rgb="FFFFF2CC"/>
        </patternFill>
      </fill>
    </dxf>
    <dxf>
      <fill>
        <patternFill>
          <bgColor rgb="FFB7E1CD"/>
        </patternFill>
      </fill>
    </dxf>
    <dxf>
      <fill>
        <patternFill>
          <bgColor rgb="FFD9D2E9"/>
        </patternFill>
      </fill>
    </dxf>
    <dxf>
      <fill>
        <patternFill>
          <bgColor rgb="FFF4CCCC"/>
        </patternFill>
      </fill>
    </dxf>
  </dxfs>
  <colors>
    <indexedColors>
      <rgbColor rgb="FF000000"/>
      <rgbColor rgb="FFFFFFFF"/>
      <rgbColor rgb="FFFF0000"/>
      <rgbColor rgb="FF00FF00"/>
      <rgbColor rgb="FF0000FF"/>
      <rgbColor rgb="FFFCE5CD"/>
      <rgbColor rgb="FFFF00FF"/>
      <rgbColor rgb="FF00FFFF"/>
      <rgbColor rgb="FF800000"/>
      <rgbColor rgb="FF008000"/>
      <rgbColor rgb="FF000080"/>
      <rgbColor rgb="FF808000"/>
      <rgbColor rgb="FF9900FF"/>
      <rgbColor rgb="FF008080"/>
      <rgbColor rgb="FFD9D2E9"/>
      <rgbColor rgb="FF808080"/>
      <rgbColor rgb="FF6D9EEB"/>
      <rgbColor rgb="FF993366"/>
      <rgbColor rgb="FFFFF2CC"/>
      <rgbColor rgb="FFCFE2F3"/>
      <rgbColor rgb="FF741B47"/>
      <rgbColor rgb="FFDD7E6B"/>
      <rgbColor rgb="FF1155CC"/>
      <rgbColor rgb="FFC9DAF8"/>
      <rgbColor rgb="FF000080"/>
      <rgbColor rgb="FFFF00FF"/>
      <rgbColor rgb="FFFFFF00"/>
      <rgbColor rgb="FF00FFFF"/>
      <rgbColor rgb="FF800080"/>
      <rgbColor rgb="FF800000"/>
      <rgbColor rgb="FF008080"/>
      <rgbColor rgb="FF0000FF"/>
      <rgbColor rgb="FF00CCFF"/>
      <rgbColor rgb="FFB7E1CD"/>
      <rgbColor rgb="FFD9EAD3"/>
      <rgbColor rgb="FFFFE599"/>
      <rgbColor rgb="FFA4C2F4"/>
      <rgbColor rgb="FFEA9999"/>
      <rgbColor rgb="FFEAD1DC"/>
      <rgbColor rgb="FFF9CB9C"/>
      <rgbColor rgb="FF3C78D8"/>
      <rgbColor rgb="FF33CCCC"/>
      <rgbColor rgb="FF99CC00"/>
      <rgbColor rgb="FFF4CCCC"/>
      <rgbColor rgb="FFFF9900"/>
      <rgbColor rgb="FFEA4335"/>
      <rgbColor rgb="FF4285F4"/>
      <rgbColor rgb="FFECD3EB"/>
      <rgbColor rgb="FF003366"/>
      <rgbColor rgb="FF339966"/>
      <rgbColor rgb="FF202124"/>
      <rgbColor rgb="FF202122"/>
      <rgbColor rgb="FF993300"/>
      <rgbColor rgb="FF993366"/>
      <rgbColor rgb="FF3C40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drive.google.com/uc?export=view&amp;id=1jXr_ZGSq4SD-9BVATqNRPJlbji8iXTOR" TargetMode="External"/><Relationship Id="rId2" Type="http://schemas.openxmlformats.org/officeDocument/2006/relationships/hyperlink" Target="http://drive.google.com/uc?export=view&amp;id=17_kjzNqA69JYQk7Op2CasQM4vvX0YuyX" TargetMode="External"/><Relationship Id="rId3" Type="http://schemas.openxmlformats.org/officeDocument/2006/relationships/hyperlink" Target="https://blueberry-assets.oneclick.es/M5_G_2b_15.svg" TargetMode="External"/><Relationship Id="rId4" Type="http://schemas.openxmlformats.org/officeDocument/2006/relationships/hyperlink" Target="http://drive.google.com/uc?export=view&amp;id=1dT_KT9cIL4RI0inX1Z-m7QQCgj2pxtFG" TargetMode="External"/><Relationship Id="rId5" Type="http://schemas.openxmlformats.org/officeDocument/2006/relationships/hyperlink" Target="http://drive.google.com/uc?export=view&amp;id=" TargetMode="External"/><Relationship Id="rId6" Type="http://schemas.openxmlformats.org/officeDocument/2006/relationships/hyperlink" Target="https://drive.google.com/file/d/1dig7Etv5QgexQFMSxtVGs5yNWIGitQbR/view?usp=sharing" TargetMode="External"/><Relationship Id="rId7" Type="http://schemas.openxmlformats.org/officeDocument/2006/relationships/hyperlink" Target="https://blueberry-assets.oneclick.es/M5_G_9e_6.svg" TargetMode="External"/><Relationship Id="rId8" Type="http://schemas.openxmlformats.org/officeDocument/2006/relationships/hyperlink" Target="https://drive.google.com/file/d/1QZ54VvWsNpI9sbNSJ9noOpbCcAP70X3T/view?usp=sharing" TargetMode="External"/><Relationship Id="rId9" Type="http://schemas.openxmlformats.org/officeDocument/2006/relationships/hyperlink" Target="https://drive.google.com/file/d/1vk3T3IXblH1q95KkeCQOl32lcBdVhbTn/view?usp=sharing" TargetMode="External"/><Relationship Id="rId10" Type="http://schemas.openxmlformats.org/officeDocument/2006/relationships/hyperlink" Target="https://drive.google.com/file/d/1WG2Ijpq_jIRJPvI19xXH4fUlFwm4UWLg/view?usp=sharing)" TargetMode="External"/><Relationship Id="rId11" Type="http://schemas.openxmlformats.org/officeDocument/2006/relationships/hyperlink" Target="https://blueberry-assets.oneclick.es/M5_G_13c_8.svg" TargetMode="External"/><Relationship Id="rId12" Type="http://schemas.openxmlformats.org/officeDocument/2006/relationships/hyperlink" Target="https://blueberry-assets.oneclick.es/M5_G_13c_11.svg" TargetMode="External"/><Relationship Id="rId13" Type="http://schemas.openxmlformats.org/officeDocument/2006/relationships/hyperlink" Target="http://drive.google.com/uc?export=view&amp;id=1eSLGCfNTIjBvQi9U6SOhn_kGVuAuUfIt" TargetMode="External"/><Relationship Id="rId14" Type="http://schemas.openxmlformats.org/officeDocument/2006/relationships/hyperlink" Target="http://drive.google.com/uc?export=view&amp;id=14m16TZGZEnJ1gDiOzX7SVP0G_vLICiZs" TargetMode="External"/><Relationship Id="rId15" Type="http://schemas.openxmlformats.org/officeDocument/2006/relationships/hyperlink" Target="http://drive.google.com/uc?export=view&amp;id=10Jn8ewCEWsNFSfHFrQ9me3k3wLjvKMQF" TargetMode="External"/><Relationship Id="rId16" Type="http://schemas.openxmlformats.org/officeDocument/2006/relationships/hyperlink" Target="https://drive.google.com/file/d/1W94F8q7U9zsHpFsXSpSJ9ZhqzCeEEqe4/view?usp=sharing)" TargetMode="External"/><Relationship Id="rId17" Type="http://schemas.openxmlformats.org/officeDocument/2006/relationships/hyperlink" Target="https://drive.google.com/file/d/10_u1JbB0pUo_rywYLpCE75JgVv_KMXiV/view?usp=sharing" TargetMode="External"/><Relationship Id="rId18" Type="http://schemas.openxmlformats.org/officeDocument/2006/relationships/hyperlink" Target="https://drive.google.com/file/d/1W94F8q7U9zsHpFsXSpSJ9ZhqzCeEEqe4/view?usp=sharing)" TargetMode="External"/><Relationship Id="rId19" Type="http://schemas.openxmlformats.org/officeDocument/2006/relationships/hyperlink" Target="https://drive.google.com/file/d/10_u1JbB0pUo_rywYLpCE75JgVv_KMXiV/view?usp=sharing" TargetMode="External"/><Relationship Id="rId20" Type="http://schemas.openxmlformats.org/officeDocument/2006/relationships/hyperlink" Target="https://blueberry-assets.oneclick.es/" TargetMode="External"/><Relationship Id="rId2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rive.google.com/file/d/1L277CFYFsvE0Kpusq48m4EhayiLc_qSB/view?usp=sharing" TargetMode="External"/><Relationship Id="rId3" Type="http://schemas.openxmlformats.org/officeDocument/2006/relationships/hyperlink" Target="https://drive.google.com/file/d/1jXr_ZGSq4SD-9BVATqNRPJlbji8iXTOR/view?usp=sharing" TargetMode="External"/><Relationship Id="rId4" Type="http://schemas.openxmlformats.org/officeDocument/2006/relationships/hyperlink" Target="https://drive.google.com/file/d/1kiDn89i2O2Gt5Gy8D_jbVMrsoFTQeW3u/view?usp=sharing" TargetMode="External"/><Relationship Id="rId5" Type="http://schemas.openxmlformats.org/officeDocument/2006/relationships/hyperlink" Target="https://drive.google.com/file/d/1iXsNxOGl8vfYZSszozKTB0wBpWgXz-O3/view?usp=sharing" TargetMode="External"/><Relationship Id="rId6" Type="http://schemas.openxmlformats.org/officeDocument/2006/relationships/hyperlink" Target="https://drive.google.com/file/d/1t-f3chlVsW7zvgPObnPA-p2JFcbCZDB4/view?usp=sharing" TargetMode="External"/><Relationship Id="rId7" Type="http://schemas.openxmlformats.org/officeDocument/2006/relationships/hyperlink" Target="https://drive.google.com/file/d/1kbb6gKxGaeV6TGSToKnOS0-RTI7WLFWT/view?usp=sharing" TargetMode="External"/><Relationship Id="rId8" Type="http://schemas.openxmlformats.org/officeDocument/2006/relationships/hyperlink" Target="https://drive.google.com/file/d/1fSUT7CZ7h_BBt1zt_euoGFIu-zANBGcp/view?usp=sharing" TargetMode="External"/><Relationship Id="rId9" Type="http://schemas.openxmlformats.org/officeDocument/2006/relationships/hyperlink" Target="https://drive.google.com/file/d/1yp_wZt1FGPcTnT2MjCcQGrs7pFkiqqHV/view?usp=sharing" TargetMode="External"/><Relationship Id="rId10" Type="http://schemas.openxmlformats.org/officeDocument/2006/relationships/hyperlink" Target="https://drive.google.com/file/d/11unAX7Ws642xuIu1PxmOjMUPso6vCkPs/view?usp=sharing" TargetMode="External"/><Relationship Id="rId11" Type="http://schemas.openxmlformats.org/officeDocument/2006/relationships/hyperlink" Target="https://drive.google.com/file/d/1eLL-EUuZ81Wz1wB0C1Pcd3uwSK-CFgMK/view?usp=sharing" TargetMode="External"/><Relationship Id="rId12" Type="http://schemas.openxmlformats.org/officeDocument/2006/relationships/hyperlink" Target="https://drive.google.com/file/d/1xMFypAAlENLK3rG9pfzcO-eKLvAaxQuT/view?usp=sharing" TargetMode="External"/><Relationship Id="rId13" Type="http://schemas.openxmlformats.org/officeDocument/2006/relationships/hyperlink" Target="https://drive.google.com/file/d/190C8GTdRMQX4z0LZDqfA_8SgBKmFs8wp/view?usp=sharing" TargetMode="External"/><Relationship Id="rId14" Type="http://schemas.openxmlformats.org/officeDocument/2006/relationships/hyperlink" Target="https://drive.google.com/file/d/1HoC6VHJoV63ewWTnwwuEqIRbJ2BE4_y2/view?usp=sharing" TargetMode="External"/><Relationship Id="rId15" Type="http://schemas.openxmlformats.org/officeDocument/2006/relationships/hyperlink" Target="https://drive.google.com/file/d/1VqI3VsNzqu7vB4xzkanvi78kuKxEGMO4/view?usp=sharing" TargetMode="External"/><Relationship Id="rId16" Type="http://schemas.openxmlformats.org/officeDocument/2006/relationships/hyperlink" Target="https://drive.google.com/file/d/1aP2DS39pJfZDbANsPpOpPMuW0Sfy6_d8/view?usp=sharing" TargetMode="External"/><Relationship Id="rId17" Type="http://schemas.openxmlformats.org/officeDocument/2006/relationships/hyperlink" Target="https://gyazo.com/1d692ab51e169ff3d8f8757152ffe6c2" TargetMode="External"/><Relationship Id="rId18" Type="http://schemas.openxmlformats.org/officeDocument/2006/relationships/hyperlink" Target="https://drive.google.com/file/d/1fTP0eR8vMsUxLDLGdbk6-N7LpHJWncjF/view?usp=sharing" TargetMode="External"/><Relationship Id="rId19" Type="http://schemas.openxmlformats.org/officeDocument/2006/relationships/hyperlink" Target="https://drive.google.com/file/d/1_f5TYSE_NIL6mqNMaLIaB8xb-zd-HYsO/view?usp=sharing" TargetMode="External"/><Relationship Id="rId20" Type="http://schemas.openxmlformats.org/officeDocument/2006/relationships/hyperlink" Target="https://drive.google.com/file/d/1T1O0_c4sNFexcalbnHGIhKf-OPYK-CHm/view?usp=sharing" TargetMode="External"/><Relationship Id="rId21" Type="http://schemas.openxmlformats.org/officeDocument/2006/relationships/hyperlink" Target="https://drive.google.com/file/d/1UjdbduLO6J1_gXG77XgIHIEozeVUzT3E/view?usp=sharing" TargetMode="External"/><Relationship Id="rId22" Type="http://schemas.openxmlformats.org/officeDocument/2006/relationships/hyperlink" Target="https://drive.google.com/file/d/1XF2wqiX23gZjJvvYQQVmbWmvxyxdSSi7/view?usp=sharing" TargetMode="External"/><Relationship Id="rId23" Type="http://schemas.openxmlformats.org/officeDocument/2006/relationships/hyperlink" Target="https://drive.google.com/file/d/1RVzFRGJs5Ewk5I1EojzvkJGdqdA74-aX/view?usp=sharing" TargetMode="External"/><Relationship Id="rId24" Type="http://schemas.openxmlformats.org/officeDocument/2006/relationships/hyperlink" Target="https://drive.google.com/file/d/1_rPSdFBP8ilM41RZLu_v-KnyIDecfFwU/view?usp=sharing" TargetMode="External"/><Relationship Id="rId25" Type="http://schemas.openxmlformats.org/officeDocument/2006/relationships/hyperlink" Target="https://drive.google.com/file/d/16y6RUV2S_yw3WJn4pXbFef3OH_j7hPpd/view?usp=sharing" TargetMode="External"/><Relationship Id="rId26" Type="http://schemas.openxmlformats.org/officeDocument/2006/relationships/hyperlink" Target="https://drive.google.com/file/d/1mKKKow61dHAHrxATGiBAkDclt1DXGyfb/view?usp=sharing" TargetMode="External"/><Relationship Id="rId27" Type="http://schemas.openxmlformats.org/officeDocument/2006/relationships/hyperlink" Target="https://drive.google.com/file/d/16oqjkWJ2JyuAvGH8CtOBlRpXfyUCle_G/view?usp=sharing" TargetMode="External"/><Relationship Id="rId28" Type="http://schemas.openxmlformats.org/officeDocument/2006/relationships/hyperlink" Target="https://drive.google.com/file/d/1Wn_ua5O736VPcNY0kg0xN0CR12eMR6zG/view?usp=sharing" TargetMode="External"/><Relationship Id="rId29" Type="http://schemas.openxmlformats.org/officeDocument/2006/relationships/hyperlink" Target="https://drive.google.com/file/d/1Ucgu6uBC72VSxKIx9YskMJ6bCWtf9ivP/view?usp=sharing" TargetMode="External"/><Relationship Id="rId30" Type="http://schemas.openxmlformats.org/officeDocument/2006/relationships/hyperlink" Target="https://drive.google.com/file/d/138hOl7iA6NJT8CiIpmb8slRdqUtwk7Ne/view?usp=sharing" TargetMode="External"/><Relationship Id="rId31" Type="http://schemas.openxmlformats.org/officeDocument/2006/relationships/hyperlink" Target="https://drive.google.com/file/d/10Fq4OXC7Pt94UYw3T6n7g8HEiwwb-Sk9/view?usp=sharing" TargetMode="External"/><Relationship Id="rId32" Type="http://schemas.openxmlformats.org/officeDocument/2006/relationships/hyperlink" Target="https://drive.google.com/file/d/1a6yFNg4GgU36CHMEari5PAe88e5rBPsx/view?usp=sharing" TargetMode="External"/><Relationship Id="rId33" Type="http://schemas.openxmlformats.org/officeDocument/2006/relationships/hyperlink" Target="https://drive.google.com/file/d/1Ucgu6uBC72VSxKIx9YskMJ6bCWtf9ivP/view?usp=sharing" TargetMode="External"/><Relationship Id="rId34" Type="http://schemas.openxmlformats.org/officeDocument/2006/relationships/hyperlink" Target="https://drive.google.com/file/d/118rWwH4k44lPb7FCQXUFN0sIggxZ4cEV/view?usp=sharing" TargetMode="External"/><Relationship Id="rId35" Type="http://schemas.openxmlformats.org/officeDocument/2006/relationships/hyperlink" Target="https://drive.google.com/file/d/1CskEEWQoU40IFkMLIKMd8YF9rKAetEO1/view?usp=sharing" TargetMode="External"/><Relationship Id="rId36" Type="http://schemas.openxmlformats.org/officeDocument/2006/relationships/hyperlink" Target="https://drive.google.com/file/d/1X6wMCBAGolI2LepicLqI9M-UoivWLqsh/view?usp=sharing" TargetMode="External"/><Relationship Id="rId37" Type="http://schemas.openxmlformats.org/officeDocument/2006/relationships/hyperlink" Target="https://drive.google.com/file/d/1bbddPFDz-EZqcuY_m_CsYAEinLL68Ek5/view?usp=sharing" TargetMode="External"/><Relationship Id="rId38" Type="http://schemas.openxmlformats.org/officeDocument/2006/relationships/hyperlink" Target="https://drive.google.com/file/d/1sKtZR4EMtQGY8f60-mgKCe6tTnkFQ9OF/view?usp=sharing" TargetMode="External"/><Relationship Id="rId39" Type="http://schemas.openxmlformats.org/officeDocument/2006/relationships/hyperlink" Target="https://drive.google.com/file/d/1mry2mk6IeWQbIZLfZJpJpxX698NWjHAK/view?usp=sharing" TargetMode="External"/><Relationship Id="rId40" Type="http://schemas.openxmlformats.org/officeDocument/2006/relationships/hyperlink" Target="https://drive.google.com/file/d/1JoG1yF79JIu8ky8Xspi2Cz3ctruAonrJ/view?usp=sharing" TargetMode="External"/><Relationship Id="rId41" Type="http://schemas.openxmlformats.org/officeDocument/2006/relationships/hyperlink" Target="https://drive.google.com/file/d/1OfNosz7voGXVxlR_AE5BtCHxOBvS-3Nd/view?usp=sharing" TargetMode="External"/><Relationship Id="rId42" Type="http://schemas.openxmlformats.org/officeDocument/2006/relationships/hyperlink" Target="https://drive.google.com/file/d/1LdzABl3VwEd9qt1_TGI64cu8VLN3uVoY/view?usp=sharing" TargetMode="External"/><Relationship Id="rId43" Type="http://schemas.openxmlformats.org/officeDocument/2006/relationships/hyperlink" Target="https://drive.google.com/file/d/1_zzHKoOzRkgS17g6A94a-W6fzS-uGgRQ/view?usp=sharing" TargetMode="External"/><Relationship Id="rId44" Type="http://schemas.openxmlformats.org/officeDocument/2006/relationships/hyperlink" Target="https://drive.google.com/file/d/1zfVlSwwVJ1FOZnknlIy3GmfSl-q8164b/view?usp=sharing" TargetMode="External"/><Relationship Id="rId45" Type="http://schemas.openxmlformats.org/officeDocument/2006/relationships/hyperlink" Target="https://drive.google.com/file/d/1848Wa2azZxo5WYHOBl1LhI4xUNIp7KfV/view?usp=sharing" TargetMode="External"/><Relationship Id="rId46" Type="http://schemas.openxmlformats.org/officeDocument/2006/relationships/hyperlink" Target="https://drive.google.com/file/d/1D6r1yXRpg3vc0KTeE4TOFCwEE-jIv-yq/view?usp=sharing" TargetMode="External"/><Relationship Id="rId47" Type="http://schemas.openxmlformats.org/officeDocument/2006/relationships/hyperlink" Target="https://drive.google.com/file/d/1YyfcxftptFt0IYO-lrEGZt3DIoooQSTW/view?usp=sharing" TargetMode="External"/><Relationship Id="rId48" Type="http://schemas.openxmlformats.org/officeDocument/2006/relationships/hyperlink" Target="https://drive.google.com/file/d/1Lh6mhZVNDMJrxMPgZgCRyoPSJSOQ_c--/view?usp=sharing" TargetMode="External"/><Relationship Id="rId49" Type="http://schemas.openxmlformats.org/officeDocument/2006/relationships/hyperlink" Target="https://drive.google.com/file/d/1zUZcbV8WWxg9jFgpZ-Px7vvgsudIFFX9/view?usp=sharing" TargetMode="External"/><Relationship Id="rId50" Type="http://schemas.openxmlformats.org/officeDocument/2006/relationships/hyperlink" Target="https://drive.google.com/file/d/1aiweCaTKZAGAlzqB-YyOB-vx4OwzagL5/view?usp=sharing" TargetMode="External"/><Relationship Id="rId51" Type="http://schemas.openxmlformats.org/officeDocument/2006/relationships/hyperlink" Target="https://drive.google.com/file/d/1vHFrblKeZXAu1DXbIq1KMBwoWTNhdtDq/view?usp=sharing" TargetMode="External"/><Relationship Id="rId52" Type="http://schemas.openxmlformats.org/officeDocument/2006/relationships/hyperlink" Target="https://drive.google.com/file/d/1X-dGD0nEu3pePMrHPQ02GMfNzBJMIlTC/view?usp=sharing" TargetMode="External"/><Relationship Id="rId53" Type="http://schemas.openxmlformats.org/officeDocument/2006/relationships/hyperlink" Target="https://drive.google.com/file/d/1dWrPLSbVCuHwn9Xq1BzaMGQbW4AUJFIy/view?usp=sharing" TargetMode="External"/><Relationship Id="rId54" Type="http://schemas.openxmlformats.org/officeDocument/2006/relationships/hyperlink" Target="https://drive.google.com/file/d/1OyNwsN1JO3PRJnsjWVto_cp2q_UvShu4/view?usp=sharing" TargetMode="External"/><Relationship Id="rId55" Type="http://schemas.openxmlformats.org/officeDocument/2006/relationships/hyperlink" Target="https://drive.google.com/file/d/1dAo-2xf6YgO5AGpaASelGvHhFc_qhR6q/view?usp=sharing" TargetMode="External"/><Relationship Id="rId56" Type="http://schemas.openxmlformats.org/officeDocument/2006/relationships/hyperlink" Target="https://drive.google.com/file/d/18uSwfRn0dsFXHXZhfLBzvdyUYdeWI9p0/view?usp=sharing" TargetMode="External"/><Relationship Id="rId57" Type="http://schemas.openxmlformats.org/officeDocument/2006/relationships/hyperlink" Target="https://drive.google.com/file/d/1m5QBIDFe_6qJyKmxtNoxuTt9iieIrl-o/view?usp=sharing" TargetMode="External"/><Relationship Id="rId58" Type="http://schemas.openxmlformats.org/officeDocument/2006/relationships/hyperlink" Target="https://drive.google.com/file/d/1tm0ybbBrS5dBjpjYBbPnJOMLgpRRE4l-/view?usp=sharing" TargetMode="External"/><Relationship Id="rId59" Type="http://schemas.openxmlformats.org/officeDocument/2006/relationships/hyperlink" Target="https://drive.google.com/file/d/1TtDkXuE8jl7unUNTVOzFjm6IpXM8mRCh/view?usp=sharing" TargetMode="External"/><Relationship Id="rId60" Type="http://schemas.openxmlformats.org/officeDocument/2006/relationships/hyperlink" Target="https://drive.google.com/file/d/1Y7IAcjHm4klRVNPu-XzoSaZE9z0Wv9mv/view?usp=sharing" TargetMode="External"/><Relationship Id="rId61" Type="http://schemas.openxmlformats.org/officeDocument/2006/relationships/hyperlink" Target="https://drive.google.com/file/d/1ctKqisTZ4LnxQEReurU_kknl1PpqRRPK/view?usp=sharing" TargetMode="External"/><Relationship Id="rId62" Type="http://schemas.openxmlformats.org/officeDocument/2006/relationships/hyperlink" Target="https://drive.google.com/file/d/1VVWtMSQA5JEAW-mPyDQA-qfzvxwXQ3vO/view?usp=sharing" TargetMode="External"/><Relationship Id="rId63" Type="http://schemas.openxmlformats.org/officeDocument/2006/relationships/hyperlink" Target="https://drive.google.com/file/d/1P_MNfUeE15QQnimAp9TiaR7akEuw_7Ab/view?usp=sharing" TargetMode="External"/><Relationship Id="rId64" Type="http://schemas.openxmlformats.org/officeDocument/2006/relationships/hyperlink" Target="https://drive.google.com/file/d/1JvFzYuH4KkHjcfHhQl6bdeBWiiypkQDs/view?usp=sharing" TargetMode="External"/><Relationship Id="rId65" Type="http://schemas.openxmlformats.org/officeDocument/2006/relationships/hyperlink" Target="https://drive.google.com/file/d/1scRj_SnOO07qY_7_a2EvXq44lGEXLlcX/view?usp=sharing" TargetMode="External"/><Relationship Id="rId66" Type="http://schemas.openxmlformats.org/officeDocument/2006/relationships/hyperlink" Target="https://drive.google.com/file/d/1_kX6WHqughiZQkhAC7e5PboGgCYrQ-dy/view?usp=sharing" TargetMode="External"/><Relationship Id="rId67" Type="http://schemas.openxmlformats.org/officeDocument/2006/relationships/hyperlink" Target="https://drive.google.com/file/d/1HX55Io6jr5iBzsRxevTnMiTuNiu5e6aQ/view?usp=sharing" TargetMode="External"/><Relationship Id="rId68" Type="http://schemas.openxmlformats.org/officeDocument/2006/relationships/hyperlink" Target="https://drive.google.com/file/d/1dJjRjZ5fxMV_b4-ds0nZ71UZG5pT2k8-/view?usp=sharing" TargetMode="External"/><Relationship Id="rId69" Type="http://schemas.openxmlformats.org/officeDocument/2006/relationships/hyperlink" Target="https://drive.google.com/file/d/1zHv39C4ju36MQf4wlhvu9r3xgbEEfJvF/view?usp=sharing" TargetMode="External"/><Relationship Id="rId70" Type="http://schemas.openxmlformats.org/officeDocument/2006/relationships/hyperlink" Target="https://drive.google.com/file/d/1QdnQKzWUMfwy8yVneiIMq1UtmiFs-m2Y/view?usp=sharing" TargetMode="External"/><Relationship Id="rId71" Type="http://schemas.openxmlformats.org/officeDocument/2006/relationships/hyperlink" Target="https://drive.google.com/file/d/14RR7pFHIAjCq4J8rejp8Cj_47QAqpay_/view?usp=sharing" TargetMode="External"/><Relationship Id="rId72" Type="http://schemas.openxmlformats.org/officeDocument/2006/relationships/hyperlink" Target="https://drive.google.com/file/d/1Tg9uAZv8hz3O2NI_Wfs-m2buIRH3gDNH/view?usp=sharing" TargetMode="External"/><Relationship Id="rId73" Type="http://schemas.openxmlformats.org/officeDocument/2006/relationships/hyperlink" Target="https://drive.google.com/file/d/17KwhXNAwbepOm2HwX62I7XXf7l0TARSd/view?usp=sharing" TargetMode="External"/><Relationship Id="rId74" Type="http://schemas.openxmlformats.org/officeDocument/2006/relationships/hyperlink" Target="https://drive.google.com/file/d/1ONokL1d631SfpTQE9fd5gxiT4Y0OP6xc/view?usp=sharing" TargetMode="External"/><Relationship Id="rId75" Type="http://schemas.openxmlformats.org/officeDocument/2006/relationships/hyperlink" Target="https://drive.google.com/file/d/1CfihxhgOwxokszu3jnNF4llJVkhjZBsJ/view?usp=sharing" TargetMode="External"/><Relationship Id="rId76" Type="http://schemas.openxmlformats.org/officeDocument/2006/relationships/hyperlink" Target="https://drive.google.com/file/d/1tqZIXSCnoiNfK4kd8g2eVJ4LYLoTWOjS/view?usp=sharing" TargetMode="External"/><Relationship Id="rId77" Type="http://schemas.openxmlformats.org/officeDocument/2006/relationships/hyperlink" Target="https://drive.google.com/file/d/1meHWRTa1-fXbH6bUWMF8gqiXiFijwtKV/view?usp=sharing" TargetMode="External"/><Relationship Id="rId78" Type="http://schemas.openxmlformats.org/officeDocument/2006/relationships/hyperlink" Target="https://drive.google.com/file/d/1qt2xAWmjDKn8UFURbtlG2E5xeSjjNHH5/view?usp=sharing" TargetMode="External"/><Relationship Id="rId79" Type="http://schemas.openxmlformats.org/officeDocument/2006/relationships/hyperlink" Target="https://drive.google.com/file/d/1LuZb76EcG0zr2i_Xu0JGvbhHpb80FA-8/view?usp=sharing" TargetMode="External"/><Relationship Id="rId80" Type="http://schemas.openxmlformats.org/officeDocument/2006/relationships/hyperlink" Target="https://drive.google.com/file/d/1MrPEtI3neY6qAJKdi5aaer7Yqlx34oPv/view?usp=sharing" TargetMode="External"/><Relationship Id="rId81" Type="http://schemas.openxmlformats.org/officeDocument/2006/relationships/hyperlink" Target="https://drive.google.com/file/d/15DK47vb3dZGy4fVG5S0EsBfTDf0l3Sx7/view?usp=sharing" TargetMode="External"/><Relationship Id="rId82" Type="http://schemas.openxmlformats.org/officeDocument/2006/relationships/hyperlink" Target="https://drive.google.com/file/d/1Nmh743NCVTk4FKc4I247ZQaB245clrAG/view?usp=sharing" TargetMode="External"/><Relationship Id="rId83" Type="http://schemas.openxmlformats.org/officeDocument/2006/relationships/hyperlink" Target="https://drive.google.com/file/d/1gJHcA1xSPY4ZF4013ae9zxW3R8RCycgn/view?usp=sharing" TargetMode="External"/><Relationship Id="rId84" Type="http://schemas.openxmlformats.org/officeDocument/2006/relationships/hyperlink" Target="https://drive.google.com/file/d/1k-DxksrGSudMD1n2dOHm9KHOC5rBabHk/view?usp=sharing" TargetMode="External"/><Relationship Id="rId85" Type="http://schemas.openxmlformats.org/officeDocument/2006/relationships/hyperlink" Target="https://drive.google.com/file/d/1aeuey3JmOj_8kEPaRkhycs9rY_p1jZRg/view?usp=sharing" TargetMode="External"/><Relationship Id="rId86" Type="http://schemas.openxmlformats.org/officeDocument/2006/relationships/hyperlink" Target="https://gyazo.com/506eeee41e8086cf96083b69db5a9319" TargetMode="External"/><Relationship Id="rId87" Type="http://schemas.openxmlformats.org/officeDocument/2006/relationships/hyperlink" Target="https://drive.google.com/file/d/1u5KfCZBqNxc4MR61hiWHpjo0LamOe72W/view?usp=sharing" TargetMode="External"/><Relationship Id="rId88" Type="http://schemas.openxmlformats.org/officeDocument/2006/relationships/hyperlink" Target="https://drive.google.com/file/d/1LdkgZZu9i_cUgRj8y4nxjc841lOtbc6u/view?usp=sharing" TargetMode="External"/><Relationship Id="rId89" Type="http://schemas.openxmlformats.org/officeDocument/2006/relationships/hyperlink" Target="https://drive.google.com/file/d/1abmVLYCpyN_5p_47BVtaUgDV2R939VsT/view?usp=sharing" TargetMode="External"/><Relationship Id="rId90" Type="http://schemas.openxmlformats.org/officeDocument/2006/relationships/hyperlink" Target="https://drive.google.com/file/d/1IZf9jemT0jhlfK8NoWAmshENaxm7x0aj/view?usp=sharing" TargetMode="External"/><Relationship Id="rId91" Type="http://schemas.openxmlformats.org/officeDocument/2006/relationships/hyperlink" Target="https://drive.google.com/file/d/15aLCuWeZo-IgyjdkxU-8iWQRWJ3JlvTj/view?usp=sharing" TargetMode="External"/><Relationship Id="rId92" Type="http://schemas.openxmlformats.org/officeDocument/2006/relationships/hyperlink" Target="https://drive.google.com/file/d/1m0i6mCUAJmyRdIN5Jk44jUpwz1H6jelh/view?usp=sharing" TargetMode="External"/><Relationship Id="rId93" Type="http://schemas.openxmlformats.org/officeDocument/2006/relationships/hyperlink" Target="https://drive.google.com/file/d/1Dkc-OxYuBB4QSToyBDE8FaTUa9mUb1of/view?usp=sharing" TargetMode="External"/><Relationship Id="rId94" Type="http://schemas.openxmlformats.org/officeDocument/2006/relationships/hyperlink" Target="https://drive.google.com/file/d/1xGV-AAmX4XjbXp2NAILcpx3QnLjdFlfT/view?usp=sharing" TargetMode="External"/><Relationship Id="rId95" Type="http://schemas.openxmlformats.org/officeDocument/2006/relationships/hyperlink" Target="https://drive.google.com/file/d/1aOEbVFEWbVFs2YoCpCq3VGtu3ALpXPte/view?usp=sharing" TargetMode="External"/><Relationship Id="rId96" Type="http://schemas.openxmlformats.org/officeDocument/2006/relationships/hyperlink" Target="https://drive.google.com/file/d/1bkfLqA1BULec6DjrssvHq3tDBazoLbr2/view?usp=sharing" TargetMode="External"/><Relationship Id="rId97" Type="http://schemas.openxmlformats.org/officeDocument/2006/relationships/hyperlink" Target="https://drive.google.com/file/d/1S6_ml3vpnHkakFklZIAN51TtWzKi04o9/view?usp=sharing" TargetMode="External"/><Relationship Id="rId98" Type="http://schemas.openxmlformats.org/officeDocument/2006/relationships/hyperlink" Target="https://drive.google.com/file/d/1e8acnGN7LWKenc3lMJ5T5alqRgFT8WNB/view?usp=sharing" TargetMode="External"/><Relationship Id="rId99" Type="http://schemas.openxmlformats.org/officeDocument/2006/relationships/hyperlink" Target="https://drive.google.com/file/d/1FomucwJzCuBC0iHijF7iikO80v8VtxBQ/view?usp=sharing" TargetMode="External"/><Relationship Id="rId100" Type="http://schemas.openxmlformats.org/officeDocument/2006/relationships/hyperlink" Target="https://drive.google.com/file/d/122yuSJZ6MbetJ13Ue25xd0J4SwSmZD37/view?usp=sharing" TargetMode="External"/><Relationship Id="rId101" Type="http://schemas.openxmlformats.org/officeDocument/2006/relationships/hyperlink" Target="https://drive.google.com/file/d/1VPkyqd93sNDHlNd8HChgPvmW5KEaqqct/view?usp=sharing" TargetMode="External"/><Relationship Id="rId102" Type="http://schemas.openxmlformats.org/officeDocument/2006/relationships/hyperlink" Target="https://drive.google.com/file/d/1hMoFuhgOBBUJjBopHwX8-zr4EWSVGhez/view?usp=sharing" TargetMode="External"/><Relationship Id="rId103" Type="http://schemas.openxmlformats.org/officeDocument/2006/relationships/hyperlink" Target="https://drive.google.com/file/d/1UuiIiYvtadBznTVFeOfOxuuRvSHc-Cz6/view?usp=sharing" TargetMode="External"/><Relationship Id="rId104" Type="http://schemas.openxmlformats.org/officeDocument/2006/relationships/hyperlink" Target="https://drive.google.com/file/d/1vT2oKKfcYm4otJe_v7ssfF5tn3C2TC0I/view?usp=sharing" TargetMode="External"/><Relationship Id="rId105" Type="http://schemas.openxmlformats.org/officeDocument/2006/relationships/hyperlink" Target="https://drive.google.com/file/d/1JrNs3Cx4Hc9m-bD6za6rLf9E8K2iBmqo/view?usp=sharing" TargetMode="External"/><Relationship Id="rId106" Type="http://schemas.openxmlformats.org/officeDocument/2006/relationships/hyperlink" Target="https://drive.google.com/file/d/16NcVuBQl5m30d4EA4JlIPnPJgzB2YUih/view?usp=sharing" TargetMode="External"/><Relationship Id="rId107" Type="http://schemas.openxmlformats.org/officeDocument/2006/relationships/hyperlink" Target="https://drive.google.com/file/d/19dvLnRNRHG7e4wjV_NYthYTp_9zgCpQd/view?usp=sharing" TargetMode="External"/><Relationship Id="rId108" Type="http://schemas.openxmlformats.org/officeDocument/2006/relationships/hyperlink" Target="https://drive.google.com/file/d/1o7zb4spSwxCdM2qKtT7JA5gMJhoqMY5X/view?usp=sharing" TargetMode="External"/><Relationship Id="rId109" Type="http://schemas.openxmlformats.org/officeDocument/2006/relationships/hyperlink" Target="https://drive.google.com/file/d/1h7-slmoXxz1BjUAIIaCWQSfn2Io9Rn3h/view?usp=sharing" TargetMode="External"/><Relationship Id="rId110" Type="http://schemas.openxmlformats.org/officeDocument/2006/relationships/hyperlink" Target="https://drive.google.com/file/d/1uGf-mCfuK7azbdB_D5xUHcIw73Lc9rdu/view?usp=sharing" TargetMode="External"/><Relationship Id="rId111" Type="http://schemas.openxmlformats.org/officeDocument/2006/relationships/hyperlink" Target="https://drive.google.com/file/d/1J9iQtA6zk0ZKzTn-znIoa0pjzR1vDvcm/view?usp=sharing" TargetMode="External"/><Relationship Id="rId112" Type="http://schemas.openxmlformats.org/officeDocument/2006/relationships/hyperlink" Target="https://drive.google.com/file/d/1x6-YA7jX6YPmkTfd5Cnr95kEln7svuLu/view?usp=sharing" TargetMode="External"/><Relationship Id="rId113" Type="http://schemas.openxmlformats.org/officeDocument/2006/relationships/hyperlink" Target="https://drive.google.com/file/d/1dhEYjAlKtmLZMWjnsQpQMHZXv1jNLDqZ/view?usp=sharing" TargetMode="External"/><Relationship Id="rId114" Type="http://schemas.openxmlformats.org/officeDocument/2006/relationships/hyperlink" Target="https://drive.google.com/file/d/1TYhDMk-6WfLSqP2PuBNFupN6IcD8NLrD/view?usp=sharing" TargetMode="External"/><Relationship Id="rId115" Type="http://schemas.openxmlformats.org/officeDocument/2006/relationships/hyperlink" Target="https://drive.google.com/file/d/1hJFqxrVIJcFy3PLs-AQX2Zqi-xmCjbE0/view?usp=sharing" TargetMode="External"/><Relationship Id="rId116" Type="http://schemas.openxmlformats.org/officeDocument/2006/relationships/hyperlink" Target="https://drive.google.com/drive/folders/1NuAjnI4rOI0-yxIsiCQ6ydKFVlE9AHx-" TargetMode="External"/><Relationship Id="rId117" Type="http://schemas.openxmlformats.org/officeDocument/2006/relationships/hyperlink" Target="https://drive.google.com/file/d/1kKHddgxUb52X-kdzxQtsbRLKDyjFDLrq/view?usp=sharing" TargetMode="External"/><Relationship Id="rId118" Type="http://schemas.openxmlformats.org/officeDocument/2006/relationships/hyperlink" Target="https://drive.google.com/file/d/1UdnT5xoNJhYPBnrR52xSwD0476vK-ute/view?usp=sharing" TargetMode="External"/><Relationship Id="rId119" Type="http://schemas.openxmlformats.org/officeDocument/2006/relationships/hyperlink" Target="https://drive.google.com/file/d/1C-P8A2qyAntHn1BxYeAHtirdNFzjznW4/view?usp=sharing" TargetMode="External"/><Relationship Id="rId120" Type="http://schemas.openxmlformats.org/officeDocument/2006/relationships/hyperlink" Target="https://drive.google.com/file/d/17_kjzNqA69JYQk7Op2CasQM4vvX0YuyX/view?usp=sharing" TargetMode="External"/><Relationship Id="rId121" Type="http://schemas.openxmlformats.org/officeDocument/2006/relationships/hyperlink" Target="https://drive.google.com/file/d/1gq-eZi09AMyOg3G_SxIbIUnb1io8HfAD/view?usp=sharing" TargetMode="External"/><Relationship Id="rId122" Type="http://schemas.openxmlformats.org/officeDocument/2006/relationships/hyperlink" Target="https://drive.google.com/file/d/1kKHddgxUb52X-kdzxQtsbRLKDyjFDLrq/view?usp=sharing" TargetMode="External"/><Relationship Id="rId123" Type="http://schemas.openxmlformats.org/officeDocument/2006/relationships/hyperlink" Target="https://drive.google.com/file/d/1R9VyZjei1Xs8fve4fgovq7Lbl9whFFUQ/view?usp=sharing" TargetMode="External"/><Relationship Id="rId124" Type="http://schemas.openxmlformats.org/officeDocument/2006/relationships/hyperlink" Target="https://drive.google.com/file/d/1taQagcp1H4a1HgeozGr87Dq0hjc3LCS3/view?usp=sharing" TargetMode="External"/><Relationship Id="rId125" Type="http://schemas.openxmlformats.org/officeDocument/2006/relationships/hyperlink" Target="https://drive.google.com/file/d/10C4xdVhoISZUAkr41LYKDC1p6BirmBCH/view?usp=sharing" TargetMode="External"/><Relationship Id="rId126" Type="http://schemas.openxmlformats.org/officeDocument/2006/relationships/hyperlink" Target="https://drive.google.com/file/d/1BzKofSzBzLZ9exwLDI4_fCZWwXa5bmDx/view?usp=sharing" TargetMode="External"/><Relationship Id="rId127" Type="http://schemas.openxmlformats.org/officeDocument/2006/relationships/hyperlink" Target="https://drive.google.com/file/d/1kKHddgxUb52X-kdzxQtsbRLKDyjFDLrq/view?usp=sharing" TargetMode="External"/><Relationship Id="rId128" Type="http://schemas.openxmlformats.org/officeDocument/2006/relationships/hyperlink" Target="https://drive.google.com/file/d/1HOZT8D0q3_qdsH78jmJuFHxe15nB6R-4/view?usp=sharing" TargetMode="External"/><Relationship Id="rId129" Type="http://schemas.openxmlformats.org/officeDocument/2006/relationships/hyperlink" Target="https://drive.google.com/file/d/1I7vABLgVs6LVM6X_xreviKZ0nU3_0x7T/view?usp=sharing" TargetMode="External"/><Relationship Id="rId130" Type="http://schemas.openxmlformats.org/officeDocument/2006/relationships/hyperlink" Target="https://drive.google.com/file/d/1lJYdlMAiL0Qnfh4_SDk8IudL41SAcXG1/view?usp=sharing" TargetMode="External"/><Relationship Id="rId131" Type="http://schemas.openxmlformats.org/officeDocument/2006/relationships/hyperlink" Target="https://drive.google.com/file/d/1B75081lCplu3aXnHKKkR6M0JK73MWjQf/view?usp=sharing" TargetMode="External"/><Relationship Id="rId132" Type="http://schemas.openxmlformats.org/officeDocument/2006/relationships/hyperlink" Target="https://gyazo.com/2f68f380235c74b6b3d9c5e0dd6aa0bb" TargetMode="External"/><Relationship Id="rId133" Type="http://schemas.openxmlformats.org/officeDocument/2006/relationships/hyperlink" Target="https://drive.google.com/file/d/1mXhOBrgvdgG--MesKU5ykH6SKld2NH34/view?usp=sharing" TargetMode="External"/><Relationship Id="rId134" Type="http://schemas.openxmlformats.org/officeDocument/2006/relationships/hyperlink" Target="https://drive.google.com/file/d/19ARmp36YK_yKHxEwc8Mznr2Pqvvhmn0a/view?usp=sharing" TargetMode="External"/><Relationship Id="rId135" Type="http://schemas.openxmlformats.org/officeDocument/2006/relationships/hyperlink" Target="https://drive.google.com/file/d/1mlrEQaqleKQUobP5KRE1A-NOZv-vAPRt/view?usp=sharing" TargetMode="External"/><Relationship Id="rId136" Type="http://schemas.openxmlformats.org/officeDocument/2006/relationships/hyperlink" Target="https://drive.google.com/file/d/1cGOIsRL4BMRW5PzBKNTev_-hwsGN5BWw/view?usp=sharing" TargetMode="External"/><Relationship Id="rId137" Type="http://schemas.openxmlformats.org/officeDocument/2006/relationships/hyperlink" Target="https://drive.google.com/file/d/178QYsiZwMQxGrjgoaAI1DRsPBC_psKGn/view?usp=sharing" TargetMode="External"/><Relationship Id="rId138" Type="http://schemas.openxmlformats.org/officeDocument/2006/relationships/hyperlink" Target="https://drive.google.com/file/d/14r3o2EzKY0_nXu5IVMKqNmduXD_yFeqo/view?usp=sharing" TargetMode="External"/><Relationship Id="rId139" Type="http://schemas.openxmlformats.org/officeDocument/2006/relationships/hyperlink" Target="https://gyazo.com/2f68f380235c74b6b3d9c5e0dd6aa0bb" TargetMode="External"/><Relationship Id="rId140" Type="http://schemas.openxmlformats.org/officeDocument/2006/relationships/hyperlink" Target="https://drive.google.com/file/d/1i99KuCa3vzsYcOLqlcED7_A5CoB31tlk/view?usp=sharing" TargetMode="External"/><Relationship Id="rId141" Type="http://schemas.openxmlformats.org/officeDocument/2006/relationships/hyperlink" Target="https://drive.google.com/file/d/1ePehnRQ3gPy6Wl6ePl84bcKqkUWJimXp/view?usp=sharing" TargetMode="External"/><Relationship Id="rId142" Type="http://schemas.openxmlformats.org/officeDocument/2006/relationships/hyperlink" Target="https://drive.google.com/file/d/1rMzNQt7czIHSuO3Kzmb9IB5Lod36ga_e/view?usp=sharing" TargetMode="External"/><Relationship Id="rId143" Type="http://schemas.openxmlformats.org/officeDocument/2006/relationships/hyperlink" Target="https://drive.google.com/file/d/1CM_VE3yQ38tvpaIl5-pn0n-m7uYCSscp/view?usp=sharing" TargetMode="External"/><Relationship Id="rId144" Type="http://schemas.openxmlformats.org/officeDocument/2006/relationships/hyperlink" Target="https://drive.google.com/file/d/1sn7hDBWOE3d-rQLfIQBHbOCKQO7QFOGg/view?usp=sharing" TargetMode="External"/><Relationship Id="rId145" Type="http://schemas.openxmlformats.org/officeDocument/2006/relationships/hyperlink" Target="https://drive.google.com/file/d/14t80lSfFNiJ_GMcPIekhJrf7Z_u1TM5V/view?usp=sharing" TargetMode="External"/><Relationship Id="rId146" Type="http://schemas.openxmlformats.org/officeDocument/2006/relationships/hyperlink" Target="https://drive.google.com/file/d/17DWTy0ta5jCnOXKbCWHO6MrAwaxQxKAE/view?usp=sharing" TargetMode="External"/><Relationship Id="rId147" Type="http://schemas.openxmlformats.org/officeDocument/2006/relationships/hyperlink" Target="https://drive.google.com/file/d/1jHRhInTjH1YVF5RS18ZkpJV-wweeT-6O/view?usp=sharing" TargetMode="External"/><Relationship Id="rId148" Type="http://schemas.openxmlformats.org/officeDocument/2006/relationships/hyperlink" Target="https://drive.google.com/file/d/1D0spctbzANBX-sq-hZvAHNlWlR8nrZa6/view?usp=sharing" TargetMode="External"/><Relationship Id="rId149" Type="http://schemas.openxmlformats.org/officeDocument/2006/relationships/hyperlink" Target="https://drive.google.com/file/d/1GJbtGo48AZliEWtRXDGM-KYGVtW2srS7/view?usp=sharing" TargetMode="External"/><Relationship Id="rId150" Type="http://schemas.openxmlformats.org/officeDocument/2006/relationships/hyperlink" Target="https://drive.google.com/file/d/1p7i9Q0z7KsP3cHaW7LLBJj2HG07fjtSy/view?usp=sharing" TargetMode="External"/><Relationship Id="rId151" Type="http://schemas.openxmlformats.org/officeDocument/2006/relationships/hyperlink" Target="https://drive.google.com/file/d/1K-9z4Eylq9Ut1nR0hclAleVQ8pt_NucI/view?usp=sharing" TargetMode="External"/><Relationship Id="rId152" Type="http://schemas.openxmlformats.org/officeDocument/2006/relationships/hyperlink" Target="https://drive.google.com/file/d/1jDiqPCtGM5gu5HdxQEBrq_XuW-VcHqln/view?usp=sharing" TargetMode="External"/><Relationship Id="rId153" Type="http://schemas.openxmlformats.org/officeDocument/2006/relationships/hyperlink" Target="https://drive.google.com/file/d/1SlPsOFp2qRGkykPScDOm2-fqFu3NXbTE/view?usp=sharing" TargetMode="External"/><Relationship Id="rId154" Type="http://schemas.openxmlformats.org/officeDocument/2006/relationships/hyperlink" Target="https://drive.google.com/file/d/1D0spctbzANBX-sq-hZvAHNlWlR8nrZa6/view?usp=sharing" TargetMode="External"/><Relationship Id="rId155" Type="http://schemas.openxmlformats.org/officeDocument/2006/relationships/hyperlink" Target="https://drive.google.com/file/d/1nfbNYGdceEiZ-d5zY5Tvqixhdn4W1eoA/view?usp=sharing" TargetMode="External"/><Relationship Id="rId156" Type="http://schemas.openxmlformats.org/officeDocument/2006/relationships/hyperlink" Target="https://gyazo.com/cfead94b66dd2610f559bf33d4852d73" TargetMode="External"/><Relationship Id="rId157" Type="http://schemas.openxmlformats.org/officeDocument/2006/relationships/hyperlink" Target="https://drive.google.com/file/d/16MoIVskiVUv-tZCPT3WwXFYEkGe9zWPW/view?usp=sharing" TargetMode="External"/><Relationship Id="rId158" Type="http://schemas.openxmlformats.org/officeDocument/2006/relationships/hyperlink" Target="https://drive.google.com/file/d/1PXI4UJdtm1Jpu6To35KOargUnoeyNoX6/view?usp=sharing" TargetMode="External"/><Relationship Id="rId159" Type="http://schemas.openxmlformats.org/officeDocument/2006/relationships/hyperlink" Target="https://drive.google.com/file/d/1UV9EW0P-40CD-8QU1w7AXmp26H67bLBD/view?usp=sharing" TargetMode="External"/><Relationship Id="rId160" Type="http://schemas.openxmlformats.org/officeDocument/2006/relationships/hyperlink" Target="https://drive.google.com/file/d/1WIX6SpPbUA49SVFFN-7YjBXk-uRgYGPA/view?usp=sharing" TargetMode="External"/><Relationship Id="rId161" Type="http://schemas.openxmlformats.org/officeDocument/2006/relationships/hyperlink" Target="https://drive.google.com/file/d/1SwCl2QoB1MnuuPZ2-1rEoQP_x0l5zud3/view?usp=sharing" TargetMode="External"/><Relationship Id="rId162" Type="http://schemas.openxmlformats.org/officeDocument/2006/relationships/hyperlink" Target="https://drive.google.com/file/d/1rzgCa1Z0AcSM72DYxt8Q9YT_UNjbS54B/view?usp=sharing" TargetMode="External"/><Relationship Id="rId163" Type="http://schemas.openxmlformats.org/officeDocument/2006/relationships/hyperlink" Target="https://drive.google.com/file/d/1tLOR4kdNIfIVafEu91oa7cxW8gpb-fDI/view?usp=sharing" TargetMode="External"/><Relationship Id="rId164" Type="http://schemas.openxmlformats.org/officeDocument/2006/relationships/hyperlink" Target="https://drive.google.com/file/d/1Un1grFReUcDqiFCz8Toi4vVT8W_AoBLS/view?usp=sharing" TargetMode="External"/><Relationship Id="rId165" Type="http://schemas.openxmlformats.org/officeDocument/2006/relationships/hyperlink" Target="https://drive.google.com/file/d/1yeX6m-zeFRJstDy3L1zDNxe2SEkTjLns/view?usp=sharing" TargetMode="External"/><Relationship Id="rId166" Type="http://schemas.openxmlformats.org/officeDocument/2006/relationships/hyperlink" Target="https://drive.google.com/file/d/1VXs2xBtX3hREf7-TFvRWakrI3VGyW_49/view?usp=sharing" TargetMode="External"/><Relationship Id="rId167" Type="http://schemas.openxmlformats.org/officeDocument/2006/relationships/hyperlink" Target="https://drive.google.com/file/d/1mTkLrIAaC6wwMuMfHW2BT1mBnygEQWip/view?usp=sharing" TargetMode="External"/><Relationship Id="rId168" Type="http://schemas.openxmlformats.org/officeDocument/2006/relationships/hyperlink" Target="https://drive.google.com/file/d/1SMNnwiYTSfsflqZW42--GrUesktOBkXo/view?usp=sharing" TargetMode="External"/><Relationship Id="rId169" Type="http://schemas.openxmlformats.org/officeDocument/2006/relationships/hyperlink" Target="https://drive.google.com/file/d/1QdGGftuq0tOtc0uQqyzgNrIMUpW2ktaj/view?usp=sharing" TargetMode="External"/><Relationship Id="rId170" Type="http://schemas.openxmlformats.org/officeDocument/2006/relationships/hyperlink" Target="https://drive.google.com/file/d/1N5ZzMOrlgzm6U-PxvxLTVPHBLOF7E4JN/view?usp=sharing" TargetMode="External"/><Relationship Id="rId171" Type="http://schemas.openxmlformats.org/officeDocument/2006/relationships/hyperlink" Target="https://drive.google.com/file/d/1fFwbG8rT56JibMzsvUrQOOANz-RBEPzE/view?usp=sharing" TargetMode="External"/><Relationship Id="rId172" Type="http://schemas.openxmlformats.org/officeDocument/2006/relationships/hyperlink" Target="https://drive.google.com/file/d/1EH2HxjgULWBJiRxOpemD2CEyAlz97sap/view?usp=sharing" TargetMode="External"/><Relationship Id="rId173" Type="http://schemas.openxmlformats.org/officeDocument/2006/relationships/hyperlink" Target="https://drive.google.com/drive/folders/1SfFcbnyXZA1_3W57Kgnc5WjcMm1WFGTp?usp=sharing" TargetMode="External"/><Relationship Id="rId174" Type="http://schemas.openxmlformats.org/officeDocument/2006/relationships/hyperlink" Target="https://drive.google.com/file/d/1GWabo04VLiG48RLJTmbciAmbIC51WNsD/view?usp=sharing" TargetMode="External"/><Relationship Id="rId175" Type="http://schemas.openxmlformats.org/officeDocument/2006/relationships/hyperlink" Target="https://drive.google.com/file/d/15xt_hmRuy7m4L3RkF2FEYifKL8Rviult/view?usp=sharing" TargetMode="External"/><Relationship Id="rId176" Type="http://schemas.openxmlformats.org/officeDocument/2006/relationships/hyperlink" Target="https://drive.google.com/file/d/1DYMrmdF4RLIdimI-2yYJfJCl1djz5A19/view?usp=sharing" TargetMode="External"/><Relationship Id="rId177" Type="http://schemas.openxmlformats.org/officeDocument/2006/relationships/hyperlink" Target="https://drive.google.com/file/d/1OJrCDpTwAldOM6zgCFthDir9y0tekrCF/view?usp=sharing" TargetMode="External"/><Relationship Id="rId178" Type="http://schemas.openxmlformats.org/officeDocument/2006/relationships/hyperlink" Target="https://drive.google.com/file/d/14N1-aeBugZn1rx6I42FpEAZuBucsmpEz/view?usp=sharing" TargetMode="External"/><Relationship Id="rId179" Type="http://schemas.openxmlformats.org/officeDocument/2006/relationships/hyperlink" Target="https://drive.google.com/file/d/1VIfvKR-8unPU9mq0fh5F-0MByAnmsTpf/view?usp=sharing" TargetMode="External"/><Relationship Id="rId180" Type="http://schemas.openxmlformats.org/officeDocument/2006/relationships/hyperlink" Target="https://drive.google.com/file/d/1-ziAkSFlBtJiM2k4gZIIU6Nqc8PX7MLv/view?usp=sharing" TargetMode="External"/><Relationship Id="rId181" Type="http://schemas.openxmlformats.org/officeDocument/2006/relationships/hyperlink" Target="https://drive.google.com/file/d/1sByW661rUc7Ikyu3Ef7Qv5KQmnQv3yQZ/view?usp=sharing" TargetMode="External"/><Relationship Id="rId182" Type="http://schemas.openxmlformats.org/officeDocument/2006/relationships/hyperlink" Target="https://drive.google.com/file/d/1k5z_ZrUWAYeRNVum_024U4TBvjKgcq5Z/view?usp=sharing" TargetMode="External"/><Relationship Id="rId183" Type="http://schemas.openxmlformats.org/officeDocument/2006/relationships/hyperlink" Target="https://drive.google.com/file/d/1Jhvxzjj_fx_CGzbxS0iYQrq-A-7wjsBH/view?usp=sharing" TargetMode="External"/><Relationship Id="rId184" Type="http://schemas.openxmlformats.org/officeDocument/2006/relationships/hyperlink" Target="https://drive.google.com/file/d/1rloPYjHPYS-iySfPBvNnr5I0QcpK8rBZ/view?usp=sharing" TargetMode="External"/><Relationship Id="rId185" Type="http://schemas.openxmlformats.org/officeDocument/2006/relationships/hyperlink" Target="https://drive.google.com/file/d/1nBDQe-k_VMR1yy---t0TN9CxgPUr-QwR/view?usp=sharing" TargetMode="External"/><Relationship Id="rId186" Type="http://schemas.openxmlformats.org/officeDocument/2006/relationships/hyperlink" Target="https://drive.google.com/file/d/1CupqKC1ui_8BzLMAN-ZhxZgv9a7wTAQD/view?usp=sharing" TargetMode="External"/><Relationship Id="rId187" Type="http://schemas.openxmlformats.org/officeDocument/2006/relationships/hyperlink" Target="https://gyazo.com/35e4975f710e86ea58948358a548558e" TargetMode="External"/><Relationship Id="rId188" Type="http://schemas.openxmlformats.org/officeDocument/2006/relationships/hyperlink" Target="https://drive.google.com/file/d/1nHXEzKOWv-R8oaJN8HOKavHWPicm_JcM/view?usp=sharing" TargetMode="External"/><Relationship Id="rId189" Type="http://schemas.openxmlformats.org/officeDocument/2006/relationships/hyperlink" Target="https://drive.google.com/file/d/1egHC5962hVdZXYeNAj_g-vykWkLKz6Ir/view?usp=sharing" TargetMode="External"/><Relationship Id="rId190" Type="http://schemas.openxmlformats.org/officeDocument/2006/relationships/hyperlink" Target="https://drive.google.com/file/d/1TaQ1UVMWhyYAe5qWvYyyG771iPN-ivVI/view?usp=sharing" TargetMode="External"/><Relationship Id="rId191" Type="http://schemas.openxmlformats.org/officeDocument/2006/relationships/hyperlink" Target="https://drive.google.com/file/d/195oj5785Q61ScF-aQ3PBn4RQIVpOG27J/view?usp=sharing" TargetMode="External"/><Relationship Id="rId192" Type="http://schemas.openxmlformats.org/officeDocument/2006/relationships/hyperlink" Target="https://drive.google.com/file/d/1YwqfBqFI_q-7Q8KEW-Mn-iTZTSVsAMQ6/view?usp=sharing" TargetMode="External"/><Relationship Id="rId193" Type="http://schemas.openxmlformats.org/officeDocument/2006/relationships/hyperlink" Target="https://gyazo.com/e0bfe1f7802391712a20da51dc733427" TargetMode="External"/><Relationship Id="rId194" Type="http://schemas.openxmlformats.org/officeDocument/2006/relationships/hyperlink" Target="https://drive.google.com/file/d/1jNNF1ck0hN0nk_gqiT6Rw9wtsQmF7und/view?usp=sharing" TargetMode="External"/><Relationship Id="rId195" Type="http://schemas.openxmlformats.org/officeDocument/2006/relationships/hyperlink" Target="https://drive.google.com/file/d/17VPA0uRy3MUr2QInA164rrdaIKiMwo3V/view?usp=sharing" TargetMode="External"/><Relationship Id="rId196" Type="http://schemas.openxmlformats.org/officeDocument/2006/relationships/hyperlink" Target="https://drive.google.com/file/d/1qUczGqKNxnkhO7mGMGO79FzWCSrfKHlQ/view?usp=sharing" TargetMode="External"/><Relationship Id="rId197" Type="http://schemas.openxmlformats.org/officeDocument/2006/relationships/hyperlink" Target="https://drive.google.com/file/d/1DhaNeE4Uhsdz1rtv4XaXXus3XwcgNK3f/view?usp=sharing" TargetMode="External"/><Relationship Id="rId198" Type="http://schemas.openxmlformats.org/officeDocument/2006/relationships/hyperlink" Target="https://drive.google.com/file/d/1CibeOdBiXM7o0fmiVR8o_XnjLQ4ljAPe/view?usp=sharing" TargetMode="External"/><Relationship Id="rId199" Type="http://schemas.openxmlformats.org/officeDocument/2006/relationships/hyperlink" Target="https://drive.google.com/file/d/1UKXPu1IA4vo-g1EutNG_QseT9yDl0si9/view?usp=sharing" TargetMode="External"/><Relationship Id="rId200" Type="http://schemas.openxmlformats.org/officeDocument/2006/relationships/hyperlink" Target="https://drive.google.com/file/d/1DkKgl8UBQvp7e979ZEPgXpwjBzijWItn/view?usp=sharing" TargetMode="External"/><Relationship Id="rId201" Type="http://schemas.openxmlformats.org/officeDocument/2006/relationships/hyperlink" Target="https://drive.google.com/file/d/1S8tsRoOjx3XjsxnICGfXlgHn_mQI5-oa/view?usp=sharing" TargetMode="External"/><Relationship Id="rId202" Type="http://schemas.openxmlformats.org/officeDocument/2006/relationships/hyperlink" Target="https://drive.google.com/file/d/1k1kQSOE_o58G6sN2Fn_kYYu-s2S1iSsK/view?usp=sharing" TargetMode="External"/><Relationship Id="rId203" Type="http://schemas.openxmlformats.org/officeDocument/2006/relationships/hyperlink" Target="https://drive.google.com/file/d/1r_OZfndET5ILwUSzPiC5I4CkwII5cA31/view?usp=sharing" TargetMode="External"/><Relationship Id="rId204" Type="http://schemas.openxmlformats.org/officeDocument/2006/relationships/hyperlink" Target="https://drive.google.com/file/d/1zGBnSJxDOqiNiLaD7aXTwvcEDOTiRQeq/view?usp=sharing" TargetMode="External"/><Relationship Id="rId205" Type="http://schemas.openxmlformats.org/officeDocument/2006/relationships/hyperlink" Target="https://drive.google.com/file/d/1_3dv32tD3ie23icHzHoAJNOFEnvGk9vP/view?usp=sharing" TargetMode="External"/><Relationship Id="rId206" Type="http://schemas.openxmlformats.org/officeDocument/2006/relationships/hyperlink" Target="https://drive.google.com/file/d/14_vV6p8U4tRui_JDoyrD5j2CEoXadLZt/view?usp=sharing" TargetMode="External"/><Relationship Id="rId207" Type="http://schemas.openxmlformats.org/officeDocument/2006/relationships/hyperlink" Target="https://drive.google.com/file/d/1Uz2eCQqjOOWQErlMkw7h3yTC8Xk7AOE1/view?usp=sharing" TargetMode="External"/><Relationship Id="rId208" Type="http://schemas.openxmlformats.org/officeDocument/2006/relationships/hyperlink" Target="https://drive.google.com/file/d/1oSOkGTKPtofmIt-g6OJ1C3K6tfShnxvS/view?usp=sharing" TargetMode="External"/><Relationship Id="rId209" Type="http://schemas.openxmlformats.org/officeDocument/2006/relationships/hyperlink" Target="https://drive.google.com/file/d/1AQveigjbRVSIzujlpiYvSm3tOMX1BKve/view?usp=sharing" TargetMode="External"/><Relationship Id="rId210" Type="http://schemas.openxmlformats.org/officeDocument/2006/relationships/hyperlink" Target="https://gyazo.com/d274883a0af17006b3ae3b3d44c89c3b" TargetMode="External"/><Relationship Id="rId211" Type="http://schemas.openxmlformats.org/officeDocument/2006/relationships/hyperlink" Target="https://drive.google.com/file/d/1LMAAgI3L7hUKR3u3W7mlXNTKZxryOP1y/view?usp=sharing" TargetMode="External"/><Relationship Id="rId212" Type="http://schemas.openxmlformats.org/officeDocument/2006/relationships/hyperlink" Target="https://drive.google.com/file/d/1OSpqSrIpK_PxI2IHFak5og-OjrQxWnuN/view?usp=sharing" TargetMode="External"/><Relationship Id="rId213" Type="http://schemas.openxmlformats.org/officeDocument/2006/relationships/hyperlink" Target="https://gyazo.com/6b4f9dddb5769236d017ef2d9d10bf7f" TargetMode="External"/><Relationship Id="rId214" Type="http://schemas.openxmlformats.org/officeDocument/2006/relationships/hyperlink" Target="https://drive.google.com/file/d/1FmY3lJlvU7BFXpF_YZFBoM3FRZ-sK42y/view?usp=sharing" TargetMode="External"/><Relationship Id="rId215" Type="http://schemas.openxmlformats.org/officeDocument/2006/relationships/hyperlink" Target="https://drive.google.com/file/d/1X6OmRWQpJmcNxH-FNT4aIqTOhr2lAEW3/view?usp=sharing" TargetMode="External"/><Relationship Id="rId216" Type="http://schemas.openxmlformats.org/officeDocument/2006/relationships/hyperlink" Target="https://drive.google.com/file/d/1lqTyvxQW9Ys1hDuc5XJd3HqUoo9gDr1J/view?usp=sharing" TargetMode="External"/><Relationship Id="rId217" Type="http://schemas.openxmlformats.org/officeDocument/2006/relationships/hyperlink" Target="https://drive.google.com/file/d/1jrKTWaOofFiqAQ-PonKG83_nSxqDhP_d/view?usp=sharing" TargetMode="External"/><Relationship Id="rId218" Type="http://schemas.openxmlformats.org/officeDocument/2006/relationships/hyperlink" Target="https://drive.google.com/file/d/1rxBTvqamqwmx_GBCP0GgP_BF8WNN-myC/view?usp=sharing" TargetMode="External"/><Relationship Id="rId219" Type="http://schemas.openxmlformats.org/officeDocument/2006/relationships/hyperlink" Target="https://drive.google.com/file/d/1oXzDql6B_XIRVIAoT3ZeAtVGPMrWnNzQ/view?usp=sharing" TargetMode="External"/><Relationship Id="rId220" Type="http://schemas.openxmlformats.org/officeDocument/2006/relationships/hyperlink" Target="https://gyazo.com/fa1d65ff74addbb370cd5dda7d9ab52b" TargetMode="External"/><Relationship Id="rId221" Type="http://schemas.openxmlformats.org/officeDocument/2006/relationships/hyperlink" Target="https://drive.google.com/file/d/1kUGVgFnxfQWiEAmOyWMER4TP-4qfhcVg/view?usp=sharing" TargetMode="External"/><Relationship Id="rId222" Type="http://schemas.openxmlformats.org/officeDocument/2006/relationships/hyperlink" Target="https://drive.google.com/file/d/1P-5UjwuCnHr_JywLc43BZjM1IxVU6ETC/view?usp=sharing" TargetMode="External"/><Relationship Id="rId223" Type="http://schemas.openxmlformats.org/officeDocument/2006/relationships/hyperlink" Target="https://drive.google.com/file/d/1EaWC7qmMUbINe_TZ3FUlABSkBIjGU2UV/view?usp=sharing" TargetMode="External"/><Relationship Id="rId224" Type="http://schemas.openxmlformats.org/officeDocument/2006/relationships/hyperlink" Target="https://drive.google.com/file/d/1ERiYpfZ2F9_48OcamCj95ht6HD_axY16/view?usp=sharing" TargetMode="External"/><Relationship Id="rId225" Type="http://schemas.openxmlformats.org/officeDocument/2006/relationships/hyperlink" Target="https://drive.google.com/file/d/1c667eorv2rtetAxfdka1-eTFk8L5YLlq/view?usp=sharing" TargetMode="External"/><Relationship Id="rId226" Type="http://schemas.openxmlformats.org/officeDocument/2006/relationships/hyperlink" Target="https://drive.google.com/file/d/1D-GOd_hNJ3PhiNuvTZMwsKvBwOp4SWf6/view?usp=sharing" TargetMode="External"/><Relationship Id="rId227" Type="http://schemas.openxmlformats.org/officeDocument/2006/relationships/hyperlink" Target="https://drive.google.com/file/d/1vpM9pVC4h_HYiCrzhYbVc8eNL73dEwTO/view?usp=sharing" TargetMode="External"/><Relationship Id="rId228" Type="http://schemas.openxmlformats.org/officeDocument/2006/relationships/hyperlink" Target="https://drive.google.com/file/d/1rrxn9gjHddUCgQg7NSHeXwE_Ia4d4IHk/view?usp=sharing" TargetMode="External"/><Relationship Id="rId229" Type="http://schemas.openxmlformats.org/officeDocument/2006/relationships/hyperlink" Target="https://drive.google.com/file/d/1vpM9pVC4h_HYiCrzhYbVc8eNL73dEwTO/view?usp=sharing" TargetMode="External"/><Relationship Id="rId230" Type="http://schemas.openxmlformats.org/officeDocument/2006/relationships/hyperlink" Target="https://drive.google.com/file/d/1gH-i4GUCzgYwD4hEyjxZhrtitQL3tPsh/view?usp=sharing" TargetMode="External"/><Relationship Id="rId231" Type="http://schemas.openxmlformats.org/officeDocument/2006/relationships/hyperlink" Target="https://drive.google.com/file/d/1UDjmb_BlMdPylKuK-X5CDEN_SdKXwNdb/view?usp=sharing" TargetMode="External"/><Relationship Id="rId232" Type="http://schemas.openxmlformats.org/officeDocument/2006/relationships/hyperlink" Target="https://drive.google.com/file/d/1aNyLDyC9CxAg8RMrE5ITNbeVIkyfLJYo/view?usp=sharing" TargetMode="External"/><Relationship Id="rId233" Type="http://schemas.openxmlformats.org/officeDocument/2006/relationships/hyperlink" Target="https://drive.google.com/file/d/1Zndzu6UtchaSp59mhcQaE7P56zWp4gf0/view?usp=sharing" TargetMode="External"/><Relationship Id="rId234" Type="http://schemas.openxmlformats.org/officeDocument/2006/relationships/hyperlink" Target="https://drive.google.com/file/d/1CluOIFbaMb2eUt6TsQWhn-67BeKk4yPc/view?usp=sharing" TargetMode="External"/><Relationship Id="rId235" Type="http://schemas.openxmlformats.org/officeDocument/2006/relationships/hyperlink" Target="https://drive.google.com/file/d/1830NUubrIs9puIt4DL-1urcR5T-f7OXR/view?usp=sharing" TargetMode="External"/><Relationship Id="rId236" Type="http://schemas.openxmlformats.org/officeDocument/2006/relationships/hyperlink" Target="https://drive.google.com/file/d/1p2f4hwwfPZLpAKSZGk8F2rPl6KsiaXxT/view?usp=sharing" TargetMode="External"/><Relationship Id="rId237" Type="http://schemas.openxmlformats.org/officeDocument/2006/relationships/hyperlink" Target="https://drive.google.com/file/d/1FvlOK9SYk7LgL8AjSWKoIHgPNgwF6KVc/view?usp=sharing" TargetMode="External"/><Relationship Id="rId238" Type="http://schemas.openxmlformats.org/officeDocument/2006/relationships/hyperlink" Target="https://drive.google.com/file/d/1-Mjoc1Oibl4F_VMD_ErK2Qw1fQPWeOxh/view?usp=sharing" TargetMode="External"/><Relationship Id="rId239" Type="http://schemas.openxmlformats.org/officeDocument/2006/relationships/hyperlink" Target="https://drive.google.com/file/d/1xxiqPxmRut4ZMAff_JNOx2kDPPE1KSpt/view?usp=sharing" TargetMode="External"/><Relationship Id="rId240" Type="http://schemas.openxmlformats.org/officeDocument/2006/relationships/hyperlink" Target="https://drive.google.com/file/d/1DLiNrIZs6V64OSgrQkJLNbcHTskYA0GY/view?usp=sharing" TargetMode="External"/><Relationship Id="rId241" Type="http://schemas.openxmlformats.org/officeDocument/2006/relationships/hyperlink" Target="https://drive.google.com/file/d/1QKBgSfTQ7SNvBH5fDqStQJPepKNOqxmD/view?usp=sharing" TargetMode="External"/><Relationship Id="rId242" Type="http://schemas.openxmlformats.org/officeDocument/2006/relationships/hyperlink" Target="https://drive.google.com/file/d/1v9wXNQFqXpNQJhTxr2wK8zsXF-XwNPPj/view?usp=sharing" TargetMode="External"/><Relationship Id="rId243" Type="http://schemas.openxmlformats.org/officeDocument/2006/relationships/hyperlink" Target="https://drive.google.com/file/d/1HdldkzPgRT1Ui8D1B5pULbknola7K36B/view?usp=sharing" TargetMode="External"/><Relationship Id="rId244" Type="http://schemas.openxmlformats.org/officeDocument/2006/relationships/hyperlink" Target="https://drive.google.com/file/d/1sajSQQ89PjspfFPR5PPcNEnGDLjJjj2i/view?usp=sharing" TargetMode="External"/><Relationship Id="rId245" Type="http://schemas.openxmlformats.org/officeDocument/2006/relationships/hyperlink" Target="https://drive.google.com/file/d/1SJs7OAOk-wZqid1LrSSYOzSEjgr96qmk/view?usp=sharing" TargetMode="External"/><Relationship Id="rId246" Type="http://schemas.openxmlformats.org/officeDocument/2006/relationships/hyperlink" Target="https://drive.google.com/file/d/1WS00-dllSufm2ceh-5BzPDXaXkV7thnV/view?usp=sharing" TargetMode="External"/><Relationship Id="rId247" Type="http://schemas.openxmlformats.org/officeDocument/2006/relationships/hyperlink" Target="https://drive.google.com/file/d/1Jn_MNcnBMKHqmjhTScf6_Bgjhjj7x0Og/view?usp=sharing" TargetMode="External"/><Relationship Id="rId248" Type="http://schemas.openxmlformats.org/officeDocument/2006/relationships/hyperlink" Target="https://drive.google.com/file/d/1h8U1ewRdPCiEzqzTIajoWZmQGsjuEF9O/view?usp=sharing" TargetMode="External"/><Relationship Id="rId249" Type="http://schemas.openxmlformats.org/officeDocument/2006/relationships/hyperlink" Target="https://drive.google.com/file/d/1Cac2RhPdlMsqkusbvnn3uCc36-bOLu0o/view?usp=sharing" TargetMode="External"/><Relationship Id="rId250" Type="http://schemas.openxmlformats.org/officeDocument/2006/relationships/hyperlink" Target="https://drive.google.com/file/d/1A91UUL6ACwje4CxjRkhG8Tg89DR8sSgw/view?usp=sharing" TargetMode="External"/><Relationship Id="rId251" Type="http://schemas.openxmlformats.org/officeDocument/2006/relationships/hyperlink" Target="https://drive.google.com/file/d/1PgB0jgEfqZSViZd2yR64ql6h0zZwiLZp/view?usp=sharing" TargetMode="External"/><Relationship Id="rId252" Type="http://schemas.openxmlformats.org/officeDocument/2006/relationships/hyperlink" Target="https://drive.google.com/file/d/1Jo3UoWejh5-x-iGZRq8eLjGeyJzJW_Kv/view?usp=sharing" TargetMode="External"/><Relationship Id="rId253" Type="http://schemas.openxmlformats.org/officeDocument/2006/relationships/hyperlink" Target="https://drive.google.com/file/d/15OLYLmEXWoUJqbwZftFKwSiAWSRp1Tid/view?usp=sharing" TargetMode="External"/><Relationship Id="rId254" Type="http://schemas.openxmlformats.org/officeDocument/2006/relationships/hyperlink" Target="https://drive.google.com/file/d/1PlC4sSJ1FWbpUu-Zo5ajrd6u9hQ-wlGV/view?usp=sharing" TargetMode="External"/><Relationship Id="rId255" Type="http://schemas.openxmlformats.org/officeDocument/2006/relationships/hyperlink" Target="https://drive.google.com/file/d/1WvfuJbsk0r3xMc_lYM1F7AMawPZK-cl-/view?usp=sharing" TargetMode="External"/><Relationship Id="rId256" Type="http://schemas.openxmlformats.org/officeDocument/2006/relationships/hyperlink" Target="https://drive.google.com/file/d/13hn8ilhc0y_hXIF4hhY_zll5KKsUn3Gg/view?usp=sharing" TargetMode="External"/><Relationship Id="rId257" Type="http://schemas.openxmlformats.org/officeDocument/2006/relationships/hyperlink" Target="https://drive.google.com/file/d/1xHGqHlu9CrV245IdlqYmLyqPeW8JsD1v/view?usp=sharing" TargetMode="External"/><Relationship Id="rId258" Type="http://schemas.openxmlformats.org/officeDocument/2006/relationships/hyperlink" Target="https://drive.google.com/file/d/15MmM44_OApnPajFLQQCABHCgwpUKQEr_/view?usp=sharing" TargetMode="External"/><Relationship Id="rId259" Type="http://schemas.openxmlformats.org/officeDocument/2006/relationships/hyperlink" Target="https://drive.google.com/file/d/1SEcJ5wVqVJ6r-CzA8tJMPExoj6FaxMKO/view?usp=sharing" TargetMode="External"/><Relationship Id="rId260" Type="http://schemas.openxmlformats.org/officeDocument/2006/relationships/hyperlink" Target="https://drive.google.com/file/d/1OLKDdoozWytI7VlANpCYqQDywCb11MmU/view?usp=sharing" TargetMode="External"/><Relationship Id="rId261" Type="http://schemas.openxmlformats.org/officeDocument/2006/relationships/hyperlink" Target="https://drive.google.com/file/d/1JoBrvuig9Nd34bC5GkzUw-xePlMsDPbe/view?usp=sharing" TargetMode="External"/><Relationship Id="rId262" Type="http://schemas.openxmlformats.org/officeDocument/2006/relationships/hyperlink" Target="https://drive.google.com/file/d/17t22OLy87w3z8TYyEue01oGC79eU7GzT/view?usp=sharing" TargetMode="External"/><Relationship Id="rId263" Type="http://schemas.openxmlformats.org/officeDocument/2006/relationships/hyperlink" Target="https://drive.google.com/file/d/1vQ9Fv5y9T4LN4rj49RS2i8b1te6Qm6Le/view?usp=sharing" TargetMode="External"/><Relationship Id="rId264" Type="http://schemas.openxmlformats.org/officeDocument/2006/relationships/hyperlink" Target="https://drive.google.com/file/d/10jcq9UBJ65x2mxxMmnRmG1PcHc4GQGVk/view?usp=sharing" TargetMode="External"/><Relationship Id="rId265" Type="http://schemas.openxmlformats.org/officeDocument/2006/relationships/hyperlink" Target="https://drive.google.com/file/d/1v5QCaNUm4bvKZBIa2yPq2xM6TUqT0zDl/view?usp=sharing" TargetMode="External"/><Relationship Id="rId266" Type="http://schemas.openxmlformats.org/officeDocument/2006/relationships/hyperlink" Target="https://drive.google.com/file/d/1lrEuWmE9sCkHWyWokFRqe2I8nWuK05yb/view?usp=sharing" TargetMode="External"/><Relationship Id="rId267" Type="http://schemas.openxmlformats.org/officeDocument/2006/relationships/hyperlink" Target="https://drive.google.com/file/d/1KC2fFzc0PDLdCww0IToPXkoDJEV17VAL/view?usp=sharing" TargetMode="External"/><Relationship Id="rId268" Type="http://schemas.openxmlformats.org/officeDocument/2006/relationships/hyperlink" Target="https://gyazo.com/ec4b9788720802de9e9e6288ff35d988" TargetMode="External"/><Relationship Id="rId269" Type="http://schemas.openxmlformats.org/officeDocument/2006/relationships/hyperlink" Target="https://drive.google.com/file/d/1RP0PzavV1ZJrmsk8GM0Hcif4VkVXhnV2/view?usp=sharing" TargetMode="External"/><Relationship Id="rId270" Type="http://schemas.openxmlformats.org/officeDocument/2006/relationships/hyperlink" Target="https://drive.google.com/file/d/1j400BtSPLS3hohre8MH6fmEMVInyrK_N/view?usp=sharing" TargetMode="External"/><Relationship Id="rId271" Type="http://schemas.openxmlformats.org/officeDocument/2006/relationships/hyperlink" Target="https://drive.google.com/file/d/1ldSHeInFPVDWDtWDPMXZu77ZlYDOHFtR/view?usp=sharing" TargetMode="External"/><Relationship Id="rId272" Type="http://schemas.openxmlformats.org/officeDocument/2006/relationships/hyperlink" Target="https://drive.google.com/file/d/1Z7wj10ROHnN0mhh74ttE8K8VjdP-bNbD/view?usp=sharing" TargetMode="External"/><Relationship Id="rId273" Type="http://schemas.openxmlformats.org/officeDocument/2006/relationships/hyperlink" Target="https://drive.google.com/file/d/1dggQHdw06D231HLvmNXYolavdQFNQetB/view?usp=sharing" TargetMode="External"/><Relationship Id="rId274" Type="http://schemas.openxmlformats.org/officeDocument/2006/relationships/hyperlink" Target="https://drive.google.com/file/d/1aLFtSSEdRtvhfSZf7HcrtONZoR3cXi4_/view?usp=sharing" TargetMode="External"/><Relationship Id="rId275" Type="http://schemas.openxmlformats.org/officeDocument/2006/relationships/hyperlink" Target="https://gyazo.com/02d6f3b79cacd4baaba1cb6fe5504680" TargetMode="External"/><Relationship Id="rId276" Type="http://schemas.openxmlformats.org/officeDocument/2006/relationships/hyperlink" Target="https://drive.google.com/file/d/1QJS1AYzVaK0Y9DN94cexEXgcOpltx3Zj/view?usp=sharing" TargetMode="External"/><Relationship Id="rId277" Type="http://schemas.openxmlformats.org/officeDocument/2006/relationships/hyperlink" Target="https://gyazo.com/a3c954989cec04ca71a0c63dd6157cfd" TargetMode="External"/><Relationship Id="rId278" Type="http://schemas.openxmlformats.org/officeDocument/2006/relationships/hyperlink" Target="https://drive.google.com/file/d/1CgkYk0I0bYExKGpua_e2FmoF7x5FMyxf/view?usp=sharing" TargetMode="External"/><Relationship Id="rId279" Type="http://schemas.openxmlformats.org/officeDocument/2006/relationships/hyperlink" Target="https://gyazo.com/eb993a6d7bda1e4fa78cc123b787c832" TargetMode="External"/><Relationship Id="rId280" Type="http://schemas.openxmlformats.org/officeDocument/2006/relationships/hyperlink" Target="https://drive.google.com/file/d/1hzpo8hqPcpT9SAoV5Dhb2BgU6guTe29N/view?usp=sharing" TargetMode="External"/><Relationship Id="rId281" Type="http://schemas.openxmlformats.org/officeDocument/2006/relationships/hyperlink" Target="https://drive.google.com/file/d/1FRqkI9WFYarUBR00seJXd0lXW1dSGrYI/view?usp=sharing" TargetMode="External"/><Relationship Id="rId282" Type="http://schemas.openxmlformats.org/officeDocument/2006/relationships/hyperlink" Target="https://drive.google.com/file/d/1JXZ58QWNrp1jXxub5N6FsqYgFZ62ktsr/view?usp=sharing" TargetMode="External"/><Relationship Id="rId283" Type="http://schemas.openxmlformats.org/officeDocument/2006/relationships/hyperlink" Target="https://drive.google.com/file/d/1FZxUtqIxSrsfYfjy2ecz23LZezI_iUqu/view?usp=sharing" TargetMode="External"/><Relationship Id="rId284" Type="http://schemas.openxmlformats.org/officeDocument/2006/relationships/hyperlink" Target="https://drive.google.com/file/d/12O2WFv4uG-4U9A6LGKnWaDQbjVcgOxPF/view?usp=sharing" TargetMode="External"/><Relationship Id="rId285" Type="http://schemas.openxmlformats.org/officeDocument/2006/relationships/hyperlink" Target="https://drive.google.com/file/d/1vgeb7gCR7g1BbJWSpN2XmT4osgjlPtd-/view?usp=sharing" TargetMode="External"/><Relationship Id="rId286" Type="http://schemas.openxmlformats.org/officeDocument/2006/relationships/hyperlink" Target="https://drive.google.com/file/d/1sTGCqt4fogrwxeSW9VCqd9vraAc28bhW/view?usp=sharing" TargetMode="External"/><Relationship Id="rId287" Type="http://schemas.openxmlformats.org/officeDocument/2006/relationships/hyperlink" Target="https://drive.google.com/file/d/1q7hpxZfnuo53Psbed3ijr_lDcnT2poAJ/view?usp=sharing" TargetMode="External"/><Relationship Id="rId288" Type="http://schemas.openxmlformats.org/officeDocument/2006/relationships/hyperlink" Target="https://drive.google.com/file/d/1co7_JgKWWapF8n-8dHTGArvepvLfqA8d/view?usp=sharing" TargetMode="External"/><Relationship Id="rId289" Type="http://schemas.openxmlformats.org/officeDocument/2006/relationships/hyperlink" Target="https://drive.google.com/file/d/15oo-mHEHxD21JLnArhtMp3CkXL6v2Xsx/view?usp=sharing" TargetMode="External"/><Relationship Id="rId290" Type="http://schemas.openxmlformats.org/officeDocument/2006/relationships/hyperlink" Target="https://drive.google.com/file/d/1Iuz8ly7sQMsNS_hfH1GwyIRgIqmOFHtk/view?usp=sharing" TargetMode="External"/><Relationship Id="rId291" Type="http://schemas.openxmlformats.org/officeDocument/2006/relationships/hyperlink" Target="https://drive.google.com/file/d/1NXDsAWMkaWpCzZuY_eSPKSZhvUlm8aOU/view?usp=sharing" TargetMode="External"/><Relationship Id="rId292" Type="http://schemas.openxmlformats.org/officeDocument/2006/relationships/hyperlink" Target="https://drive.google.com/file/d/1HVwHB55SakSVGq0bsRYuzFMf57mB7UUT/view?usp=sharing" TargetMode="External"/><Relationship Id="rId293" Type="http://schemas.openxmlformats.org/officeDocument/2006/relationships/hyperlink" Target="https://drive.google.com/file/d/13AvY7WGMDgvSjqonL04fA1WzYJDkdPgK/view?usp=sharing" TargetMode="External"/><Relationship Id="rId294" Type="http://schemas.openxmlformats.org/officeDocument/2006/relationships/hyperlink" Target="https://drive.google.com/file/d/17x0XWH9sh_ZjMijOF0eWG4RkUdgOnblt/view?usp=sharing" TargetMode="External"/><Relationship Id="rId295" Type="http://schemas.openxmlformats.org/officeDocument/2006/relationships/hyperlink" Target="https://drive.google.com/file/d/1IeNxgYybGQGkAsjl-h_YKn_k-qtdjR8W/view?usp=sharing" TargetMode="External"/><Relationship Id="rId296" Type="http://schemas.openxmlformats.org/officeDocument/2006/relationships/hyperlink" Target="https://drive.google.com/file/d/1GoJcNYR57F3YUzoKZK5YU75mcfmWaehQ/view?usp=sharing" TargetMode="External"/><Relationship Id="rId297" Type="http://schemas.openxmlformats.org/officeDocument/2006/relationships/hyperlink" Target="https://drive.google.com/file/d/1UT5Dv3JfB79MbJ9WOcv5G3CzWX1PBZZT/view?usp=sharing" TargetMode="External"/><Relationship Id="rId298" Type="http://schemas.openxmlformats.org/officeDocument/2006/relationships/hyperlink" Target="https://drive.google.com/file/d/1dtg-I8H5wLvKYf5UbcG1XbXK_u1sFy6Q/view?usp=sharing" TargetMode="External"/><Relationship Id="rId299" Type="http://schemas.openxmlformats.org/officeDocument/2006/relationships/hyperlink" Target="https://gyazo.com/fac4b23f3154415b5eccd1198cb9eea0" TargetMode="External"/><Relationship Id="rId300" Type="http://schemas.openxmlformats.org/officeDocument/2006/relationships/hyperlink" Target="https://drive.google.com/file/d/1wisjdG8PT9yF9e4t2W_4n3fl3Sns4pAJ/view?usp=sharing" TargetMode="External"/><Relationship Id="rId301" Type="http://schemas.openxmlformats.org/officeDocument/2006/relationships/hyperlink" Target="https://drive.google.com/file/d/18wfnMq5ANvbOCA6R0GfXP9ZI6Wfjjrw4/view?usp=sharing" TargetMode="External"/><Relationship Id="rId302" Type="http://schemas.openxmlformats.org/officeDocument/2006/relationships/hyperlink" Target="https://drive.google.com/file/d/1jv7BY0qkT1YzoG_UvHU07IDqvcnBZ_QG/view?usp=sharing" TargetMode="External"/><Relationship Id="rId303" Type="http://schemas.openxmlformats.org/officeDocument/2006/relationships/hyperlink" Target="https://drive.google.com/file/d/1pnztg0tMf42Ep857auF4SJFLK18Cjw8u/view?usp=sharing" TargetMode="External"/><Relationship Id="rId304" Type="http://schemas.openxmlformats.org/officeDocument/2006/relationships/hyperlink" Target="https://drive.google.com/file/d/19UUAta-9XxKQmAgqQ5a9sisnmQjIjRcz/view?usp=sharing" TargetMode="External"/><Relationship Id="rId305" Type="http://schemas.openxmlformats.org/officeDocument/2006/relationships/hyperlink" Target="https://drive.google.com/file/d/1NJrSyKk2MgCTvwOlmNinfM6-hNCCbLu2/view?usp=sharing" TargetMode="External"/><Relationship Id="rId306" Type="http://schemas.openxmlformats.org/officeDocument/2006/relationships/hyperlink" Target="https://drive.google.com/file/d/1tDJdcVdScPjCrDP2iAj1bfcWXW7qWF_0/view?usp=sharing" TargetMode="External"/><Relationship Id="rId307" Type="http://schemas.openxmlformats.org/officeDocument/2006/relationships/hyperlink" Target="https://drive.google.com/file/d/1ABVkk8ryXLB4OvpXUCCn_Z6OwQ9ha5yh/view?usp=sharing" TargetMode="External"/><Relationship Id="rId308" Type="http://schemas.openxmlformats.org/officeDocument/2006/relationships/hyperlink" Target="https://drive.google.com/file/d/1SUAu9VzgdAs4TyQ_ycXZDoF3WYGflfG5/view?usp=sharing" TargetMode="External"/><Relationship Id="rId309" Type="http://schemas.openxmlformats.org/officeDocument/2006/relationships/hyperlink" Target="https://drive.google.com/file/d/1kJjZEHGpspGccgO9iN8yzxWHpA2hAfjZ/view?usp=sharing" TargetMode="External"/><Relationship Id="rId310" Type="http://schemas.openxmlformats.org/officeDocument/2006/relationships/hyperlink" Target="https://drive.google.com/file/d/1hCF7ulg6T3LIJOrTN20IDt7_8MRpEbTe/view?usp=sharing" TargetMode="External"/><Relationship Id="rId311" Type="http://schemas.openxmlformats.org/officeDocument/2006/relationships/hyperlink" Target="https://drive.google.com/file/d/1xjHFg9WxCVKrh53wG-gvVuJSmE7i8vvN/view?usp=sharing" TargetMode="External"/><Relationship Id="rId312" Type="http://schemas.openxmlformats.org/officeDocument/2006/relationships/hyperlink" Target="https://drive.google.com/file/d/16iISbPYZBOSXCM9u0BVQsSq6lXcI3ZJj/view?usp=sharing" TargetMode="External"/><Relationship Id="rId313" Type="http://schemas.openxmlformats.org/officeDocument/2006/relationships/hyperlink" Target="https://drive.google.com/file/d/1CjRY1Y8It24G8lOr1MPJOIVumbWKupy9/view?usp=sharing" TargetMode="External"/><Relationship Id="rId314" Type="http://schemas.openxmlformats.org/officeDocument/2006/relationships/hyperlink" Target="https://drive.google.com/file/d/1Oew7la8OiSAmSREOo3qgOQdJ56Ku26ax/view?usp=sharing" TargetMode="External"/><Relationship Id="rId315" Type="http://schemas.openxmlformats.org/officeDocument/2006/relationships/hyperlink" Target="https://drive.google.com/file/d/15dxSpuCLv3Zo1wj-KlvbRVbirryPD9B-/view?usp=sharing" TargetMode="External"/><Relationship Id="rId316" Type="http://schemas.openxmlformats.org/officeDocument/2006/relationships/hyperlink" Target="https://drive.google.com/file/d/1n_Yl8hL0Zd54EfQTT5qtZFqP41rMZsOa/view?usp=sharing" TargetMode="External"/><Relationship Id="rId317" Type="http://schemas.openxmlformats.org/officeDocument/2006/relationships/hyperlink" Target="https://drive.google.com/file/d/1r-mb-ARyg0_KItoI981E3Q5lV1zu8N-x/view?usp=sharing" TargetMode="External"/><Relationship Id="rId318" Type="http://schemas.openxmlformats.org/officeDocument/2006/relationships/hyperlink" Target="https://drive.google.com/file/d/1qVdtwOIUmJvcnd-SgQDSo5tMJtJPVlSS/view?usp=sharing" TargetMode="External"/><Relationship Id="rId319" Type="http://schemas.openxmlformats.org/officeDocument/2006/relationships/hyperlink" Target="https://drive.google.com/file/d/1SXLJk7Bnbr7Cdcqk69mkdc4OpT52Oikf/view?usp=sharing" TargetMode="External"/><Relationship Id="rId320" Type="http://schemas.openxmlformats.org/officeDocument/2006/relationships/hyperlink" Target="https://drive.google.com/file/d/1AMWQVgayyT4YiGqkcKwEhColTQEtUMCT/view?usp=sharing" TargetMode="External"/><Relationship Id="rId321" Type="http://schemas.openxmlformats.org/officeDocument/2006/relationships/hyperlink" Target="https://drive.google.com/file/d/1rsK1aqYR0kF463GiCXXPbs5FU2hTquBF/view?usp=sharing" TargetMode="External"/><Relationship Id="rId322" Type="http://schemas.openxmlformats.org/officeDocument/2006/relationships/hyperlink" Target="https://drive.google.com/file/d/1dfaaSgfp3A3QTWNZslHVEvpejnSYjF4f/view?usp=sharing" TargetMode="External"/><Relationship Id="rId323" Type="http://schemas.openxmlformats.org/officeDocument/2006/relationships/hyperlink" Target="https://drive.google.com/file/d/1INSexWl1YK0hySfW8FwoI2Fbioj1qTrj/view?usp=sharing" TargetMode="External"/><Relationship Id="rId324" Type="http://schemas.openxmlformats.org/officeDocument/2006/relationships/hyperlink" Target="https://drive.google.com/file/d/1c4DD5pAiRWIN_T59srxRIvlBP44HpULK/view?usp=sharing" TargetMode="External"/><Relationship Id="rId325" Type="http://schemas.openxmlformats.org/officeDocument/2006/relationships/hyperlink" Target="https://drive.google.com/file/d/1rfr9Z7cqkxYMhdGp7Pf-sRo76OMDwNw0/view?usp=sharing" TargetMode="External"/><Relationship Id="rId326" Type="http://schemas.openxmlformats.org/officeDocument/2006/relationships/hyperlink" Target="https://drive.google.com/file/d/1YCN6_5KcmJUFxB2-MX94sTKvXzD6_QAC/view?usp=sharing" TargetMode="External"/><Relationship Id="rId327" Type="http://schemas.openxmlformats.org/officeDocument/2006/relationships/hyperlink" Target="https://drive.google.com/file/d/1oT3bG7fNPyjyVRi1T737xT7hfc73jTRE/view?usp=sharing" TargetMode="External"/><Relationship Id="rId328" Type="http://schemas.openxmlformats.org/officeDocument/2006/relationships/hyperlink" Target="https://drive.google.com/file/d/1eAHuZwK-yriXSAJMdNFrBRQhuty2UAvo/view?usp=sharing" TargetMode="External"/><Relationship Id="rId329" Type="http://schemas.openxmlformats.org/officeDocument/2006/relationships/hyperlink" Target="https://drive.google.com/file/d/1fhm37232xyHrvJI4ntwaGT0IfgmseEw8/view?usp=sharing" TargetMode="External"/><Relationship Id="rId330" Type="http://schemas.openxmlformats.org/officeDocument/2006/relationships/hyperlink" Target="https://drive.google.com/file/d/1i8E2nbGxPPu2rvJkotfc4YyWaH5hahOB/view?usp=sharing" TargetMode="External"/><Relationship Id="rId331" Type="http://schemas.openxmlformats.org/officeDocument/2006/relationships/hyperlink" Target="https://drive.google.com/file/d/1ucfCKOLVnQBQt9OpG-3mvniBejRZG4aW/view?usp=sharing" TargetMode="External"/><Relationship Id="rId332" Type="http://schemas.openxmlformats.org/officeDocument/2006/relationships/hyperlink" Target="https://drive.google.com/file/d/17Xp1soOiG6ODCHsU_Thy0LdUIXJbViy-/view?usp=sharing" TargetMode="External"/><Relationship Id="rId333" Type="http://schemas.openxmlformats.org/officeDocument/2006/relationships/hyperlink" Target="https://drive.google.com/file/d/1pkZ3pciumGGj9buruv4vqjjpNf2wpGXy/view?usp=sharing" TargetMode="External"/><Relationship Id="rId334" Type="http://schemas.openxmlformats.org/officeDocument/2006/relationships/hyperlink" Target="https://drive.google.com/file/d/1ZlrESJw29pzmM-I4DIw6z87RoZJTRSS6/view?usp=sharing" TargetMode="External"/><Relationship Id="rId335" Type="http://schemas.openxmlformats.org/officeDocument/2006/relationships/hyperlink" Target="https://drive.google.com/file/d/1aeRKiaFfepHzbe1QBK8xFk0d-IFXv9Mn/view?usp=sharing" TargetMode="External"/><Relationship Id="rId336" Type="http://schemas.openxmlformats.org/officeDocument/2006/relationships/hyperlink" Target="https://drive.google.com/file/d/1dT_KT9cIL4RI0inX1Z-m7QQCgj2pxtFG/view?usp=sharing" TargetMode="External"/><Relationship Id="rId337" Type="http://schemas.openxmlformats.org/officeDocument/2006/relationships/hyperlink" Target="https://drive.google.com/file/d/1TWtrZgqH0KIXJgB_PstO7fa1AcQlj670/view?usp=sharing" TargetMode="External"/><Relationship Id="rId338" Type="http://schemas.openxmlformats.org/officeDocument/2006/relationships/hyperlink" Target="https://gyazo.com/2d2a97929616415fa1f7611043551986" TargetMode="External"/><Relationship Id="rId339" Type="http://schemas.openxmlformats.org/officeDocument/2006/relationships/hyperlink" Target="https://drive.google.com/file/d/15suXd4e6FSs1DkmMsxTQKgsLOMLvkM70/view?usp=share_link" TargetMode="External"/><Relationship Id="rId340" Type="http://schemas.openxmlformats.org/officeDocument/2006/relationships/hyperlink" Target="https://gyazo.com/fd345595d730fb5cafc263c40b67972f" TargetMode="External"/><Relationship Id="rId341" Type="http://schemas.openxmlformats.org/officeDocument/2006/relationships/hyperlink" Target="https://drive.google.com/file/d/1ncWZkAJhcA-eUXBPYxcf4saYwAnXO-D0/view?usp=share_link" TargetMode="External"/><Relationship Id="rId342" Type="http://schemas.openxmlformats.org/officeDocument/2006/relationships/hyperlink" Target="https://gyazo.com/e162002ad72b856f9049be7cd0f6618c" TargetMode="External"/><Relationship Id="rId343" Type="http://schemas.openxmlformats.org/officeDocument/2006/relationships/hyperlink" Target="https://drive.google.com/file/d/1ywSECbu4dX2mSnkLxIcHPcpPx4roxxBJ/view?usp=share_link" TargetMode="External"/><Relationship Id="rId344" Type="http://schemas.openxmlformats.org/officeDocument/2006/relationships/hyperlink" Target="https://drive.google.com/file/d/1CqAMBNZ9LS0pew3iZhMDJm8DAH1qZJ97/view?usp=sharing" TargetMode="External"/><Relationship Id="rId345" Type="http://schemas.openxmlformats.org/officeDocument/2006/relationships/hyperlink" Target="https://drive.google.com/file/d/14W7hVF5pEMetT-_HkHeYpyjB6yHLFO4D/view?usp=sharing" TargetMode="External"/><Relationship Id="rId346" Type="http://schemas.openxmlformats.org/officeDocument/2006/relationships/hyperlink" Target="https://drive.google.com/file/d/1SH5fQ0bsSu61-dNnpsGOhkCqpVlNJV9S/view?usp=sharing" TargetMode="External"/><Relationship Id="rId347" Type="http://schemas.openxmlformats.org/officeDocument/2006/relationships/hyperlink" Target="https://drive.google.com/file/d/1BC_vqK5Q3NoVSNcfwVOe7cgUBoLFXYAa/view?usp=sharing" TargetMode="External"/><Relationship Id="rId348" Type="http://schemas.openxmlformats.org/officeDocument/2006/relationships/hyperlink" Target="https://drive.google.com/file/d/1zvOhSA_5Y2vLs9bqyUZbCwcfjqMZmzOv/view?usp=sharing" TargetMode="External"/><Relationship Id="rId349" Type="http://schemas.openxmlformats.org/officeDocument/2006/relationships/hyperlink" Target="https://drive.google.com/file/d/1HEj9bGsx6CXUAGDKwUBvhfgERxka7Jzl/view?usp=sharing" TargetMode="External"/><Relationship Id="rId350" Type="http://schemas.openxmlformats.org/officeDocument/2006/relationships/hyperlink" Target="https://drive.google.com/file/d/1u-6FEzWKzH4-HIhUBe95KM8PuSqg_ZGm/view?usp=sharing" TargetMode="External"/><Relationship Id="rId351" Type="http://schemas.openxmlformats.org/officeDocument/2006/relationships/hyperlink" Target="https://drive.google.com/file/d/1OyQiZbXyBgNdjQAr2rR4iIXplJX_TXfn/view?usp=sharing" TargetMode="External"/><Relationship Id="rId352" Type="http://schemas.openxmlformats.org/officeDocument/2006/relationships/hyperlink" Target="https://drive.google.com/file/d/1spiyfs5f6Ufl9UQgUxM_W93HRD2LTOfj/view?usp=sharing" TargetMode="External"/><Relationship Id="rId353" Type="http://schemas.openxmlformats.org/officeDocument/2006/relationships/hyperlink" Target="https://drive.google.com/file/d/1IT-1bLeu23xK_U8cpr21PepraRKn3g96/view?usp=sharing" TargetMode="External"/><Relationship Id="rId354" Type="http://schemas.openxmlformats.org/officeDocument/2006/relationships/hyperlink" Target="https://drive.google.com/file/d/19WUgOA4XqnMk3UWvlmsmiGylkqC6WB6M/view?usp=sharing" TargetMode="External"/><Relationship Id="rId355" Type="http://schemas.openxmlformats.org/officeDocument/2006/relationships/hyperlink" Target="https://drive.google.com/file/d/1tdHKLqDA4gx6rRH1cZPi3V1ce5gnekpn/view?usp=sharing" TargetMode="External"/><Relationship Id="rId356" Type="http://schemas.openxmlformats.org/officeDocument/2006/relationships/hyperlink" Target="https://drive.google.com/file/d/1oZ7DeiKnMx4ysleIS1Sq8bj5TrDsabhP/view?usp=sharing" TargetMode="External"/><Relationship Id="rId357" Type="http://schemas.openxmlformats.org/officeDocument/2006/relationships/hyperlink" Target="https://drive.google.com/file/d/1AqoQ5SikKqGnfA0BhEnnLtNij0ey3Y8s/view?usp=sharing" TargetMode="External"/><Relationship Id="rId358" Type="http://schemas.openxmlformats.org/officeDocument/2006/relationships/hyperlink" Target="https://drive.google.com/file/d/1yrY1oPV4qUKz3-KO2tmlUzcm7wKMRqQs/view?usp=sharing" TargetMode="External"/><Relationship Id="rId359" Type="http://schemas.openxmlformats.org/officeDocument/2006/relationships/hyperlink" Target="https://drive.google.com/file/d/1HA27-Hn3SHJRaV2qwhkmC2BF4Zo_BNXt/view?usp=sharing" TargetMode="External"/><Relationship Id="rId360" Type="http://schemas.openxmlformats.org/officeDocument/2006/relationships/hyperlink" Target="https://drive.google.com/file/d/1Xcl6H9mkmhflTr2C3dzR64IeXfpEefL1/view?usp=sharing" TargetMode="External"/><Relationship Id="rId361" Type="http://schemas.openxmlformats.org/officeDocument/2006/relationships/hyperlink" Target="https://drive.google.com/file/d/1OxPariQIKTUvE94QHK_zSnza8mNK8Ji4/view?usp=sharing" TargetMode="External"/><Relationship Id="rId362" Type="http://schemas.openxmlformats.org/officeDocument/2006/relationships/hyperlink" Target="https://drive.google.com/file/d/1XU1Ykco5Wbx_gh6E0BPA8pfLEfUe-LN2/view?usp=share_link" TargetMode="External"/><Relationship Id="rId363" Type="http://schemas.openxmlformats.org/officeDocument/2006/relationships/hyperlink" Target="https://drive.google.com/file/d/1o6WvRlqnKHXJz1KXVBy8Odh72Se63mm8/view?usp=share_link" TargetMode="External"/><Relationship Id="rId364" Type="http://schemas.openxmlformats.org/officeDocument/2006/relationships/hyperlink" Target="https://drive.google.com/file/d/12YyXiAq6hpUF9j2-GJhBccrlgXvGtfXe/view?usp=share_link" TargetMode="External"/><Relationship Id="rId365" Type="http://schemas.openxmlformats.org/officeDocument/2006/relationships/hyperlink" Target="https://gyazo.com/53398ba9e7240e12580d084aedff508f" TargetMode="External"/><Relationship Id="rId366" Type="http://schemas.openxmlformats.org/officeDocument/2006/relationships/hyperlink" Target="https://gyazo.com/37ec853688abd81e0203249b3e0c606e" TargetMode="External"/><Relationship Id="rId367" Type="http://schemas.openxmlformats.org/officeDocument/2006/relationships/hyperlink" Target="https://drive.google.com/file/d/1OwfMW_idSGul2sTnrU5ArySkB0n5T1Eo/view?usp=sharing" TargetMode="External"/><Relationship Id="rId368" Type="http://schemas.openxmlformats.org/officeDocument/2006/relationships/hyperlink" Target="https://drive.google.com/file/d/1ubR1-CzqaTIIYeUicLyMed1xBqU4K1M_/view?usp=share_link" TargetMode="External"/><Relationship Id="rId369" Type="http://schemas.openxmlformats.org/officeDocument/2006/relationships/hyperlink" Target="https://drive.google.com/file/d/1mzBuu8DABJa6W2jLImsWzW15YboeelUZ/view?usp=sharing" TargetMode="External"/><Relationship Id="rId370" Type="http://schemas.openxmlformats.org/officeDocument/2006/relationships/hyperlink" Target="https://drive.google.com/file/d/1mLXC5mbNZ9PWPFUHe72gA0Aov8Acnx1U/view?usp=sharing" TargetMode="External"/><Relationship Id="rId371" Type="http://schemas.openxmlformats.org/officeDocument/2006/relationships/hyperlink" Target="https://drive.google.com/file/d/1SR2tZBpB-CoZ2qldobN8qkQox7W4vfZo/view?usp=sharing" TargetMode="External"/><Relationship Id="rId372" Type="http://schemas.openxmlformats.org/officeDocument/2006/relationships/hyperlink" Target="https://drive.google.com/file/d/1DLXPwwiqJna7Cf6pUpZdzoYgkXk40K6l/view?usp=sharing" TargetMode="External"/><Relationship Id="rId373" Type="http://schemas.openxmlformats.org/officeDocument/2006/relationships/hyperlink" Target="https://drive.google.com/file/d/1QK4-OWMWtR_DC4s3V6Q5G_-TXr68isb9/view?usp=sharing" TargetMode="External"/><Relationship Id="rId374" Type="http://schemas.openxmlformats.org/officeDocument/2006/relationships/hyperlink" Target="https://drive.google.com/file/d/1_l2mZgNnCDn8tbHaGeDoHCvqLdN338qC/view?usp=sharing" TargetMode="External"/><Relationship Id="rId375" Type="http://schemas.openxmlformats.org/officeDocument/2006/relationships/hyperlink" Target="https://drive.google.com/file/d/1-SY02UhkI8tiklwEDoq_TLLL025OZ1s2/view?usp=sharing" TargetMode="External"/><Relationship Id="rId376" Type="http://schemas.openxmlformats.org/officeDocument/2006/relationships/hyperlink" Target="https://drive.google.com/file/d/1u8TsJkDGMxg5S1ptSzHsHCNAzPwNJjAj/view?usp=sharing" TargetMode="External"/><Relationship Id="rId377" Type="http://schemas.openxmlformats.org/officeDocument/2006/relationships/hyperlink" Target="https://drive.google.com/file/d/1hfMz5lndX-72m9qgeLCGfOSIfGNTt3Y5/view?usp=sharing" TargetMode="External"/><Relationship Id="rId378" Type="http://schemas.openxmlformats.org/officeDocument/2006/relationships/hyperlink" Target="https://drive.google.com/file/d/1yOO6neEN4TUSsZoGn-TdjJtzkjmRLTM4/view?usp=sharing" TargetMode="External"/><Relationship Id="rId379" Type="http://schemas.openxmlformats.org/officeDocument/2006/relationships/hyperlink" Target="https://drive.google.com/file/d/1H71iV9nBRJdKXhwqpmNuixQDfxhTaH5Q/view?usp=sharing" TargetMode="External"/><Relationship Id="rId380" Type="http://schemas.openxmlformats.org/officeDocument/2006/relationships/hyperlink" Target="https://drive.google.com/file/d/10AMGL_5LnVdvkT6RMbn68leG5IZFqxoD/view?usp=sharing" TargetMode="External"/><Relationship Id="rId381" Type="http://schemas.openxmlformats.org/officeDocument/2006/relationships/hyperlink" Target="https://drive.google.com/file/d/1Ekqxtp54Hy8CEbfvrcsw-Pn1rstMFlyT/view?usp=sharing" TargetMode="External"/><Relationship Id="rId382" Type="http://schemas.openxmlformats.org/officeDocument/2006/relationships/hyperlink" Target="https://drive.google.com/file/d/1UgAo3kOavCYqlP2kZQhyTBZHikEW6vRN/view?usp=share_link" TargetMode="External"/><Relationship Id="rId383" Type="http://schemas.openxmlformats.org/officeDocument/2006/relationships/hyperlink" Target="https://drive.google.com/file/d/1kfVhxGbKbR-OfJXwtdPBugMOMRZoHPLp/view?usp=sharing" TargetMode="External"/><Relationship Id="rId384" Type="http://schemas.openxmlformats.org/officeDocument/2006/relationships/hyperlink" Target="https://drive.google.com/file/d/1wuUDfDytAlHyV71-dUcANIaAmVYhUP1M/view?usp=share_link" TargetMode="External"/><Relationship Id="rId385" Type="http://schemas.openxmlformats.org/officeDocument/2006/relationships/hyperlink" Target="https://drive.google.com/file/d/1tQZJCVUnu5VHzXmz4PU8Y70d86tzTzTv/view?usp=sharing" TargetMode="External"/><Relationship Id="rId386" Type="http://schemas.openxmlformats.org/officeDocument/2006/relationships/hyperlink" Target="https://drive.google.com/file/d/1RTZ6VUGakZZjN8pwjQl7VFmNlU3f_6nl/view?usp=share_link" TargetMode="External"/><Relationship Id="rId387" Type="http://schemas.openxmlformats.org/officeDocument/2006/relationships/hyperlink" Target="https://drive.google.com/file/d/1CggUvgF9GMiSaG-ULMjmNft55qvKgBWE/view?usp=sharing" TargetMode="External"/><Relationship Id="rId388" Type="http://schemas.openxmlformats.org/officeDocument/2006/relationships/hyperlink" Target="https://drive.google.com/file/d/1bC2HNmkhjkb7GOfksGRXF52ZKUfOnaoE/view?usp=sharing" TargetMode="External"/><Relationship Id="rId389" Type="http://schemas.openxmlformats.org/officeDocument/2006/relationships/hyperlink" Target="https://drive.google.com/file/d/1hVx03agmGs_WWH4dEE2aj-CyuWeMG6TJ/view?usp=sharing" TargetMode="External"/><Relationship Id="rId390" Type="http://schemas.openxmlformats.org/officeDocument/2006/relationships/hyperlink" Target="https://drive.google.com/file/d/1AWkcf2W2bBiazDhvdFogcUJpa2h_HJpY/view?usp=sharing" TargetMode="External"/><Relationship Id="rId391" Type="http://schemas.openxmlformats.org/officeDocument/2006/relationships/hyperlink" Target="https://drive.google.com/file/d/1jb14w0_Pp115TaVmYEpHjMT3R_ckihJj/view?usp=sharing" TargetMode="External"/><Relationship Id="rId392" Type="http://schemas.openxmlformats.org/officeDocument/2006/relationships/hyperlink" Target="https://drive.google.com/file/d/1x2XjJRtc8n5ZfMuoCysZoEiZ7ri-F8zw/view?usp=sharing" TargetMode="External"/><Relationship Id="rId393" Type="http://schemas.openxmlformats.org/officeDocument/2006/relationships/hyperlink" Target="https://drive.google.com/file/d/1nGVEWo_IGhbH_IkAzqyJPDgQMpAvwcBl/view?usp=sharing" TargetMode="External"/><Relationship Id="rId394" Type="http://schemas.openxmlformats.org/officeDocument/2006/relationships/hyperlink" Target="https://drive.google.com/file/d/1Ibe1-ukqvC4CHBv-v4G1cBFsvhcSCjm0/view?usp=sharing" TargetMode="External"/><Relationship Id="rId395" Type="http://schemas.openxmlformats.org/officeDocument/2006/relationships/hyperlink" Target="https://drive.google.com/file/d/1edhHI-upEpeyMpD9LZhf7bvGKjXw9r24/view?usp=sharing" TargetMode="External"/><Relationship Id="rId396" Type="http://schemas.openxmlformats.org/officeDocument/2006/relationships/hyperlink" Target="https://drive.google.com/file/d/1GwjTWDRaBhLchPSTAB3SiKSDp1YPBjY4/view?usp=sharing" TargetMode="External"/><Relationship Id="rId397" Type="http://schemas.openxmlformats.org/officeDocument/2006/relationships/hyperlink" Target="https://drive.google.com/file/d/1UHrPPR0f6hrLwXvjYWMoaNVKC69GJEgS/view?usp=sharing" TargetMode="External"/><Relationship Id="rId398" Type="http://schemas.openxmlformats.org/officeDocument/2006/relationships/hyperlink" Target="https://drive.google.com/file/d/1XfWusissJ485MP6pb2lLN7GPYTX1HXFh/view?usp=sharing" TargetMode="External"/><Relationship Id="rId399" Type="http://schemas.openxmlformats.org/officeDocument/2006/relationships/hyperlink" Target="https://drive.google.com/file/d/1ZlO_sTY1Q8pHSaWBgOkL0nAl8s8vqOX5/view?usp=sharing" TargetMode="External"/><Relationship Id="rId400" Type="http://schemas.openxmlformats.org/officeDocument/2006/relationships/hyperlink" Target="https://drive.google.com/file/d/1giYqD_ulsTB0I1HQF4D7evGDuE8Yqwu4/view?usp=sharing" TargetMode="External"/><Relationship Id="rId401" Type="http://schemas.openxmlformats.org/officeDocument/2006/relationships/hyperlink" Target="https://drive.google.com/file/d/1HYo4tU37u0zzRmVnk9r7Or3dTFeQ793S/view?usp=sharing" TargetMode="External"/><Relationship Id="rId402" Type="http://schemas.openxmlformats.org/officeDocument/2006/relationships/hyperlink" Target="https://drive.google.com/file/d/1gT82BECaqY2bxSpEtKyKLoLR88r9kngo/view?usp=sharing" TargetMode="External"/><Relationship Id="rId403" Type="http://schemas.openxmlformats.org/officeDocument/2006/relationships/hyperlink" Target="https://drive.google.com/drive/folders/1_80svbGuQhY035cGgZRom3Lc3XPIcsk-" TargetMode="External"/><Relationship Id="rId404" Type="http://schemas.openxmlformats.org/officeDocument/2006/relationships/hyperlink" Target="https://drive.google.com/file/d/1NtmOyiua_Y3AweDHBRsFDEoxzUacUnRg/view?usp=sharing" TargetMode="External"/><Relationship Id="rId405" Type="http://schemas.openxmlformats.org/officeDocument/2006/relationships/hyperlink" Target="https://drive.google.com/file/d/1n62D3Hm3fvHetP8DbRWgunUlfvvhtAHP/view?usp=sharing" TargetMode="External"/><Relationship Id="rId406" Type="http://schemas.openxmlformats.org/officeDocument/2006/relationships/hyperlink" Target="https://drive.google.com/file/d/1F6Re_XK0gTIqpih5-eybwEhhDhUCWM3o/view?usp=sharing" TargetMode="External"/><Relationship Id="rId407" Type="http://schemas.openxmlformats.org/officeDocument/2006/relationships/hyperlink" Target="https://drive.google.com/file/d/1K_xaf2kFNzQjLE23cTgwRd5ehbwHSwc_/view?usp=sharing" TargetMode="External"/><Relationship Id="rId408" Type="http://schemas.openxmlformats.org/officeDocument/2006/relationships/hyperlink" Target="https://drive.google.com/file/d/1rTY7dtsnb7CvVRd_j6aoo7fqF78f2KZK/view?usp=sharing" TargetMode="External"/><Relationship Id="rId409" Type="http://schemas.openxmlformats.org/officeDocument/2006/relationships/hyperlink" Target="https://drive.google.com/file/d/1Cfq9xFL3tLlBPMUXoGrF-G-moMbadHd5/view?usp=sharing" TargetMode="External"/><Relationship Id="rId410" Type="http://schemas.openxmlformats.org/officeDocument/2006/relationships/hyperlink" Target="https://gyazo.com/d5f3e1b821bc487fa7951709fc7a2771" TargetMode="External"/><Relationship Id="rId411" Type="http://schemas.openxmlformats.org/officeDocument/2006/relationships/hyperlink" Target="https://gyazo.com/096c1b149d10af2057f834a7272a30d2" TargetMode="External"/><Relationship Id="rId412" Type="http://schemas.openxmlformats.org/officeDocument/2006/relationships/hyperlink" Target="https://drive.google.com/file/d/1rAUBQ0AJqab8pZbWGktnlvrwQRHjD4KA/view?usp=sharing" TargetMode="External"/><Relationship Id="rId413" Type="http://schemas.openxmlformats.org/officeDocument/2006/relationships/hyperlink" Target="https://drive.google.com/file/d/12mmyGwtWdhU2KqWU0qMQUVTGkw8F3YXI/view?usp=sharing" TargetMode="External"/><Relationship Id="rId414" Type="http://schemas.openxmlformats.org/officeDocument/2006/relationships/hyperlink" Target="https://drive.google.com/file/d/1tW4Ar3_YhjGzYPlTh_6_3yCUOvEvI8YK/view?usp=sharing" TargetMode="External"/><Relationship Id="rId415" Type="http://schemas.openxmlformats.org/officeDocument/2006/relationships/hyperlink" Target="https://drive.google.com/file/d/1-ZjwJVfRLLJjSGIcHxGUd3oOVupRh5OG/view?usp=sharing" TargetMode="External"/><Relationship Id="rId416" Type="http://schemas.openxmlformats.org/officeDocument/2006/relationships/hyperlink" Target="https://drive.google.com/file/d/1QbK47vIO95mVfuF7LZFLyDAK58luJwso/view?usp=sharing" TargetMode="External"/><Relationship Id="rId417" Type="http://schemas.openxmlformats.org/officeDocument/2006/relationships/hyperlink" Target="https://drive.google.com/file/d/1Rw7RSkle_kL3hm2ixnMjj6NeIrHOtaQw/view?usp=sharing" TargetMode="External"/><Relationship Id="rId418" Type="http://schemas.openxmlformats.org/officeDocument/2006/relationships/hyperlink" Target="https://drive.google.com/file/d/1NOC9BtYaFqQxcV6Z_0t0bUp3hCXPKJfQ/view?usp=sharing" TargetMode="External"/><Relationship Id="rId419" Type="http://schemas.openxmlformats.org/officeDocument/2006/relationships/hyperlink" Target="https://drive.google.com/drive/folders/1hQllQ-u7JMJtkKJ64iOR9uaDoDmXkH0s?usp=sharing" TargetMode="External"/><Relationship Id="rId420" Type="http://schemas.openxmlformats.org/officeDocument/2006/relationships/hyperlink" Target="https://drive.google.com/file/d/1-kStvFLZZQtINuc_kAXeAK0w6zuGRSfk/view?usp=sharing" TargetMode="External"/><Relationship Id="rId421" Type="http://schemas.openxmlformats.org/officeDocument/2006/relationships/hyperlink" Target="https://drive.google.com/file/d/16AJtc9mD5KQ8z90Cv4asy1loDb8zd-Tz/view?usp=sharing" TargetMode="External"/><Relationship Id="rId422" Type="http://schemas.openxmlformats.org/officeDocument/2006/relationships/hyperlink" Target="https://drive.google.com/file/d/1mmMbjswa84jOJpFYMJE18kjIFMndN7vT/view?usp=sharing" TargetMode="External"/><Relationship Id="rId423" Type="http://schemas.openxmlformats.org/officeDocument/2006/relationships/hyperlink" Target="https://drive.google.com/file/d/1KSdgHYpmshLMxBgPYpRt8v1NrYqRAM3H/view?usp=sharing" TargetMode="External"/><Relationship Id="rId424" Type="http://schemas.openxmlformats.org/officeDocument/2006/relationships/hyperlink" Target="https://drive.google.com/file/d/1E1fLp-ncQYtTwrlJOc7qObIgSDVRMGp4/view?usp=sharing" TargetMode="External"/><Relationship Id="rId425" Type="http://schemas.openxmlformats.org/officeDocument/2006/relationships/hyperlink" Target="https://drive.google.com/file/d/1Lxtt00X4n576lPrRt-MxBM8cdxJJjqWq/view?usp=sharing" TargetMode="External"/><Relationship Id="rId426" Type="http://schemas.openxmlformats.org/officeDocument/2006/relationships/hyperlink" Target="https://drive.google.com/file/d/1fQu_QP41GK2UntxE02HfN2SM25i-57z9/view?usp=sharing" TargetMode="External"/><Relationship Id="rId427" Type="http://schemas.openxmlformats.org/officeDocument/2006/relationships/hyperlink" Target="https://drive.google.com/file/d/14Kox7bHYMKE2qUNAhq7PYk4MBJjTw1Ge/view?usp=sharing" TargetMode="External"/><Relationship Id="rId428" Type="http://schemas.openxmlformats.org/officeDocument/2006/relationships/hyperlink" Target="https://drive.google.com/file/d/1BEvvnprPolyksB5ne6jhFwETlosUoKJw/view?usp=sharing" TargetMode="External"/><Relationship Id="rId429" Type="http://schemas.openxmlformats.org/officeDocument/2006/relationships/hyperlink" Target="https://drive.google.com/file/d/1ssbFvvX5_wXzmWNmjDyPThuHJLxUI5dR/view?usp=sharing" TargetMode="External"/><Relationship Id="rId430" Type="http://schemas.openxmlformats.org/officeDocument/2006/relationships/hyperlink" Target="https://drive.google.com/file/d/1VkMSjy5NhcK3pDXf_Uls-qNJ0Vof2d21/view?usp=sharing" TargetMode="External"/><Relationship Id="rId431" Type="http://schemas.openxmlformats.org/officeDocument/2006/relationships/hyperlink" Target="https://drive.google.com/file/d/1vFzyWtbwtua_i614XmVN2ebYWCg2X_VL/view?usp=sharing" TargetMode="External"/><Relationship Id="rId432" Type="http://schemas.openxmlformats.org/officeDocument/2006/relationships/hyperlink" Target="https://drive.google.com/file/d/1FepPklkED1fs1I_SvbjpOBUvSnnxZYTQ/view?usp=sharing" TargetMode="External"/><Relationship Id="rId433" Type="http://schemas.openxmlformats.org/officeDocument/2006/relationships/hyperlink" Target="https://drive.google.com/file/d/1gWdX4_NsbsDv_53vVxZ1KxvreEMKnSEe/view?usp=sharing" TargetMode="External"/><Relationship Id="rId434" Type="http://schemas.openxmlformats.org/officeDocument/2006/relationships/hyperlink" Target="https://drive.google.com/file/d/1igJSnnlYb2JdeqjVZrSZQu14uzhzhAcz/view?usp=sharing" TargetMode="External"/><Relationship Id="rId435" Type="http://schemas.openxmlformats.org/officeDocument/2006/relationships/hyperlink" Target="https://drive.google.com/file/d/1LbWEihGkmMuJEmZlK1ABsTAq-TIP2tSR/view?usp=sharing" TargetMode="External"/><Relationship Id="rId436" Type="http://schemas.openxmlformats.org/officeDocument/2006/relationships/hyperlink" Target="https://drive.google.com/file/d/1Jg1ZbtWSoPyPhlXCMhygcJI5-8gNacY7/view?usp=sharing" TargetMode="External"/><Relationship Id="rId437" Type="http://schemas.openxmlformats.org/officeDocument/2006/relationships/hyperlink" Target="https://drive.google.com/file/d/1wbmNHUcCkNKJjX0MBhPJHKEWAb5WQCFm/view?usp=sharing" TargetMode="External"/><Relationship Id="rId438" Type="http://schemas.openxmlformats.org/officeDocument/2006/relationships/hyperlink" Target="https://drive.google.com/file/d/1Q71TTsNjC49aShBPCO6ea4u9tGHvsRIx/view?usp=sharing" TargetMode="External"/><Relationship Id="rId439" Type="http://schemas.openxmlformats.org/officeDocument/2006/relationships/hyperlink" Target="https://drive.google.com/file/d/1N4uB0CO6Pm97y1B04lAEu49wlP-wDFpO/view?usp=sharing" TargetMode="External"/><Relationship Id="rId440" Type="http://schemas.openxmlformats.org/officeDocument/2006/relationships/hyperlink" Target="https://drive.google.com/file/d/1d-FHxDi7FJv0dhkfXOt0qA0bwiJGKdL0/view?usp=sharing" TargetMode="External"/><Relationship Id="rId441" Type="http://schemas.openxmlformats.org/officeDocument/2006/relationships/hyperlink" Target="https://drive.google.com/file/d/1Vfpg3vsRnG0l7VLYCq3dILz5-ESV0ipq/view?usp=sharing" TargetMode="External"/><Relationship Id="rId442" Type="http://schemas.openxmlformats.org/officeDocument/2006/relationships/hyperlink" Target="https://drive.google.com/file/d/1jca3S40rcT1kMiCIzmDNOP2Zwp4LiBfs/view?usp=sharing" TargetMode="External"/><Relationship Id="rId443" Type="http://schemas.openxmlformats.org/officeDocument/2006/relationships/hyperlink" Target="https://drive.google.com/file/d/1YHd1fzUMBHtVSZx-xJVI6aa38WluQgAq/view?usp=sharing" TargetMode="External"/><Relationship Id="rId444" Type="http://schemas.openxmlformats.org/officeDocument/2006/relationships/hyperlink" Target="https://drive.google.com/file/d/1HTO7cydMtSlTVXX3V8knv96k2Mp1O7OH/view?usp=sharing" TargetMode="External"/><Relationship Id="rId445" Type="http://schemas.openxmlformats.org/officeDocument/2006/relationships/hyperlink" Target="https://drive.google.com/file/d/1p4N0AdXhsmETceDtQPMYYcLCutfkjZ0v/view?usp=sharing" TargetMode="External"/><Relationship Id="rId446" Type="http://schemas.openxmlformats.org/officeDocument/2006/relationships/hyperlink" Target="https://drive.google.com/file/d/1KzRWaJ-NsZZZpbvOvhehqyf_NgZMg1wM/view?usp=sharing" TargetMode="External"/><Relationship Id="rId447" Type="http://schemas.openxmlformats.org/officeDocument/2006/relationships/hyperlink" Target="https://gyazo.com/25d652d16d1b095ee6a4f89075134b34" TargetMode="External"/><Relationship Id="rId448" Type="http://schemas.openxmlformats.org/officeDocument/2006/relationships/hyperlink" Target="https://drive.google.com/file/d/1E8oDn8oDlYFE3XGOoxoJRvAUnkX5gPG_/view?usp=sharing" TargetMode="External"/><Relationship Id="rId449" Type="http://schemas.openxmlformats.org/officeDocument/2006/relationships/hyperlink" Target="https://drive.google.com/file/d/1TXbmC1wmQvl45V0WVYMv-ZyQfJ_S0tZa/view?usp=sharing" TargetMode="External"/><Relationship Id="rId450" Type="http://schemas.openxmlformats.org/officeDocument/2006/relationships/hyperlink" Target="https://drive.google.com/file/d/1VKed8yW0qRR7ERh_vVIFzNf_w4j_AjRk/view?usp=sharing" TargetMode="External"/><Relationship Id="rId451" Type="http://schemas.openxmlformats.org/officeDocument/2006/relationships/hyperlink" Target="https://drive.google.com/file/d/1BSqUqNtLKGzg7dYRQAeje8s8ITumsRVN/view?usp=sharing" TargetMode="External"/><Relationship Id="rId452" Type="http://schemas.openxmlformats.org/officeDocument/2006/relationships/hyperlink" Target="https://drive.google.com/file/d/1uJ9TAtC07O6uwRJpK93-ddE_eg1l1e3z/view?usp=sharing" TargetMode="External"/><Relationship Id="rId453" Type="http://schemas.openxmlformats.org/officeDocument/2006/relationships/hyperlink" Target="https://drive.google.com/file/d/1AaMMPpgw0HQRxmjK3zed2VbvsSJdFqeB/view?usp=sharing" TargetMode="External"/><Relationship Id="rId454" Type="http://schemas.openxmlformats.org/officeDocument/2006/relationships/hyperlink" Target="https://drive.google.com/file/d/1GRvcX55ypPnmG3kng81zvmwoXiNivycG/view?usp=sharing" TargetMode="External"/><Relationship Id="rId455" Type="http://schemas.openxmlformats.org/officeDocument/2006/relationships/hyperlink" Target="https://drive.google.com/file/d/1K31wgyUnQhR04C7EvWTJs2u47BAHo7GP/view?usp=sharing" TargetMode="External"/><Relationship Id="rId456" Type="http://schemas.openxmlformats.org/officeDocument/2006/relationships/hyperlink" Target="https://drive.google.com/file/d/19kkegMMaAPARpnXvKVh_Ols3_aStmH7I/view?usp=sharing" TargetMode="External"/><Relationship Id="rId457" Type="http://schemas.openxmlformats.org/officeDocument/2006/relationships/hyperlink" Target="https://drive.google.com/file/d/1jXrwwK0RvoVzu4l6_o7UJ0BzVEyyoX2v/view?usp=sharing" TargetMode="External"/><Relationship Id="rId458" Type="http://schemas.openxmlformats.org/officeDocument/2006/relationships/hyperlink" Target="https://drive.google.com/file/d/1YVzvNc22b3AWI940lfbCgzjb6KQZVE9A/view?usp=sharing" TargetMode="External"/><Relationship Id="rId459" Type="http://schemas.openxmlformats.org/officeDocument/2006/relationships/hyperlink" Target="https://drive.google.com/file/d/1ruErykmjxhBQgpr7u5XCaUrzcHC0a9_z/view?usp=sharing" TargetMode="External"/><Relationship Id="rId460" Type="http://schemas.openxmlformats.org/officeDocument/2006/relationships/hyperlink" Target="https://drive.google.com/file/d/15LUPwXQ_IGjWmYmm-fjvJH1uKXIokEl3/view?usp=sharing" TargetMode="External"/><Relationship Id="rId461" Type="http://schemas.openxmlformats.org/officeDocument/2006/relationships/hyperlink" Target="https://drive.google.com/file/d/123iaLwU8uoTivJj9WBeT4jp7vzcs_MTY/view?usp=sharing" TargetMode="External"/><Relationship Id="rId462" Type="http://schemas.openxmlformats.org/officeDocument/2006/relationships/hyperlink" Target="https://drive.google.com/file/d/1gIIYgXRrtuvoXv79vnX29xHx-QLEgUYZ/view?usp=sharing" TargetMode="External"/><Relationship Id="rId463" Type="http://schemas.openxmlformats.org/officeDocument/2006/relationships/hyperlink" Target="https://drive.google.com/file/d/1WN8b3dlzpoye56m-eTo3FG7im1Mwm8rJ/view?usp=sharing" TargetMode="External"/><Relationship Id="rId464" Type="http://schemas.openxmlformats.org/officeDocument/2006/relationships/hyperlink" Target="https://drive.google.com/file/d/1UXKYPRaLXK2PX6k2fwL7Z_LG-9zxTGxH/view?usp=sharing" TargetMode="External"/><Relationship Id="rId465" Type="http://schemas.openxmlformats.org/officeDocument/2006/relationships/hyperlink" Target="https://drive.google.com/file/d/197T7-WPed9FbKK11qfbCkMgHYtvFmFpK/view?usp=sharing" TargetMode="External"/><Relationship Id="rId466" Type="http://schemas.openxmlformats.org/officeDocument/2006/relationships/hyperlink" Target="https://drive.google.com/file/d/1_oIW4vCww0IKhGMVTNh8LISkzsLxEDyE/view?usp=sharing" TargetMode="External"/><Relationship Id="rId467" Type="http://schemas.openxmlformats.org/officeDocument/2006/relationships/hyperlink" Target="https://drive.google.com/file/d/1lBEbHGO9uhyQB-iRaM65gicws1UKNihe/view?usp=sharing" TargetMode="External"/><Relationship Id="rId468" Type="http://schemas.openxmlformats.org/officeDocument/2006/relationships/hyperlink" Target="https://drive.google.com/file/d/1_VZm2UW8wT8bf6Q8Zo42t8O5lktR_4G5/view?usp=sharing" TargetMode="External"/><Relationship Id="rId469" Type="http://schemas.openxmlformats.org/officeDocument/2006/relationships/hyperlink" Target="https://drive.google.com/file/d/145qk7JNUHxCvSX5g1lN7YMzFIZK1DFLW/view?usp=sharing" TargetMode="External"/><Relationship Id="rId470" Type="http://schemas.openxmlformats.org/officeDocument/2006/relationships/hyperlink" Target="https://drive.google.com/file/d/1oVx0Zr-BKLMg5K_yAek_z1PuoXBYScwG/view?usp=sharing" TargetMode="External"/><Relationship Id="rId471" Type="http://schemas.openxmlformats.org/officeDocument/2006/relationships/hyperlink" Target="https://gyazo.com/9f71872e7681d2bbadd10966cef86a2e" TargetMode="External"/><Relationship Id="rId472" Type="http://schemas.openxmlformats.org/officeDocument/2006/relationships/hyperlink" Target="https://drive.google.com/file/d/1CiYwJpe2JEFf18pr4kM9nBK0bBU48Lnh/view?usp=share_link" TargetMode="External"/><Relationship Id="rId473" Type="http://schemas.openxmlformats.org/officeDocument/2006/relationships/hyperlink" Target="https://drive.google.com/file/d/1vHM6FXrwg_olPHgqPQ69FvDcDuxmFv4m/view?usp=sharing" TargetMode="External"/><Relationship Id="rId474" Type="http://schemas.openxmlformats.org/officeDocument/2006/relationships/hyperlink" Target="https://drive.google.com/file/d/147nbOsX7NwBGeyyQVIljqaX-x1OX1cPH/view?usp=sharing" TargetMode="External"/><Relationship Id="rId475" Type="http://schemas.openxmlformats.org/officeDocument/2006/relationships/hyperlink" Target="https://drive.google.com/file/d/1x1AZmYbVQfjUuSOGmvCTxc_4WYDmTRU-/view?usp=sharing" TargetMode="External"/><Relationship Id="rId476" Type="http://schemas.openxmlformats.org/officeDocument/2006/relationships/hyperlink" Target="https://drive.google.com/file/d/1bAPN7gPmq3mSPG7AOH7QvMqnaxDNEzr_/view?usp=sharing" TargetMode="External"/><Relationship Id="rId477" Type="http://schemas.openxmlformats.org/officeDocument/2006/relationships/hyperlink" Target="https://drive.google.com/file/d/17P4sOUAu6jdv7EHuERy2XZD1jQVFZK7l/view?usp=sharing" TargetMode="External"/><Relationship Id="rId478" Type="http://schemas.openxmlformats.org/officeDocument/2006/relationships/hyperlink" Target="https://gyazo.com/62ad30bf149c42a53ba286b2e020e9d6" TargetMode="External"/><Relationship Id="rId479" Type="http://schemas.openxmlformats.org/officeDocument/2006/relationships/hyperlink" Target="https://drive.google.com/file/d/1dgExzTEYZodMdQWiQcy05VTFL0cHLGLk/view?usp=sharing" TargetMode="External"/><Relationship Id="rId480" Type="http://schemas.openxmlformats.org/officeDocument/2006/relationships/hyperlink" Target="https://drive.google.com/file/d/1Pol7WM1wU67ThdONjsm6ro2WqxaAO29v/view?usp=sharing" TargetMode="External"/><Relationship Id="rId481" Type="http://schemas.openxmlformats.org/officeDocument/2006/relationships/hyperlink" Target="https://gyazo.com/62ad30bf149c42a53ba286b2e020e9d6" TargetMode="External"/><Relationship Id="rId482" Type="http://schemas.openxmlformats.org/officeDocument/2006/relationships/hyperlink" Target="https://drive.google.com/file/d/1HS5cw4GDcuk1q2NiNk73EJjlM9vCygEa/view?usp=sharing" TargetMode="External"/><Relationship Id="rId483" Type="http://schemas.openxmlformats.org/officeDocument/2006/relationships/hyperlink" Target="https://drive.google.com/file/d/13b3SwibiMVOGE_nVs0h5YP2y7-8uCJVK/view?usp=sharing" TargetMode="External"/><Relationship Id="rId484" Type="http://schemas.openxmlformats.org/officeDocument/2006/relationships/hyperlink" Target="https://gyazo.com/62ad30bf149c42a53ba286b2e020e9d6" TargetMode="External"/><Relationship Id="rId485" Type="http://schemas.openxmlformats.org/officeDocument/2006/relationships/hyperlink" Target="https://drive.google.com/file/d/1fc5nEkOOlVfqNCgDDK4Kg1sSGybKbnrT/view?usp=sharing" TargetMode="External"/><Relationship Id="rId486" Type="http://schemas.openxmlformats.org/officeDocument/2006/relationships/hyperlink" Target="https://drive.google.com/file/d/1tDb8z3T6mATc24o0ZQs01D6iOoS37i1e/view?usp=sharing" TargetMode="External"/><Relationship Id="rId487" Type="http://schemas.openxmlformats.org/officeDocument/2006/relationships/hyperlink" Target="https://gyazo.com/62ad30bf149c42a53ba286b2e020e9d6" TargetMode="External"/><Relationship Id="rId488" Type="http://schemas.openxmlformats.org/officeDocument/2006/relationships/hyperlink" Target="https://drive.google.com/file/d/1sonFhO2Zm6ces5pz8bknHEwCjd_2Is1Z/view?usp=sharing" TargetMode="External"/><Relationship Id="rId489" Type="http://schemas.openxmlformats.org/officeDocument/2006/relationships/hyperlink" Target="https://drive.google.com/file/d/16wxSyRA1SqbL5EsWRLCLAguHsMTNcd0G/view?usp=sharing" TargetMode="External"/><Relationship Id="rId490" Type="http://schemas.openxmlformats.org/officeDocument/2006/relationships/hyperlink" Target="https://gyazo.com/62ad30bf149c42a53ba286b2e020e9d6" TargetMode="External"/><Relationship Id="rId491" Type="http://schemas.openxmlformats.org/officeDocument/2006/relationships/hyperlink" Target="https://drive.google.com/file/d/132sp_Bd55TBdWBl3gX3btFJqLCgYfeg-/view?usp=sharing" TargetMode="External"/><Relationship Id="rId492" Type="http://schemas.openxmlformats.org/officeDocument/2006/relationships/hyperlink" Target="https://drive.google.com/file/d/1VNoEwnjIZOtv0VPxwAi8U99dwqsRBiKA/view?usp=sharing" TargetMode="External"/><Relationship Id="rId493" Type="http://schemas.openxmlformats.org/officeDocument/2006/relationships/hyperlink" Target="https://drive.google.com/file/d/1KSwf__mxQRRFakCQY0IMjm-HQ8cp3oqy/view?usp=sharing" TargetMode="External"/><Relationship Id="rId494" Type="http://schemas.openxmlformats.org/officeDocument/2006/relationships/hyperlink" Target="https://drive.google.com/file/d/1F04N78su4e50jfMv4X4IfaN4JFAFxogT/view?usp=sharing" TargetMode="External"/><Relationship Id="rId495" Type="http://schemas.openxmlformats.org/officeDocument/2006/relationships/hyperlink" Target="https://drive.google.com/file/d/11Jan4lzlkCU2-h6qq9mQPAcy2DOkofA9/view?usp=sharing" TargetMode="External"/><Relationship Id="rId496" Type="http://schemas.openxmlformats.org/officeDocument/2006/relationships/hyperlink" Target="https://gyazo.com/2b1f50061aae9d0fc64e392c477b7fa5" TargetMode="External"/><Relationship Id="rId497" Type="http://schemas.openxmlformats.org/officeDocument/2006/relationships/hyperlink" Target="https://drive.google.com/file/d/1UtOFvJ_bmur1WsmQ5foHZ6B-DXg5-QYG/view?usp=sharing" TargetMode="External"/><Relationship Id="rId498" Type="http://schemas.openxmlformats.org/officeDocument/2006/relationships/hyperlink" Target="https://drive.google.com/file/d/152lDZ12ZNvFwPwie5E1lfIeAETEtieZz/view?usp=sharing" TargetMode="External"/><Relationship Id="rId499" Type="http://schemas.openxmlformats.org/officeDocument/2006/relationships/hyperlink" Target="https://drive.google.com/file/d/1uYpRT90WvnDge0F4AUxGIRBOHnE1-Qws/view?usp=sharing" TargetMode="External"/><Relationship Id="rId500" Type="http://schemas.openxmlformats.org/officeDocument/2006/relationships/hyperlink" Target="https://drive.google.com/file/d/1SCh5CfVkZK7_lrueo6t9Lk9yz14aqoEQ/view?usp=sharing" TargetMode="External"/><Relationship Id="rId501" Type="http://schemas.openxmlformats.org/officeDocument/2006/relationships/hyperlink" Target="https://drive.google.com/file/d/1eSLGCfNTIjBvQi9U6SOhn_kGVuAuUfIt/view?usp=sharing" TargetMode="External"/><Relationship Id="rId502" Type="http://schemas.openxmlformats.org/officeDocument/2006/relationships/hyperlink" Target="https://drive.google.com/file/d/1gIMdi8nI3yrRphWnxzTmBr6B9aP5qs32/view?usp=sharing" TargetMode="External"/><Relationship Id="rId503" Type="http://schemas.openxmlformats.org/officeDocument/2006/relationships/hyperlink" Target="https://drive.google.com/file/d/1iM6H7tTLNmjGAAXlx2ExN7mUiIH_piaH/view?usp=sharing" TargetMode="External"/><Relationship Id="rId504" Type="http://schemas.openxmlformats.org/officeDocument/2006/relationships/hyperlink" Target="https://drive.google.com/file/d/1SCh5CfVkZK7_lrueo6t9Lk9yz14aqoEQ/view?usp=sharing" TargetMode="External"/><Relationship Id="rId505" Type="http://schemas.openxmlformats.org/officeDocument/2006/relationships/hyperlink" Target="https://drive.google.com/file/d/1MAUhCk4ZZvSWjCZp8D0m7hw3R9pm9Tqy/view?usp=sharing" TargetMode="External"/><Relationship Id="rId506" Type="http://schemas.openxmlformats.org/officeDocument/2006/relationships/hyperlink" Target="https://drive.google.com/file/d/1pTzKoXAX7S2WaYRzmFJsFMFWKvMkWvzh/view?usp=sharing" TargetMode="External"/><Relationship Id="rId507" Type="http://schemas.openxmlformats.org/officeDocument/2006/relationships/hyperlink" Target="https://drive.google.com/file/d/1ufLqX0jDIVSJIIZ0jQ7ydaWk4MgizdcZ/view?usp=sharing" TargetMode="External"/><Relationship Id="rId508" Type="http://schemas.openxmlformats.org/officeDocument/2006/relationships/hyperlink" Target="https://drive.google.com/file/d/1SCh5CfVkZK7_lrueo6t9Lk9yz14aqoEQ/view?usp=sharing" TargetMode="External"/><Relationship Id="rId509" Type="http://schemas.openxmlformats.org/officeDocument/2006/relationships/hyperlink" Target="https://drive.google.com/file/d/1k49g-88oKZZ_3IJjrnrEEZhVgIOnyYMK/view?usp=sharing" TargetMode="External"/><Relationship Id="rId510" Type="http://schemas.openxmlformats.org/officeDocument/2006/relationships/hyperlink" Target="https://drive.google.com/file/d/1OZdTknh1eS8KfYc-Ec5HEf4SY3cMzbry/view?usp=sharing" TargetMode="External"/><Relationship Id="rId511" Type="http://schemas.openxmlformats.org/officeDocument/2006/relationships/hyperlink" Target="https://gyazo.com/4a09cc14118b7d015d67200fa2022f19" TargetMode="External"/><Relationship Id="rId512" Type="http://schemas.openxmlformats.org/officeDocument/2006/relationships/hyperlink" Target="https://drive.google.com/file/d/1ky0yIVG5tKQeMolLH78r3j5cCcJL8uRC/view?usp=sharing" TargetMode="External"/><Relationship Id="rId513" Type="http://schemas.openxmlformats.org/officeDocument/2006/relationships/hyperlink" Target="https://drive.google.com/file/d/1_-15XB3mF6FIGLhS3-hZak7JfhnQiHGr/view?usp=sharing" TargetMode="External"/><Relationship Id="rId514" Type="http://schemas.openxmlformats.org/officeDocument/2006/relationships/hyperlink" Target="https://gyazo.com/a418ac55a801ede1fadce95e9496fb79" TargetMode="External"/><Relationship Id="rId515" Type="http://schemas.openxmlformats.org/officeDocument/2006/relationships/hyperlink" Target="https://drive.google.com/file/d/10Jn8ewCEWsNFSfHFrQ9me3k3wLjvKMQF/view?usp=sharing" TargetMode="External"/><Relationship Id="rId516" Type="http://schemas.openxmlformats.org/officeDocument/2006/relationships/hyperlink" Target="https://drive.google.com/file/d/1_-15XB3mF6FIGLhS3-hZak7JfhnQiHGr/view?usp=sharing" TargetMode="External"/><Relationship Id="rId517" Type="http://schemas.openxmlformats.org/officeDocument/2006/relationships/hyperlink" Target="https://drive.google.com/file/d/1vzcO3iQTYUt9M-1keX0NRxmzuoniPV7C/view?usp=sharing" TargetMode="External"/><Relationship Id="rId518" Type="http://schemas.openxmlformats.org/officeDocument/2006/relationships/hyperlink" Target="https://drive.google.com/file/d/1_-15XB3mF6FIGLhS3-hZak7JfhnQiHGr/view?usp=sharing" TargetMode="External"/><Relationship Id="rId519" Type="http://schemas.openxmlformats.org/officeDocument/2006/relationships/hyperlink" Target="https://drive.google.com/file/d/1WjUtXiT39NiT-a5gEsWSvEXSgqlgPS0T/view?usp=sharing" TargetMode="External"/><Relationship Id="rId520" Type="http://schemas.openxmlformats.org/officeDocument/2006/relationships/hyperlink" Target="https://gyazo.com/a9b3fa3c3db456a3df278c9c21d4e400" TargetMode="External"/><Relationship Id="rId521" Type="http://schemas.openxmlformats.org/officeDocument/2006/relationships/hyperlink" Target="https://drive.google.com/file/d/14m16TZGZEnJ1gDiOzX7SVP0G_vLICiZs/view?usp=sharing" TargetMode="External"/><Relationship Id="rId522" Type="http://schemas.openxmlformats.org/officeDocument/2006/relationships/hyperlink" Target="https://gyazo.com/ed477e4d06e264e10118147ecec29cfb" TargetMode="External"/><Relationship Id="rId523" Type="http://schemas.openxmlformats.org/officeDocument/2006/relationships/hyperlink" Target="https://gyazo.com/0e5304cf84b98690278f34c535d15ac5" TargetMode="External"/><Relationship Id="rId524" Type="http://schemas.openxmlformats.org/officeDocument/2006/relationships/hyperlink" Target="https://drive.google.com/file/d/1skOZUrZX4im7dxZOxoQTlH29yDLco9pC/view?usp=sharing" TargetMode="External"/><Relationship Id="rId525" Type="http://schemas.openxmlformats.org/officeDocument/2006/relationships/hyperlink" Target="https://drive.google.com/file/d/1NdNykHEYNpMbm8uLAgyzVfZoEeQzILyd/view?usp=sharing" TargetMode="External"/><Relationship Id="rId526" Type="http://schemas.openxmlformats.org/officeDocument/2006/relationships/hyperlink" Target="https://drive.google.com/file/d/1Xbvo95_JTqy1aiWVNvVhWj24HQnuWhyD/view?usp=sharing" TargetMode="External"/><Relationship Id="rId527" Type="http://schemas.openxmlformats.org/officeDocument/2006/relationships/hyperlink" Target="https://drive.google.com/file/d/10XmAp2I0E-qc6EO_Da4ja-LLg-vFwXG7/view?usp=sharing" TargetMode="External"/><Relationship Id="rId528" Type="http://schemas.openxmlformats.org/officeDocument/2006/relationships/hyperlink" Target="https://drive.google.com/file/d/1CFruuMbm7JkzFdpCpQY9xUMYruYPfBH8/view?usp=sharing" TargetMode="External"/><Relationship Id="rId529" Type="http://schemas.openxmlformats.org/officeDocument/2006/relationships/hyperlink" Target="https://drive.google.com/file/d/11-9jM26IBBwb4ZkM_-_XYp6UaxPZ6G9D/view?usp=sharing" TargetMode="External"/><Relationship Id="rId530" Type="http://schemas.openxmlformats.org/officeDocument/2006/relationships/hyperlink" Target="https://gyazo.com/738c43f8965f492e26c5e8423a6045ba" TargetMode="External"/><Relationship Id="rId531" Type="http://schemas.openxmlformats.org/officeDocument/2006/relationships/hyperlink" Target="https://drive.google.com/file/d/1Kv_E_LKWL2X2bFbnhFgLJBmDn5GQ0djT/view?usp=sharing" TargetMode="External"/><Relationship Id="rId532" Type="http://schemas.openxmlformats.org/officeDocument/2006/relationships/hyperlink" Target="https://drive.google.com/file/d/1NQTPlenUbSU7k3ySD-xQZMoTUhhUabQx/view?usp=sharing" TargetMode="External"/><Relationship Id="rId533" Type="http://schemas.openxmlformats.org/officeDocument/2006/relationships/hyperlink" Target="https://drive.google.com/file/d/1Fex7UbZEsPzKxACA3UNy4d2X0KasS5RU/view?usp=sharing" TargetMode="External"/><Relationship Id="rId534" Type="http://schemas.openxmlformats.org/officeDocument/2006/relationships/hyperlink" Target="https://drive.google.com/file/d/1eClw-GflqoRJlGRku0UCXKizp0abOuA7/view?usp=sharing" TargetMode="External"/><Relationship Id="rId535" Type="http://schemas.openxmlformats.org/officeDocument/2006/relationships/hyperlink" Target="https://images.app.goo.gl/AbiRKKEvoWiz1rVw8" TargetMode="External"/><Relationship Id="rId536" Type="http://schemas.openxmlformats.org/officeDocument/2006/relationships/hyperlink" Target="https://drive.google.com/file/d/1HgQhe5yQlFwnLPky_yXXZX6kwfjPuRVu/view?usp=sharing" TargetMode="External"/><Relationship Id="rId537" Type="http://schemas.openxmlformats.org/officeDocument/2006/relationships/hyperlink" Target="https://images.app.goo.gl/ZtmKiedaST4TdCCu9" TargetMode="External"/><Relationship Id="rId538" Type="http://schemas.openxmlformats.org/officeDocument/2006/relationships/hyperlink" Target="https://drive.google.com/file/d/16-6qlsdSYyAZbiFhfQrYsV5Lxtb70s5-/view?usp=sharing" TargetMode="External"/><Relationship Id="rId539" Type="http://schemas.openxmlformats.org/officeDocument/2006/relationships/hyperlink" Target="https://images.app.goo.gl/AbiRKKEvoWiz1rVw8" TargetMode="External"/><Relationship Id="rId540" Type="http://schemas.openxmlformats.org/officeDocument/2006/relationships/hyperlink" Target="https://drive.google.com/file/d/1540e5Q31Jp678X_m9hK4Ynq0ljMwv1NV/view?usp=sharing" TargetMode="External"/><Relationship Id="rId541" Type="http://schemas.openxmlformats.org/officeDocument/2006/relationships/hyperlink" Target="https://images.app.goo.gl/zkf2PE6pr1B5dG4h9" TargetMode="External"/><Relationship Id="rId542" Type="http://schemas.openxmlformats.org/officeDocument/2006/relationships/hyperlink" Target="https://drive.google.com/file/d/1VxE4YdG3RAcqABFnwQpMMpahQkwfzeqq/view?usp=sharing" TargetMode="External"/><Relationship Id="rId543" Type="http://schemas.openxmlformats.org/officeDocument/2006/relationships/hyperlink" Target="https://images.app.goo.gl/k2tdxp9TkGsSwe3g6" TargetMode="External"/><Relationship Id="rId544" Type="http://schemas.openxmlformats.org/officeDocument/2006/relationships/hyperlink" Target="https://drive.google.com/file/d/11z18j5sFiyVdTHNvlSNumrpnRoNV2rBT/view?usp=sharing" TargetMode="External"/><Relationship Id="rId545" Type="http://schemas.openxmlformats.org/officeDocument/2006/relationships/hyperlink" Target="https://images.app.goo.gl/pJXn1XooeBnpCRZVA" TargetMode="External"/><Relationship Id="rId546" Type="http://schemas.openxmlformats.org/officeDocument/2006/relationships/hyperlink" Target="https://drive.google.com/file/d/1cVnEze4X7rOWt6s0RY1MOflXEQKhOJxQ/view?usp=sharing" TargetMode="External"/><Relationship Id="rId547" Type="http://schemas.openxmlformats.org/officeDocument/2006/relationships/hyperlink" Target="https://drive.google.com/file/d/1vWVO7topCszR1PQCpRrZPAib520on4XM/view?usp=sharing" TargetMode="External"/><Relationship Id="rId548" Type="http://schemas.openxmlformats.org/officeDocument/2006/relationships/hyperlink" Target="https://drive.google.com/file/d/1W94F8q7U9zsHpFsXSpSJ9ZhqzCeEEqe4/view?usp=sharing" TargetMode="External"/><Relationship Id="rId549" Type="http://schemas.openxmlformats.org/officeDocument/2006/relationships/hyperlink" Target="https://drive.google.com/file/d/1lFLpV_XA5hG9dCpVzOaVbDUOXUqHbgZR/view?usp=sharing" TargetMode="External"/><Relationship Id="rId550" Type="http://schemas.openxmlformats.org/officeDocument/2006/relationships/hyperlink" Target="https://drive.google.com/file/d/10_u1JbB0pUo_rywYLpCE75JgVv_KMXiV/view?usp=sharing" TargetMode="External"/><Relationship Id="rId551" Type="http://schemas.openxmlformats.org/officeDocument/2006/relationships/hyperlink" Target="https://drive.google.com/file/d/14OgNvlmGGujwZhbEibBf9_K4xjsOQ-9U/view?usp=sharing" TargetMode="External"/><Relationship Id="rId552" Type="http://schemas.openxmlformats.org/officeDocument/2006/relationships/hyperlink" Target="https://drive.google.com/file/d/1yl3WsPLFNf5EjNoRllI61BtofEeg77XV/view?usp=sharing" TargetMode="External"/><Relationship Id="rId553" Type="http://schemas.openxmlformats.org/officeDocument/2006/relationships/hyperlink" Target="https://drive.google.com/file/d/1freedbn85emlYeFTLEH61nQoxx3f9ao0/view?usp=sharing" TargetMode="External"/><Relationship Id="rId554" Type="http://schemas.openxmlformats.org/officeDocument/2006/relationships/hyperlink" Target="https://drive.google.com/file/d/1jWbiimWu-Ojb5hed6xcLrkmtOtax_Bn7/view?usp=sharing" TargetMode="External"/><Relationship Id="rId555" Type="http://schemas.openxmlformats.org/officeDocument/2006/relationships/hyperlink" Target="https://drive.google.com/file/d/1Ru4NEalZojaHjfexja8mqRCxMvgnyxkU/view?usp=sharing" TargetMode="External"/><Relationship Id="rId556" Type="http://schemas.openxmlformats.org/officeDocument/2006/relationships/hyperlink" Target="https://drive.google.com/file/d/1hmzBzG0UI5R0ecJQ4sIHMv2mFNen8lyi/view?usp=sharing" TargetMode="External"/><Relationship Id="rId557" Type="http://schemas.openxmlformats.org/officeDocument/2006/relationships/hyperlink" Target="https://drive.google.com/file/d/1pOVFCMRU-aGQaLvxStEkhMcNioDdGN72/view?usp=sharing" TargetMode="External"/><Relationship Id="rId558" Type="http://schemas.openxmlformats.org/officeDocument/2006/relationships/hyperlink" Target="https://drive.google.com/file/d/1R3UfUsU9nA3aecER-NDNV3g4TNULIawU/view?usp=sharing" TargetMode="External"/><Relationship Id="rId559" Type="http://schemas.openxmlformats.org/officeDocument/2006/relationships/hyperlink" Target="https://drive.google.com/file/d/1XtOvAelJ8gm1cO38ktlnBNe-U6zdKdgQ/view?usp=sharing" TargetMode="External"/><Relationship Id="rId560" Type="http://schemas.openxmlformats.org/officeDocument/2006/relationships/hyperlink" Target="https://drive.google.com/file/d/1h-sb8Gc4YS2kyw_kr_CLCWppMB84dEFk/view?usp=sharing" TargetMode="External"/><Relationship Id="rId561" Type="http://schemas.openxmlformats.org/officeDocument/2006/relationships/hyperlink" Target="https://drive.google.com/file/d/1t3LpIddBy0ibU85KTPczUxin0mu137U8/view?usp=sharing" TargetMode="External"/><Relationship Id="rId562" Type="http://schemas.openxmlformats.org/officeDocument/2006/relationships/hyperlink" Target="https://drive.google.com/file/d/1u87WKKjmvCFv_y_zxEv5ICxXtq-25yfS/view?usp=sharing" TargetMode="External"/><Relationship Id="rId563" Type="http://schemas.openxmlformats.org/officeDocument/2006/relationships/hyperlink" Target="https://drive.google.com/file/d/1EZ8L5vC1zfEw6YmZXGYI3WvdrI6s4HiX/view?usp=sharing" TargetMode="External"/><Relationship Id="rId564" Type="http://schemas.openxmlformats.org/officeDocument/2006/relationships/hyperlink" Target="https://drive.google.com/file/d/1u87WKKjmvCFv_y_zxEv5ICxXtq-25yfS/view?usp=sharing" TargetMode="External"/><Relationship Id="rId565" Type="http://schemas.openxmlformats.org/officeDocument/2006/relationships/hyperlink" Target="https://drive.google.com/file/d/14N9OJaCL6-5CpsjWG2jNNO3ESS_xO03w/view?usp=sharing" TargetMode="External"/><Relationship Id="rId566" Type="http://schemas.openxmlformats.org/officeDocument/2006/relationships/hyperlink" Target="https://drive.google.com/file/d/1fTzJO9fu__eGJAyaUi45WgxhVRhLsexW/view?usp=sharing" TargetMode="External"/><Relationship Id="rId567" Type="http://schemas.openxmlformats.org/officeDocument/2006/relationships/hyperlink" Target="https://drive.google.com/file/d/1EXLyGEr2tiYw3GPA59nZScP43pMETdLW/view?usp=sharing" TargetMode="External"/><Relationship Id="rId568" Type="http://schemas.openxmlformats.org/officeDocument/2006/relationships/hyperlink" Target="https://drive.google.com/file/d/1Iu8XBkbPQn4DxPfYq08ON7yh-MmaB08s/view?usp=sharing" TargetMode="External"/><Relationship Id="rId569" Type="http://schemas.openxmlformats.org/officeDocument/2006/relationships/hyperlink" Target="https://drive.google.com/file/d/1-BwDJor76nO8_DnLm6G1cAaC9iIMHCG-/view?usp=sharing" TargetMode="External"/><Relationship Id="rId570" Type="http://schemas.openxmlformats.org/officeDocument/2006/relationships/hyperlink" Target="https://gyazo.com/07596b3f176800365354213891a190b7" TargetMode="External"/><Relationship Id="rId571" Type="http://schemas.openxmlformats.org/officeDocument/2006/relationships/hyperlink" Target="https://drive.google.com/file/d/1gfMqgr9suZg8ezWTIvm99zCfPoQky8AL/view?usp=sharing" TargetMode="External"/><Relationship Id="rId572" Type="http://schemas.openxmlformats.org/officeDocument/2006/relationships/hyperlink" Target="https://drive.google.com/file/d/1-BwDJor76nO8_DnLm6G1cAaC9iIMHCG-/view?usp=sharing" TargetMode="External"/><Relationship Id="rId573" Type="http://schemas.openxmlformats.org/officeDocument/2006/relationships/hyperlink" Target="https://drive.google.com/file/d/1vi-EdMaoLB696oj6ZcLEp1V6Ig4NdWcz/view?usp=sharing" TargetMode="External"/><Relationship Id="rId574" Type="http://schemas.openxmlformats.org/officeDocument/2006/relationships/hyperlink" Target="https://drive.google.com/file/d/1-BwDJor76nO8_DnLm6G1cAaC9iIMHCG-/view?usp=sharing" TargetMode="External"/><Relationship Id="rId575" Type="http://schemas.openxmlformats.org/officeDocument/2006/relationships/hyperlink" Target="https://drive.google.com/file/d/1gnCc34k1ZTCmMiRH6lWlVLzvn689OSAI/view?usp=sharing" TargetMode="External"/><Relationship Id="rId576" Type="http://schemas.openxmlformats.org/officeDocument/2006/relationships/hyperlink" Target="https://drive.google.com/file/d/1CVzbPPvtk1TF255Ftpkv3Uo8nxflhW3Y/view?usp=sharing" TargetMode="External"/><Relationship Id="rId577" Type="http://schemas.openxmlformats.org/officeDocument/2006/relationships/hyperlink" Target="https://drive.google.com/file/d/1m2JYvocqVe9IYhgnZ957S_kBlKk0b-iE/view?usp=sharing" TargetMode="External"/><Relationship Id="rId578" Type="http://schemas.openxmlformats.org/officeDocument/2006/relationships/hyperlink" Target="https://drive.google.com/file/d/14EaNM8wwSQBuCiPNxSyjM_vu9K5ZIVqh/view?usp=sharing" TargetMode="External"/><Relationship Id="rId579" Type="http://schemas.openxmlformats.org/officeDocument/2006/relationships/hyperlink" Target="https://drive.google.com/file/d/1nH-gOdoLv9ZoYwbDjc6A1zz13HF97_8U/view?usp=sharing" TargetMode="External"/><Relationship Id="rId580" Type="http://schemas.openxmlformats.org/officeDocument/2006/relationships/hyperlink" Target="https://drive.google.com/file/d/14EaNM8wwSQBuCiPNxSyjM_vu9K5ZIVqh/view?usp=sharing" TargetMode="External"/><Relationship Id="rId581" Type="http://schemas.openxmlformats.org/officeDocument/2006/relationships/hyperlink" Target="https://gyazo.com/48fb0e6d719357b2dcec717a066d7b84" TargetMode="External"/><Relationship Id="rId582" Type="http://schemas.openxmlformats.org/officeDocument/2006/relationships/hyperlink" Target="https://drive.google.com/file/d/16ghhjUkWs3uQaQHkm_H1R6t8ftBXhAlS/view?usp=sharing" TargetMode="External"/><Relationship Id="rId583" Type="http://schemas.openxmlformats.org/officeDocument/2006/relationships/hyperlink" Target="https://drive.google.com/file/d/1v3WQfedj4xxTU1NuKHvdZ4TfyzOlnT2w/view?usp=sharing" TargetMode="External"/><Relationship Id="rId584" Type="http://schemas.openxmlformats.org/officeDocument/2006/relationships/hyperlink" Target="https://drive.google.com/file/d/13Ed5m66NwXpKXDOq6lDC2oF_noMUdLKY/view?usp=sharing" TargetMode="External"/><Relationship Id="rId585" Type="http://schemas.openxmlformats.org/officeDocument/2006/relationships/hyperlink" Target="https://drive.google.com/file/d/1Vh1dkcr-1qQBOhOvHim1flqKFcdYUGyb/view?usp=sharing" TargetMode="External"/><Relationship Id="rId586" Type="http://schemas.openxmlformats.org/officeDocument/2006/relationships/hyperlink" Target="https://drive.google.com/file/d/1K-IvyztLhvLGHthuWD0Ui9qO3KBLHkQs/view?usp=sharing" TargetMode="External"/><Relationship Id="rId587" Type="http://schemas.openxmlformats.org/officeDocument/2006/relationships/hyperlink" Target="https://drive.google.com/file/d/1RLvZcZkDDCZlOUODUGQbe1aGxjCDneZU/view?usp=sharing" TargetMode="External"/><Relationship Id="rId588" Type="http://schemas.openxmlformats.org/officeDocument/2006/relationships/hyperlink" Target="https://drive.google.com/file/d/1K-IvyztLhvLGHthuWD0Ui9qO3KBLHkQs/view?usp=sharing" TargetMode="External"/><Relationship Id="rId589" Type="http://schemas.openxmlformats.org/officeDocument/2006/relationships/hyperlink" Target="https://drive.google.com/file/d/1Uii4aiBW4pbXcGnTAPM9kLghfO5wrzjg/view?usp=sharing" TargetMode="External"/><Relationship Id="rId590" Type="http://schemas.openxmlformats.org/officeDocument/2006/relationships/hyperlink" Target="https://drive.google.com/file/d/1AChHRbiwzWJmUBQe9sTMtQa5kEtha8Iy/view?usp=sharing" TargetMode="External"/><Relationship Id="rId591" Type="http://schemas.openxmlformats.org/officeDocument/2006/relationships/hyperlink" Target="https://drive.google.com/file/d/1MJU4UFRTBlbhDti9q3FCHUHC7xNHVl_j/view?usp=sharing" TargetMode="External"/><Relationship Id="rId592" Type="http://schemas.openxmlformats.org/officeDocument/2006/relationships/hyperlink" Target="https://drive.google.com/file/d/1cgpXio9UeWYhyN12y6CL8zWzYxJLPO_v/view?usp=sharing" TargetMode="External"/><Relationship Id="rId593" Type="http://schemas.openxmlformats.org/officeDocument/2006/relationships/hyperlink" Target="https://drive.google.com/file/d/1Cd-vS4tm1bSB9kbrn-Dsr9Xr-fbjpVGa/view?usp=sharing" TargetMode="External"/><Relationship Id="rId594" Type="http://schemas.openxmlformats.org/officeDocument/2006/relationships/hyperlink" Target="https://drive.google.com/file/d/10T1vUWLFU-HALA4fUOQ-_hEe0x8VZRBf/view?usp=sharing" TargetMode="External"/><Relationship Id="rId595" Type="http://schemas.openxmlformats.org/officeDocument/2006/relationships/hyperlink" Target="https://drive.google.com/file/d/1Cd-vS4tm1bSB9kbrn-Dsr9Xr-fbjpVGa/view?usp=sharing" TargetMode="External"/><Relationship Id="rId596" Type="http://schemas.openxmlformats.org/officeDocument/2006/relationships/hyperlink" Target="https://drive.google.com/file/d/1mGMt0OQ9ppsj9DdUbI1Rz8TJb5z-jYng/view?usp=sharing" TargetMode="External"/><Relationship Id="rId597" Type="http://schemas.openxmlformats.org/officeDocument/2006/relationships/hyperlink" Target="https://drive.google.com/file/d/1NoLbVGdeSacOh_Ruf63uMQe6bd8CAGq5/view?usp=sharing" TargetMode="External"/><Relationship Id="rId598" Type="http://schemas.openxmlformats.org/officeDocument/2006/relationships/hyperlink" Target="https://drive.google.com/file/d/1armGZfC_mRFTsyWf8bJ4n-hoJzNkMzrP/view?usp=sharing" TargetMode="External"/><Relationship Id="rId599" Type="http://schemas.openxmlformats.org/officeDocument/2006/relationships/hyperlink" Target="https://drive.google.com/file/d/1b3t9R3eRNlq1LcCLh_pANmvEb4d7Z-wI/view?usp=sharing" TargetMode="External"/><Relationship Id="rId600" Type="http://schemas.openxmlformats.org/officeDocument/2006/relationships/hyperlink" Target="https://drive.google.com/file/d/1Umjeepzsq5sQE5vJ2jQ2blkh1cLWFvWp/view?usp=sharing" TargetMode="External"/><Relationship Id="rId601" Type="http://schemas.openxmlformats.org/officeDocument/2006/relationships/hyperlink" Target="https://drive.google.com/file/d/1WuLHF6CZ0DqpW7CqShtZmGzDI9i5gIAf/view?usp=sharing" TargetMode="External"/><Relationship Id="rId602" Type="http://schemas.openxmlformats.org/officeDocument/2006/relationships/hyperlink" Target="https://drive.google.com/file/d/1PfUgjhhOGTYfZuJk9htb9-cBec-u8Neo/view?usp=sharing" TargetMode="External"/><Relationship Id="rId603" Type="http://schemas.openxmlformats.org/officeDocument/2006/relationships/hyperlink" Target="https://drive.google.com/file/d/18LmBSXnJmGcGSFA7EM7Hw8v3R6aGYIBP/view?usp=sharing" TargetMode="External"/><Relationship Id="rId604" Type="http://schemas.openxmlformats.org/officeDocument/2006/relationships/hyperlink" Target="https://drive.google.com/file/d/1vH_WXP1jnrwzOZ2lRR1gIypE7D4VDwIB/view?usp=sharing" TargetMode="External"/><Relationship Id="rId605" Type="http://schemas.openxmlformats.org/officeDocument/2006/relationships/hyperlink" Target="https://drive.google.com/file/d/1breLhAGVnOK0h2SWvZwInRSTzjRKMXUN/view?usp=sharing" TargetMode="External"/><Relationship Id="rId606" Type="http://schemas.openxmlformats.org/officeDocument/2006/relationships/hyperlink" Target="https://drive.google.com/file/d/1FnrmIRhnkm7OmpuQ_vfya_ud7b6JH4rN/view?usp=sharing" TargetMode="External"/><Relationship Id="rId607" Type="http://schemas.openxmlformats.org/officeDocument/2006/relationships/hyperlink" Target="https://drive.google.com/file/d/1TCsU34Y1hHxGg2Nvwy1V5fXhfoTKcUpn/view?usp=sharing" TargetMode="External"/><Relationship Id="rId608" Type="http://schemas.openxmlformats.org/officeDocument/2006/relationships/hyperlink" Target="https://drive.google.com/file/d/11lQMG6PA0GgEy_KybD6GdBT8mj7p5MUh/view?usp=sharing" TargetMode="External"/><Relationship Id="rId609" Type="http://schemas.openxmlformats.org/officeDocument/2006/relationships/hyperlink" Target="https://drive.google.com/file/d/1N0FwP0u6j-fqJeJ_8j0lH0S5k9o6_TyK/view?usp=sharing" TargetMode="External"/><Relationship Id="rId610" Type="http://schemas.openxmlformats.org/officeDocument/2006/relationships/hyperlink" Target="https://drive.google.com/file/d/1XmF8aEGL__J4SJ1HQ464VnmBBmCHcgAo/view?usp=sharing" TargetMode="External"/><Relationship Id="rId611" Type="http://schemas.openxmlformats.org/officeDocument/2006/relationships/hyperlink" Target="https://drive.google.com/file/d/1969vcuz7ED6r9o4YxbeoVcSlSi6liev8/view?usp=sharing" TargetMode="External"/><Relationship Id="rId612" Type="http://schemas.openxmlformats.org/officeDocument/2006/relationships/hyperlink" Target="https://drive.google.com/file/d/1_BfdI1NfvmuFOvHbE913InLYI3MeXRje/view?usp=sharing" TargetMode="External"/><Relationship Id="rId613" Type="http://schemas.openxmlformats.org/officeDocument/2006/relationships/hyperlink" Target="https://drive.google.com/file/d/1dZ8RKOJsMXVHLWuQ-4sxu_q05tAVvEIZ/view?usp=sharing" TargetMode="External"/><Relationship Id="rId614" Type="http://schemas.openxmlformats.org/officeDocument/2006/relationships/hyperlink" Target="https://drive.google.com/file/d/1Sbk5xFJk1I06iNba6-3XHsTOeSl6isbs/view?usp=sharing" TargetMode="External"/><Relationship Id="rId615" Type="http://schemas.openxmlformats.org/officeDocument/2006/relationships/hyperlink" Target="https://drive.google.com/file/d/17f9ojnyKmB5RMrhVsCST2rT-r3P_x8dg/view?usp=sharing" TargetMode="External"/><Relationship Id="rId616" Type="http://schemas.openxmlformats.org/officeDocument/2006/relationships/hyperlink" Target="https://drive.google.com/file/d/1A-VysZwrShYRrgE3wADX3sbwZi_042yW/view?usp=sharing" TargetMode="External"/><Relationship Id="rId617" Type="http://schemas.openxmlformats.org/officeDocument/2006/relationships/hyperlink" Target="https://drive.google.com/file/d/1Zu68LAhXmY9_ZEpzCy8vZLTqie4mE-pP/view?usp=sharing" TargetMode="External"/><Relationship Id="rId618" Type="http://schemas.openxmlformats.org/officeDocument/2006/relationships/hyperlink" Target="https://drive.google.com/file/d/1gHIVcKmCO6L15-kyI1z_ngDIpNpSdgEB/view?usp=sharing" TargetMode="External"/><Relationship Id="rId619" Type="http://schemas.openxmlformats.org/officeDocument/2006/relationships/hyperlink" Target="https://drive.google.com/file/d/1lbY7T4WI8SRZEFClpmpRlK0wq8HWpQKF/view?usp=sharing" TargetMode="External"/><Relationship Id="rId620" Type="http://schemas.openxmlformats.org/officeDocument/2006/relationships/hyperlink" Target="https://drive.google.com/file/d/1L-w_idyz7BcVnHbRWbBXSPjXI_qhGGDt/view?usp=sharing" TargetMode="External"/><Relationship Id="rId621" Type="http://schemas.openxmlformats.org/officeDocument/2006/relationships/hyperlink" Target="https://drive.google.com/file/d/180VeApUYDarwVfCy0weUm2rDC85SltFH/view?usp=sharing" TargetMode="External"/><Relationship Id="rId622" Type="http://schemas.openxmlformats.org/officeDocument/2006/relationships/hyperlink" Target="https://drive.google.com/file/d/1wN65BTXUHKS0c3Gddb9L3FWQEZ0HcTAX/view?usp=sharing" TargetMode="External"/><Relationship Id="rId623" Type="http://schemas.openxmlformats.org/officeDocument/2006/relationships/hyperlink" Target="https://drive.google.com/file/d/1P7Fag-Xz24fwdx0CTrxucXUXeN4iC4MD/view?usp=sharing" TargetMode="External"/><Relationship Id="rId624" Type="http://schemas.openxmlformats.org/officeDocument/2006/relationships/hyperlink" Target="https://drive.google.com/file/d/1wE4n68WxA4tqX08UNfPSgbXQBRHasZrF/view?usp=sharing" TargetMode="External"/><Relationship Id="rId625" Type="http://schemas.openxmlformats.org/officeDocument/2006/relationships/hyperlink" Target="https://drive.google.com/file/d/1Ddj8ywfDfM4btIm_ktEUlCJHrywOQghC/view?usp=sharing" TargetMode="External"/><Relationship Id="rId626" Type="http://schemas.openxmlformats.org/officeDocument/2006/relationships/hyperlink" Target="https://drive.google.com/file/d/1p1RgSZP_YLS19ayRlNjyFmL2hVwx2Tgt/view?usp=sharing" TargetMode="External"/><Relationship Id="rId627" Type="http://schemas.openxmlformats.org/officeDocument/2006/relationships/hyperlink" Target="https://drive.google.com/file/d/10GPYxyMnZmtpj3uuoo7kIgl7z2TFXacx/view?usp=sharing" TargetMode="External"/><Relationship Id="rId628" Type="http://schemas.openxmlformats.org/officeDocument/2006/relationships/hyperlink" Target="https://drive.google.com/file/d/1WPq6dJjf2b_2tTGTBWqUQHthcVgG9N2v/view?usp=sharing" TargetMode="External"/><Relationship Id="rId629" Type="http://schemas.openxmlformats.org/officeDocument/2006/relationships/hyperlink" Target="https://drive.google.com/file/d/1jJPL7DA6YRl_83nQhzO2ZXKPwRCAsPjj/view?usp=sharing" TargetMode="External"/><Relationship Id="rId630" Type="http://schemas.openxmlformats.org/officeDocument/2006/relationships/hyperlink" Target="https://drive.google.com/file/d/1wNWUnKuJExoiTrhTAbBXOEYa356t67kW/view?usp=sharing" TargetMode="External"/><Relationship Id="rId631" Type="http://schemas.openxmlformats.org/officeDocument/2006/relationships/hyperlink" Target="https://drive.google.com/file/d/1qiUzJhWASKW1NZWBVbT0yzrxVzEvBjZ-/view?usp=sharing" TargetMode="External"/><Relationship Id="rId632" Type="http://schemas.openxmlformats.org/officeDocument/2006/relationships/hyperlink" Target="https://drive.google.com/file/d/1VANIaGEtARV2ghD7hgmQuMXuOVTl79B5/view?usp=sharing" TargetMode="External"/><Relationship Id="rId633" Type="http://schemas.openxmlformats.org/officeDocument/2006/relationships/hyperlink" Target="https://drive.google.com/file/d/1UE_124Ro7ejoJuap9tOXyVSVeyywrJXf/view?usp=sharing" TargetMode="External"/><Relationship Id="rId634" Type="http://schemas.openxmlformats.org/officeDocument/2006/relationships/hyperlink" Target="https://drive.google.com/file/d/1nAWy8Iqh6rzCDtuzo-44bx7zZWV1dZ1r/view?usp=sharing" TargetMode="External"/><Relationship Id="rId635" Type="http://schemas.openxmlformats.org/officeDocument/2006/relationships/hyperlink" Target="https://drive.google.com/file/d/1jh-7Wb4NLGlMgclEqMIFs0J9Th9JsMj0/view?usp=sharing" TargetMode="External"/><Relationship Id="rId636" Type="http://schemas.openxmlformats.org/officeDocument/2006/relationships/hyperlink" Target="https://drive.google.com/file/d/1lzUVTqIXLgjVONIp4NT_MHtP96zt8GUV/view?usp=sharing" TargetMode="External"/><Relationship Id="rId637" Type="http://schemas.openxmlformats.org/officeDocument/2006/relationships/hyperlink" Target="https://drive.google.com/file/d/1Mf1xmMkAbXkZa0MtxhWL5W6H5z2af2Mu/view?usp=sharing" TargetMode="External"/><Relationship Id="rId638" Type="http://schemas.openxmlformats.org/officeDocument/2006/relationships/hyperlink" Target="https://gyazo.com/e5c4dca871d5bd46ee344d0aa330265b" TargetMode="External"/><Relationship Id="rId639" Type="http://schemas.openxmlformats.org/officeDocument/2006/relationships/hyperlink" Target="https://drive.google.com/file/d/1Ml1HYQUAx2d0joUrjMLQNNj4SdLBjMgO/view?usp=sharing" TargetMode="External"/><Relationship Id="rId640" Type="http://schemas.openxmlformats.org/officeDocument/2006/relationships/hyperlink" Target="https://drive.google.com/file/d/1wkogoar5pkSYKyHsF3e_5T3Nj9oF9lmh/view?usp=sharing" TargetMode="External"/><Relationship Id="rId641" Type="http://schemas.openxmlformats.org/officeDocument/2006/relationships/hyperlink" Target="https://drive.google.com/file/d/1t7PrK-SkXZpX3Bclsp3vMBQfLro0aRdV/view?usp=sharing" TargetMode="External"/><Relationship Id="rId642" Type="http://schemas.openxmlformats.org/officeDocument/2006/relationships/hyperlink" Target="https://drive.google.com/file/d/1W_rPSv3eTtWV4VX0OKitO32n89URfSdF/view?usp=sharing" TargetMode="External"/><Relationship Id="rId643" Type="http://schemas.openxmlformats.org/officeDocument/2006/relationships/hyperlink" Target="https://drive.google.com/file/d/1JRA8aHIW4r60LqDWwegEZQjYxQkR3mLO/view?usp=sharing" TargetMode="External"/><Relationship Id="rId644" Type="http://schemas.openxmlformats.org/officeDocument/2006/relationships/hyperlink" Target="https://drive.google.com/file/d/1ASX6oZHAP32YwiwB8_HGIhPijof9F7L_/view?usp=sharing" TargetMode="External"/><Relationship Id="rId645" Type="http://schemas.openxmlformats.org/officeDocument/2006/relationships/hyperlink" Target="https://drive.google.com/file/d/1iOwda942MGtkeSeb4vqXsdsBF0wbG8NO/view?usp=sharing" TargetMode="External"/><Relationship Id="rId646" Type="http://schemas.openxmlformats.org/officeDocument/2006/relationships/hyperlink" Target="https://drive.google.com/file/d/1jqH2AgYx8Uyic6jFr5gHCY-0ZxnfSulr/view?usp=sharing" TargetMode="External"/><Relationship Id="rId647" Type="http://schemas.openxmlformats.org/officeDocument/2006/relationships/hyperlink" Target="https://drive.google.com/file/d/1Ti94fApVbZhG-HHma5Rv4o4Qw8EmOgtC/view?usp=sharing" TargetMode="External"/><Relationship Id="rId648" Type="http://schemas.openxmlformats.org/officeDocument/2006/relationships/hyperlink" Target="https://drive.google.com/file/d/1Mpr_pOYvAe2FeLG92RheFi3GSAcDDf9S/view?usp=sharing" TargetMode="External"/><Relationship Id="rId649" Type="http://schemas.openxmlformats.org/officeDocument/2006/relationships/hyperlink" Target="https://drive.google.com/file/d/17RQSXVg9aHsRrviFf1147Ey8jdMC10FI/view?usp=sharing" TargetMode="External"/><Relationship Id="rId650" Type="http://schemas.openxmlformats.org/officeDocument/2006/relationships/hyperlink" Target="https://drive.google.com/file/d/19OTXwDuPoQFX2nvwkN6wqh1jiXmJZRV-/view?usp=sharing" TargetMode="External"/><Relationship Id="rId651" Type="http://schemas.openxmlformats.org/officeDocument/2006/relationships/hyperlink" Target="https://drive.google.com/file/d/1-ZxIh0CBqd97O2jA9UVz-1Zh6igUETxe/view?usp=sharing" TargetMode="External"/><Relationship Id="rId652" Type="http://schemas.openxmlformats.org/officeDocument/2006/relationships/hyperlink" Target="https://drive.google.com/file/d/1AwEUT3p4Lxxld_7qQEV0cozhPpatCWX0/view?usp=sharing" TargetMode="External"/><Relationship Id="rId653" Type="http://schemas.openxmlformats.org/officeDocument/2006/relationships/hyperlink" Target="https://drive.google.com/file/d/1PBh4Z4WIE2TrR9R7-WwXQhyle5NzqTud/view?usp=share_link" TargetMode="External"/><Relationship Id="rId654" Type="http://schemas.openxmlformats.org/officeDocument/2006/relationships/hyperlink" Target="https://drive.google.com/file/d/1yksXCWy1P0a9gkWZleo-YOLPXZNeCNMU/view?usp=share_link" TargetMode="External"/><Relationship Id="rId655" Type="http://schemas.openxmlformats.org/officeDocument/2006/relationships/hyperlink" Target="https://drive.google.com/file/d/1ZgQLaaRZSxABvaB11Bt8B1AKlMv9SzsN/view?usp=sharing" TargetMode="External"/><Relationship Id="rId656" Type="http://schemas.openxmlformats.org/officeDocument/2006/relationships/hyperlink" Target="https://drive.google.com/file/d/1_3QwiNQpcZ4t6Y3UatQEgoLakUs3p8MN/view?usp=share_link" TargetMode="External"/><Relationship Id="rId657" Type="http://schemas.openxmlformats.org/officeDocument/2006/relationships/hyperlink" Target="https://drive.google.com/file/d/16AR9S0tAXfzVmHTeO6CnONICLZmAAX-t/view?usp=share_link" TargetMode="External"/><Relationship Id="rId658" Type="http://schemas.openxmlformats.org/officeDocument/2006/relationships/hyperlink" Target="https://drive.google.com/file/d/1Z8JzNFhFCmmw4co0tnAvOgFw8U3cGWD2/view?usp=sharing" TargetMode="External"/><Relationship Id="rId659" Type="http://schemas.openxmlformats.org/officeDocument/2006/relationships/hyperlink" Target="https://drive.google.com/file/d/1GYllNC-_ujajmTMak-z-wxao6h-WaSHZ/view?usp=share_link" TargetMode="External"/><Relationship Id="rId660" Type="http://schemas.openxmlformats.org/officeDocument/2006/relationships/hyperlink" Target="https://drive.google.com/file/d/1D0nd2k8GEihOZd1elAeTQCa0HLf8ZRIk/view?usp=share_link" TargetMode="External"/><Relationship Id="rId661" Type="http://schemas.openxmlformats.org/officeDocument/2006/relationships/hyperlink" Target="http://drive.google.com/uc?export=view&amp;id=1kqUnH-RQSAYGU-VgJZgS9eCGSrlSoF_9" TargetMode="External"/><Relationship Id="rId662" Type="http://schemas.openxmlformats.org/officeDocument/2006/relationships/hyperlink" Target="https://drive.google.com/file/d/1IUDhZ4FFlAcNSSxT8G-9nUv-f4Ldzdr1/view?usp=sharing" TargetMode="External"/><Relationship Id="rId663" Type="http://schemas.openxmlformats.org/officeDocument/2006/relationships/hyperlink" Target="https://drive.google.com/file/d/1K-F-rs0BY7HvgO9xG5j1KbPLZOLbR7a9/view?usp=sharing" TargetMode="External"/><Relationship Id="rId664" Type="http://schemas.openxmlformats.org/officeDocument/2006/relationships/hyperlink" Target="https://drive.google.com/file/d/138DnLIkm-jHUdE5gjekfXJyW-8o76Ne6/view?usp=sharing" TargetMode="External"/><Relationship Id="rId665" Type="http://schemas.openxmlformats.org/officeDocument/2006/relationships/hyperlink" Target="https://drive.google.com/file/d/1LWqxDZdJipMBurq1qXCmXu92NJKR1pA4/view?usp=sharing" TargetMode="External"/><Relationship Id="rId666" Type="http://schemas.openxmlformats.org/officeDocument/2006/relationships/hyperlink" Target="https://drive.google.com/file/d/1eUPawWCK0fjBMdI7DmKmXGRs6v-D2j-s/view?usp=sharing" TargetMode="External"/><Relationship Id="rId667" Type="http://schemas.openxmlformats.org/officeDocument/2006/relationships/hyperlink" Target="https://drive.google.com/file/d/1q0rzAGbxdEIGqOx1opfBfLOO7oVJ_QrF/view?usp=share_link" TargetMode="External"/><Relationship Id="rId668" Type="http://schemas.openxmlformats.org/officeDocument/2006/relationships/hyperlink" Target="https://drive.google.com/file/d/1mpEpxp5FQsxWIRoY4imSG9rLyL-3a_kp/view?usp=share_link" TargetMode="External"/><Relationship Id="rId669" Type="http://schemas.openxmlformats.org/officeDocument/2006/relationships/hyperlink" Target="https://drive.google.com/file/d/1Rh8vT97H_tZ29b1EO4VLX3vrlovYWHrX/view?usp=share_link" TargetMode="External"/><Relationship Id="rId670" Type="http://schemas.openxmlformats.org/officeDocument/2006/relationships/hyperlink" Target="https://drive.google.com/file/d/1gm6IlKDeokrDzR33uuVDjbqmhcYzF263/view?usp=share_link" TargetMode="External"/><Relationship Id="rId671"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2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1" topLeftCell="X2" activePane="bottomRight" state="frozen"/>
      <selection pane="topLeft" activeCell="A1" activeCellId="0" sqref="A1"/>
      <selection pane="topRight" activeCell="X1" activeCellId="0" sqref="X1"/>
      <selection pane="bottomLeft" activeCell="A2" activeCellId="0" sqref="A2"/>
      <selection pane="bottomRight" activeCell="AC2" activeCellId="0" sqref="AC2"/>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8" min="8" style="0" width="34.51"/>
    <col collapsed="false" customWidth="true" hidden="false" outlineLevel="0" max="10" min="9" style="0" width="10.12"/>
    <col collapsed="false" customWidth="true" hidden="false" outlineLevel="0" max="12" min="11" style="0" width="31.38"/>
    <col collapsed="false" customWidth="true" hidden="false" outlineLevel="0" max="13" min="13" style="0" width="10.12"/>
    <col collapsed="false" customWidth="true" hidden="false" outlineLevel="0" max="14" min="14" style="0" width="13.88"/>
    <col collapsed="false" customWidth="true" hidden="false" outlineLevel="0" max="15" min="15" style="0" width="22.62"/>
    <col collapsed="false" customWidth="true" hidden="false" outlineLevel="0" max="16" min="16" style="0" width="12.5"/>
    <col collapsed="false" customWidth="true" hidden="false" outlineLevel="0" max="17" min="17" style="0" width="17.38"/>
    <col collapsed="false" customWidth="true" hidden="true" outlineLevel="0" max="18" min="18" style="0" width="25.13"/>
    <col collapsed="false" customWidth="true" hidden="false" outlineLevel="0" max="24" min="19" style="0" width="25.13"/>
    <col collapsed="false" customWidth="true" hidden="false" outlineLevel="0" max="25" min="25" style="0" width="13.13"/>
    <col collapsed="false" customWidth="true" hidden="false" outlineLevel="0" max="27" min="26" style="0" width="37.63"/>
    <col collapsed="false" customWidth="true" hidden="false" outlineLevel="0" max="29" min="28" style="0" width="18.88"/>
    <col collapsed="false" customWidth="true" hidden="false" outlineLevel="0" max="32" min="30" style="0" width="14.38"/>
  </cols>
  <sheetData>
    <row r="1" customFormat="false" ht="49.2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2" t="s">
        <v>15</v>
      </c>
      <c r="Q1" s="2" t="s">
        <v>16</v>
      </c>
      <c r="R1" s="3" t="s">
        <v>17</v>
      </c>
      <c r="S1" s="3" t="s">
        <v>18</v>
      </c>
      <c r="T1" s="3" t="s">
        <v>19</v>
      </c>
      <c r="U1" s="3" t="s">
        <v>20</v>
      </c>
      <c r="V1" s="3" t="s">
        <v>21</v>
      </c>
      <c r="W1" s="3" t="s">
        <v>22</v>
      </c>
      <c r="X1" s="3" t="s">
        <v>23</v>
      </c>
      <c r="Y1" s="1" t="s">
        <v>24</v>
      </c>
      <c r="Z1" s="4" t="s">
        <v>25</v>
      </c>
      <c r="AA1" s="1" t="s">
        <v>26</v>
      </c>
      <c r="AB1" s="1" t="s">
        <v>27</v>
      </c>
      <c r="AC1" s="1" t="s">
        <v>28</v>
      </c>
      <c r="AD1" s="1" t="s">
        <v>29</v>
      </c>
      <c r="AE1" s="1" t="s">
        <v>30</v>
      </c>
      <c r="AF1" s="1" t="s">
        <v>31</v>
      </c>
    </row>
    <row r="2" customFormat="false" ht="75" hidden="false" customHeight="true" outlineLevel="0" collapsed="false">
      <c r="A2" s="5" t="s">
        <v>32</v>
      </c>
      <c r="B2" s="6" t="s">
        <v>33</v>
      </c>
      <c r="C2" s="5" t="s">
        <v>34</v>
      </c>
      <c r="D2" s="5" t="s">
        <v>35</v>
      </c>
      <c r="E2" s="5"/>
      <c r="F2" s="7" t="s">
        <v>36</v>
      </c>
      <c r="G2" s="7"/>
      <c r="H2" s="7" t="s">
        <v>37</v>
      </c>
      <c r="I2" s="5" t="s">
        <v>38</v>
      </c>
      <c r="J2" s="5" t="s">
        <v>39</v>
      </c>
      <c r="K2" s="6" t="s">
        <v>40</v>
      </c>
      <c r="L2" s="6" t="s">
        <v>40</v>
      </c>
      <c r="M2" s="5" t="s">
        <v>41</v>
      </c>
      <c r="N2" s="8" t="s">
        <v>42</v>
      </c>
      <c r="O2" s="9" t="s">
        <v>43</v>
      </c>
      <c r="P2" s="8"/>
      <c r="Q2" s="6"/>
      <c r="R2" s="8"/>
      <c r="S2" s="8"/>
      <c r="T2" s="8"/>
      <c r="U2" s="8"/>
      <c r="V2" s="8"/>
      <c r="W2" s="8"/>
      <c r="X2" s="8"/>
      <c r="Y2" s="5" t="s">
        <v>44</v>
      </c>
      <c r="Z2" s="10" t="str">
        <f aca="false">REPLACE(AA2,SEARCH("M5-",AA2),LEN(AB2),AC2)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AA2" s="10" t="s">
        <v>45</v>
      </c>
      <c r="AB2" s="8" t="str">
        <f aca="false">IF(D2&lt;&gt;"No hacer",CONCATENATE(A2,"-",LEFT(C2),"-",IF(A1&lt;&gt;A2,1,IF(C1=C2,RIGHT(AB1)+1,1))))</f>
        <v>M5-G-15a-I-1</v>
      </c>
      <c r="AC2" s="8" t="str">
        <f aca="false">CONCATENATE(AB2,"-BR")</f>
        <v>M5-G-15a-I-1-BR</v>
      </c>
      <c r="AD2" s="5" t="s">
        <v>46</v>
      </c>
      <c r="AE2" s="5"/>
      <c r="AF2" s="5" t="s">
        <v>47</v>
      </c>
    </row>
    <row r="3" customFormat="false" ht="75" hidden="false" customHeight="true" outlineLevel="0" collapsed="false">
      <c r="A3" s="5" t="s">
        <v>32</v>
      </c>
      <c r="B3" s="6" t="s">
        <v>33</v>
      </c>
      <c r="C3" s="5" t="s">
        <v>48</v>
      </c>
      <c r="D3" s="11" t="s">
        <v>35</v>
      </c>
      <c r="E3" s="11"/>
      <c r="F3" s="7" t="s">
        <v>49</v>
      </c>
      <c r="G3" s="7"/>
      <c r="H3" s="7" t="s">
        <v>50</v>
      </c>
      <c r="I3" s="11" t="s">
        <v>51</v>
      </c>
      <c r="J3" s="5" t="s">
        <v>52</v>
      </c>
      <c r="K3" s="7" t="s">
        <v>53</v>
      </c>
      <c r="L3" s="7" t="s">
        <v>54</v>
      </c>
      <c r="M3" s="11" t="s">
        <v>41</v>
      </c>
      <c r="N3" s="9" t="s">
        <v>55</v>
      </c>
      <c r="O3" s="8" t="s">
        <v>56</v>
      </c>
      <c r="P3" s="9"/>
      <c r="Q3" s="7"/>
      <c r="R3" s="9"/>
      <c r="S3" s="9"/>
      <c r="T3" s="9"/>
      <c r="U3" s="9"/>
      <c r="V3" s="9"/>
      <c r="W3" s="9"/>
      <c r="X3" s="9"/>
      <c r="Y3" s="5" t="s">
        <v>44</v>
      </c>
      <c r="Z3" s="10" t="str">
        <f aca="false">REPLACE(AA3,SEARCH("M5-",AA3),LEN(AB3),AC3)</f>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AA3" s="12" t="s">
        <v>57</v>
      </c>
      <c r="AB3" s="8" t="str">
        <f aca="false">IF(D3&lt;&gt;"No hacer",CONCATENATE(A3,"-",LEFT(C3),"-",IF(A2&lt;&gt;A3,1,IF(C2=C3,RIGHT(AB2)+1,1))))</f>
        <v>M5-G-15a-E-1</v>
      </c>
      <c r="AC3" s="8" t="str">
        <f aca="false">CONCATENATE(AB3,"-BR")</f>
        <v>M5-G-15a-E-1-BR</v>
      </c>
      <c r="AD3" s="5" t="s">
        <v>46</v>
      </c>
      <c r="AE3" s="5"/>
      <c r="AF3" s="5" t="s">
        <v>47</v>
      </c>
    </row>
    <row r="4" customFormat="false" ht="75" hidden="false" customHeight="true" outlineLevel="0" collapsed="false">
      <c r="A4" s="5" t="s">
        <v>32</v>
      </c>
      <c r="B4" s="6" t="s">
        <v>33</v>
      </c>
      <c r="C4" s="5" t="s">
        <v>58</v>
      </c>
      <c r="D4" s="11" t="s">
        <v>35</v>
      </c>
      <c r="E4" s="11"/>
      <c r="F4" s="7" t="s">
        <v>59</v>
      </c>
      <c r="G4" s="7"/>
      <c r="H4" s="7" t="s">
        <v>60</v>
      </c>
      <c r="I4" s="11" t="s">
        <v>38</v>
      </c>
      <c r="J4" s="5" t="s">
        <v>52</v>
      </c>
      <c r="K4" s="7" t="s">
        <v>61</v>
      </c>
      <c r="L4" s="7" t="s">
        <v>62</v>
      </c>
      <c r="M4" s="11" t="s">
        <v>63</v>
      </c>
      <c r="N4" s="9"/>
      <c r="O4" s="9"/>
      <c r="P4" s="9"/>
      <c r="Q4" s="7"/>
      <c r="R4" s="8"/>
      <c r="S4" s="8" t="s">
        <v>64</v>
      </c>
      <c r="T4" s="8" t="s">
        <v>65</v>
      </c>
      <c r="U4" s="8" t="s">
        <v>66</v>
      </c>
      <c r="V4" s="8" t="s">
        <v>67</v>
      </c>
      <c r="W4" s="9"/>
      <c r="X4" s="9"/>
      <c r="Y4" s="5" t="s">
        <v>44</v>
      </c>
      <c r="Z4" s="10" t="str">
        <f aca="false">REPLACE(AA4,SEARCH("M5-",AA4),LEN(AB4),AC4)</f>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AA4" s="8" t="s">
        <v>68</v>
      </c>
      <c r="AB4" s="8" t="str">
        <f aca="false">IF(D4&lt;&gt;"No hacer",CONCATENATE(A4,"-",LEFT(C4),"-",IF(A3&lt;&gt;A4,1,IF(C3=C4,RIGHT(AB3)+1,1))))</f>
        <v>M5-G-15a-A-1</v>
      </c>
      <c r="AC4" s="8" t="str">
        <f aca="false">CONCATENATE(AB4,"-BR")</f>
        <v>M5-G-15a-A-1-BR</v>
      </c>
      <c r="AD4" s="5" t="s">
        <v>46</v>
      </c>
      <c r="AE4" s="5"/>
      <c r="AF4" s="5" t="s">
        <v>47</v>
      </c>
    </row>
    <row r="5" customFormat="false" ht="75" hidden="false" customHeight="true" outlineLevel="0" collapsed="false">
      <c r="A5" s="5" t="s">
        <v>32</v>
      </c>
      <c r="B5" s="6" t="s">
        <v>33</v>
      </c>
      <c r="C5" s="5" t="s">
        <v>58</v>
      </c>
      <c r="D5" s="11" t="s">
        <v>35</v>
      </c>
      <c r="E5" s="11"/>
      <c r="F5" s="7" t="s">
        <v>69</v>
      </c>
      <c r="G5" s="7"/>
      <c r="H5" s="7" t="s">
        <v>70</v>
      </c>
      <c r="I5" s="11" t="s">
        <v>38</v>
      </c>
      <c r="J5" s="5" t="s">
        <v>52</v>
      </c>
      <c r="K5" s="7" t="s">
        <v>71</v>
      </c>
      <c r="L5" s="7" t="s">
        <v>62</v>
      </c>
      <c r="M5" s="11" t="s">
        <v>63</v>
      </c>
      <c r="N5" s="9"/>
      <c r="O5" s="9"/>
      <c r="P5" s="9"/>
      <c r="Q5" s="7"/>
      <c r="R5" s="8"/>
      <c r="S5" s="8" t="s">
        <v>72</v>
      </c>
      <c r="T5" s="8" t="s">
        <v>73</v>
      </c>
      <c r="U5" s="8" t="s">
        <v>74</v>
      </c>
      <c r="V5" s="8" t="s">
        <v>75</v>
      </c>
      <c r="W5" s="9"/>
      <c r="X5" s="9"/>
      <c r="Y5" s="5" t="s">
        <v>44</v>
      </c>
      <c r="Z5" s="10" t="str">
        <f aca="false">REPLACE(AA5,SEARCH("M5-",AA5),LEN(AB5),AC5)</f>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AA5" s="8" t="s">
        <v>76</v>
      </c>
      <c r="AB5" s="8" t="str">
        <f aca="false">IF(D5&lt;&gt;"No hacer",CONCATENATE(A5,"-",LEFT(C5),"-",IF(A4&lt;&gt;A5,1,IF(C4=C5,RIGHT(AB4)+1,1))))</f>
        <v>M5-G-15a-A-2</v>
      </c>
      <c r="AC5" s="8" t="str">
        <f aca="false">CONCATENATE(AB5,"-BR")</f>
        <v>M5-G-15a-A-2-BR</v>
      </c>
      <c r="AD5" s="5" t="s">
        <v>46</v>
      </c>
      <c r="AE5" s="5"/>
      <c r="AF5" s="5" t="s">
        <v>47</v>
      </c>
    </row>
    <row r="6" customFormat="false" ht="75" hidden="false" customHeight="true" outlineLevel="0" collapsed="false">
      <c r="A6" s="5" t="s">
        <v>32</v>
      </c>
      <c r="B6" s="6" t="s">
        <v>33</v>
      </c>
      <c r="C6" s="5" t="s">
        <v>58</v>
      </c>
      <c r="D6" s="11" t="s">
        <v>35</v>
      </c>
      <c r="E6" s="11"/>
      <c r="F6" s="7" t="s">
        <v>77</v>
      </c>
      <c r="G6" s="7"/>
      <c r="H6" s="7" t="s">
        <v>78</v>
      </c>
      <c r="I6" s="11" t="s">
        <v>38</v>
      </c>
      <c r="J6" s="5" t="s">
        <v>52</v>
      </c>
      <c r="K6" s="7" t="s">
        <v>79</v>
      </c>
      <c r="L6" s="7" t="s">
        <v>80</v>
      </c>
      <c r="M6" s="11" t="s">
        <v>63</v>
      </c>
      <c r="N6" s="9"/>
      <c r="O6" s="9"/>
      <c r="P6" s="9"/>
      <c r="Q6" s="7"/>
      <c r="R6" s="8"/>
      <c r="S6" s="8" t="s">
        <v>81</v>
      </c>
      <c r="T6" s="8" t="s">
        <v>82</v>
      </c>
      <c r="U6" s="8" t="s">
        <v>83</v>
      </c>
      <c r="V6" s="8" t="s">
        <v>84</v>
      </c>
      <c r="W6" s="9"/>
      <c r="X6" s="9"/>
      <c r="Y6" s="5" t="s">
        <v>44</v>
      </c>
      <c r="Z6" s="10" t="str">
        <f aca="false">REPLACE(AA6,SEARCH("M5-",AA6),LEN(AB6),AC6)</f>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AA6" s="8" t="s">
        <v>85</v>
      </c>
      <c r="AB6" s="8" t="str">
        <f aca="false">IF(D6&lt;&gt;"No hacer",CONCATENATE(A6,"-",LEFT(C6),"-",IF(A5&lt;&gt;A6,1,IF(C5=C6,RIGHT(AB5)+1,1))))</f>
        <v>M5-G-15a-A-3</v>
      </c>
      <c r="AC6" s="8" t="str">
        <f aca="false">CONCATENATE(AB6,"-BR")</f>
        <v>M5-G-15a-A-3-BR</v>
      </c>
      <c r="AD6" s="5" t="s">
        <v>46</v>
      </c>
      <c r="AE6" s="5"/>
      <c r="AF6" s="5" t="s">
        <v>47</v>
      </c>
    </row>
    <row r="7" customFormat="false" ht="75" hidden="false" customHeight="true" outlineLevel="0" collapsed="false">
      <c r="A7" s="5" t="s">
        <v>32</v>
      </c>
      <c r="B7" s="6" t="s">
        <v>33</v>
      </c>
      <c r="C7" s="5" t="s">
        <v>58</v>
      </c>
      <c r="D7" s="11" t="s">
        <v>35</v>
      </c>
      <c r="E7" s="11"/>
      <c r="F7" s="7" t="s">
        <v>86</v>
      </c>
      <c r="G7" s="7"/>
      <c r="H7" s="7" t="s">
        <v>87</v>
      </c>
      <c r="I7" s="11" t="s">
        <v>38</v>
      </c>
      <c r="J7" s="5" t="s">
        <v>52</v>
      </c>
      <c r="K7" s="7" t="s">
        <v>88</v>
      </c>
      <c r="L7" s="7" t="s">
        <v>62</v>
      </c>
      <c r="M7" s="11" t="s">
        <v>63</v>
      </c>
      <c r="N7" s="9"/>
      <c r="O7" s="9"/>
      <c r="P7" s="9"/>
      <c r="Q7" s="7"/>
      <c r="R7" s="8"/>
      <c r="S7" s="8" t="s">
        <v>89</v>
      </c>
      <c r="T7" s="8" t="s">
        <v>90</v>
      </c>
      <c r="U7" s="8" t="s">
        <v>91</v>
      </c>
      <c r="V7" s="8" t="s">
        <v>92</v>
      </c>
      <c r="W7" s="9"/>
      <c r="X7" s="9"/>
      <c r="Y7" s="5" t="s">
        <v>44</v>
      </c>
      <c r="Z7" s="10" t="str">
        <f aca="false">REPLACE(AA7,SEARCH("M5-",AA7),LEN(AB7),AC7)</f>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AA7" s="8" t="s">
        <v>93</v>
      </c>
      <c r="AB7" s="8" t="str">
        <f aca="false">IF(D7&lt;&gt;"No hacer",CONCATENATE(A7,"-",LEFT(C7),"-",IF(A6&lt;&gt;A7,1,IF(C6=C7,RIGHT(AB6)+1,1))))</f>
        <v>M5-G-15a-A-4</v>
      </c>
      <c r="AC7" s="8" t="str">
        <f aca="false">CONCATENATE(AB7,"-BR")</f>
        <v>M5-G-15a-A-4-BR</v>
      </c>
      <c r="AD7" s="5" t="s">
        <v>46</v>
      </c>
      <c r="AE7" s="5"/>
      <c r="AF7" s="5" t="s">
        <v>47</v>
      </c>
    </row>
    <row r="8" customFormat="false" ht="75" hidden="false" customHeight="true" outlineLevel="0" collapsed="false">
      <c r="A8" s="5" t="s">
        <v>32</v>
      </c>
      <c r="B8" s="6" t="s">
        <v>33</v>
      </c>
      <c r="C8" s="5" t="s">
        <v>58</v>
      </c>
      <c r="D8" s="11" t="s">
        <v>35</v>
      </c>
      <c r="E8" s="11"/>
      <c r="F8" s="6" t="s">
        <v>94</v>
      </c>
      <c r="G8" s="6"/>
      <c r="H8" s="7" t="s">
        <v>95</v>
      </c>
      <c r="I8" s="11" t="s">
        <v>51</v>
      </c>
      <c r="J8" s="5" t="s">
        <v>52</v>
      </c>
      <c r="K8" s="7" t="s">
        <v>96</v>
      </c>
      <c r="L8" s="7" t="s">
        <v>97</v>
      </c>
      <c r="M8" s="11" t="s">
        <v>63</v>
      </c>
      <c r="N8" s="9"/>
      <c r="O8" s="9"/>
      <c r="P8" s="9"/>
      <c r="Q8" s="7"/>
      <c r="R8" s="8"/>
      <c r="S8" s="8" t="s">
        <v>98</v>
      </c>
      <c r="T8" s="8" t="s">
        <v>99</v>
      </c>
      <c r="U8" s="8" t="s">
        <v>100</v>
      </c>
      <c r="V8" s="8" t="s">
        <v>101</v>
      </c>
      <c r="W8" s="9"/>
      <c r="X8" s="9"/>
      <c r="Y8" s="5" t="s">
        <v>44</v>
      </c>
      <c r="Z8" s="10" t="str">
        <f aca="false">REPLACE(AA8,SEARCH("M5-",AA8),LEN(AB8),AC8)</f>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AA8" s="8" t="s">
        <v>102</v>
      </c>
      <c r="AB8" s="8" t="str">
        <f aca="false">IF(D8&lt;&gt;"No hacer",CONCATENATE(A8,"-",LEFT(C8),"-",IF(A7&lt;&gt;A8,1,IF(C7=C8,RIGHT(AB7)+1,1))))</f>
        <v>M5-G-15a-A-5</v>
      </c>
      <c r="AC8" s="8" t="str">
        <f aca="false">CONCATENATE(AB8,"-BR")</f>
        <v>M5-G-15a-A-5-BR</v>
      </c>
      <c r="AD8" s="5" t="s">
        <v>46</v>
      </c>
      <c r="AE8" s="5"/>
      <c r="AF8" s="5" t="s">
        <v>47</v>
      </c>
    </row>
    <row r="9" customFormat="false" ht="75" hidden="false" customHeight="true" outlineLevel="0" collapsed="false">
      <c r="A9" s="5" t="s">
        <v>32</v>
      </c>
      <c r="B9" s="6" t="s">
        <v>33</v>
      </c>
      <c r="C9" s="5" t="s">
        <v>58</v>
      </c>
      <c r="D9" s="5" t="s">
        <v>35</v>
      </c>
      <c r="E9" s="5"/>
      <c r="F9" s="6" t="s">
        <v>103</v>
      </c>
      <c r="G9" s="6"/>
      <c r="H9" s="6" t="s">
        <v>104</v>
      </c>
      <c r="I9" s="5" t="s">
        <v>51</v>
      </c>
      <c r="J9" s="5" t="s">
        <v>52</v>
      </c>
      <c r="K9" s="6" t="s">
        <v>105</v>
      </c>
      <c r="L9" s="6" t="s">
        <v>106</v>
      </c>
      <c r="M9" s="11" t="s">
        <v>63</v>
      </c>
      <c r="N9" s="8"/>
      <c r="O9" s="8"/>
      <c r="P9" s="8"/>
      <c r="Q9" s="6"/>
      <c r="R9" s="8"/>
      <c r="S9" s="8" t="s">
        <v>107</v>
      </c>
      <c r="T9" s="8" t="s">
        <v>108</v>
      </c>
      <c r="U9" s="8" t="s">
        <v>109</v>
      </c>
      <c r="V9" s="8" t="s">
        <v>110</v>
      </c>
      <c r="W9" s="8"/>
      <c r="X9" s="8"/>
      <c r="Y9" s="5" t="s">
        <v>44</v>
      </c>
      <c r="Z9" s="10" t="str">
        <f aca="false">REPLACE(AA9,SEARCH("M5-",AA9),LEN(AB9),AC9)</f>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AA9" s="8" t="s">
        <v>111</v>
      </c>
      <c r="AB9" s="8" t="str">
        <f aca="false">IF(D9&lt;&gt;"No hacer",CONCATENATE(A9,"-",LEFT(C9),"-",IF(A8&lt;&gt;A9,1,IF(C8=C9,RIGHT(AB8)+1,1))))</f>
        <v>M5-G-15a-A-6</v>
      </c>
      <c r="AC9" s="8" t="str">
        <f aca="false">CONCATENATE(AB9,"-BR")</f>
        <v>M5-G-15a-A-6-BR</v>
      </c>
      <c r="AD9" s="5" t="s">
        <v>46</v>
      </c>
      <c r="AE9" s="5"/>
      <c r="AF9" s="5" t="s">
        <v>47</v>
      </c>
    </row>
    <row r="10" customFormat="false" ht="75" hidden="false" customHeight="true" outlineLevel="0" collapsed="false">
      <c r="A10" s="5" t="s">
        <v>112</v>
      </c>
      <c r="B10" s="6" t="s">
        <v>113</v>
      </c>
      <c r="C10" s="5" t="s">
        <v>34</v>
      </c>
      <c r="D10" s="5" t="s">
        <v>35</v>
      </c>
      <c r="E10" s="5"/>
      <c r="F10" s="13" t="s">
        <v>114</v>
      </c>
      <c r="G10" s="13"/>
      <c r="H10" s="13" t="s">
        <v>115</v>
      </c>
      <c r="I10" s="5" t="s">
        <v>38</v>
      </c>
      <c r="J10" s="5" t="s">
        <v>116</v>
      </c>
      <c r="K10" s="6" t="s">
        <v>40</v>
      </c>
      <c r="L10" s="6" t="s">
        <v>40</v>
      </c>
      <c r="M10" s="5" t="s">
        <v>41</v>
      </c>
      <c r="N10" s="9" t="s">
        <v>117</v>
      </c>
      <c r="O10" s="9" t="s">
        <v>118</v>
      </c>
      <c r="P10" s="8"/>
      <c r="Q10" s="5"/>
      <c r="R10" s="8"/>
      <c r="S10" s="8"/>
      <c r="T10" s="8"/>
      <c r="U10" s="8"/>
      <c r="V10" s="8"/>
      <c r="W10" s="8"/>
      <c r="X10" s="8"/>
      <c r="Y10" s="5" t="s">
        <v>44</v>
      </c>
      <c r="Z10" s="10" t="str">
        <f aca="false">REPLACE(AA10,SEARCH("M5-",AA10),LEN(AB10),AC10)</f>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AA10" s="8" t="s">
        <v>119</v>
      </c>
      <c r="AB10" s="8" t="str">
        <f aca="false">IF(D10&lt;&gt;"No hacer",CONCATENATE(A10,"-",LEFT(C10),"-",IF(A9&lt;&gt;A10,1,IF(C9=C10,RIGHT(AB9)+1,1))))</f>
        <v>M5-G-15b-I-1</v>
      </c>
      <c r="AC10" s="8" t="str">
        <f aca="false">CONCATENATE(AB10,"-BR")</f>
        <v>M5-G-15b-I-1-BR</v>
      </c>
      <c r="AD10" s="5" t="s">
        <v>46</v>
      </c>
      <c r="AE10" s="5"/>
      <c r="AF10" s="5" t="s">
        <v>47</v>
      </c>
    </row>
    <row r="11" customFormat="false" ht="75" hidden="false" customHeight="true" outlineLevel="0" collapsed="false">
      <c r="A11" s="5" t="s">
        <v>112</v>
      </c>
      <c r="B11" s="6" t="s">
        <v>113</v>
      </c>
      <c r="C11" s="5" t="s">
        <v>48</v>
      </c>
      <c r="D11" s="5" t="s">
        <v>35</v>
      </c>
      <c r="E11" s="14"/>
      <c r="F11" s="6" t="s">
        <v>120</v>
      </c>
      <c r="G11" s="6"/>
      <c r="H11" s="7" t="s">
        <v>121</v>
      </c>
      <c r="I11" s="11" t="s">
        <v>51</v>
      </c>
      <c r="J11" s="5" t="s">
        <v>52</v>
      </c>
      <c r="K11" s="6" t="s">
        <v>122</v>
      </c>
      <c r="L11" s="6" t="s">
        <v>123</v>
      </c>
      <c r="M11" s="5" t="s">
        <v>63</v>
      </c>
      <c r="N11" s="15" t="s">
        <v>124</v>
      </c>
      <c r="O11" s="15" t="s">
        <v>125</v>
      </c>
      <c r="P11" s="8"/>
      <c r="Q11" s="5"/>
      <c r="R11" s="8"/>
      <c r="S11" s="8" t="s">
        <v>126</v>
      </c>
      <c r="T11" s="8" t="s">
        <v>127</v>
      </c>
      <c r="U11" s="8" t="s">
        <v>128</v>
      </c>
      <c r="V11" s="8" t="s">
        <v>129</v>
      </c>
      <c r="W11" s="8"/>
      <c r="X11" s="8"/>
      <c r="Y11" s="5" t="s">
        <v>44</v>
      </c>
      <c r="Z11" s="10" t="str">
        <f aca="false">REPLACE(AA11,SEARCH("M5-",AA11),LEN(AB11),AC11)</f>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AA11" s="8" t="s">
        <v>130</v>
      </c>
      <c r="AB11" s="8" t="str">
        <f aca="false">IF(D11&lt;&gt;"No hacer",CONCATENATE(A11,"-",LEFT(C11),"-",IF(A10&lt;&gt;A11,1,IF(C10=C11,RIGHT(AB10)+1,1))))</f>
        <v>M5-G-15b-E-1</v>
      </c>
      <c r="AC11" s="8" t="str">
        <f aca="false">CONCATENATE(AB11,"-BR")</f>
        <v>M5-G-15b-E-1-BR</v>
      </c>
      <c r="AD11" s="5" t="s">
        <v>46</v>
      </c>
      <c r="AE11" s="5"/>
      <c r="AF11" s="5" t="s">
        <v>47</v>
      </c>
    </row>
    <row r="12" customFormat="false" ht="75" hidden="false" customHeight="true" outlineLevel="0" collapsed="false">
      <c r="A12" s="5" t="s">
        <v>112</v>
      </c>
      <c r="B12" s="6" t="s">
        <v>113</v>
      </c>
      <c r="C12" s="5" t="s">
        <v>48</v>
      </c>
      <c r="D12" s="5" t="s">
        <v>35</v>
      </c>
      <c r="E12" s="14"/>
      <c r="F12" s="6" t="s">
        <v>131</v>
      </c>
      <c r="G12" s="6"/>
      <c r="H12" s="7" t="s">
        <v>121</v>
      </c>
      <c r="I12" s="11" t="s">
        <v>51</v>
      </c>
      <c r="J12" s="5" t="s">
        <v>52</v>
      </c>
      <c r="K12" s="6" t="s">
        <v>122</v>
      </c>
      <c r="L12" s="6" t="s">
        <v>123</v>
      </c>
      <c r="M12" s="5" t="s">
        <v>63</v>
      </c>
      <c r="N12" s="15" t="s">
        <v>124</v>
      </c>
      <c r="O12" s="15" t="s">
        <v>125</v>
      </c>
      <c r="P12" s="8"/>
      <c r="Q12" s="5"/>
      <c r="R12" s="8"/>
      <c r="S12" s="8" t="s">
        <v>132</v>
      </c>
      <c r="T12" s="8" t="s">
        <v>127</v>
      </c>
      <c r="U12" s="8" t="s">
        <v>128</v>
      </c>
      <c r="V12" s="8" t="s">
        <v>129</v>
      </c>
      <c r="W12" s="8"/>
      <c r="X12" s="8"/>
      <c r="Y12" s="5" t="s">
        <v>44</v>
      </c>
      <c r="Z12" s="10" t="str">
        <f aca="false">REPLACE(AA12,SEARCH("M5-",AA12),LEN(AB12),AC12)</f>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AA12" s="8" t="s">
        <v>133</v>
      </c>
      <c r="AB12" s="8" t="str">
        <f aca="false">IF(D12&lt;&gt;"No hacer",CONCATENATE(A12,"-",LEFT(C12),"-",IF(A11&lt;&gt;A12,1,IF(C11=C12,RIGHT(AB11)+1,1))))</f>
        <v>M5-G-15b-E-2</v>
      </c>
      <c r="AC12" s="8" t="str">
        <f aca="false">CONCATENATE(AB12,"-BR")</f>
        <v>M5-G-15b-E-2-BR</v>
      </c>
      <c r="AD12" s="5" t="s">
        <v>46</v>
      </c>
      <c r="AE12" s="5"/>
      <c r="AF12" s="5" t="s">
        <v>47</v>
      </c>
    </row>
    <row r="13" customFormat="false" ht="75" hidden="false" customHeight="true" outlineLevel="0" collapsed="false">
      <c r="A13" s="5" t="s">
        <v>112</v>
      </c>
      <c r="B13" s="6" t="s">
        <v>113</v>
      </c>
      <c r="C13" s="5" t="s">
        <v>58</v>
      </c>
      <c r="D13" s="5" t="s">
        <v>35</v>
      </c>
      <c r="E13" s="5"/>
      <c r="F13" s="7" t="s">
        <v>134</v>
      </c>
      <c r="G13" s="7"/>
      <c r="H13" s="7" t="s">
        <v>135</v>
      </c>
      <c r="I13" s="5" t="s">
        <v>38</v>
      </c>
      <c r="J13" s="5" t="s">
        <v>52</v>
      </c>
      <c r="K13" s="6" t="s">
        <v>136</v>
      </c>
      <c r="L13" s="6" t="s">
        <v>137</v>
      </c>
      <c r="M13" s="5" t="s">
        <v>63</v>
      </c>
      <c r="N13" s="8"/>
      <c r="O13" s="8"/>
      <c r="P13" s="8"/>
      <c r="Q13" s="5"/>
      <c r="R13" s="8"/>
      <c r="S13" s="8" t="s">
        <v>138</v>
      </c>
      <c r="T13" s="8" t="s">
        <v>139</v>
      </c>
      <c r="U13" s="8" t="s">
        <v>140</v>
      </c>
      <c r="V13" s="8" t="s">
        <v>141</v>
      </c>
      <c r="W13" s="8"/>
      <c r="X13" s="8"/>
      <c r="Y13" s="5" t="s">
        <v>44</v>
      </c>
      <c r="Z13" s="10" t="str">
        <f aca="false">REPLACE(AA13,SEARCH("M5-",AA13),LEN(AB13),AC13)</f>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AA13" s="8" t="s">
        <v>142</v>
      </c>
      <c r="AB13" s="8" t="str">
        <f aca="false">IF(D13&lt;&gt;"No hacer",CONCATENATE(A13,"-",LEFT(C13),"-",IF(A12&lt;&gt;A13,1,IF(C12=C13,RIGHT(AB12)+1,1))))</f>
        <v>M5-G-15b-A-1</v>
      </c>
      <c r="AC13" s="8" t="str">
        <f aca="false">CONCATENATE(AB13,"-BR")</f>
        <v>M5-G-15b-A-1-BR</v>
      </c>
      <c r="AD13" s="5" t="s">
        <v>46</v>
      </c>
      <c r="AE13" s="5"/>
      <c r="AF13" s="5" t="s">
        <v>47</v>
      </c>
    </row>
    <row r="14" customFormat="false" ht="75" hidden="false" customHeight="true" outlineLevel="0" collapsed="false">
      <c r="A14" s="5" t="s">
        <v>112</v>
      </c>
      <c r="B14" s="6" t="s">
        <v>113</v>
      </c>
      <c r="C14" s="5" t="s">
        <v>58</v>
      </c>
      <c r="D14" s="5" t="s">
        <v>35</v>
      </c>
      <c r="E14" s="5"/>
      <c r="F14" s="7" t="s">
        <v>143</v>
      </c>
      <c r="G14" s="7"/>
      <c r="H14" s="7" t="s">
        <v>144</v>
      </c>
      <c r="I14" s="11" t="s">
        <v>51</v>
      </c>
      <c r="J14" s="5" t="s">
        <v>52</v>
      </c>
      <c r="K14" s="6" t="s">
        <v>145</v>
      </c>
      <c r="L14" s="6" t="s">
        <v>146</v>
      </c>
      <c r="M14" s="5" t="s">
        <v>63</v>
      </c>
      <c r="N14" s="8"/>
      <c r="O14" s="8"/>
      <c r="P14" s="8"/>
      <c r="Q14" s="5"/>
      <c r="R14" s="8"/>
      <c r="S14" s="8" t="s">
        <v>147</v>
      </c>
      <c r="T14" s="8" t="s">
        <v>148</v>
      </c>
      <c r="U14" s="8" t="s">
        <v>149</v>
      </c>
      <c r="V14" s="8" t="s">
        <v>150</v>
      </c>
      <c r="W14" s="8"/>
      <c r="X14" s="8"/>
      <c r="Y14" s="5" t="s">
        <v>44</v>
      </c>
      <c r="Z14" s="10" t="str">
        <f aca="false">REPLACE(AA14,SEARCH("M5-",AA14),LEN(AB14),AC14)</f>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AA14" s="8" t="s">
        <v>151</v>
      </c>
      <c r="AB14" s="8" t="str">
        <f aca="false">IF(D14&lt;&gt;"No hacer",CONCATENATE(A14,"-",LEFT(C14),"-",IF(A13&lt;&gt;A14,1,IF(C13=C14,RIGHT(AB13)+1,1))))</f>
        <v>M5-G-15b-A-2</v>
      </c>
      <c r="AC14" s="8" t="str">
        <f aca="false">CONCATENATE(AB14,"-BR")</f>
        <v>M5-G-15b-A-2-BR</v>
      </c>
      <c r="AD14" s="5" t="s">
        <v>46</v>
      </c>
      <c r="AE14" s="5"/>
      <c r="AF14" s="5" t="s">
        <v>47</v>
      </c>
    </row>
    <row r="15" customFormat="false" ht="75" hidden="false" customHeight="true" outlineLevel="0" collapsed="false">
      <c r="A15" s="5" t="s">
        <v>112</v>
      </c>
      <c r="B15" s="6" t="s">
        <v>113</v>
      </c>
      <c r="C15" s="5" t="s">
        <v>58</v>
      </c>
      <c r="D15" s="5" t="s">
        <v>35</v>
      </c>
      <c r="E15" s="5"/>
      <c r="F15" s="6" t="s">
        <v>152</v>
      </c>
      <c r="G15" s="6"/>
      <c r="H15" s="6" t="s">
        <v>153</v>
      </c>
      <c r="I15" s="11" t="s">
        <v>154</v>
      </c>
      <c r="J15" s="5" t="s">
        <v>52</v>
      </c>
      <c r="K15" s="6" t="s">
        <v>155</v>
      </c>
      <c r="L15" s="6" t="s">
        <v>156</v>
      </c>
      <c r="M15" s="5" t="s">
        <v>63</v>
      </c>
      <c r="N15" s="9"/>
      <c r="O15" s="8"/>
      <c r="P15" s="8"/>
      <c r="Q15" s="5"/>
      <c r="R15" s="8"/>
      <c r="S15" s="8" t="s">
        <v>157</v>
      </c>
      <c r="T15" s="8" t="s">
        <v>158</v>
      </c>
      <c r="U15" s="8" t="s">
        <v>159</v>
      </c>
      <c r="V15" s="8" t="s">
        <v>160</v>
      </c>
      <c r="W15" s="8"/>
      <c r="X15" s="8"/>
      <c r="Y15" s="5" t="s">
        <v>44</v>
      </c>
      <c r="Z15" s="10" t="str">
        <f aca="false">REPLACE(AA15,SEARCH("M5-",AA15),LEN(AB15),AC15)</f>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AA15" s="8" t="s">
        <v>161</v>
      </c>
      <c r="AB15" s="8" t="str">
        <f aca="false">IF(D15&lt;&gt;"No hacer",CONCATENATE(A15,"-",LEFT(C15),"-",IF(A14&lt;&gt;A15,1,IF(C14=C15,RIGHT(AB14)+1,1))))</f>
        <v>M5-G-15b-A-3</v>
      </c>
      <c r="AC15" s="8" t="str">
        <f aca="false">CONCATENATE(AB15,"-BR")</f>
        <v>M5-G-15b-A-3-BR</v>
      </c>
      <c r="AD15" s="5" t="s">
        <v>46</v>
      </c>
      <c r="AE15" s="5"/>
      <c r="AF15" s="5" t="s">
        <v>47</v>
      </c>
    </row>
    <row r="16" customFormat="false" ht="75" hidden="false" customHeight="true" outlineLevel="0" collapsed="false">
      <c r="A16" s="5" t="s">
        <v>112</v>
      </c>
      <c r="B16" s="6" t="s">
        <v>113</v>
      </c>
      <c r="C16" s="5" t="s">
        <v>58</v>
      </c>
      <c r="D16" s="16" t="s">
        <v>35</v>
      </c>
      <c r="E16" s="16"/>
      <c r="F16" s="6" t="s">
        <v>162</v>
      </c>
      <c r="G16" s="6"/>
      <c r="H16" s="6" t="s">
        <v>163</v>
      </c>
      <c r="I16" s="11" t="s">
        <v>51</v>
      </c>
      <c r="J16" s="5" t="s">
        <v>52</v>
      </c>
      <c r="K16" s="6" t="s">
        <v>164</v>
      </c>
      <c r="L16" s="6" t="s">
        <v>165</v>
      </c>
      <c r="M16" s="5" t="s">
        <v>63</v>
      </c>
      <c r="N16" s="8"/>
      <c r="O16" s="8"/>
      <c r="P16" s="8"/>
      <c r="Q16" s="5"/>
      <c r="R16" s="8"/>
      <c r="S16" s="8" t="s">
        <v>166</v>
      </c>
      <c r="T16" s="8" t="s">
        <v>167</v>
      </c>
      <c r="U16" s="8" t="s">
        <v>168</v>
      </c>
      <c r="V16" s="8" t="s">
        <v>169</v>
      </c>
      <c r="W16" s="8"/>
      <c r="X16" s="8"/>
      <c r="Y16" s="5" t="s">
        <v>44</v>
      </c>
      <c r="Z16" s="10" t="str">
        <f aca="false">REPLACE(AA16,SEARCH("M5-",AA16),LEN(AB16),AC16)</f>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AA16" s="8" t="s">
        <v>170</v>
      </c>
      <c r="AB16" s="8" t="str">
        <f aca="false">IF(D16&lt;&gt;"No hacer",CONCATENATE(A16,"-",LEFT(C16),"-",IF(A15&lt;&gt;A16,1,IF(C15=C16,RIGHT(AB15)+1,1))))</f>
        <v>M5-G-15b-A-4</v>
      </c>
      <c r="AC16" s="8" t="str">
        <f aca="false">CONCATENATE(AB16,"-BR")</f>
        <v>M5-G-15b-A-4-BR</v>
      </c>
      <c r="AD16" s="5" t="s">
        <v>46</v>
      </c>
      <c r="AE16" s="5"/>
      <c r="AF16" s="5" t="s">
        <v>47</v>
      </c>
    </row>
    <row r="17" customFormat="false" ht="75" hidden="false" customHeight="true" outlineLevel="0" collapsed="false">
      <c r="A17" s="5" t="s">
        <v>112</v>
      </c>
      <c r="B17" s="6" t="s">
        <v>113</v>
      </c>
      <c r="C17" s="5" t="s">
        <v>58</v>
      </c>
      <c r="D17" s="5" t="s">
        <v>35</v>
      </c>
      <c r="E17" s="5"/>
      <c r="F17" s="6" t="s">
        <v>171</v>
      </c>
      <c r="G17" s="6"/>
      <c r="H17" s="6" t="s">
        <v>172</v>
      </c>
      <c r="I17" s="5" t="s">
        <v>38</v>
      </c>
      <c r="J17" s="5" t="s">
        <v>52</v>
      </c>
      <c r="K17" s="6" t="s">
        <v>173</v>
      </c>
      <c r="L17" s="6" t="s">
        <v>137</v>
      </c>
      <c r="M17" s="5" t="s">
        <v>63</v>
      </c>
      <c r="N17" s="9"/>
      <c r="O17" s="8"/>
      <c r="P17" s="8"/>
      <c r="Q17" s="6"/>
      <c r="R17" s="8"/>
      <c r="S17" s="8" t="s">
        <v>174</v>
      </c>
      <c r="T17" s="8" t="s">
        <v>175</v>
      </c>
      <c r="U17" s="8" t="s">
        <v>176</v>
      </c>
      <c r="V17" s="8" t="s">
        <v>177</v>
      </c>
      <c r="W17" s="8"/>
      <c r="X17" s="8"/>
      <c r="Y17" s="5" t="s">
        <v>44</v>
      </c>
      <c r="Z17" s="10" t="str">
        <f aca="false">REPLACE(AA17,SEARCH("M5-",AA17),LEN(AB17),AC17)</f>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AA17" s="8" t="s">
        <v>178</v>
      </c>
      <c r="AB17" s="8" t="str">
        <f aca="false">IF(D17&lt;&gt;"No hacer",CONCATENATE(A17,"-",LEFT(C17),"-",IF(A16&lt;&gt;A17,1,IF(C16=C17,RIGHT(AB16)+1,1))))</f>
        <v>M5-G-15b-A-5</v>
      </c>
      <c r="AC17" s="8" t="str">
        <f aca="false">CONCATENATE(AB17,"-BR")</f>
        <v>M5-G-15b-A-5-BR</v>
      </c>
      <c r="AD17" s="5" t="s">
        <v>46</v>
      </c>
      <c r="AE17" s="5"/>
      <c r="AF17" s="5" t="s">
        <v>47</v>
      </c>
    </row>
    <row r="18" customFormat="false" ht="75" hidden="false" customHeight="true" outlineLevel="0" collapsed="false">
      <c r="A18" s="5" t="s">
        <v>179</v>
      </c>
      <c r="B18" s="6" t="s">
        <v>180</v>
      </c>
      <c r="C18" s="5" t="s">
        <v>34</v>
      </c>
      <c r="D18" s="5" t="s">
        <v>35</v>
      </c>
      <c r="E18" s="5"/>
      <c r="F18" s="6" t="s">
        <v>181</v>
      </c>
      <c r="G18" s="6"/>
      <c r="H18" s="6" t="s">
        <v>182</v>
      </c>
      <c r="I18" s="5" t="s">
        <v>38</v>
      </c>
      <c r="J18" s="5" t="s">
        <v>183</v>
      </c>
      <c r="K18" s="6" t="s">
        <v>40</v>
      </c>
      <c r="L18" s="6" t="s">
        <v>40</v>
      </c>
      <c r="M18" s="5" t="s">
        <v>41</v>
      </c>
      <c r="N18" s="8" t="s">
        <v>184</v>
      </c>
      <c r="O18" s="8" t="s">
        <v>185</v>
      </c>
      <c r="P18" s="8"/>
      <c r="Q18" s="6"/>
      <c r="R18" s="8"/>
      <c r="S18" s="8"/>
      <c r="T18" s="8"/>
      <c r="U18" s="8"/>
      <c r="V18" s="8"/>
      <c r="W18" s="8"/>
      <c r="X18" s="8"/>
      <c r="Y18" s="5" t="s">
        <v>44</v>
      </c>
      <c r="Z18" s="10" t="str">
        <f aca="false">REPLACE(AA18,SEARCH("M5-",AA18),LEN(AB18),AC18)</f>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AA18" s="8" t="s">
        <v>186</v>
      </c>
      <c r="AB18" s="8" t="str">
        <f aca="false">IF(D18&lt;&gt;"No hacer",CONCATENATE(A18,"-",LEFT(C18),"-",IF(A17&lt;&gt;A18,1,IF(C17=C18,RIGHT(AB17)+1,1))))</f>
        <v>M5-G-15c-I-1</v>
      </c>
      <c r="AC18" s="8" t="str">
        <f aca="false">CONCATENATE(AB18,"-BR")</f>
        <v>M5-G-15c-I-1-BR</v>
      </c>
      <c r="AD18" s="5" t="s">
        <v>46</v>
      </c>
      <c r="AE18" s="5"/>
      <c r="AF18" s="5" t="s">
        <v>47</v>
      </c>
    </row>
    <row r="19" customFormat="false" ht="75" hidden="false" customHeight="true" outlineLevel="0" collapsed="false">
      <c r="A19" s="5" t="s">
        <v>179</v>
      </c>
      <c r="B19" s="6" t="s">
        <v>180</v>
      </c>
      <c r="C19" s="5" t="s">
        <v>48</v>
      </c>
      <c r="D19" s="5" t="s">
        <v>35</v>
      </c>
      <c r="E19" s="5"/>
      <c r="F19" s="6" t="s">
        <v>187</v>
      </c>
      <c r="G19" s="6"/>
      <c r="H19" s="6" t="s">
        <v>188</v>
      </c>
      <c r="I19" s="5" t="s">
        <v>51</v>
      </c>
      <c r="J19" s="5" t="s">
        <v>52</v>
      </c>
      <c r="K19" s="6" t="s">
        <v>189</v>
      </c>
      <c r="L19" s="6" t="s">
        <v>190</v>
      </c>
      <c r="M19" s="5" t="s">
        <v>41</v>
      </c>
      <c r="N19" s="8" t="s">
        <v>184</v>
      </c>
      <c r="O19" s="8" t="s">
        <v>191</v>
      </c>
      <c r="P19" s="8"/>
      <c r="Q19" s="6"/>
      <c r="R19" s="8"/>
      <c r="S19" s="8"/>
      <c r="T19" s="8"/>
      <c r="U19" s="8"/>
      <c r="V19" s="8"/>
      <c r="W19" s="8"/>
      <c r="X19" s="8"/>
      <c r="Y19" s="5" t="s">
        <v>44</v>
      </c>
      <c r="Z19" s="10" t="str">
        <f aca="false">REPLACE(AA19,SEARCH("M5-",AA19),LEN(AB19),AC19)</f>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AA19" s="8" t="s">
        <v>192</v>
      </c>
      <c r="AB19" s="8" t="str">
        <f aca="false">IF(D19&lt;&gt;"No hacer",CONCATENATE(A19,"-",LEFT(C19),"-",IF(A18&lt;&gt;A19,1,IF(C18=C19,RIGHT(AB18)+1,1))))</f>
        <v>M5-G-15c-E-1</v>
      </c>
      <c r="AC19" s="8" t="str">
        <f aca="false">CONCATENATE(AB19,"-BR")</f>
        <v>M5-G-15c-E-1-BR</v>
      </c>
      <c r="AD19" s="5" t="s">
        <v>46</v>
      </c>
      <c r="AE19" s="5"/>
      <c r="AF19" s="5" t="s">
        <v>47</v>
      </c>
    </row>
    <row r="20" customFormat="false" ht="75" hidden="false" customHeight="true" outlineLevel="0" collapsed="false">
      <c r="A20" s="5" t="s">
        <v>179</v>
      </c>
      <c r="B20" s="6" t="s">
        <v>180</v>
      </c>
      <c r="C20" s="5" t="s">
        <v>58</v>
      </c>
      <c r="D20" s="5" t="s">
        <v>35</v>
      </c>
      <c r="E20" s="5"/>
      <c r="F20" s="6" t="s">
        <v>193</v>
      </c>
      <c r="G20" s="6"/>
      <c r="H20" s="6" t="s">
        <v>194</v>
      </c>
      <c r="I20" s="5" t="s">
        <v>51</v>
      </c>
      <c r="J20" s="5" t="s">
        <v>52</v>
      </c>
      <c r="K20" s="6" t="s">
        <v>195</v>
      </c>
      <c r="L20" s="6" t="s">
        <v>196</v>
      </c>
      <c r="M20" s="5" t="s">
        <v>63</v>
      </c>
      <c r="N20" s="8"/>
      <c r="O20" s="8"/>
      <c r="P20" s="8"/>
      <c r="Q20" s="6"/>
      <c r="R20" s="8"/>
      <c r="S20" s="8" t="s">
        <v>197</v>
      </c>
      <c r="T20" s="8" t="s">
        <v>198</v>
      </c>
      <c r="U20" s="8" t="s">
        <v>199</v>
      </c>
      <c r="V20" s="8" t="s">
        <v>200</v>
      </c>
      <c r="W20" s="8" t="s">
        <v>201</v>
      </c>
      <c r="X20" s="8"/>
      <c r="Y20" s="5" t="s">
        <v>44</v>
      </c>
      <c r="Z20" s="10" t="str">
        <f aca="false">REPLACE(AA20,SEARCH("M5-",AA20),LEN(AB20),AC20)</f>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AA20" s="8" t="s">
        <v>202</v>
      </c>
      <c r="AB20" s="8" t="str">
        <f aca="false">IF(D20&lt;&gt;"No hacer",CONCATENATE(A20,"-",LEFT(C20),"-",IF(A19&lt;&gt;A20,1,IF(C19=C20,RIGHT(AB19)+1,1))))</f>
        <v>M5-G-15c-A-1</v>
      </c>
      <c r="AC20" s="8" t="str">
        <f aca="false">CONCATENATE(AB20,"-BR")</f>
        <v>M5-G-15c-A-1-BR</v>
      </c>
      <c r="AD20" s="5" t="s">
        <v>46</v>
      </c>
      <c r="AE20" s="5"/>
      <c r="AF20" s="5" t="s">
        <v>47</v>
      </c>
    </row>
    <row r="21" customFormat="false" ht="75" hidden="false" customHeight="true" outlineLevel="0" collapsed="false">
      <c r="A21" s="5" t="s">
        <v>179</v>
      </c>
      <c r="B21" s="6" t="s">
        <v>180</v>
      </c>
      <c r="C21" s="5" t="s">
        <v>58</v>
      </c>
      <c r="D21" s="5" t="s">
        <v>35</v>
      </c>
      <c r="E21" s="5"/>
      <c r="F21" s="6" t="s">
        <v>203</v>
      </c>
      <c r="G21" s="6"/>
      <c r="H21" s="6" t="s">
        <v>204</v>
      </c>
      <c r="I21" s="5" t="s">
        <v>38</v>
      </c>
      <c r="J21" s="5" t="s">
        <v>52</v>
      </c>
      <c r="K21" s="6" t="s">
        <v>205</v>
      </c>
      <c r="L21" s="6" t="s">
        <v>206</v>
      </c>
      <c r="M21" s="5" t="s">
        <v>63</v>
      </c>
      <c r="N21" s="8"/>
      <c r="O21" s="8"/>
      <c r="P21" s="8"/>
      <c r="Q21" s="6"/>
      <c r="R21" s="8"/>
      <c r="S21" s="8" t="s">
        <v>207</v>
      </c>
      <c r="T21" s="8" t="s">
        <v>208</v>
      </c>
      <c r="U21" s="8" t="s">
        <v>209</v>
      </c>
      <c r="V21" s="8" t="s">
        <v>210</v>
      </c>
      <c r="W21" s="8"/>
      <c r="X21" s="8"/>
      <c r="Y21" s="5" t="s">
        <v>44</v>
      </c>
      <c r="Z21" s="10" t="str">
        <f aca="false">REPLACE(AA21,SEARCH("M5-",AA21),LEN(AB21),AC21)</f>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AA21" s="8" t="s">
        <v>211</v>
      </c>
      <c r="AB21" s="8" t="str">
        <f aca="false">IF(D21&lt;&gt;"No hacer",CONCATENATE(A21,"-",LEFT(C21),"-",IF(A20&lt;&gt;A21,1,IF(C20=C21,RIGHT(AB20)+1,1))))</f>
        <v>M5-G-15c-A-2</v>
      </c>
      <c r="AC21" s="8" t="str">
        <f aca="false">CONCATENATE(AB21,"-BR")</f>
        <v>M5-G-15c-A-2-BR</v>
      </c>
      <c r="AD21" s="5" t="s">
        <v>46</v>
      </c>
      <c r="AE21" s="5"/>
      <c r="AF21" s="5" t="s">
        <v>47</v>
      </c>
    </row>
    <row r="22" customFormat="false" ht="75" hidden="false" customHeight="true" outlineLevel="0" collapsed="false">
      <c r="A22" s="5" t="s">
        <v>179</v>
      </c>
      <c r="B22" s="6" t="s">
        <v>180</v>
      </c>
      <c r="C22" s="5" t="s">
        <v>58</v>
      </c>
      <c r="D22" s="5" t="s">
        <v>35</v>
      </c>
      <c r="E22" s="5"/>
      <c r="F22" s="6" t="s">
        <v>212</v>
      </c>
      <c r="G22" s="6"/>
      <c r="H22" s="6" t="s">
        <v>213</v>
      </c>
      <c r="I22" s="5" t="s">
        <v>51</v>
      </c>
      <c r="J22" s="5" t="s">
        <v>52</v>
      </c>
      <c r="K22" s="6" t="s">
        <v>214</v>
      </c>
      <c r="L22" s="6" t="s">
        <v>190</v>
      </c>
      <c r="M22" s="5" t="s">
        <v>63</v>
      </c>
      <c r="N22" s="8"/>
      <c r="O22" s="8"/>
      <c r="P22" s="8"/>
      <c r="Q22" s="6"/>
      <c r="R22" s="8"/>
      <c r="S22" s="8" t="s">
        <v>215</v>
      </c>
      <c r="T22" s="8" t="s">
        <v>216</v>
      </c>
      <c r="U22" s="8" t="s">
        <v>217</v>
      </c>
      <c r="V22" s="8" t="s">
        <v>218</v>
      </c>
      <c r="W22" s="8"/>
      <c r="X22" s="8"/>
      <c r="Y22" s="5" t="s">
        <v>44</v>
      </c>
      <c r="Z22" s="10" t="str">
        <f aca="false">REPLACE(AA22,SEARCH("M5-",AA22),LEN(AB22),AC22)</f>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AA22" s="8" t="s">
        <v>219</v>
      </c>
      <c r="AB22" s="8" t="str">
        <f aca="false">IF(D22&lt;&gt;"No hacer",CONCATENATE(A22,"-",LEFT(C22),"-",IF(A21&lt;&gt;A22,1,IF(C21=C22,RIGHT(AB21)+1,1))))</f>
        <v>M5-G-15c-A-3</v>
      </c>
      <c r="AC22" s="8" t="str">
        <f aca="false">CONCATENATE(AB22,"-BR")</f>
        <v>M5-G-15c-A-3-BR</v>
      </c>
      <c r="AD22" s="5" t="s">
        <v>46</v>
      </c>
      <c r="AE22" s="5"/>
      <c r="AF22" s="5" t="s">
        <v>47</v>
      </c>
    </row>
    <row r="23" customFormat="false" ht="75" hidden="false" customHeight="true" outlineLevel="0" collapsed="false">
      <c r="A23" s="5" t="s">
        <v>179</v>
      </c>
      <c r="B23" s="6" t="s">
        <v>180</v>
      </c>
      <c r="C23" s="5" t="s">
        <v>58</v>
      </c>
      <c r="D23" s="5" t="s">
        <v>35</v>
      </c>
      <c r="E23" s="5"/>
      <c r="F23" s="6" t="s">
        <v>220</v>
      </c>
      <c r="G23" s="6"/>
      <c r="H23" s="6" t="s">
        <v>221</v>
      </c>
      <c r="I23" s="5" t="s">
        <v>38</v>
      </c>
      <c r="J23" s="5" t="s">
        <v>52</v>
      </c>
      <c r="K23" s="6" t="s">
        <v>222</v>
      </c>
      <c r="L23" s="6" t="s">
        <v>206</v>
      </c>
      <c r="M23" s="5" t="s">
        <v>63</v>
      </c>
      <c r="N23" s="8"/>
      <c r="O23" s="8"/>
      <c r="P23" s="8"/>
      <c r="Q23" s="6"/>
      <c r="R23" s="8"/>
      <c r="S23" s="8" t="s">
        <v>223</v>
      </c>
      <c r="T23" s="8" t="s">
        <v>224</v>
      </c>
      <c r="U23" s="8" t="s">
        <v>225</v>
      </c>
      <c r="V23" s="8" t="s">
        <v>226</v>
      </c>
      <c r="W23" s="8"/>
      <c r="X23" s="8"/>
      <c r="Y23" s="5" t="s">
        <v>44</v>
      </c>
      <c r="Z23" s="10" t="str">
        <f aca="false">REPLACE(AA23,SEARCH("M5-",AA23),LEN(AB23),AC23)</f>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AA23" s="8" t="s">
        <v>227</v>
      </c>
      <c r="AB23" s="8" t="str">
        <f aca="false">IF(D23&lt;&gt;"No hacer",CONCATENATE(A23,"-",LEFT(C23),"-",IF(A22&lt;&gt;A23,1,IF(C22=C23,RIGHT(AB22)+1,1))))</f>
        <v>M5-G-15c-A-4</v>
      </c>
      <c r="AC23" s="8" t="str">
        <f aca="false">CONCATENATE(AB23,"-BR")</f>
        <v>M5-G-15c-A-4-BR</v>
      </c>
      <c r="AD23" s="5" t="s">
        <v>46</v>
      </c>
      <c r="AE23" s="5"/>
      <c r="AF23" s="5" t="s">
        <v>47</v>
      </c>
    </row>
    <row r="24" customFormat="false" ht="75" hidden="false" customHeight="true" outlineLevel="0" collapsed="false">
      <c r="A24" s="5" t="s">
        <v>179</v>
      </c>
      <c r="B24" s="6" t="s">
        <v>180</v>
      </c>
      <c r="C24" s="5" t="s">
        <v>58</v>
      </c>
      <c r="D24" s="5" t="s">
        <v>35</v>
      </c>
      <c r="E24" s="5"/>
      <c r="F24" s="6" t="s">
        <v>228</v>
      </c>
      <c r="G24" s="6"/>
      <c r="H24" s="6" t="s">
        <v>229</v>
      </c>
      <c r="I24" s="5" t="s">
        <v>51</v>
      </c>
      <c r="J24" s="5" t="s">
        <v>52</v>
      </c>
      <c r="K24" s="6" t="s">
        <v>230</v>
      </c>
      <c r="L24" s="6" t="s">
        <v>190</v>
      </c>
      <c r="M24" s="5" t="s">
        <v>63</v>
      </c>
      <c r="N24" s="8"/>
      <c r="O24" s="8"/>
      <c r="P24" s="8"/>
      <c r="Q24" s="6"/>
      <c r="R24" s="8"/>
      <c r="S24" s="8" t="s">
        <v>231</v>
      </c>
      <c r="T24" s="8" t="s">
        <v>224</v>
      </c>
      <c r="U24" s="8" t="s">
        <v>232</v>
      </c>
      <c r="V24" s="8" t="s">
        <v>233</v>
      </c>
      <c r="W24" s="8"/>
      <c r="X24" s="8"/>
      <c r="Y24" s="5" t="s">
        <v>44</v>
      </c>
      <c r="Z24" s="10" t="str">
        <f aca="false">REPLACE(AA24,SEARCH("M5-",AA24),LEN(AB24),AC24)</f>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AA24" s="8" t="s">
        <v>234</v>
      </c>
      <c r="AB24" s="8" t="str">
        <f aca="false">IF(D24&lt;&gt;"No hacer",CONCATENATE(A24,"-",LEFT(C24),"-",IF(A23&lt;&gt;A24,1,IF(C23=C24,RIGHT(AB23)+1,1))))</f>
        <v>M5-G-15c-A-5</v>
      </c>
      <c r="AC24" s="8" t="str">
        <f aca="false">CONCATENATE(AB24,"-BR")</f>
        <v>M5-G-15c-A-5-BR</v>
      </c>
      <c r="AD24" s="5" t="s">
        <v>46</v>
      </c>
      <c r="AE24" s="5"/>
      <c r="AF24" s="5" t="s">
        <v>47</v>
      </c>
    </row>
    <row r="25" customFormat="false" ht="75" hidden="false" customHeight="true" outlineLevel="0" collapsed="false">
      <c r="A25" s="5" t="s">
        <v>235</v>
      </c>
      <c r="B25" s="6" t="s">
        <v>236</v>
      </c>
      <c r="C25" s="5" t="s">
        <v>34</v>
      </c>
      <c r="D25" s="5" t="s">
        <v>35</v>
      </c>
      <c r="E25" s="5"/>
      <c r="F25" s="6" t="s">
        <v>237</v>
      </c>
      <c r="G25" s="6"/>
      <c r="H25" s="6" t="s">
        <v>238</v>
      </c>
      <c r="I25" s="5" t="s">
        <v>38</v>
      </c>
      <c r="J25" s="5" t="s">
        <v>239</v>
      </c>
      <c r="K25" s="6" t="s">
        <v>40</v>
      </c>
      <c r="L25" s="6"/>
      <c r="M25" s="5" t="s">
        <v>41</v>
      </c>
      <c r="N25" s="8" t="s">
        <v>240</v>
      </c>
      <c r="O25" s="6" t="s">
        <v>241</v>
      </c>
      <c r="P25" s="8"/>
      <c r="Q25" s="6"/>
      <c r="R25" s="8"/>
      <c r="S25" s="8"/>
      <c r="T25" s="8"/>
      <c r="U25" s="8"/>
      <c r="V25" s="8"/>
      <c r="W25" s="8"/>
      <c r="X25" s="8"/>
      <c r="Y25" s="5" t="s">
        <v>44</v>
      </c>
      <c r="Z25" s="10" t="str">
        <f aca="false">REPLACE(AA25,SEARCH("M5-",AA25),LEN(AB25),AC25)</f>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AA25" s="8" t="s">
        <v>242</v>
      </c>
      <c r="AB25" s="8" t="str">
        <f aca="false">IF(D25&lt;&gt;"No hacer",CONCATENATE(A25,"-",LEFT(C25),"-",IF(A24&lt;&gt;A25,1,IF(C24=C25,RIGHT(AB24)+1,1))))</f>
        <v>M5-G-15d-I-1</v>
      </c>
      <c r="AC25" s="8" t="str">
        <f aca="false">CONCATENATE(AB25,"-BR")</f>
        <v>M5-G-15d-I-1-BR</v>
      </c>
      <c r="AD25" s="5" t="s">
        <v>46</v>
      </c>
      <c r="AE25" s="5"/>
      <c r="AF25" s="5" t="s">
        <v>47</v>
      </c>
    </row>
    <row r="26" customFormat="false" ht="75" hidden="false" customHeight="true" outlineLevel="0" collapsed="false">
      <c r="A26" s="5" t="s">
        <v>235</v>
      </c>
      <c r="B26" s="6" t="s">
        <v>236</v>
      </c>
      <c r="C26" s="5" t="s">
        <v>48</v>
      </c>
      <c r="D26" s="5" t="s">
        <v>35</v>
      </c>
      <c r="E26" s="5"/>
      <c r="F26" s="6" t="s">
        <v>243</v>
      </c>
      <c r="G26" s="6"/>
      <c r="H26" s="6" t="s">
        <v>244</v>
      </c>
      <c r="I26" s="5" t="s">
        <v>51</v>
      </c>
      <c r="J26" s="5" t="s">
        <v>52</v>
      </c>
      <c r="K26" s="6" t="s">
        <v>245</v>
      </c>
      <c r="L26" s="7" t="s">
        <v>246</v>
      </c>
      <c r="M26" s="5" t="s">
        <v>63</v>
      </c>
      <c r="N26" s="15" t="s">
        <v>247</v>
      </c>
      <c r="O26" s="15" t="s">
        <v>248</v>
      </c>
      <c r="P26" s="8"/>
      <c r="Q26" s="6"/>
      <c r="R26" s="8"/>
      <c r="S26" s="8" t="s">
        <v>249</v>
      </c>
      <c r="T26" s="8" t="s">
        <v>250</v>
      </c>
      <c r="U26" s="8" t="s">
        <v>251</v>
      </c>
      <c r="V26" s="8" t="s">
        <v>252</v>
      </c>
      <c r="W26" s="8"/>
      <c r="X26" s="8"/>
      <c r="Y26" s="5" t="s">
        <v>44</v>
      </c>
      <c r="Z26" s="10" t="str">
        <f aca="false">REPLACE(AA26,SEARCH("M5-",AA26),LEN(AB26),AC26)</f>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26" s="8" t="s">
        <v>253</v>
      </c>
      <c r="AB26" s="8" t="str">
        <f aca="false">IF(D26&lt;&gt;"No hacer",CONCATENATE(A26,"-",LEFT(C26),"-",IF(A25&lt;&gt;A26,1,IF(C25=C26,RIGHT(AB25)+1,1))))</f>
        <v>M5-G-15d-E-1</v>
      </c>
      <c r="AC26" s="8" t="str">
        <f aca="false">CONCATENATE(AB26,"-BR")</f>
        <v>M5-G-15d-E-1-BR</v>
      </c>
      <c r="AD26" s="5" t="s">
        <v>46</v>
      </c>
      <c r="AE26" s="5"/>
      <c r="AF26" s="5" t="s">
        <v>47</v>
      </c>
    </row>
    <row r="27" customFormat="false" ht="75" hidden="false" customHeight="true" outlineLevel="0" collapsed="false">
      <c r="A27" s="5" t="s">
        <v>235</v>
      </c>
      <c r="B27" s="6" t="s">
        <v>236</v>
      </c>
      <c r="C27" s="5" t="s">
        <v>58</v>
      </c>
      <c r="D27" s="5" t="s">
        <v>35</v>
      </c>
      <c r="E27" s="5"/>
      <c r="F27" s="6" t="s">
        <v>254</v>
      </c>
      <c r="G27" s="6"/>
      <c r="H27" s="6" t="s">
        <v>255</v>
      </c>
      <c r="I27" s="5" t="s">
        <v>51</v>
      </c>
      <c r="J27" s="5" t="s">
        <v>52</v>
      </c>
      <c r="K27" s="6" t="s">
        <v>256</v>
      </c>
      <c r="L27" s="6" t="s">
        <v>257</v>
      </c>
      <c r="M27" s="5" t="s">
        <v>63</v>
      </c>
      <c r="N27" s="8"/>
      <c r="O27" s="8"/>
      <c r="P27" s="8"/>
      <c r="Q27" s="6"/>
      <c r="R27" s="8"/>
      <c r="S27" s="8" t="s">
        <v>258</v>
      </c>
      <c r="T27" s="8" t="s">
        <v>259</v>
      </c>
      <c r="U27" s="8" t="s">
        <v>260</v>
      </c>
      <c r="V27" s="8" t="s">
        <v>261</v>
      </c>
      <c r="W27" s="8"/>
      <c r="X27" s="8"/>
      <c r="Y27" s="5" t="s">
        <v>44</v>
      </c>
      <c r="Z27" s="10" t="str">
        <f aca="false">REPLACE(AA27,SEARCH("M5-",AA27),LEN(AB27),AC27)</f>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AA27" s="8" t="s">
        <v>262</v>
      </c>
      <c r="AB27" s="8" t="str">
        <f aca="false">IF(D27&lt;&gt;"No hacer",CONCATENATE(A27,"-",LEFT(C27),"-",IF(A26&lt;&gt;A27,1,IF(C26=C27,RIGHT(AB26)+1,1))))</f>
        <v>M5-G-15d-A-1</v>
      </c>
      <c r="AC27" s="8" t="str">
        <f aca="false">CONCATENATE(AB27,"-BR")</f>
        <v>M5-G-15d-A-1-BR</v>
      </c>
      <c r="AD27" s="5" t="s">
        <v>46</v>
      </c>
      <c r="AE27" s="5"/>
      <c r="AF27" s="5" t="s">
        <v>47</v>
      </c>
    </row>
    <row r="28" customFormat="false" ht="75" hidden="false" customHeight="true" outlineLevel="0" collapsed="false">
      <c r="A28" s="5" t="s">
        <v>235</v>
      </c>
      <c r="B28" s="6" t="s">
        <v>236</v>
      </c>
      <c r="C28" s="5" t="s">
        <v>58</v>
      </c>
      <c r="D28" s="5" t="s">
        <v>35</v>
      </c>
      <c r="E28" s="5"/>
      <c r="F28" s="6" t="s">
        <v>263</v>
      </c>
      <c r="G28" s="6"/>
      <c r="H28" s="6" t="s">
        <v>264</v>
      </c>
      <c r="I28" s="5" t="s">
        <v>51</v>
      </c>
      <c r="J28" s="5" t="s">
        <v>52</v>
      </c>
      <c r="K28" s="6" t="s">
        <v>265</v>
      </c>
      <c r="L28" s="6" t="s">
        <v>266</v>
      </c>
      <c r="M28" s="5" t="s">
        <v>63</v>
      </c>
      <c r="N28" s="8"/>
      <c r="O28" s="8"/>
      <c r="P28" s="8"/>
      <c r="Q28" s="6"/>
      <c r="R28" s="8"/>
      <c r="S28" s="8" t="s">
        <v>267</v>
      </c>
      <c r="T28" s="8" t="s">
        <v>268</v>
      </c>
      <c r="U28" s="8" t="s">
        <v>269</v>
      </c>
      <c r="V28" s="8" t="s">
        <v>270</v>
      </c>
      <c r="W28" s="8"/>
      <c r="X28" s="8"/>
      <c r="Y28" s="5" t="s">
        <v>44</v>
      </c>
      <c r="Z28" s="10" t="str">
        <f aca="false">REPLACE(AA28,SEARCH("M5-",AA28),LEN(AB28),AC28)</f>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AA28" s="8" t="s">
        <v>271</v>
      </c>
      <c r="AB28" s="8" t="str">
        <f aca="false">IF(D28&lt;&gt;"No hacer",CONCATENATE(A28,"-",LEFT(C28),"-",IF(A27&lt;&gt;A28,1,IF(C27=C28,RIGHT(AB27)+1,1))))</f>
        <v>M5-G-15d-A-2</v>
      </c>
      <c r="AC28" s="8" t="str">
        <f aca="false">CONCATENATE(AB28,"-BR")</f>
        <v>M5-G-15d-A-2-BR</v>
      </c>
      <c r="AD28" s="5" t="s">
        <v>46</v>
      </c>
      <c r="AE28" s="5"/>
      <c r="AF28" s="5" t="s">
        <v>47</v>
      </c>
    </row>
    <row r="29" customFormat="false" ht="75" hidden="false" customHeight="true" outlineLevel="0" collapsed="false">
      <c r="A29" s="5" t="s">
        <v>235</v>
      </c>
      <c r="B29" s="6" t="s">
        <v>236</v>
      </c>
      <c r="C29" s="5" t="s">
        <v>58</v>
      </c>
      <c r="D29" s="5" t="s">
        <v>35</v>
      </c>
      <c r="E29" s="16"/>
      <c r="F29" s="6" t="s">
        <v>272</v>
      </c>
      <c r="G29" s="6"/>
      <c r="H29" s="6" t="s">
        <v>273</v>
      </c>
      <c r="I29" s="5" t="s">
        <v>51</v>
      </c>
      <c r="J29" s="5" t="s">
        <v>52</v>
      </c>
      <c r="K29" s="6" t="s">
        <v>274</v>
      </c>
      <c r="L29" s="6" t="s">
        <v>275</v>
      </c>
      <c r="M29" s="5" t="s">
        <v>63</v>
      </c>
      <c r="N29" s="8"/>
      <c r="O29" s="8"/>
      <c r="P29" s="8"/>
      <c r="Q29" s="6"/>
      <c r="R29" s="8"/>
      <c r="S29" s="8" t="s">
        <v>276</v>
      </c>
      <c r="T29" s="8" t="s">
        <v>277</v>
      </c>
      <c r="U29" s="8" t="s">
        <v>278</v>
      </c>
      <c r="V29" s="8" t="s">
        <v>279</v>
      </c>
      <c r="W29" s="8"/>
      <c r="X29" s="8"/>
      <c r="Y29" s="5" t="s">
        <v>44</v>
      </c>
      <c r="Z29" s="10" t="str">
        <f aca="false">REPLACE(AA29,SEARCH("M5-",AA29),LEN(AB29),AC29)</f>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AA29" s="8" t="s">
        <v>280</v>
      </c>
      <c r="AB29" s="8" t="str">
        <f aca="false">IF(D29&lt;&gt;"No hacer",CONCATENATE(A29,"-",LEFT(C29),"-",IF(A28&lt;&gt;A29,1,IF(C28=C29,RIGHT(AB28)+1,1))))</f>
        <v>M5-G-15d-A-3</v>
      </c>
      <c r="AC29" s="8" t="str">
        <f aca="false">CONCATENATE(AB29,"-BR")</f>
        <v>M5-G-15d-A-3-BR</v>
      </c>
      <c r="AD29" s="5" t="s">
        <v>46</v>
      </c>
      <c r="AE29" s="5"/>
      <c r="AF29" s="5" t="s">
        <v>47</v>
      </c>
    </row>
    <row r="30" customFormat="false" ht="75" hidden="false" customHeight="true" outlineLevel="0" collapsed="false">
      <c r="A30" s="5" t="s">
        <v>235</v>
      </c>
      <c r="B30" s="6" t="s">
        <v>236</v>
      </c>
      <c r="C30" s="5" t="s">
        <v>58</v>
      </c>
      <c r="D30" s="5" t="s">
        <v>35</v>
      </c>
      <c r="E30" s="5"/>
      <c r="F30" s="8" t="s">
        <v>281</v>
      </c>
      <c r="G30" s="8"/>
      <c r="H30" s="8"/>
      <c r="I30" s="5" t="s">
        <v>38</v>
      </c>
      <c r="J30" s="5" t="s">
        <v>52</v>
      </c>
      <c r="K30" s="6" t="s">
        <v>282</v>
      </c>
      <c r="L30" s="6" t="s">
        <v>246</v>
      </c>
      <c r="M30" s="5" t="s">
        <v>63</v>
      </c>
      <c r="N30" s="8"/>
      <c r="O30" s="8"/>
      <c r="P30" s="8"/>
      <c r="Q30" s="5"/>
      <c r="R30" s="8"/>
      <c r="S30" s="8" t="s">
        <v>283</v>
      </c>
      <c r="T30" s="8" t="s">
        <v>284</v>
      </c>
      <c r="U30" s="8" t="s">
        <v>251</v>
      </c>
      <c r="V30" s="8" t="s">
        <v>285</v>
      </c>
      <c r="W30" s="8"/>
      <c r="X30" s="8"/>
      <c r="Y30" s="5" t="s">
        <v>44</v>
      </c>
      <c r="Z30" s="10" t="str">
        <f aca="false">REPLACE(AA30,SEARCH("M5-",AA30),LEN(AB30),AC30)</f>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0" s="8" t="s">
        <v>286</v>
      </c>
      <c r="AB30" s="8" t="str">
        <f aca="false">IF(D30&lt;&gt;"No hacer",CONCATENATE(A30,"-",LEFT(C30),"-",IF(A29&lt;&gt;A30,1,IF(C29=C30,RIGHT(AB29)+1,1))))</f>
        <v>M5-G-15d-A-4</v>
      </c>
      <c r="AC30" s="8" t="str">
        <f aca="false">CONCATENATE(AB30,"-BR")</f>
        <v>M5-G-15d-A-4-BR</v>
      </c>
      <c r="AD30" s="5" t="s">
        <v>46</v>
      </c>
      <c r="AE30" s="5"/>
      <c r="AF30" s="5" t="s">
        <v>47</v>
      </c>
    </row>
    <row r="31" customFormat="false" ht="75" hidden="false" customHeight="true" outlineLevel="0" collapsed="false">
      <c r="A31" s="5" t="s">
        <v>235</v>
      </c>
      <c r="B31" s="6" t="s">
        <v>236</v>
      </c>
      <c r="C31" s="5" t="s">
        <v>58</v>
      </c>
      <c r="D31" s="5" t="s">
        <v>35</v>
      </c>
      <c r="E31" s="5"/>
      <c r="F31" s="6" t="s">
        <v>287</v>
      </c>
      <c r="G31" s="6"/>
      <c r="H31" s="6" t="s">
        <v>288</v>
      </c>
      <c r="I31" s="5" t="s">
        <v>38</v>
      </c>
      <c r="J31" s="5" t="s">
        <v>52</v>
      </c>
      <c r="K31" s="6" t="s">
        <v>289</v>
      </c>
      <c r="L31" s="6" t="s">
        <v>246</v>
      </c>
      <c r="M31" s="5" t="s">
        <v>63</v>
      </c>
      <c r="N31" s="8"/>
      <c r="O31" s="8"/>
      <c r="P31" s="8"/>
      <c r="Q31" s="6"/>
      <c r="R31" s="8"/>
      <c r="S31" s="8" t="s">
        <v>290</v>
      </c>
      <c r="T31" s="8" t="s">
        <v>291</v>
      </c>
      <c r="U31" s="8" t="s">
        <v>251</v>
      </c>
      <c r="V31" s="8" t="s">
        <v>285</v>
      </c>
      <c r="W31" s="8"/>
      <c r="X31" s="8"/>
      <c r="Y31" s="5" t="s">
        <v>44</v>
      </c>
      <c r="Z31" s="10" t="str">
        <f aca="false">REPLACE(AA31,SEARCH("M5-",AA31),LEN(AB31),AC31)</f>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AA31" s="8" t="s">
        <v>292</v>
      </c>
      <c r="AB31" s="8" t="str">
        <f aca="false">IF(D31&lt;&gt;"No hacer",CONCATENATE(A31,"-",LEFT(C31),"-",IF(A30&lt;&gt;A31,1,IF(C30=C31,RIGHT(AB30)+1,1))))</f>
        <v>M5-G-15d-A-5</v>
      </c>
      <c r="AC31" s="8" t="str">
        <f aca="false">CONCATENATE(AB31,"-BR")</f>
        <v>M5-G-15d-A-5-BR</v>
      </c>
      <c r="AD31" s="5" t="s">
        <v>46</v>
      </c>
      <c r="AE31" s="5"/>
      <c r="AF31" s="5" t="s">
        <v>47</v>
      </c>
    </row>
    <row r="32" customFormat="false" ht="75" hidden="false" customHeight="true" outlineLevel="0" collapsed="false">
      <c r="A32" s="5" t="s">
        <v>293</v>
      </c>
      <c r="B32" s="6" t="s">
        <v>294</v>
      </c>
      <c r="C32" s="5" t="s">
        <v>34</v>
      </c>
      <c r="D32" s="5" t="s">
        <v>35</v>
      </c>
      <c r="E32" s="5"/>
      <c r="F32" s="6" t="s">
        <v>295</v>
      </c>
      <c r="G32" s="6"/>
      <c r="H32" s="6" t="s">
        <v>296</v>
      </c>
      <c r="I32" s="5" t="s">
        <v>38</v>
      </c>
      <c r="J32" s="5" t="s">
        <v>297</v>
      </c>
      <c r="K32" s="8" t="s">
        <v>40</v>
      </c>
      <c r="L32" s="8" t="s">
        <v>40</v>
      </c>
      <c r="M32" s="5" t="s">
        <v>41</v>
      </c>
      <c r="N32" s="8" t="s">
        <v>298</v>
      </c>
      <c r="O32" s="8" t="s">
        <v>299</v>
      </c>
      <c r="P32" s="8"/>
      <c r="Q32" s="6"/>
      <c r="R32" s="8"/>
      <c r="S32" s="8"/>
      <c r="T32" s="8"/>
      <c r="U32" s="8"/>
      <c r="V32" s="8"/>
      <c r="W32" s="8"/>
      <c r="X32" s="8"/>
      <c r="Y32" s="5" t="s">
        <v>44</v>
      </c>
      <c r="Z32" s="10" t="str">
        <f aca="false">REPLACE(AA32,SEARCH("M5-",AA32),LEN(AB32),AC32)</f>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AA32" s="8" t="s">
        <v>300</v>
      </c>
      <c r="AB32" s="8" t="str">
        <f aca="false">IF(D32&lt;&gt;"No hacer",CONCATENATE(A32,"-",LEFT(C32),"-",IF(A31&lt;&gt;A32,1,IF(C31=C32,RIGHT(AB31)+1,1))))</f>
        <v>M5-G-15e-I-1</v>
      </c>
      <c r="AC32" s="8" t="str">
        <f aca="false">CONCATENATE(AB32,"-BR")</f>
        <v>M5-G-15e-I-1-BR</v>
      </c>
      <c r="AD32" s="5" t="s">
        <v>46</v>
      </c>
      <c r="AE32" s="5"/>
      <c r="AF32" s="5" t="s">
        <v>47</v>
      </c>
    </row>
    <row r="33" customFormat="false" ht="75" hidden="false" customHeight="true" outlineLevel="0" collapsed="false">
      <c r="A33" s="5" t="s">
        <v>293</v>
      </c>
      <c r="B33" s="6" t="s">
        <v>294</v>
      </c>
      <c r="C33" s="5" t="s">
        <v>48</v>
      </c>
      <c r="D33" s="5" t="s">
        <v>35</v>
      </c>
      <c r="E33" s="5"/>
      <c r="F33" s="6" t="s">
        <v>301</v>
      </c>
      <c r="G33" s="6"/>
      <c r="H33" s="6" t="s">
        <v>244</v>
      </c>
      <c r="I33" s="5" t="s">
        <v>51</v>
      </c>
      <c r="J33" s="5" t="s">
        <v>52</v>
      </c>
      <c r="K33" s="8" t="s">
        <v>302</v>
      </c>
      <c r="L33" s="8" t="s">
        <v>303</v>
      </c>
      <c r="M33" s="5" t="s">
        <v>63</v>
      </c>
      <c r="N33" s="15"/>
      <c r="O33" s="15"/>
      <c r="P33" s="8"/>
      <c r="Q33" s="5"/>
      <c r="R33" s="8"/>
      <c r="S33" s="8" t="s">
        <v>304</v>
      </c>
      <c r="T33" s="8" t="s">
        <v>305</v>
      </c>
      <c r="U33" s="8" t="s">
        <v>306</v>
      </c>
      <c r="V33" s="8" t="s">
        <v>307</v>
      </c>
      <c r="W33" s="8"/>
      <c r="X33" s="8"/>
      <c r="Y33" s="5" t="s">
        <v>44</v>
      </c>
      <c r="Z33" s="10" t="str">
        <f aca="false">REPLACE(AA33,SEARCH("M5-",AA33),LEN(AB33),AC33)</f>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AA33" s="8" t="s">
        <v>308</v>
      </c>
      <c r="AB33" s="8" t="str">
        <f aca="false">IF(D33&lt;&gt;"No hacer",CONCATENATE(A33,"-",LEFT(C33),"-",IF(A32&lt;&gt;A33,1,IF(C32=C33,RIGHT(AB32)+1,1))))</f>
        <v>M5-G-15e-E-1</v>
      </c>
      <c r="AC33" s="8" t="str">
        <f aca="false">CONCATENATE(AB33,"-BR")</f>
        <v>M5-G-15e-E-1-BR</v>
      </c>
      <c r="AD33" s="5" t="s">
        <v>46</v>
      </c>
      <c r="AE33" s="5"/>
      <c r="AF33" s="5" t="s">
        <v>47</v>
      </c>
    </row>
    <row r="34" customFormat="false" ht="75" hidden="false" customHeight="true" outlineLevel="0" collapsed="false">
      <c r="A34" s="5" t="s">
        <v>293</v>
      </c>
      <c r="B34" s="6" t="s">
        <v>294</v>
      </c>
      <c r="C34" s="5" t="s">
        <v>58</v>
      </c>
      <c r="D34" s="5" t="s">
        <v>35</v>
      </c>
      <c r="E34" s="5"/>
      <c r="F34" s="6" t="s">
        <v>309</v>
      </c>
      <c r="G34" s="6"/>
      <c r="H34" s="6" t="s">
        <v>310</v>
      </c>
      <c r="I34" s="5" t="s">
        <v>38</v>
      </c>
      <c r="J34" s="5" t="s">
        <v>52</v>
      </c>
      <c r="K34" s="8" t="s">
        <v>311</v>
      </c>
      <c r="L34" s="8" t="s">
        <v>303</v>
      </c>
      <c r="M34" s="5" t="s">
        <v>63</v>
      </c>
      <c r="N34" s="8"/>
      <c r="O34" s="8"/>
      <c r="P34" s="8"/>
      <c r="Q34" s="6"/>
      <c r="R34" s="8"/>
      <c r="S34" s="8" t="s">
        <v>312</v>
      </c>
      <c r="T34" s="8" t="s">
        <v>313</v>
      </c>
      <c r="U34" s="8" t="s">
        <v>306</v>
      </c>
      <c r="V34" s="8" t="s">
        <v>314</v>
      </c>
      <c r="W34" s="8"/>
      <c r="X34" s="8"/>
      <c r="Y34" s="5" t="s">
        <v>44</v>
      </c>
      <c r="Z34" s="10" t="str">
        <f aca="false">REPLACE(AA34,SEARCH("M5-",AA34),LEN(AB34),AC34)</f>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AA34" s="8" t="s">
        <v>315</v>
      </c>
      <c r="AB34" s="8" t="str">
        <f aca="false">IF(D34&lt;&gt;"No hacer",CONCATENATE(A34,"-",LEFT(C34),"-",IF(A33&lt;&gt;A34,1,IF(C33=C34,RIGHT(AB33)+1,1))))</f>
        <v>M5-G-15e-A-1</v>
      </c>
      <c r="AC34" s="8" t="str">
        <f aca="false">CONCATENATE(AB34,"-BR")</f>
        <v>M5-G-15e-A-1-BR</v>
      </c>
      <c r="AD34" s="5" t="s">
        <v>46</v>
      </c>
      <c r="AE34" s="5"/>
      <c r="AF34" s="5" t="s">
        <v>47</v>
      </c>
    </row>
    <row r="35" customFormat="false" ht="75" hidden="false" customHeight="true" outlineLevel="0" collapsed="false">
      <c r="A35" s="5" t="s">
        <v>293</v>
      </c>
      <c r="B35" s="6" t="s">
        <v>294</v>
      </c>
      <c r="C35" s="5" t="s">
        <v>58</v>
      </c>
      <c r="D35" s="5" t="s">
        <v>35</v>
      </c>
      <c r="E35" s="5"/>
      <c r="F35" s="6" t="s">
        <v>316</v>
      </c>
      <c r="G35" s="6"/>
      <c r="H35" s="6" t="s">
        <v>317</v>
      </c>
      <c r="I35" s="5" t="s">
        <v>38</v>
      </c>
      <c r="J35" s="5" t="s">
        <v>52</v>
      </c>
      <c r="K35" s="6" t="s">
        <v>318</v>
      </c>
      <c r="L35" s="7" t="s">
        <v>303</v>
      </c>
      <c r="M35" s="5" t="s">
        <v>63</v>
      </c>
      <c r="N35" s="8"/>
      <c r="O35" s="8"/>
      <c r="P35" s="8"/>
      <c r="Q35" s="6"/>
      <c r="R35" s="8"/>
      <c r="S35" s="8" t="s">
        <v>319</v>
      </c>
      <c r="T35" s="8" t="s">
        <v>320</v>
      </c>
      <c r="U35" s="8" t="s">
        <v>306</v>
      </c>
      <c r="V35" s="8" t="s">
        <v>321</v>
      </c>
      <c r="W35" s="8"/>
      <c r="X35" s="8"/>
      <c r="Y35" s="5" t="s">
        <v>44</v>
      </c>
      <c r="Z35" s="10" t="str">
        <f aca="false">REPLACE(AA35,SEARCH("M5-",AA35),LEN(AB35),AC35)</f>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AA35" s="8" t="s">
        <v>322</v>
      </c>
      <c r="AB35" s="8" t="str">
        <f aca="false">IF(D35&lt;&gt;"No hacer",CONCATENATE(A35,"-",LEFT(C35),"-",IF(A34&lt;&gt;A35,1,IF(C34=C35,RIGHT(AB34)+1,1))))</f>
        <v>M5-G-15e-A-2</v>
      </c>
      <c r="AC35" s="8" t="str">
        <f aca="false">CONCATENATE(AB35,"-BR")</f>
        <v>M5-G-15e-A-2-BR</v>
      </c>
      <c r="AD35" s="5" t="s">
        <v>46</v>
      </c>
      <c r="AE35" s="5"/>
      <c r="AF35" s="5" t="s">
        <v>47</v>
      </c>
    </row>
    <row r="36" customFormat="false" ht="75" hidden="false" customHeight="true" outlineLevel="0" collapsed="false">
      <c r="A36" s="5" t="s">
        <v>293</v>
      </c>
      <c r="B36" s="6" t="s">
        <v>294</v>
      </c>
      <c r="C36" s="5" t="s">
        <v>58</v>
      </c>
      <c r="D36" s="5" t="s">
        <v>35</v>
      </c>
      <c r="E36" s="5"/>
      <c r="F36" s="6" t="s">
        <v>323</v>
      </c>
      <c r="G36" s="6"/>
      <c r="H36" s="6" t="s">
        <v>324</v>
      </c>
      <c r="I36" s="5" t="s">
        <v>38</v>
      </c>
      <c r="J36" s="5" t="s">
        <v>52</v>
      </c>
      <c r="K36" s="6" t="s">
        <v>325</v>
      </c>
      <c r="L36" s="7" t="s">
        <v>303</v>
      </c>
      <c r="M36" s="5" t="s">
        <v>63</v>
      </c>
      <c r="N36" s="8"/>
      <c r="O36" s="8"/>
      <c r="P36" s="8"/>
      <c r="Q36" s="6"/>
      <c r="R36" s="8"/>
      <c r="S36" s="8" t="s">
        <v>326</v>
      </c>
      <c r="T36" s="8" t="s">
        <v>327</v>
      </c>
      <c r="U36" s="8" t="s">
        <v>306</v>
      </c>
      <c r="V36" s="8" t="s">
        <v>328</v>
      </c>
      <c r="W36" s="8"/>
      <c r="X36" s="8"/>
      <c r="Y36" s="5" t="s">
        <v>44</v>
      </c>
      <c r="Z36" s="10" t="str">
        <f aca="false">REPLACE(AA36,SEARCH("M5-",AA36),LEN(AB36),AC36)</f>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AA36" s="8" t="s">
        <v>329</v>
      </c>
      <c r="AB36" s="8" t="str">
        <f aca="false">IF(D36&lt;&gt;"No hacer",CONCATENATE(A36,"-",LEFT(C36),"-",IF(A35&lt;&gt;A36,1,IF(C35=C36,RIGHT(AB35)+1,1))))</f>
        <v>M5-G-15e-A-3</v>
      </c>
      <c r="AC36" s="8" t="str">
        <f aca="false">CONCATENATE(AB36,"-BR")</f>
        <v>M5-G-15e-A-3-BR</v>
      </c>
      <c r="AD36" s="5" t="s">
        <v>46</v>
      </c>
      <c r="AE36" s="5"/>
      <c r="AF36" s="5" t="s">
        <v>47</v>
      </c>
    </row>
    <row r="37" customFormat="false" ht="75" hidden="false" customHeight="true" outlineLevel="0" collapsed="false">
      <c r="A37" s="5" t="s">
        <v>293</v>
      </c>
      <c r="B37" s="6" t="s">
        <v>294</v>
      </c>
      <c r="C37" s="5" t="s">
        <v>58</v>
      </c>
      <c r="D37" s="5" t="s">
        <v>35</v>
      </c>
      <c r="E37" s="5"/>
      <c r="F37" s="6" t="s">
        <v>330</v>
      </c>
      <c r="G37" s="6"/>
      <c r="H37" s="6" t="s">
        <v>331</v>
      </c>
      <c r="I37" s="5" t="s">
        <v>38</v>
      </c>
      <c r="J37" s="5" t="s">
        <v>52</v>
      </c>
      <c r="K37" s="6" t="s">
        <v>332</v>
      </c>
      <c r="L37" s="7" t="s">
        <v>303</v>
      </c>
      <c r="M37" s="5" t="s">
        <v>63</v>
      </c>
      <c r="N37" s="8"/>
      <c r="O37" s="8"/>
      <c r="P37" s="8"/>
      <c r="Q37" s="6"/>
      <c r="R37" s="8"/>
      <c r="S37" s="8" t="s">
        <v>333</v>
      </c>
      <c r="T37" s="8" t="s">
        <v>334</v>
      </c>
      <c r="U37" s="8" t="s">
        <v>306</v>
      </c>
      <c r="V37" s="8" t="s">
        <v>335</v>
      </c>
      <c r="W37" s="8"/>
      <c r="X37" s="8"/>
      <c r="Y37" s="5" t="s">
        <v>44</v>
      </c>
      <c r="Z37" s="10" t="str">
        <f aca="false">REPLACE(AA37,SEARCH("M5-",AA37),LEN(AB37),AC37)</f>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AA37" s="8" t="s">
        <v>336</v>
      </c>
      <c r="AB37" s="8" t="str">
        <f aca="false">IF(D37&lt;&gt;"No hacer",CONCATENATE(A37,"-",LEFT(C37),"-",IF(A36&lt;&gt;A37,1,IF(C36=C37,RIGHT(AB36)+1,1))))</f>
        <v>M5-G-15e-A-4</v>
      </c>
      <c r="AC37" s="8" t="str">
        <f aca="false">CONCATENATE(AB37,"-BR")</f>
        <v>M5-G-15e-A-4-BR</v>
      </c>
      <c r="AD37" s="5" t="s">
        <v>46</v>
      </c>
      <c r="AE37" s="5"/>
      <c r="AF37" s="5" t="s">
        <v>47</v>
      </c>
    </row>
    <row r="38" customFormat="false" ht="75" hidden="false" customHeight="true" outlineLevel="0" collapsed="false">
      <c r="A38" s="5" t="s">
        <v>293</v>
      </c>
      <c r="B38" s="6" t="s">
        <v>294</v>
      </c>
      <c r="C38" s="5" t="s">
        <v>58</v>
      </c>
      <c r="D38" s="5" t="s">
        <v>35</v>
      </c>
      <c r="E38" s="5"/>
      <c r="F38" s="6" t="s">
        <v>337</v>
      </c>
      <c r="G38" s="6"/>
      <c r="H38" s="6" t="s">
        <v>338</v>
      </c>
      <c r="I38" s="5" t="s">
        <v>38</v>
      </c>
      <c r="J38" s="5" t="s">
        <v>52</v>
      </c>
      <c r="K38" s="6" t="s">
        <v>332</v>
      </c>
      <c r="L38" s="8" t="s">
        <v>303</v>
      </c>
      <c r="M38" s="5" t="s">
        <v>63</v>
      </c>
      <c r="N38" s="8"/>
      <c r="O38" s="8"/>
      <c r="P38" s="8"/>
      <c r="Q38" s="6"/>
      <c r="R38" s="8"/>
      <c r="S38" s="8" t="s">
        <v>339</v>
      </c>
      <c r="T38" s="8" t="s">
        <v>340</v>
      </c>
      <c r="U38" s="8" t="s">
        <v>306</v>
      </c>
      <c r="V38" s="8" t="s">
        <v>341</v>
      </c>
      <c r="W38" s="8"/>
      <c r="X38" s="8"/>
      <c r="Y38" s="5" t="s">
        <v>44</v>
      </c>
      <c r="Z38" s="10" t="str">
        <f aca="false">REPLACE(AA38,SEARCH("M5-",AA38),LEN(AB38),AC38)</f>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AA38" s="8" t="s">
        <v>342</v>
      </c>
      <c r="AB38" s="8" t="str">
        <f aca="false">IF(D38&lt;&gt;"No hacer",CONCATENATE(A38,"-",LEFT(C38),"-",IF(A37&lt;&gt;A38,1,IF(C37=C38,RIGHT(AB37)+1,1))))</f>
        <v>M5-G-15e-A-5</v>
      </c>
      <c r="AC38" s="8" t="str">
        <f aca="false">CONCATENATE(AB38,"-BR")</f>
        <v>M5-G-15e-A-5-BR</v>
      </c>
      <c r="AD38" s="5" t="s">
        <v>46</v>
      </c>
      <c r="AE38" s="5"/>
      <c r="AF38" s="5" t="s">
        <v>47</v>
      </c>
    </row>
    <row r="39" customFormat="false" ht="75" hidden="false" customHeight="true" outlineLevel="0" collapsed="false">
      <c r="A39" s="5" t="s">
        <v>343</v>
      </c>
      <c r="B39" s="6" t="s">
        <v>344</v>
      </c>
      <c r="C39" s="5" t="s">
        <v>34</v>
      </c>
      <c r="D39" s="5" t="s">
        <v>35</v>
      </c>
      <c r="E39" s="5"/>
      <c r="F39" s="6" t="s">
        <v>345</v>
      </c>
      <c r="G39" s="6"/>
      <c r="H39" s="6"/>
      <c r="I39" s="5" t="s">
        <v>51</v>
      </c>
      <c r="J39" s="5" t="s">
        <v>346</v>
      </c>
      <c r="K39" s="6" t="s">
        <v>347</v>
      </c>
      <c r="L39" s="6" t="s">
        <v>40</v>
      </c>
      <c r="M39" s="5" t="s">
        <v>41</v>
      </c>
      <c r="N39" s="8" t="s">
        <v>348</v>
      </c>
      <c r="O39" s="6" t="s">
        <v>349</v>
      </c>
      <c r="P39" s="8"/>
      <c r="Q39" s="5"/>
      <c r="R39" s="8"/>
      <c r="S39" s="8"/>
      <c r="T39" s="8"/>
      <c r="U39" s="8"/>
      <c r="V39" s="8"/>
      <c r="W39" s="8"/>
      <c r="X39" s="8"/>
      <c r="Y39" s="5" t="s">
        <v>44</v>
      </c>
      <c r="Z39" s="10" t="str">
        <f aca="false">REPLACE(AA39,SEARCH("M5-",AA39),LEN(AB39),AC39)</f>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AA39" s="10" t="s">
        <v>350</v>
      </c>
      <c r="AB39" s="8" t="str">
        <f aca="false">IF(D39&lt;&gt;"No hacer",CONCATENATE(A39,"-",LEFT(C39),"-",IF(A38&lt;&gt;A39,1,IF(C38=C39,RIGHT(AB38)+1,1))))</f>
        <v>M5-G-1a-I-1</v>
      </c>
      <c r="AC39" s="8" t="str">
        <f aca="false">CONCATENATE(AB39,"-BR")</f>
        <v>M5-G-1a-I-1-BR</v>
      </c>
      <c r="AD39" s="5" t="s">
        <v>46</v>
      </c>
      <c r="AE39" s="5" t="s">
        <v>351</v>
      </c>
      <c r="AF39" s="5" t="s">
        <v>47</v>
      </c>
    </row>
    <row r="40" customFormat="false" ht="75" hidden="false" customHeight="true" outlineLevel="0" collapsed="false">
      <c r="A40" s="5" t="s">
        <v>343</v>
      </c>
      <c r="B40" s="6" t="s">
        <v>344</v>
      </c>
      <c r="C40" s="5" t="s">
        <v>48</v>
      </c>
      <c r="D40" s="5" t="s">
        <v>35</v>
      </c>
      <c r="E40" s="5"/>
      <c r="F40" s="6" t="s">
        <v>352</v>
      </c>
      <c r="G40" s="6"/>
      <c r="H40" s="6" t="s">
        <v>353</v>
      </c>
      <c r="I40" s="5" t="s">
        <v>51</v>
      </c>
      <c r="J40" s="5" t="s">
        <v>297</v>
      </c>
      <c r="K40" s="6" t="s">
        <v>354</v>
      </c>
      <c r="L40" s="6"/>
      <c r="M40" s="5" t="s">
        <v>41</v>
      </c>
      <c r="N40" s="8" t="s">
        <v>348</v>
      </c>
      <c r="O40" s="6" t="s">
        <v>355</v>
      </c>
      <c r="P40" s="8"/>
      <c r="Q40" s="5"/>
      <c r="R40" s="8"/>
      <c r="S40" s="8"/>
      <c r="T40" s="8"/>
      <c r="U40" s="8"/>
      <c r="V40" s="8"/>
      <c r="W40" s="8"/>
      <c r="X40" s="8"/>
      <c r="Y40" s="5" t="s">
        <v>44</v>
      </c>
      <c r="Z40" s="10" t="str">
        <f aca="false">REPLACE(AA40,SEARCH("M5-",AA40),LEN(AB40),AC40)</f>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AA40" s="10" t="s">
        <v>356</v>
      </c>
      <c r="AB40" s="8" t="str">
        <f aca="false">IF(D40&lt;&gt;"No hacer",CONCATENATE(A40,"-",LEFT(C40),"-",IF(A39&lt;&gt;A40,1,IF(C39=C40,RIGHT(AB39)+1,1))))</f>
        <v>M5-G-1a-E-1</v>
      </c>
      <c r="AC40" s="8" t="str">
        <f aca="false">CONCATENATE(AB40,"-BR")</f>
        <v>M5-G-1a-E-1-BR</v>
      </c>
      <c r="AD40" s="5" t="s">
        <v>46</v>
      </c>
      <c r="AE40" s="5" t="s">
        <v>351</v>
      </c>
      <c r="AF40" s="5" t="s">
        <v>47</v>
      </c>
    </row>
    <row r="41" customFormat="false" ht="75" hidden="false" customHeight="true" outlineLevel="0" collapsed="false">
      <c r="A41" s="5" t="s">
        <v>343</v>
      </c>
      <c r="B41" s="6" t="s">
        <v>344</v>
      </c>
      <c r="C41" s="5" t="s">
        <v>58</v>
      </c>
      <c r="D41" s="5" t="s">
        <v>35</v>
      </c>
      <c r="E41" s="5"/>
      <c r="F41" s="6" t="s">
        <v>357</v>
      </c>
      <c r="G41" s="6"/>
      <c r="H41" s="6"/>
      <c r="I41" s="5" t="s">
        <v>51</v>
      </c>
      <c r="J41" s="5" t="s">
        <v>52</v>
      </c>
      <c r="K41" s="6" t="s">
        <v>358</v>
      </c>
      <c r="L41" s="6" t="s">
        <v>359</v>
      </c>
      <c r="M41" s="5" t="s">
        <v>41</v>
      </c>
      <c r="N41" s="8" t="s">
        <v>348</v>
      </c>
      <c r="O41" s="6" t="s">
        <v>360</v>
      </c>
      <c r="P41" s="8"/>
      <c r="Q41" s="5"/>
      <c r="R41" s="8"/>
      <c r="S41" s="8"/>
      <c r="T41" s="8"/>
      <c r="U41" s="8"/>
      <c r="V41" s="8"/>
      <c r="W41" s="8"/>
      <c r="X41" s="8"/>
      <c r="Y41" s="5" t="s">
        <v>44</v>
      </c>
      <c r="Z41" s="10" t="str">
        <f aca="false">REPLACE(AA41,SEARCH("M5-",AA41),LEN(AB41),AC41)</f>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AA41" s="10" t="s">
        <v>361</v>
      </c>
      <c r="AB41" s="8" t="str">
        <f aca="false">IF(D41&lt;&gt;"No hacer",CONCATENATE(A41,"-",LEFT(C41),"-",IF(A40&lt;&gt;A41,1,IF(C40=C41,RIGHT(AB40)+1,1))))</f>
        <v>M5-G-1a-A-1</v>
      </c>
      <c r="AC41" s="8" t="str">
        <f aca="false">CONCATENATE(AB41,"-BR")</f>
        <v>M5-G-1a-A-1-BR</v>
      </c>
      <c r="AD41" s="5" t="s">
        <v>46</v>
      </c>
      <c r="AE41" s="5" t="s">
        <v>351</v>
      </c>
      <c r="AF41" s="5" t="s">
        <v>47</v>
      </c>
    </row>
    <row r="42" customFormat="false" ht="75" hidden="false" customHeight="true" outlineLevel="0" collapsed="false">
      <c r="A42" s="5" t="s">
        <v>343</v>
      </c>
      <c r="B42" s="6" t="s">
        <v>344</v>
      </c>
      <c r="C42" s="5" t="s">
        <v>58</v>
      </c>
      <c r="D42" s="5" t="s">
        <v>35</v>
      </c>
      <c r="E42" s="5"/>
      <c r="F42" s="6" t="s">
        <v>362</v>
      </c>
      <c r="G42" s="6"/>
      <c r="H42" s="6"/>
      <c r="I42" s="5" t="s">
        <v>51</v>
      </c>
      <c r="J42" s="5" t="s">
        <v>52</v>
      </c>
      <c r="K42" s="6" t="s">
        <v>358</v>
      </c>
      <c r="L42" s="6" t="s">
        <v>363</v>
      </c>
      <c r="M42" s="5" t="s">
        <v>41</v>
      </c>
      <c r="N42" s="8" t="s">
        <v>348</v>
      </c>
      <c r="O42" s="6" t="s">
        <v>364</v>
      </c>
      <c r="P42" s="8"/>
      <c r="Q42" s="5"/>
      <c r="R42" s="8"/>
      <c r="S42" s="8"/>
      <c r="T42" s="8"/>
      <c r="U42" s="8"/>
      <c r="V42" s="8"/>
      <c r="W42" s="8"/>
      <c r="X42" s="8"/>
      <c r="Y42" s="5" t="s">
        <v>44</v>
      </c>
      <c r="Z42" s="10" t="str">
        <f aca="false">REPLACE(AA42,SEARCH("M5-",AA42),LEN(AB42),AC42)</f>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AA42" s="10" t="s">
        <v>365</v>
      </c>
      <c r="AB42" s="8" t="str">
        <f aca="false">IF(D42&lt;&gt;"No hacer",CONCATENATE(A42,"-",LEFT(C42),"-",IF(A41&lt;&gt;A42,1,IF(C41=C42,RIGHT(AB41)+1,1))))</f>
        <v>M5-G-1a-A-2</v>
      </c>
      <c r="AC42" s="8" t="str">
        <f aca="false">CONCATENATE(AB42,"-BR")</f>
        <v>M5-G-1a-A-2-BR</v>
      </c>
      <c r="AD42" s="5" t="s">
        <v>46</v>
      </c>
      <c r="AE42" s="5" t="s">
        <v>351</v>
      </c>
      <c r="AF42" s="5" t="s">
        <v>47</v>
      </c>
    </row>
    <row r="43" customFormat="false" ht="75" hidden="false" customHeight="true" outlineLevel="0" collapsed="false">
      <c r="A43" s="5" t="s">
        <v>343</v>
      </c>
      <c r="B43" s="6" t="s">
        <v>344</v>
      </c>
      <c r="C43" s="5" t="s">
        <v>58</v>
      </c>
      <c r="D43" s="5" t="s">
        <v>35</v>
      </c>
      <c r="E43" s="5"/>
      <c r="F43" s="6" t="s">
        <v>366</v>
      </c>
      <c r="G43" s="6"/>
      <c r="H43" s="6"/>
      <c r="I43" s="5" t="s">
        <v>51</v>
      </c>
      <c r="J43" s="5" t="s">
        <v>52</v>
      </c>
      <c r="K43" s="6" t="s">
        <v>358</v>
      </c>
      <c r="L43" s="6" t="s">
        <v>367</v>
      </c>
      <c r="M43" s="5" t="s">
        <v>41</v>
      </c>
      <c r="N43" s="8" t="s">
        <v>348</v>
      </c>
      <c r="O43" s="6" t="s">
        <v>368</v>
      </c>
      <c r="P43" s="8"/>
      <c r="Q43" s="5"/>
      <c r="R43" s="8"/>
      <c r="S43" s="8"/>
      <c r="T43" s="8"/>
      <c r="U43" s="8"/>
      <c r="V43" s="8"/>
      <c r="W43" s="8"/>
      <c r="X43" s="8"/>
      <c r="Y43" s="5" t="s">
        <v>44</v>
      </c>
      <c r="Z43" s="10" t="str">
        <f aca="false">REPLACE(AA43,SEARCH("M5-",AA43),LEN(AB43),AC43)</f>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AA43" s="10" t="s">
        <v>369</v>
      </c>
      <c r="AB43" s="8" t="str">
        <f aca="false">IF(D43&lt;&gt;"No hacer",CONCATENATE(A43,"-",LEFT(C43),"-",IF(A42&lt;&gt;A43,1,IF(C42=C43,RIGHT(AB42)+1,1))))</f>
        <v>M5-G-1a-A-3</v>
      </c>
      <c r="AC43" s="8" t="str">
        <f aca="false">CONCATENATE(AB43,"-BR")</f>
        <v>M5-G-1a-A-3-BR</v>
      </c>
      <c r="AD43" s="5" t="s">
        <v>46</v>
      </c>
      <c r="AE43" s="5" t="s">
        <v>351</v>
      </c>
      <c r="AF43" s="5" t="s">
        <v>47</v>
      </c>
    </row>
    <row r="44" customFormat="false" ht="75" hidden="false" customHeight="true" outlineLevel="0" collapsed="false">
      <c r="A44" s="5" t="s">
        <v>343</v>
      </c>
      <c r="B44" s="6" t="s">
        <v>344</v>
      </c>
      <c r="C44" s="5" t="s">
        <v>58</v>
      </c>
      <c r="D44" s="5" t="s">
        <v>35</v>
      </c>
      <c r="E44" s="5"/>
      <c r="F44" s="6" t="s">
        <v>370</v>
      </c>
      <c r="G44" s="6"/>
      <c r="H44" s="6"/>
      <c r="I44" s="5" t="s">
        <v>51</v>
      </c>
      <c r="J44" s="5" t="s">
        <v>52</v>
      </c>
      <c r="K44" s="6" t="s">
        <v>358</v>
      </c>
      <c r="L44" s="6" t="s">
        <v>371</v>
      </c>
      <c r="M44" s="5" t="s">
        <v>41</v>
      </c>
      <c r="N44" s="8" t="s">
        <v>348</v>
      </c>
      <c r="O44" s="6" t="s">
        <v>372</v>
      </c>
      <c r="P44" s="8"/>
      <c r="Q44" s="5"/>
      <c r="R44" s="8"/>
      <c r="S44" s="8"/>
      <c r="T44" s="8"/>
      <c r="U44" s="8"/>
      <c r="V44" s="8"/>
      <c r="W44" s="8"/>
      <c r="X44" s="8"/>
      <c r="Y44" s="5" t="s">
        <v>44</v>
      </c>
      <c r="Z44" s="10" t="str">
        <f aca="false">REPLACE(AA44,SEARCH("M5-",AA44),LEN(AB44),AC44)</f>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AA44" s="10" t="s">
        <v>373</v>
      </c>
      <c r="AB44" s="8" t="str">
        <f aca="false">IF(D44&lt;&gt;"No hacer",CONCATENATE(A44,"-",LEFT(C44),"-",IF(A43&lt;&gt;A44,1,IF(C43=C44,RIGHT(AB43)+1,1))))</f>
        <v>M5-G-1a-A-4</v>
      </c>
      <c r="AC44" s="8" t="str">
        <f aca="false">CONCATENATE(AB44,"-BR")</f>
        <v>M5-G-1a-A-4-BR</v>
      </c>
      <c r="AD44" s="5" t="s">
        <v>46</v>
      </c>
      <c r="AE44" s="5" t="s">
        <v>351</v>
      </c>
      <c r="AF44" s="5" t="s">
        <v>47</v>
      </c>
    </row>
    <row r="45" customFormat="false" ht="75" hidden="false" customHeight="true" outlineLevel="0" collapsed="false">
      <c r="A45" s="5" t="s">
        <v>343</v>
      </c>
      <c r="B45" s="6" t="s">
        <v>344</v>
      </c>
      <c r="C45" s="5" t="s">
        <v>58</v>
      </c>
      <c r="D45" s="5" t="s">
        <v>35</v>
      </c>
      <c r="E45" s="5"/>
      <c r="F45" s="6" t="s">
        <v>374</v>
      </c>
      <c r="G45" s="6"/>
      <c r="H45" s="6"/>
      <c r="I45" s="5" t="s">
        <v>51</v>
      </c>
      <c r="J45" s="5" t="s">
        <v>52</v>
      </c>
      <c r="K45" s="6" t="s">
        <v>358</v>
      </c>
      <c r="L45" s="6" t="s">
        <v>375</v>
      </c>
      <c r="M45" s="5" t="s">
        <v>41</v>
      </c>
      <c r="N45" s="8" t="s">
        <v>348</v>
      </c>
      <c r="O45" s="6" t="s">
        <v>376</v>
      </c>
      <c r="P45" s="17"/>
      <c r="Q45" s="5"/>
      <c r="R45" s="8"/>
      <c r="S45" s="8"/>
      <c r="T45" s="8"/>
      <c r="U45" s="8"/>
      <c r="V45" s="8"/>
      <c r="W45" s="8"/>
      <c r="X45" s="8"/>
      <c r="Y45" s="5" t="s">
        <v>44</v>
      </c>
      <c r="Z45" s="10" t="str">
        <f aca="false">REPLACE(AA45,SEARCH("M5-",AA45),LEN(AB45),AC45)</f>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AA45" s="10" t="s">
        <v>377</v>
      </c>
      <c r="AB45" s="8" t="str">
        <f aca="false">IF(D45&lt;&gt;"No hacer",CONCATENATE(A45,"-",LEFT(C45),"-",IF(A44&lt;&gt;A45,1,IF(C44=C45,RIGHT(AB44)+1,1))))</f>
        <v>M5-G-1a-A-5</v>
      </c>
      <c r="AC45" s="8" t="str">
        <f aca="false">CONCATENATE(AB45,"-BR")</f>
        <v>M5-G-1a-A-5-BR</v>
      </c>
      <c r="AD45" s="5" t="s">
        <v>46</v>
      </c>
      <c r="AE45" s="5" t="s">
        <v>351</v>
      </c>
      <c r="AF45" s="5" t="s">
        <v>47</v>
      </c>
    </row>
    <row r="46" customFormat="false" ht="75" hidden="false" customHeight="true" outlineLevel="0" collapsed="false">
      <c r="A46" s="5" t="s">
        <v>378</v>
      </c>
      <c r="B46" s="6" t="s">
        <v>379</v>
      </c>
      <c r="C46" s="5" t="s">
        <v>34</v>
      </c>
      <c r="D46" s="5" t="s">
        <v>35</v>
      </c>
      <c r="E46" s="5"/>
      <c r="F46" s="6" t="s">
        <v>380</v>
      </c>
      <c r="G46" s="6"/>
      <c r="H46" s="6"/>
      <c r="I46" s="5" t="s">
        <v>51</v>
      </c>
      <c r="J46" s="5" t="s">
        <v>381</v>
      </c>
      <c r="K46" s="8" t="s">
        <v>40</v>
      </c>
      <c r="L46" s="8" t="s">
        <v>40</v>
      </c>
      <c r="M46" s="5" t="s">
        <v>41</v>
      </c>
      <c r="N46" s="8" t="s">
        <v>382</v>
      </c>
      <c r="O46" s="6" t="s">
        <v>383</v>
      </c>
      <c r="P46" s="8"/>
      <c r="Q46" s="6"/>
      <c r="R46" s="8"/>
      <c r="S46" s="8"/>
      <c r="T46" s="8"/>
      <c r="U46" s="8"/>
      <c r="V46" s="8"/>
      <c r="W46" s="8"/>
      <c r="X46" s="8"/>
      <c r="Y46" s="5" t="s">
        <v>44</v>
      </c>
      <c r="Z46" s="10" t="str">
        <f aca="false">REPLACE(AA46,SEARCH("M5-",AA46),LEN(AB46),AC46)</f>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AA46" s="10" t="s">
        <v>384</v>
      </c>
      <c r="AB46" s="8" t="str">
        <f aca="false">IF(D46&lt;&gt;"No hacer",CONCATENATE(A46,"-",LEFT(C46),"-",IF(A45&lt;&gt;A46,1,IF(C45=C46,RIGHT(AB45)+1,1))))</f>
        <v>M5-G-2a-I-1</v>
      </c>
      <c r="AC46" s="8" t="str">
        <f aca="false">CONCATENATE(AB46,"-BR")</f>
        <v>M5-G-2a-I-1-BR</v>
      </c>
      <c r="AD46" s="5" t="s">
        <v>46</v>
      </c>
      <c r="AE46" s="5" t="s">
        <v>351</v>
      </c>
      <c r="AF46" s="5" t="s">
        <v>47</v>
      </c>
    </row>
    <row r="47" customFormat="false" ht="75" hidden="false" customHeight="true" outlineLevel="0" collapsed="false">
      <c r="A47" s="5" t="s">
        <v>378</v>
      </c>
      <c r="B47" s="6" t="s">
        <v>379</v>
      </c>
      <c r="C47" s="5" t="s">
        <v>34</v>
      </c>
      <c r="D47" s="5" t="s">
        <v>35</v>
      </c>
      <c r="E47" s="5"/>
      <c r="F47" s="6" t="s">
        <v>385</v>
      </c>
      <c r="G47" s="6"/>
      <c r="H47" s="6"/>
      <c r="I47" s="5" t="s">
        <v>51</v>
      </c>
      <c r="J47" s="5" t="s">
        <v>381</v>
      </c>
      <c r="K47" s="8" t="s">
        <v>40</v>
      </c>
      <c r="L47" s="8" t="s">
        <v>40</v>
      </c>
      <c r="M47" s="5" t="s">
        <v>41</v>
      </c>
      <c r="N47" s="8" t="s">
        <v>382</v>
      </c>
      <c r="O47" s="6" t="s">
        <v>383</v>
      </c>
      <c r="P47" s="8"/>
      <c r="Q47" s="6"/>
      <c r="R47" s="8"/>
      <c r="S47" s="8"/>
      <c r="T47" s="8"/>
      <c r="U47" s="8"/>
      <c r="V47" s="8"/>
      <c r="W47" s="8"/>
      <c r="X47" s="8"/>
      <c r="Y47" s="5" t="s">
        <v>44</v>
      </c>
      <c r="Z47" s="10" t="str">
        <f aca="false">REPLACE(AA47,SEARCH("M5-",AA47),LEN(AB47),AC47)</f>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AA47" s="10" t="s">
        <v>386</v>
      </c>
      <c r="AB47" s="8" t="str">
        <f aca="false">IF(D47&lt;&gt;"No hacer",CONCATENATE(A47,"-",LEFT(C47),"-",IF(A46&lt;&gt;A47,1,IF(C46=C47,RIGHT(AB46)+1,1))))</f>
        <v>M5-G-2a-I-2</v>
      </c>
      <c r="AC47" s="8" t="str">
        <f aca="false">CONCATENATE(AB47,"-BR")</f>
        <v>M5-G-2a-I-2-BR</v>
      </c>
      <c r="AD47" s="5" t="s">
        <v>46</v>
      </c>
      <c r="AE47" s="5" t="s">
        <v>351</v>
      </c>
      <c r="AF47" s="5" t="s">
        <v>47</v>
      </c>
    </row>
    <row r="48" customFormat="false" ht="75" hidden="false" customHeight="true" outlineLevel="0" collapsed="false">
      <c r="A48" s="5" t="s">
        <v>378</v>
      </c>
      <c r="B48" s="6" t="s">
        <v>379</v>
      </c>
      <c r="C48" s="5" t="s">
        <v>34</v>
      </c>
      <c r="D48" s="5" t="s">
        <v>35</v>
      </c>
      <c r="E48" s="5"/>
      <c r="F48" s="6" t="s">
        <v>387</v>
      </c>
      <c r="G48" s="6"/>
      <c r="H48" s="6"/>
      <c r="I48" s="5" t="s">
        <v>51</v>
      </c>
      <c r="J48" s="5" t="s">
        <v>381</v>
      </c>
      <c r="K48" s="8" t="s">
        <v>40</v>
      </c>
      <c r="L48" s="8" t="s">
        <v>40</v>
      </c>
      <c r="M48" s="5" t="s">
        <v>41</v>
      </c>
      <c r="N48" s="8" t="s">
        <v>382</v>
      </c>
      <c r="O48" s="6" t="s">
        <v>383</v>
      </c>
      <c r="P48" s="8"/>
      <c r="Q48" s="6"/>
      <c r="R48" s="8"/>
      <c r="S48" s="8"/>
      <c r="T48" s="8"/>
      <c r="U48" s="8"/>
      <c r="V48" s="8"/>
      <c r="W48" s="8"/>
      <c r="X48" s="8"/>
      <c r="Y48" s="5" t="s">
        <v>44</v>
      </c>
      <c r="Z48" s="10" t="str">
        <f aca="false">REPLACE(AA48,SEARCH("M5-",AA48),LEN(AB48),AC48)</f>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AA48" s="10" t="s">
        <v>388</v>
      </c>
      <c r="AB48" s="8" t="str">
        <f aca="false">IF(D48&lt;&gt;"No hacer",CONCATENATE(A48,"-",LEFT(C48),"-",IF(A47&lt;&gt;A48,1,IF(C47=C48,RIGHT(AB47)+1,1))))</f>
        <v>M5-G-2a-I-3</v>
      </c>
      <c r="AC48" s="8" t="str">
        <f aca="false">CONCATENATE(AB48,"-BR")</f>
        <v>M5-G-2a-I-3-BR</v>
      </c>
      <c r="AD48" s="5" t="s">
        <v>46</v>
      </c>
      <c r="AE48" s="5" t="s">
        <v>351</v>
      </c>
      <c r="AF48" s="5" t="s">
        <v>47</v>
      </c>
    </row>
    <row r="49" customFormat="false" ht="75" hidden="false" customHeight="true" outlineLevel="0" collapsed="false">
      <c r="A49" s="5" t="s">
        <v>378</v>
      </c>
      <c r="B49" s="6" t="s">
        <v>379</v>
      </c>
      <c r="C49" s="5" t="s">
        <v>48</v>
      </c>
      <c r="D49" s="5" t="s">
        <v>35</v>
      </c>
      <c r="E49" s="5"/>
      <c r="F49" s="6" t="s">
        <v>389</v>
      </c>
      <c r="G49" s="6"/>
      <c r="H49" s="6"/>
      <c r="I49" s="5" t="s">
        <v>51</v>
      </c>
      <c r="J49" s="5" t="s">
        <v>297</v>
      </c>
      <c r="K49" s="8" t="s">
        <v>40</v>
      </c>
      <c r="L49" s="8" t="s">
        <v>40</v>
      </c>
      <c r="M49" s="5" t="s">
        <v>41</v>
      </c>
      <c r="N49" s="8" t="s">
        <v>390</v>
      </c>
      <c r="O49" s="6" t="s">
        <v>391</v>
      </c>
      <c r="P49" s="8"/>
      <c r="Q49" s="6"/>
      <c r="R49" s="8"/>
      <c r="S49" s="8"/>
      <c r="T49" s="8"/>
      <c r="U49" s="8"/>
      <c r="V49" s="8"/>
      <c r="W49" s="8"/>
      <c r="X49" s="8"/>
      <c r="Y49" s="5" t="s">
        <v>44</v>
      </c>
      <c r="Z49" s="10" t="str">
        <f aca="false">REPLACE(AA49,SEARCH("M5-",AA49),LEN(AB49),AC49)</f>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AA49" s="10" t="s">
        <v>392</v>
      </c>
      <c r="AB49" s="8" t="str">
        <f aca="false">IF(D49&lt;&gt;"No hacer",CONCATENATE(A49,"-",LEFT(C49),"-",IF(A48&lt;&gt;A49,1,IF(C48=C49,RIGHT(AB48)+1,1))))</f>
        <v>M5-G-2a-E-1</v>
      </c>
      <c r="AC49" s="8" t="str">
        <f aca="false">CONCATENATE(AB49,"-BR")</f>
        <v>M5-G-2a-E-1-BR</v>
      </c>
      <c r="AD49" s="5" t="s">
        <v>46</v>
      </c>
      <c r="AE49" s="5" t="s">
        <v>351</v>
      </c>
      <c r="AF49" s="5" t="s">
        <v>47</v>
      </c>
    </row>
    <row r="50" customFormat="false" ht="75" hidden="false" customHeight="true" outlineLevel="0" collapsed="false">
      <c r="A50" s="5" t="s">
        <v>378</v>
      </c>
      <c r="B50" s="6" t="s">
        <v>379</v>
      </c>
      <c r="C50" s="5" t="s">
        <v>48</v>
      </c>
      <c r="D50" s="5" t="s">
        <v>35</v>
      </c>
      <c r="E50" s="5"/>
      <c r="F50" s="6" t="s">
        <v>393</v>
      </c>
      <c r="G50" s="6"/>
      <c r="H50" s="6"/>
      <c r="I50" s="5" t="s">
        <v>51</v>
      </c>
      <c r="J50" s="5" t="s">
        <v>297</v>
      </c>
      <c r="K50" s="8" t="s">
        <v>40</v>
      </c>
      <c r="L50" s="8" t="s">
        <v>40</v>
      </c>
      <c r="M50" s="5" t="s">
        <v>41</v>
      </c>
      <c r="N50" s="8" t="s">
        <v>390</v>
      </c>
      <c r="O50" s="6" t="s">
        <v>394</v>
      </c>
      <c r="P50" s="8"/>
      <c r="Q50" s="6"/>
      <c r="R50" s="8"/>
      <c r="S50" s="8"/>
      <c r="T50" s="8"/>
      <c r="U50" s="8"/>
      <c r="V50" s="8"/>
      <c r="W50" s="8"/>
      <c r="X50" s="8"/>
      <c r="Y50" s="5" t="s">
        <v>44</v>
      </c>
      <c r="Z50" s="10" t="str">
        <f aca="false">REPLACE(AA50,SEARCH("M5-",AA50),LEN(AB50),AC50)</f>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AA50" s="10" t="s">
        <v>395</v>
      </c>
      <c r="AB50" s="8" t="str">
        <f aca="false">IF(D50&lt;&gt;"No hacer",CONCATENATE(A50,"-",LEFT(C50),"-",IF(A49&lt;&gt;A50,1,IF(C49=C50,RIGHT(AB49)+1,1))))</f>
        <v>M5-G-2a-E-2</v>
      </c>
      <c r="AC50" s="8" t="str">
        <f aca="false">CONCATENATE(AB50,"-BR")</f>
        <v>M5-G-2a-E-2-BR</v>
      </c>
      <c r="AD50" s="5" t="s">
        <v>46</v>
      </c>
      <c r="AE50" s="5" t="s">
        <v>351</v>
      </c>
      <c r="AF50" s="5" t="s">
        <v>47</v>
      </c>
    </row>
    <row r="51" customFormat="false" ht="75" hidden="false" customHeight="true" outlineLevel="0" collapsed="false">
      <c r="A51" s="5" t="s">
        <v>378</v>
      </c>
      <c r="B51" s="6" t="s">
        <v>379</v>
      </c>
      <c r="C51" s="5" t="s">
        <v>48</v>
      </c>
      <c r="D51" s="5" t="s">
        <v>35</v>
      </c>
      <c r="E51" s="5"/>
      <c r="F51" s="6" t="s">
        <v>396</v>
      </c>
      <c r="G51" s="6"/>
      <c r="H51" s="6"/>
      <c r="I51" s="5" t="s">
        <v>51</v>
      </c>
      <c r="J51" s="5" t="s">
        <v>297</v>
      </c>
      <c r="K51" s="8" t="s">
        <v>40</v>
      </c>
      <c r="L51" s="8" t="s">
        <v>40</v>
      </c>
      <c r="M51" s="5" t="s">
        <v>41</v>
      </c>
      <c r="N51" s="8" t="s">
        <v>390</v>
      </c>
      <c r="O51" s="6" t="s">
        <v>397</v>
      </c>
      <c r="P51" s="8"/>
      <c r="Q51" s="6"/>
      <c r="R51" s="8"/>
      <c r="S51" s="8"/>
      <c r="T51" s="8"/>
      <c r="U51" s="8"/>
      <c r="V51" s="8"/>
      <c r="W51" s="8"/>
      <c r="X51" s="8"/>
      <c r="Y51" s="5" t="s">
        <v>44</v>
      </c>
      <c r="Z51" s="10" t="str">
        <f aca="false">REPLACE(AA51,SEARCH("M5-",AA51),LEN(AB51),AC51)</f>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AA51" s="10" t="s">
        <v>398</v>
      </c>
      <c r="AB51" s="8" t="str">
        <f aca="false">IF(D51&lt;&gt;"No hacer",CONCATENATE(A51,"-",LEFT(C51),"-",IF(A50&lt;&gt;A51,1,IF(C50=C51,RIGHT(AB50)+1,1))))</f>
        <v>M5-G-2a-E-3</v>
      </c>
      <c r="AC51" s="8" t="str">
        <f aca="false">CONCATENATE(AB51,"-BR")</f>
        <v>M5-G-2a-E-3-BR</v>
      </c>
      <c r="AD51" s="5" t="s">
        <v>46</v>
      </c>
      <c r="AE51" s="5" t="s">
        <v>351</v>
      </c>
      <c r="AF51" s="5" t="s">
        <v>47</v>
      </c>
    </row>
    <row r="52" customFormat="false" ht="75" hidden="false" customHeight="true" outlineLevel="0" collapsed="false">
      <c r="A52" s="5" t="s">
        <v>378</v>
      </c>
      <c r="B52" s="6" t="s">
        <v>379</v>
      </c>
      <c r="C52" s="5" t="s">
        <v>58</v>
      </c>
      <c r="D52" s="5" t="s">
        <v>35</v>
      </c>
      <c r="E52" s="16"/>
      <c r="F52" s="6" t="s">
        <v>399</v>
      </c>
      <c r="G52" s="6"/>
      <c r="H52" s="6" t="s">
        <v>400</v>
      </c>
      <c r="I52" s="5" t="s">
        <v>51</v>
      </c>
      <c r="J52" s="5" t="s">
        <v>346</v>
      </c>
      <c r="K52" s="6" t="s">
        <v>40</v>
      </c>
      <c r="L52" s="6" t="s">
        <v>40</v>
      </c>
      <c r="M52" s="5" t="s">
        <v>41</v>
      </c>
      <c r="N52" s="8" t="s">
        <v>382</v>
      </c>
      <c r="O52" s="8" t="s">
        <v>401</v>
      </c>
      <c r="P52" s="8"/>
      <c r="Q52" s="5"/>
      <c r="R52" s="8"/>
      <c r="S52" s="8"/>
      <c r="T52" s="8"/>
      <c r="U52" s="8"/>
      <c r="V52" s="8"/>
      <c r="W52" s="8"/>
      <c r="X52" s="8"/>
      <c r="Y52" s="5" t="s">
        <v>44</v>
      </c>
      <c r="Z52" s="10" t="str">
        <f aca="false">REPLACE(AA52,SEARCH("M5-",AA52),LEN(AB52),AC52)</f>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AA52" s="10" t="s">
        <v>402</v>
      </c>
      <c r="AB52" s="8" t="str">
        <f aca="false">IF(D52&lt;&gt;"No hacer",CONCATENATE(A52,"-",LEFT(C52),"-",IF(A51&lt;&gt;A52,1,IF(C51=C52,RIGHT(AB51)+1,1))))</f>
        <v>M5-G-2a-A-1</v>
      </c>
      <c r="AC52" s="8" t="str">
        <f aca="false">CONCATENATE(AB52,"-BR")</f>
        <v>M5-G-2a-A-1-BR</v>
      </c>
      <c r="AD52" s="5" t="s">
        <v>46</v>
      </c>
      <c r="AE52" s="5" t="s">
        <v>351</v>
      </c>
      <c r="AF52" s="5" t="s">
        <v>47</v>
      </c>
    </row>
    <row r="53" customFormat="false" ht="75" hidden="false" customHeight="true" outlineLevel="0" collapsed="false">
      <c r="A53" s="5" t="s">
        <v>378</v>
      </c>
      <c r="B53" s="6" t="s">
        <v>379</v>
      </c>
      <c r="C53" s="5" t="s">
        <v>58</v>
      </c>
      <c r="D53" s="5" t="s">
        <v>35</v>
      </c>
      <c r="E53" s="5"/>
      <c r="F53" s="6" t="s">
        <v>403</v>
      </c>
      <c r="G53" s="6"/>
      <c r="H53" s="6"/>
      <c r="I53" s="5" t="s">
        <v>51</v>
      </c>
      <c r="J53" s="5" t="s">
        <v>346</v>
      </c>
      <c r="K53" s="6" t="s">
        <v>40</v>
      </c>
      <c r="L53" s="6" t="s">
        <v>40</v>
      </c>
      <c r="M53" s="5" t="s">
        <v>41</v>
      </c>
      <c r="N53" s="9" t="s">
        <v>382</v>
      </c>
      <c r="O53" s="7" t="s">
        <v>404</v>
      </c>
      <c r="P53" s="8"/>
      <c r="Q53" s="5"/>
      <c r="R53" s="8"/>
      <c r="S53" s="8"/>
      <c r="T53" s="8"/>
      <c r="U53" s="8"/>
      <c r="V53" s="8"/>
      <c r="W53" s="8"/>
      <c r="X53" s="8"/>
      <c r="Y53" s="5" t="s">
        <v>44</v>
      </c>
      <c r="Z53" s="10" t="str">
        <f aca="false">REPLACE(AA53,SEARCH("M5-",AA53),LEN(AB53),AC53)</f>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AA53" s="10" t="s">
        <v>405</v>
      </c>
      <c r="AB53" s="8" t="str">
        <f aca="false">IF(D53&lt;&gt;"No hacer",CONCATENATE(A53,"-",LEFT(C53),"-",IF(A52&lt;&gt;A53,1,IF(C52=C53,RIGHT(AB52)+1,1))))</f>
        <v>M5-G-2a-A-2</v>
      </c>
      <c r="AC53" s="8" t="str">
        <f aca="false">CONCATENATE(AB53,"-BR")</f>
        <v>M5-G-2a-A-2-BR</v>
      </c>
      <c r="AD53" s="5" t="s">
        <v>46</v>
      </c>
      <c r="AE53" s="5" t="s">
        <v>351</v>
      </c>
      <c r="AF53" s="5" t="s">
        <v>47</v>
      </c>
    </row>
    <row r="54" customFormat="false" ht="75" hidden="false" customHeight="true" outlineLevel="0" collapsed="false">
      <c r="A54" s="5" t="s">
        <v>378</v>
      </c>
      <c r="B54" s="6" t="s">
        <v>379</v>
      </c>
      <c r="C54" s="5" t="s">
        <v>58</v>
      </c>
      <c r="D54" s="5" t="s">
        <v>35</v>
      </c>
      <c r="E54" s="16"/>
      <c r="F54" s="6" t="s">
        <v>406</v>
      </c>
      <c r="G54" s="6"/>
      <c r="H54" s="6"/>
      <c r="I54" s="5" t="s">
        <v>51</v>
      </c>
      <c r="J54" s="5" t="s">
        <v>297</v>
      </c>
      <c r="K54" s="8" t="s">
        <v>40</v>
      </c>
      <c r="L54" s="8" t="s">
        <v>40</v>
      </c>
      <c r="M54" s="5" t="s">
        <v>41</v>
      </c>
      <c r="N54" s="8" t="s">
        <v>382</v>
      </c>
      <c r="O54" s="8" t="s">
        <v>407</v>
      </c>
      <c r="P54" s="8"/>
      <c r="Q54" s="5"/>
      <c r="R54" s="8"/>
      <c r="S54" s="8"/>
      <c r="T54" s="8"/>
      <c r="U54" s="8"/>
      <c r="V54" s="8"/>
      <c r="W54" s="8"/>
      <c r="X54" s="8"/>
      <c r="Y54" s="5" t="s">
        <v>44</v>
      </c>
      <c r="Z54" s="10" t="str">
        <f aca="false">REPLACE(AA54,SEARCH("M5-",AA54),LEN(AB54),AC54)</f>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AA54" s="10" t="s">
        <v>408</v>
      </c>
      <c r="AB54" s="8" t="str">
        <f aca="false">IF(D54&lt;&gt;"No hacer",CONCATENATE(A54,"-",LEFT(C54),"-",IF(A53&lt;&gt;A54,1,IF(C53=C54,RIGHT(AB53)+1,1))))</f>
        <v>M5-G-2a-A-3</v>
      </c>
      <c r="AC54" s="8" t="str">
        <f aca="false">CONCATENATE(AB54,"-BR")</f>
        <v>M5-G-2a-A-3-BR</v>
      </c>
      <c r="AD54" s="5" t="s">
        <v>46</v>
      </c>
      <c r="AE54" s="5" t="s">
        <v>351</v>
      </c>
      <c r="AF54" s="5" t="s">
        <v>47</v>
      </c>
    </row>
    <row r="55" customFormat="false" ht="75" hidden="false" customHeight="true" outlineLevel="0" collapsed="false">
      <c r="A55" s="5" t="s">
        <v>378</v>
      </c>
      <c r="B55" s="6" t="s">
        <v>379</v>
      </c>
      <c r="C55" s="5" t="s">
        <v>58</v>
      </c>
      <c r="D55" s="5" t="s">
        <v>35</v>
      </c>
      <c r="E55" s="16"/>
      <c r="F55" s="6" t="s">
        <v>409</v>
      </c>
      <c r="G55" s="6"/>
      <c r="H55" s="6"/>
      <c r="I55" s="5" t="s">
        <v>51</v>
      </c>
      <c r="J55" s="5" t="s">
        <v>346</v>
      </c>
      <c r="K55" s="8" t="s">
        <v>40</v>
      </c>
      <c r="L55" s="8" t="s">
        <v>40</v>
      </c>
      <c r="M55" s="5" t="s">
        <v>41</v>
      </c>
      <c r="N55" s="9" t="s">
        <v>382</v>
      </c>
      <c r="O55" s="7" t="s">
        <v>410</v>
      </c>
      <c r="P55" s="8"/>
      <c r="Q55" s="6"/>
      <c r="R55" s="8"/>
      <c r="S55" s="8"/>
      <c r="T55" s="8"/>
      <c r="U55" s="8"/>
      <c r="V55" s="8"/>
      <c r="W55" s="8"/>
      <c r="X55" s="8"/>
      <c r="Y55" s="5" t="s">
        <v>44</v>
      </c>
      <c r="Z55" s="10" t="str">
        <f aca="false">REPLACE(AA55,SEARCH("M5-",AA55),LEN(AB55),AC55)</f>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AA55" s="10" t="s">
        <v>411</v>
      </c>
      <c r="AB55" s="8" t="str">
        <f aca="false">IF(D55&lt;&gt;"No hacer",CONCATENATE(A55,"-",LEFT(C55),"-",IF(A54&lt;&gt;A55,1,IF(C54=C55,RIGHT(AB54)+1,1))))</f>
        <v>M5-G-2a-A-4</v>
      </c>
      <c r="AC55" s="8" t="str">
        <f aca="false">CONCATENATE(AB55,"-BR")</f>
        <v>M5-G-2a-A-4-BR</v>
      </c>
      <c r="AD55" s="5" t="s">
        <v>46</v>
      </c>
      <c r="AE55" s="5" t="s">
        <v>351</v>
      </c>
      <c r="AF55" s="5" t="s">
        <v>47</v>
      </c>
    </row>
    <row r="56" customFormat="false" ht="75" hidden="false" customHeight="true" outlineLevel="0" collapsed="false">
      <c r="A56" s="5" t="s">
        <v>378</v>
      </c>
      <c r="B56" s="6" t="s">
        <v>379</v>
      </c>
      <c r="C56" s="5" t="s">
        <v>58</v>
      </c>
      <c r="D56" s="5" t="s">
        <v>35</v>
      </c>
      <c r="E56" s="16"/>
      <c r="F56" s="6" t="s">
        <v>412</v>
      </c>
      <c r="G56" s="6"/>
      <c r="H56" s="6" t="s">
        <v>413</v>
      </c>
      <c r="I56" s="5" t="s">
        <v>51</v>
      </c>
      <c r="J56" s="5" t="s">
        <v>346</v>
      </c>
      <c r="K56" s="6" t="s">
        <v>40</v>
      </c>
      <c r="L56" s="6" t="s">
        <v>40</v>
      </c>
      <c r="M56" s="5" t="s">
        <v>41</v>
      </c>
      <c r="N56" s="9" t="s">
        <v>382</v>
      </c>
      <c r="O56" s="7" t="s">
        <v>414</v>
      </c>
      <c r="P56" s="8"/>
      <c r="Q56" s="5"/>
      <c r="R56" s="8"/>
      <c r="S56" s="8"/>
      <c r="T56" s="8"/>
      <c r="U56" s="8"/>
      <c r="V56" s="8"/>
      <c r="W56" s="8"/>
      <c r="X56" s="8"/>
      <c r="Y56" s="5" t="s">
        <v>44</v>
      </c>
      <c r="Z56" s="10" t="str">
        <f aca="false">REPLACE(AA56,SEARCH("M5-",AA56),LEN(AB56),AC56)</f>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AA56" s="10" t="s">
        <v>415</v>
      </c>
      <c r="AB56" s="8" t="str">
        <f aca="false">IF(D56&lt;&gt;"No hacer",CONCATENATE(A56,"-",LEFT(C56),"-",IF(A55&lt;&gt;A56,1,IF(C55=C56,RIGHT(AB55)+1,1))))</f>
        <v>M5-G-2a-A-5</v>
      </c>
      <c r="AC56" s="8" t="str">
        <f aca="false">CONCATENATE(AB56,"-BR")</f>
        <v>M5-G-2a-A-5-BR</v>
      </c>
      <c r="AD56" s="5" t="s">
        <v>46</v>
      </c>
      <c r="AE56" s="5" t="s">
        <v>351</v>
      </c>
      <c r="AF56" s="5" t="s">
        <v>47</v>
      </c>
    </row>
    <row r="57" customFormat="false" ht="75" hidden="false" customHeight="true" outlineLevel="0" collapsed="false">
      <c r="A57" s="5" t="s">
        <v>416</v>
      </c>
      <c r="B57" s="6" t="s">
        <v>417</v>
      </c>
      <c r="C57" s="5" t="s">
        <v>34</v>
      </c>
      <c r="D57" s="5" t="s">
        <v>35</v>
      </c>
      <c r="E57" s="5"/>
      <c r="F57" s="6" t="s">
        <v>418</v>
      </c>
      <c r="G57" s="6"/>
      <c r="H57" s="6" t="s">
        <v>419</v>
      </c>
      <c r="I57" s="5" t="s">
        <v>51</v>
      </c>
      <c r="J57" s="5" t="s">
        <v>297</v>
      </c>
      <c r="K57" s="6" t="s">
        <v>40</v>
      </c>
      <c r="L57" s="6" t="s">
        <v>40</v>
      </c>
      <c r="M57" s="5" t="s">
        <v>41</v>
      </c>
      <c r="N57" s="8" t="s">
        <v>420</v>
      </c>
      <c r="O57" s="6" t="s">
        <v>421</v>
      </c>
      <c r="P57" s="8"/>
      <c r="Q57" s="5"/>
      <c r="R57" s="8"/>
      <c r="S57" s="8"/>
      <c r="T57" s="8"/>
      <c r="U57" s="8"/>
      <c r="V57" s="8"/>
      <c r="W57" s="8"/>
      <c r="X57" s="8"/>
      <c r="Y57" s="5" t="s">
        <v>44</v>
      </c>
      <c r="Z57" s="10" t="str">
        <f aca="false">REPLACE(AA57,SEARCH("M5-",AA57),LEN(AB57),AC57)</f>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AA57" s="18" t="s">
        <v>422</v>
      </c>
      <c r="AB57" s="8" t="str">
        <f aca="false">IF(D57&lt;&gt;"No hacer",CONCATENATE(A57,"-",LEFT(C57),"-",IF(A56&lt;&gt;A57,1,IF(C56=C57,RIGHT(AB56)+1,1))))</f>
        <v>M5-G-2b-I-1</v>
      </c>
      <c r="AC57" s="8" t="str">
        <f aca="false">CONCATENATE(AB57,"-BR")</f>
        <v>M5-G-2b-I-1-BR</v>
      </c>
      <c r="AD57" s="5" t="s">
        <v>46</v>
      </c>
      <c r="AE57" s="5" t="s">
        <v>351</v>
      </c>
      <c r="AF57" s="5" t="s">
        <v>47</v>
      </c>
    </row>
    <row r="58" customFormat="false" ht="75" hidden="false" customHeight="true" outlineLevel="0" collapsed="false">
      <c r="A58" s="5" t="s">
        <v>416</v>
      </c>
      <c r="B58" s="6" t="s">
        <v>417</v>
      </c>
      <c r="C58" s="5" t="s">
        <v>34</v>
      </c>
      <c r="D58" s="5" t="s">
        <v>35</v>
      </c>
      <c r="E58" s="5"/>
      <c r="F58" s="6" t="s">
        <v>423</v>
      </c>
      <c r="G58" s="6"/>
      <c r="H58" s="6"/>
      <c r="I58" s="5" t="s">
        <v>51</v>
      </c>
      <c r="J58" s="5" t="s">
        <v>297</v>
      </c>
      <c r="K58" s="6" t="s">
        <v>40</v>
      </c>
      <c r="L58" s="6" t="s">
        <v>40</v>
      </c>
      <c r="M58" s="5" t="s">
        <v>41</v>
      </c>
      <c r="N58" s="8" t="s">
        <v>420</v>
      </c>
      <c r="O58" s="6" t="s">
        <v>424</v>
      </c>
      <c r="P58" s="8"/>
      <c r="Q58" s="5"/>
      <c r="R58" s="8"/>
      <c r="S58" s="8"/>
      <c r="T58" s="8"/>
      <c r="U58" s="8"/>
      <c r="V58" s="8"/>
      <c r="W58" s="8"/>
      <c r="X58" s="8"/>
      <c r="Y58" s="5" t="s">
        <v>44</v>
      </c>
      <c r="Z58" s="10" t="str">
        <f aca="false">REPLACE(AA58,SEARCH("M5-",AA58),LEN(AB58),AC58)</f>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AA58" s="10" t="s">
        <v>425</v>
      </c>
      <c r="AB58" s="8" t="str">
        <f aca="false">IF(D58&lt;&gt;"No hacer",CONCATENATE(A58,"-",LEFT(C58),"-",IF(A57&lt;&gt;A58,1,IF(C57=C58,RIGHT(AB57)+1,1))))</f>
        <v>M5-G-2b-I-2</v>
      </c>
      <c r="AC58" s="8" t="str">
        <f aca="false">CONCATENATE(AB58,"-BR")</f>
        <v>M5-G-2b-I-2-BR</v>
      </c>
      <c r="AD58" s="5" t="s">
        <v>46</v>
      </c>
      <c r="AE58" s="5" t="s">
        <v>351</v>
      </c>
      <c r="AF58" s="5" t="s">
        <v>47</v>
      </c>
    </row>
    <row r="59" customFormat="false" ht="75" hidden="false" customHeight="true" outlineLevel="0" collapsed="false">
      <c r="A59" s="5" t="s">
        <v>416</v>
      </c>
      <c r="B59" s="6" t="s">
        <v>417</v>
      </c>
      <c r="C59" s="5" t="s">
        <v>34</v>
      </c>
      <c r="D59" s="5" t="s">
        <v>35</v>
      </c>
      <c r="E59" s="16"/>
      <c r="F59" s="6" t="s">
        <v>426</v>
      </c>
      <c r="G59" s="6"/>
      <c r="H59" s="6"/>
      <c r="I59" s="5" t="s">
        <v>51</v>
      </c>
      <c r="J59" s="5" t="s">
        <v>297</v>
      </c>
      <c r="K59" s="6" t="s">
        <v>40</v>
      </c>
      <c r="L59" s="6" t="s">
        <v>40</v>
      </c>
      <c r="M59" s="5" t="s">
        <v>41</v>
      </c>
      <c r="N59" s="8" t="s">
        <v>420</v>
      </c>
      <c r="O59" s="6" t="s">
        <v>427</v>
      </c>
      <c r="P59" s="8"/>
      <c r="Q59" s="5"/>
      <c r="R59" s="8"/>
      <c r="S59" s="8"/>
      <c r="T59" s="8"/>
      <c r="U59" s="8"/>
      <c r="V59" s="8"/>
      <c r="W59" s="8"/>
      <c r="X59" s="8"/>
      <c r="Y59" s="5" t="s">
        <v>44</v>
      </c>
      <c r="Z59" s="10" t="str">
        <f aca="false">REPLACE(AA59,SEARCH("M5-",AA59),LEN(AB59),AC59)</f>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AA59" s="18" t="s">
        <v>428</v>
      </c>
      <c r="AB59" s="8" t="str">
        <f aca="false">IF(D59&lt;&gt;"No hacer",CONCATENATE(A59,"-",LEFT(C59),"-",IF(A58&lt;&gt;A59,1,IF(C58=C59,RIGHT(AB58)+1,1))))</f>
        <v>M5-G-2b-I-3</v>
      </c>
      <c r="AC59" s="8" t="str">
        <f aca="false">CONCATENATE(AB59,"-BR")</f>
        <v>M5-G-2b-I-3-BR</v>
      </c>
      <c r="AD59" s="5" t="s">
        <v>46</v>
      </c>
      <c r="AE59" s="5" t="s">
        <v>351</v>
      </c>
      <c r="AF59" s="5" t="s">
        <v>47</v>
      </c>
    </row>
    <row r="60" customFormat="false" ht="75" hidden="false" customHeight="true" outlineLevel="0" collapsed="false">
      <c r="A60" s="5" t="s">
        <v>429</v>
      </c>
      <c r="B60" s="6" t="s">
        <v>430</v>
      </c>
      <c r="C60" s="5" t="s">
        <v>34</v>
      </c>
      <c r="D60" s="5" t="s">
        <v>35</v>
      </c>
      <c r="E60" s="16"/>
      <c r="F60" s="10" t="s">
        <v>431</v>
      </c>
      <c r="G60" s="6"/>
      <c r="H60" s="6"/>
      <c r="I60" s="5" t="s">
        <v>51</v>
      </c>
      <c r="J60" s="5" t="s">
        <v>297</v>
      </c>
      <c r="K60" s="6" t="s">
        <v>432</v>
      </c>
      <c r="L60" s="6" t="s">
        <v>433</v>
      </c>
      <c r="M60" s="5" t="s">
        <v>41</v>
      </c>
      <c r="N60" s="6" t="s">
        <v>434</v>
      </c>
      <c r="O60" s="6" t="s">
        <v>434</v>
      </c>
      <c r="P60" s="8"/>
      <c r="Q60" s="5"/>
      <c r="R60" s="8"/>
      <c r="S60" s="8"/>
      <c r="T60" s="8"/>
      <c r="U60" s="8"/>
      <c r="V60" s="8"/>
      <c r="W60" s="8"/>
      <c r="X60" s="8"/>
      <c r="Y60" s="5" t="s">
        <v>44</v>
      </c>
      <c r="Z60" s="10" t="str">
        <f aca="false">REPLACE(AA60,SEARCH("M5-",AA60),LEN(AB60),AC60)</f>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AA60" s="10" t="s">
        <v>435</v>
      </c>
      <c r="AB60" s="8" t="str">
        <f aca="false">IF(D60&lt;&gt;"No hacer",CONCATENATE(A60,"-",LEFT(C60),"-",IF(A59&lt;&gt;A60,1,IF(C59=C60,RIGHT(AB59)+1,1))))</f>
        <v>M5-G-2c-I-1</v>
      </c>
      <c r="AC60" s="8" t="str">
        <f aca="false">CONCATENATE(AB60,"-BR")</f>
        <v>M5-G-2c-I-1-BR</v>
      </c>
      <c r="AD60" s="5" t="s">
        <v>46</v>
      </c>
      <c r="AE60" s="5" t="s">
        <v>351</v>
      </c>
      <c r="AF60" s="5" t="s">
        <v>47</v>
      </c>
    </row>
    <row r="61" customFormat="false" ht="75" hidden="false" customHeight="true" outlineLevel="0" collapsed="false">
      <c r="A61" s="5" t="s">
        <v>436</v>
      </c>
      <c r="B61" s="6" t="s">
        <v>437</v>
      </c>
      <c r="C61" s="5" t="s">
        <v>34</v>
      </c>
      <c r="D61" s="5" t="s">
        <v>35</v>
      </c>
      <c r="E61" s="16"/>
      <c r="F61" s="6" t="s">
        <v>438</v>
      </c>
      <c r="G61" s="6"/>
      <c r="H61" s="6"/>
      <c r="I61" s="5" t="s">
        <v>38</v>
      </c>
      <c r="J61" s="5" t="s">
        <v>439</v>
      </c>
      <c r="K61" s="6"/>
      <c r="L61" s="6"/>
      <c r="M61" s="5" t="s">
        <v>41</v>
      </c>
      <c r="N61" s="6" t="s">
        <v>440</v>
      </c>
      <c r="O61" s="6" t="s">
        <v>441</v>
      </c>
      <c r="P61" s="8"/>
      <c r="Q61" s="5"/>
      <c r="R61" s="8"/>
      <c r="S61" s="8"/>
      <c r="T61" s="8"/>
      <c r="U61" s="8"/>
      <c r="V61" s="8"/>
      <c r="W61" s="8"/>
      <c r="X61" s="8"/>
      <c r="Y61" s="5" t="s">
        <v>44</v>
      </c>
      <c r="Z61" s="10" t="str">
        <f aca="false">REPLACE(AA61,SEARCH("M5-",AA61),LEN(AB61),AC61)</f>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AA61" s="10" t="s">
        <v>442</v>
      </c>
      <c r="AB61" s="8" t="str">
        <f aca="false">IF(D61&lt;&gt;"No hacer",CONCATENATE(A61,"-",LEFT(C61),"-",IF(A60&lt;&gt;A61,1,IF(C60=C61,RIGHT(AB60)+1,1))))</f>
        <v>M5-G-2d-I-1</v>
      </c>
      <c r="AC61" s="8" t="str">
        <f aca="false">CONCATENATE(AB61,"-BR")</f>
        <v>M5-G-2d-I-1-BR</v>
      </c>
      <c r="AD61" s="5" t="s">
        <v>46</v>
      </c>
      <c r="AE61" s="5" t="s">
        <v>351</v>
      </c>
      <c r="AF61" s="5" t="s">
        <v>47</v>
      </c>
    </row>
    <row r="62" customFormat="false" ht="75" hidden="false" customHeight="true" outlineLevel="0" collapsed="false">
      <c r="A62" s="5" t="s">
        <v>436</v>
      </c>
      <c r="B62" s="6" t="s">
        <v>437</v>
      </c>
      <c r="C62" s="5" t="s">
        <v>34</v>
      </c>
      <c r="D62" s="5" t="s">
        <v>35</v>
      </c>
      <c r="E62" s="16"/>
      <c r="F62" s="10" t="s">
        <v>443</v>
      </c>
      <c r="G62" s="6"/>
      <c r="H62" s="6"/>
      <c r="I62" s="5" t="s">
        <v>38</v>
      </c>
      <c r="J62" s="5" t="s">
        <v>439</v>
      </c>
      <c r="K62" s="6"/>
      <c r="L62" s="6"/>
      <c r="M62" s="5" t="s">
        <v>41</v>
      </c>
      <c r="N62" s="6" t="s">
        <v>440</v>
      </c>
      <c r="O62" s="6" t="s">
        <v>441</v>
      </c>
      <c r="P62" s="8"/>
      <c r="Q62" s="5"/>
      <c r="R62" s="8"/>
      <c r="S62" s="8"/>
      <c r="T62" s="8"/>
      <c r="U62" s="8"/>
      <c r="V62" s="8"/>
      <c r="W62" s="8"/>
      <c r="X62" s="8"/>
      <c r="Y62" s="5" t="s">
        <v>44</v>
      </c>
      <c r="Z62" s="10" t="str">
        <f aca="false">REPLACE(AA62,SEARCH("M5-",AA62),LEN(AB62),AC62)</f>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AA62" s="10" t="s">
        <v>444</v>
      </c>
      <c r="AB62" s="8" t="str">
        <f aca="false">IF(D62&lt;&gt;"No hacer",CONCATENATE(A62,"-",LEFT(C62),"-",IF(A61&lt;&gt;A62,1,IF(C61=C62,RIGHT(AB61)+1,1))))</f>
        <v>M5-G-2d-I-2</v>
      </c>
      <c r="AC62" s="8" t="str">
        <f aca="false">CONCATENATE(AB62,"-BR")</f>
        <v>M5-G-2d-I-2-BR</v>
      </c>
      <c r="AD62" s="5" t="s">
        <v>46</v>
      </c>
      <c r="AE62" s="5" t="s">
        <v>351</v>
      </c>
      <c r="AF62" s="5" t="s">
        <v>47</v>
      </c>
    </row>
    <row r="63" customFormat="false" ht="75" hidden="false" customHeight="true" outlineLevel="0" collapsed="false">
      <c r="A63" s="5" t="s">
        <v>436</v>
      </c>
      <c r="B63" s="6" t="s">
        <v>437</v>
      </c>
      <c r="C63" s="5" t="s">
        <v>34</v>
      </c>
      <c r="D63" s="5" t="s">
        <v>35</v>
      </c>
      <c r="E63" s="16"/>
      <c r="F63" s="10" t="s">
        <v>445</v>
      </c>
      <c r="G63" s="6"/>
      <c r="H63" s="6"/>
      <c r="I63" s="5" t="s">
        <v>38</v>
      </c>
      <c r="J63" s="5" t="s">
        <v>439</v>
      </c>
      <c r="K63" s="6"/>
      <c r="L63" s="6"/>
      <c r="M63" s="5" t="s">
        <v>41</v>
      </c>
      <c r="N63" s="6" t="s">
        <v>440</v>
      </c>
      <c r="O63" s="6" t="s">
        <v>441</v>
      </c>
      <c r="P63" s="8"/>
      <c r="Q63" s="5"/>
      <c r="R63" s="8"/>
      <c r="S63" s="8"/>
      <c r="T63" s="8"/>
      <c r="U63" s="8"/>
      <c r="V63" s="8"/>
      <c r="W63" s="8"/>
      <c r="X63" s="8"/>
      <c r="Y63" s="5" t="s">
        <v>44</v>
      </c>
      <c r="Z63" s="10" t="str">
        <f aca="false">REPLACE(AA63,SEARCH("M5-",AA63),LEN(AB63),AC63)</f>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AA63" s="10" t="s">
        <v>446</v>
      </c>
      <c r="AB63" s="8" t="str">
        <f aca="false">IF(D63&lt;&gt;"No hacer",CONCATENATE(A63,"-",LEFT(C63),"-",IF(A62&lt;&gt;A63,1,IF(C62=C63,RIGHT(AB62)+1,1))))</f>
        <v>M5-G-2d-I-3</v>
      </c>
      <c r="AC63" s="8" t="str">
        <f aca="false">CONCATENATE(AB63,"-BR")</f>
        <v>M5-G-2d-I-3-BR</v>
      </c>
      <c r="AD63" s="5" t="s">
        <v>46</v>
      </c>
      <c r="AE63" s="5" t="s">
        <v>351</v>
      </c>
      <c r="AF63" s="5" t="s">
        <v>47</v>
      </c>
    </row>
    <row r="64" customFormat="false" ht="75" hidden="false" customHeight="true" outlineLevel="0" collapsed="false">
      <c r="A64" s="5" t="s">
        <v>447</v>
      </c>
      <c r="B64" s="6" t="s">
        <v>448</v>
      </c>
      <c r="C64" s="5" t="s">
        <v>34</v>
      </c>
      <c r="D64" s="5" t="s">
        <v>35</v>
      </c>
      <c r="E64" s="16"/>
      <c r="F64" s="6" t="s">
        <v>449</v>
      </c>
      <c r="G64" s="6"/>
      <c r="H64" s="6" t="s">
        <v>450</v>
      </c>
      <c r="I64" s="5" t="s">
        <v>38</v>
      </c>
      <c r="J64" s="5" t="s">
        <v>297</v>
      </c>
      <c r="K64" s="6" t="s">
        <v>451</v>
      </c>
      <c r="L64" s="6" t="s">
        <v>452</v>
      </c>
      <c r="M64" s="5" t="s">
        <v>41</v>
      </c>
      <c r="N64" s="8" t="s">
        <v>453</v>
      </c>
      <c r="O64" s="6" t="s">
        <v>454</v>
      </c>
      <c r="P64" s="8"/>
      <c r="Q64" s="5"/>
      <c r="R64" s="8"/>
      <c r="S64" s="8"/>
      <c r="T64" s="8"/>
      <c r="U64" s="8"/>
      <c r="V64" s="8"/>
      <c r="W64" s="8"/>
      <c r="X64" s="8"/>
      <c r="Y64" s="5" t="s">
        <v>44</v>
      </c>
      <c r="Z64" s="10" t="str">
        <f aca="false">REPLACE(AA64,SEARCH("M5-",AA64),LEN(AB64),AC64)</f>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AA64" s="8" t="s">
        <v>455</v>
      </c>
      <c r="AB64" s="8" t="str">
        <f aca="false">IF(D64&lt;&gt;"No hacer",CONCATENATE(A64,"-",LEFT(C64),"-",IF(A63&lt;&gt;A64,1,IF(C63=C64,RIGHT(AB63)+1,1))))</f>
        <v>M5-G-3a-I-1</v>
      </c>
      <c r="AC64" s="8" t="str">
        <f aca="false">CONCATENATE(AB64,"-BR")</f>
        <v>M5-G-3a-I-1-BR</v>
      </c>
      <c r="AD64" s="5" t="s">
        <v>46</v>
      </c>
      <c r="AE64" s="5"/>
      <c r="AF64" s="5"/>
    </row>
    <row r="65" customFormat="false" ht="75" hidden="false" customHeight="true" outlineLevel="0" collapsed="false">
      <c r="A65" s="5" t="s">
        <v>447</v>
      </c>
      <c r="B65" s="6" t="s">
        <v>448</v>
      </c>
      <c r="C65" s="5" t="s">
        <v>48</v>
      </c>
      <c r="D65" s="5" t="s">
        <v>35</v>
      </c>
      <c r="E65" s="5"/>
      <c r="F65" s="6" t="s">
        <v>456</v>
      </c>
      <c r="G65" s="6"/>
      <c r="H65" s="6" t="s">
        <v>457</v>
      </c>
      <c r="I65" s="5" t="s">
        <v>38</v>
      </c>
      <c r="J65" s="5" t="s">
        <v>52</v>
      </c>
      <c r="K65" s="6" t="s">
        <v>458</v>
      </c>
      <c r="L65" s="6" t="s">
        <v>459</v>
      </c>
      <c r="M65" s="5" t="s">
        <v>63</v>
      </c>
      <c r="N65" s="8"/>
      <c r="O65" s="8"/>
      <c r="P65" s="8"/>
      <c r="Q65" s="5"/>
      <c r="R65" s="8"/>
      <c r="S65" s="8" t="s">
        <v>460</v>
      </c>
      <c r="T65" s="8" t="s">
        <v>461</v>
      </c>
      <c r="U65" s="8" t="s">
        <v>462</v>
      </c>
      <c r="V65" s="8" t="s">
        <v>463</v>
      </c>
      <c r="W65" s="8"/>
      <c r="X65" s="8"/>
      <c r="Y65" s="5" t="s">
        <v>44</v>
      </c>
      <c r="Z65" s="10" t="str">
        <f aca="false">REPLACE(AA65,SEARCH("M5-",AA65),LEN(AB65),AC65)</f>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AA65" s="8" t="s">
        <v>464</v>
      </c>
      <c r="AB65" s="8" t="str">
        <f aca="false">IF(D65&lt;&gt;"No hacer",CONCATENATE(A65,"-",LEFT(C65),"-",IF(A64&lt;&gt;A65,1,IF(C64=C65,RIGHT(AB64)+1,1))))</f>
        <v>M5-G-3a-E-1</v>
      </c>
      <c r="AC65" s="8" t="str">
        <f aca="false">CONCATENATE(AB65,"-BR")</f>
        <v>M5-G-3a-E-1-BR</v>
      </c>
      <c r="AD65" s="5" t="s">
        <v>46</v>
      </c>
      <c r="AE65" s="5"/>
      <c r="AF65" s="5"/>
    </row>
    <row r="66" customFormat="false" ht="75" hidden="false" customHeight="true" outlineLevel="0" collapsed="false">
      <c r="A66" s="5" t="s">
        <v>447</v>
      </c>
      <c r="B66" s="6" t="s">
        <v>448</v>
      </c>
      <c r="C66" s="5" t="s">
        <v>58</v>
      </c>
      <c r="D66" s="5" t="s">
        <v>35</v>
      </c>
      <c r="E66" s="5"/>
      <c r="F66" s="6" t="s">
        <v>465</v>
      </c>
      <c r="G66" s="6"/>
      <c r="H66" s="6" t="s">
        <v>466</v>
      </c>
      <c r="I66" s="5" t="s">
        <v>38</v>
      </c>
      <c r="J66" s="5" t="s">
        <v>52</v>
      </c>
      <c r="K66" s="6" t="s">
        <v>467</v>
      </c>
      <c r="L66" s="6" t="s">
        <v>459</v>
      </c>
      <c r="M66" s="5" t="s">
        <v>63</v>
      </c>
      <c r="N66" s="8"/>
      <c r="O66" s="8"/>
      <c r="P66" s="8"/>
      <c r="Q66" s="5"/>
      <c r="R66" s="8"/>
      <c r="S66" s="8" t="s">
        <v>468</v>
      </c>
      <c r="T66" s="8" t="s">
        <v>469</v>
      </c>
      <c r="U66" s="8" t="s">
        <v>470</v>
      </c>
      <c r="V66" s="8" t="s">
        <v>471</v>
      </c>
      <c r="W66" s="8"/>
      <c r="X66" s="8"/>
      <c r="Y66" s="5" t="s">
        <v>44</v>
      </c>
      <c r="Z66" s="10" t="str">
        <f aca="false">REPLACE(AA66,SEARCH("M5-",AA66),LEN(AB66),AC66)</f>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AA66" s="8" t="s">
        <v>472</v>
      </c>
      <c r="AB66" s="8" t="str">
        <f aca="false">IF(D66&lt;&gt;"No hacer",CONCATENATE(A66,"-",LEFT(C66),"-",IF(A65&lt;&gt;A66,1,IF(C65=C66,RIGHT(AB65)+1,1))))</f>
        <v>M5-G-3a-A-1</v>
      </c>
      <c r="AC66" s="8" t="str">
        <f aca="false">CONCATENATE(AB66,"-BR")</f>
        <v>M5-G-3a-A-1-BR</v>
      </c>
      <c r="AD66" s="5" t="s">
        <v>46</v>
      </c>
      <c r="AE66" s="5"/>
      <c r="AF66" s="5"/>
    </row>
    <row r="67" customFormat="false" ht="75" hidden="false" customHeight="true" outlineLevel="0" collapsed="false">
      <c r="A67" s="5" t="s">
        <v>447</v>
      </c>
      <c r="B67" s="6" t="s">
        <v>448</v>
      </c>
      <c r="C67" s="5" t="s">
        <v>58</v>
      </c>
      <c r="D67" s="5" t="s">
        <v>35</v>
      </c>
      <c r="E67" s="5"/>
      <c r="F67" s="6" t="s">
        <v>473</v>
      </c>
      <c r="G67" s="6"/>
      <c r="H67" s="6" t="s">
        <v>474</v>
      </c>
      <c r="I67" s="5" t="s">
        <v>38</v>
      </c>
      <c r="J67" s="5" t="s">
        <v>52</v>
      </c>
      <c r="K67" s="6" t="s">
        <v>475</v>
      </c>
      <c r="L67" s="6" t="s">
        <v>459</v>
      </c>
      <c r="M67" s="5" t="s">
        <v>63</v>
      </c>
      <c r="N67" s="8"/>
      <c r="O67" s="8"/>
      <c r="P67" s="8"/>
      <c r="Q67" s="5"/>
      <c r="R67" s="8"/>
      <c r="S67" s="8" t="s">
        <v>476</v>
      </c>
      <c r="T67" s="8" t="s">
        <v>477</v>
      </c>
      <c r="U67" s="8" t="s">
        <v>478</v>
      </c>
      <c r="V67" s="8" t="s">
        <v>479</v>
      </c>
      <c r="W67" s="8"/>
      <c r="X67" s="8"/>
      <c r="Y67" s="5" t="s">
        <v>44</v>
      </c>
      <c r="Z67" s="10" t="str">
        <f aca="false">REPLACE(AA67,SEARCH("M5-",AA67),LEN(AB67),AC67)</f>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AA67" s="8" t="s">
        <v>480</v>
      </c>
      <c r="AB67" s="8" t="str">
        <f aca="false">IF(D67&lt;&gt;"No hacer",CONCATENATE(A67,"-",LEFT(C67),"-",IF(A66&lt;&gt;A67,1,IF(C66=C67,RIGHT(AB66)+1,1))))</f>
        <v>M5-G-3a-A-2</v>
      </c>
      <c r="AC67" s="8" t="str">
        <f aca="false">CONCATENATE(AB67,"-BR")</f>
        <v>M5-G-3a-A-2-BR</v>
      </c>
      <c r="AD67" s="5" t="s">
        <v>46</v>
      </c>
      <c r="AE67" s="5"/>
      <c r="AF67" s="5"/>
    </row>
    <row r="68" customFormat="false" ht="75" hidden="false" customHeight="true" outlineLevel="0" collapsed="false">
      <c r="A68" s="5" t="s">
        <v>447</v>
      </c>
      <c r="B68" s="6" t="s">
        <v>448</v>
      </c>
      <c r="C68" s="5" t="s">
        <v>58</v>
      </c>
      <c r="D68" s="5" t="s">
        <v>35</v>
      </c>
      <c r="E68" s="5"/>
      <c r="F68" s="6" t="s">
        <v>481</v>
      </c>
      <c r="G68" s="6"/>
      <c r="H68" s="6" t="s">
        <v>482</v>
      </c>
      <c r="I68" s="5" t="s">
        <v>38</v>
      </c>
      <c r="J68" s="5" t="s">
        <v>52</v>
      </c>
      <c r="K68" s="6" t="s">
        <v>483</v>
      </c>
      <c r="L68" s="6" t="s">
        <v>459</v>
      </c>
      <c r="M68" s="5" t="s">
        <v>63</v>
      </c>
      <c r="N68" s="8"/>
      <c r="O68" s="8"/>
      <c r="P68" s="8"/>
      <c r="Q68" s="5"/>
      <c r="R68" s="8"/>
      <c r="S68" s="8" t="s">
        <v>484</v>
      </c>
      <c r="T68" s="8" t="s">
        <v>485</v>
      </c>
      <c r="U68" s="8" t="s">
        <v>486</v>
      </c>
      <c r="V68" s="8" t="s">
        <v>487</v>
      </c>
      <c r="W68" s="8"/>
      <c r="X68" s="8"/>
      <c r="Y68" s="5" t="s">
        <v>44</v>
      </c>
      <c r="Z68" s="10" t="str">
        <f aca="false">REPLACE(AA68,SEARCH("M5-",AA68),LEN(AB68),AC68)</f>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AA68" s="8" t="s">
        <v>488</v>
      </c>
      <c r="AB68" s="8" t="str">
        <f aca="false">IF(D68&lt;&gt;"No hacer",CONCATENATE(A68,"-",LEFT(C68),"-",IF(A67&lt;&gt;A68,1,IF(C67=C68,RIGHT(AB67)+1,1))))</f>
        <v>M5-G-3a-A-3</v>
      </c>
      <c r="AC68" s="8" t="str">
        <f aca="false">CONCATENATE(AB68,"-BR")</f>
        <v>M5-G-3a-A-3-BR</v>
      </c>
      <c r="AD68" s="5" t="s">
        <v>46</v>
      </c>
      <c r="AE68" s="5"/>
      <c r="AF68" s="5"/>
    </row>
    <row r="69" customFormat="false" ht="75" hidden="false" customHeight="true" outlineLevel="0" collapsed="false">
      <c r="A69" s="5" t="s">
        <v>447</v>
      </c>
      <c r="B69" s="6" t="s">
        <v>448</v>
      </c>
      <c r="C69" s="5" t="s">
        <v>58</v>
      </c>
      <c r="D69" s="5" t="s">
        <v>35</v>
      </c>
      <c r="E69" s="5"/>
      <c r="F69" s="6" t="s">
        <v>489</v>
      </c>
      <c r="G69" s="6"/>
      <c r="H69" s="6"/>
      <c r="I69" s="5" t="s">
        <v>38</v>
      </c>
      <c r="J69" s="5" t="s">
        <v>52</v>
      </c>
      <c r="K69" s="6" t="s">
        <v>490</v>
      </c>
      <c r="L69" s="6" t="s">
        <v>459</v>
      </c>
      <c r="M69" s="5" t="s">
        <v>63</v>
      </c>
      <c r="N69" s="8"/>
      <c r="O69" s="8"/>
      <c r="P69" s="8"/>
      <c r="Q69" s="5"/>
      <c r="R69" s="8"/>
      <c r="S69" s="8" t="s">
        <v>491</v>
      </c>
      <c r="T69" s="8" t="s">
        <v>492</v>
      </c>
      <c r="U69" s="8" t="s">
        <v>493</v>
      </c>
      <c r="V69" s="8" t="s">
        <v>494</v>
      </c>
      <c r="W69" s="8"/>
      <c r="X69" s="8"/>
      <c r="Y69" s="5" t="s">
        <v>44</v>
      </c>
      <c r="Z69" s="10" t="str">
        <f aca="false">REPLACE(AA69,SEARCH("M5-",AA69),LEN(AB69),AC69)</f>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AA69" s="8" t="s">
        <v>495</v>
      </c>
      <c r="AB69" s="8" t="str">
        <f aca="false">IF(D69&lt;&gt;"No hacer",CONCATENATE(A69,"-",LEFT(C69),"-",IF(A68&lt;&gt;A69,1,IF(C68=C69,RIGHT(AB68)+1,1))))</f>
        <v>M5-G-3a-A-4</v>
      </c>
      <c r="AC69" s="8" t="str">
        <f aca="false">CONCATENATE(AB69,"-BR")</f>
        <v>M5-G-3a-A-4-BR</v>
      </c>
      <c r="AD69" s="5" t="s">
        <v>46</v>
      </c>
      <c r="AE69" s="5"/>
      <c r="AF69" s="5"/>
    </row>
    <row r="70" customFormat="false" ht="75" hidden="false" customHeight="true" outlineLevel="0" collapsed="false">
      <c r="A70" s="5" t="s">
        <v>447</v>
      </c>
      <c r="B70" s="6" t="s">
        <v>448</v>
      </c>
      <c r="C70" s="5" t="s">
        <v>58</v>
      </c>
      <c r="D70" s="5" t="s">
        <v>35</v>
      </c>
      <c r="E70" s="5"/>
      <c r="F70" s="6" t="s">
        <v>496</v>
      </c>
      <c r="G70" s="6"/>
      <c r="H70" s="6"/>
      <c r="I70" s="5" t="s">
        <v>38</v>
      </c>
      <c r="J70" s="5" t="s">
        <v>52</v>
      </c>
      <c r="K70" s="6" t="s">
        <v>497</v>
      </c>
      <c r="L70" s="6" t="s">
        <v>459</v>
      </c>
      <c r="M70" s="5" t="s">
        <v>63</v>
      </c>
      <c r="N70" s="8"/>
      <c r="O70" s="8"/>
      <c r="P70" s="8"/>
      <c r="Q70" s="5"/>
      <c r="R70" s="8"/>
      <c r="S70" s="8" t="s">
        <v>498</v>
      </c>
      <c r="T70" s="8" t="s">
        <v>499</v>
      </c>
      <c r="U70" s="8" t="s">
        <v>500</v>
      </c>
      <c r="V70" s="8" t="s">
        <v>501</v>
      </c>
      <c r="W70" s="8"/>
      <c r="X70" s="8"/>
      <c r="Y70" s="5" t="s">
        <v>44</v>
      </c>
      <c r="Z70" s="10" t="str">
        <f aca="false">REPLACE(AA70,SEARCH("M5-",AA70),LEN(AB70),AC70)</f>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AA70" s="8" t="s">
        <v>502</v>
      </c>
      <c r="AB70" s="8" t="str">
        <f aca="false">IF(D70&lt;&gt;"No hacer",CONCATENATE(A70,"-",LEFT(C70),"-",IF(A69&lt;&gt;A70,1,IF(C69=C70,RIGHT(AB69)+1,1))))</f>
        <v>M5-G-3a-A-5</v>
      </c>
      <c r="AC70" s="8" t="str">
        <f aca="false">CONCATENATE(AB70,"-BR")</f>
        <v>M5-G-3a-A-5-BR</v>
      </c>
      <c r="AD70" s="5" t="s">
        <v>46</v>
      </c>
      <c r="AE70" s="5"/>
      <c r="AF70" s="5"/>
    </row>
    <row r="71" customFormat="false" ht="75" hidden="false" customHeight="true" outlineLevel="0" collapsed="false">
      <c r="A71" s="5" t="s">
        <v>503</v>
      </c>
      <c r="B71" s="6" t="s">
        <v>504</v>
      </c>
      <c r="C71" s="5" t="s">
        <v>34</v>
      </c>
      <c r="D71" s="5" t="s">
        <v>35</v>
      </c>
      <c r="E71" s="5"/>
      <c r="F71" s="6" t="s">
        <v>505</v>
      </c>
      <c r="G71" s="6"/>
      <c r="H71" s="6" t="s">
        <v>506</v>
      </c>
      <c r="I71" s="5" t="s">
        <v>51</v>
      </c>
      <c r="J71" s="5" t="s">
        <v>239</v>
      </c>
      <c r="K71" s="6" t="s">
        <v>507</v>
      </c>
      <c r="L71" s="6" t="s">
        <v>508</v>
      </c>
      <c r="M71" s="5" t="s">
        <v>41</v>
      </c>
      <c r="N71" s="6" t="s">
        <v>509</v>
      </c>
      <c r="O71" s="6" t="s">
        <v>510</v>
      </c>
      <c r="P71" s="6"/>
      <c r="Q71" s="5" t="s">
        <v>511</v>
      </c>
      <c r="R71" s="6"/>
      <c r="S71" s="6"/>
      <c r="T71" s="6"/>
      <c r="U71" s="8"/>
      <c r="V71" s="8"/>
      <c r="W71" s="8"/>
      <c r="X71" s="8"/>
      <c r="Y71" s="5" t="s">
        <v>44</v>
      </c>
      <c r="Z71" s="10" t="str">
        <f aca="false">REPLACE(AA71,SEARCH("M5-",AA71),LEN(AB71),AC71)</f>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AA71" s="10" t="s">
        <v>512</v>
      </c>
      <c r="AB71" s="8" t="str">
        <f aca="false">IF(D71&lt;&gt;"No hacer",CONCATENATE(A71,"-",LEFT(C71),"-",IF(A70&lt;&gt;A71,1,IF(C70=C71,RIGHT(AB70)+1,1))))</f>
        <v>M5-G-18a-I-1</v>
      </c>
      <c r="AC71" s="8" t="str">
        <f aca="false">CONCATENATE(AB71,"-BR")</f>
        <v>M5-G-18a-I-1-BR</v>
      </c>
      <c r="AD71" s="5"/>
      <c r="AE71" s="5" t="s">
        <v>351</v>
      </c>
      <c r="AF71" s="5"/>
    </row>
    <row r="72" customFormat="false" ht="75" hidden="false" customHeight="true" outlineLevel="0" collapsed="false">
      <c r="A72" s="5" t="s">
        <v>503</v>
      </c>
      <c r="B72" s="6" t="s">
        <v>504</v>
      </c>
      <c r="C72" s="5" t="s">
        <v>34</v>
      </c>
      <c r="D72" s="5" t="s">
        <v>35</v>
      </c>
      <c r="E72" s="5"/>
      <c r="F72" s="6" t="s">
        <v>513</v>
      </c>
      <c r="G72" s="6"/>
      <c r="H72" s="6" t="s">
        <v>506</v>
      </c>
      <c r="I72" s="5" t="s">
        <v>51</v>
      </c>
      <c r="J72" s="5" t="s">
        <v>239</v>
      </c>
      <c r="K72" s="6" t="s">
        <v>514</v>
      </c>
      <c r="L72" s="6" t="s">
        <v>515</v>
      </c>
      <c r="M72" s="5" t="s">
        <v>41</v>
      </c>
      <c r="N72" s="6" t="s">
        <v>516</v>
      </c>
      <c r="O72" s="6" t="s">
        <v>517</v>
      </c>
      <c r="P72" s="6"/>
      <c r="Q72" s="5" t="s">
        <v>511</v>
      </c>
      <c r="R72" s="6"/>
      <c r="S72" s="6"/>
      <c r="T72" s="6"/>
      <c r="U72" s="8"/>
      <c r="V72" s="8"/>
      <c r="W72" s="8"/>
      <c r="X72" s="8"/>
      <c r="Y72" s="5" t="s">
        <v>44</v>
      </c>
      <c r="Z72" s="10" t="str">
        <f aca="false">REPLACE(AA72,SEARCH("M5-",AA72),LEN(AB72),AC72)</f>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AA72" s="10" t="s">
        <v>518</v>
      </c>
      <c r="AB72" s="8" t="str">
        <f aca="false">IF(D72&lt;&gt;"No hacer",CONCATENATE(A72,"-",LEFT(C72),"-",IF(A71&lt;&gt;A72,1,IF(C71=C72,RIGHT(AB71)+1,1))))</f>
        <v>M5-G-18a-I-2</v>
      </c>
      <c r="AC72" s="8" t="str">
        <f aca="false">CONCATENATE(AB72,"-BR")</f>
        <v>M5-G-18a-I-2-BR</v>
      </c>
      <c r="AD72" s="5"/>
      <c r="AE72" s="5" t="s">
        <v>351</v>
      </c>
      <c r="AF72" s="5"/>
    </row>
    <row r="73" customFormat="false" ht="75" hidden="false" customHeight="true" outlineLevel="0" collapsed="false">
      <c r="A73" s="5" t="s">
        <v>503</v>
      </c>
      <c r="B73" s="6" t="s">
        <v>504</v>
      </c>
      <c r="C73" s="5" t="s">
        <v>48</v>
      </c>
      <c r="D73" s="5" t="s">
        <v>35</v>
      </c>
      <c r="E73" s="5"/>
      <c r="F73" s="6" t="s">
        <v>519</v>
      </c>
      <c r="G73" s="6"/>
      <c r="H73" s="6" t="s">
        <v>520</v>
      </c>
      <c r="I73" s="5" t="s">
        <v>51</v>
      </c>
      <c r="J73" s="5" t="s">
        <v>52</v>
      </c>
      <c r="K73" s="6" t="s">
        <v>521</v>
      </c>
      <c r="L73" s="6" t="s">
        <v>522</v>
      </c>
      <c r="M73" s="5" t="s">
        <v>41</v>
      </c>
      <c r="N73" s="6" t="s">
        <v>509</v>
      </c>
      <c r="O73" s="6" t="s">
        <v>510</v>
      </c>
      <c r="P73" s="6"/>
      <c r="Q73" s="5" t="s">
        <v>511</v>
      </c>
      <c r="R73" s="6"/>
      <c r="S73" s="6"/>
      <c r="T73" s="6"/>
      <c r="U73" s="8"/>
      <c r="V73" s="8"/>
      <c r="W73" s="8"/>
      <c r="X73" s="8"/>
      <c r="Y73" s="5" t="s">
        <v>44</v>
      </c>
      <c r="Z73" s="10" t="str">
        <f aca="false">REPLACE(AA73,SEARCH("M5-",AA73),LEN(AB73),AC73)</f>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AA73" s="10" t="s">
        <v>523</v>
      </c>
      <c r="AB73" s="8" t="str">
        <f aca="false">IF(D73&lt;&gt;"No hacer",CONCATENATE(A73,"-",LEFT(C73),"-",IF(A72&lt;&gt;A73,1,IF(C72=C73,RIGHT(AB72)+1,1))))</f>
        <v>M5-G-18a-E-1</v>
      </c>
      <c r="AC73" s="8" t="str">
        <f aca="false">CONCATENATE(AB73,"-BR")</f>
        <v>M5-G-18a-E-1-BR</v>
      </c>
      <c r="AD73" s="5"/>
      <c r="AE73" s="5" t="s">
        <v>351</v>
      </c>
      <c r="AF73" s="5"/>
    </row>
    <row r="74" customFormat="false" ht="75" hidden="false" customHeight="true" outlineLevel="0" collapsed="false">
      <c r="A74" s="5" t="s">
        <v>503</v>
      </c>
      <c r="B74" s="6" t="s">
        <v>504</v>
      </c>
      <c r="C74" s="5" t="s">
        <v>48</v>
      </c>
      <c r="D74" s="5" t="s">
        <v>35</v>
      </c>
      <c r="E74" s="5"/>
      <c r="F74" s="6" t="s">
        <v>524</v>
      </c>
      <c r="G74" s="6"/>
      <c r="H74" s="6" t="s">
        <v>520</v>
      </c>
      <c r="I74" s="5" t="s">
        <v>51</v>
      </c>
      <c r="J74" s="5" t="s">
        <v>52</v>
      </c>
      <c r="K74" s="6" t="s">
        <v>525</v>
      </c>
      <c r="L74" s="6" t="s">
        <v>526</v>
      </c>
      <c r="M74" s="5" t="s">
        <v>41</v>
      </c>
      <c r="N74" s="6" t="s">
        <v>516</v>
      </c>
      <c r="O74" s="6" t="s">
        <v>527</v>
      </c>
      <c r="P74" s="6"/>
      <c r="Q74" s="5" t="s">
        <v>511</v>
      </c>
      <c r="R74" s="6"/>
      <c r="S74" s="6"/>
      <c r="T74" s="6"/>
      <c r="U74" s="8"/>
      <c r="V74" s="8"/>
      <c r="W74" s="8"/>
      <c r="X74" s="8"/>
      <c r="Y74" s="5" t="s">
        <v>44</v>
      </c>
      <c r="Z74" s="10" t="str">
        <f aca="false">REPLACE(AA74,SEARCH("M5-",AA74),LEN(AB74),AC74)</f>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AA74" s="10" t="s">
        <v>528</v>
      </c>
      <c r="AB74" s="8" t="str">
        <f aca="false">IF(D74&lt;&gt;"No hacer",CONCATENATE(A74,"-",LEFT(C74),"-",IF(A73&lt;&gt;A74,1,IF(C73=C74,RIGHT(AB73)+1,1))))</f>
        <v>M5-G-18a-E-2</v>
      </c>
      <c r="AC74" s="8" t="str">
        <f aca="false">CONCATENATE(AB74,"-BR")</f>
        <v>M5-G-18a-E-2-BR</v>
      </c>
      <c r="AD74" s="5"/>
      <c r="AE74" s="5" t="s">
        <v>351</v>
      </c>
      <c r="AF74" s="5"/>
    </row>
    <row r="75" customFormat="false" ht="75" hidden="false" customHeight="true" outlineLevel="0" collapsed="false">
      <c r="A75" s="5" t="s">
        <v>503</v>
      </c>
      <c r="B75" s="6" t="s">
        <v>504</v>
      </c>
      <c r="C75" s="5" t="s">
        <v>58</v>
      </c>
      <c r="D75" s="5" t="s">
        <v>35</v>
      </c>
      <c r="E75" s="5"/>
      <c r="F75" s="6" t="s">
        <v>529</v>
      </c>
      <c r="G75" s="6"/>
      <c r="H75" s="6" t="s">
        <v>530</v>
      </c>
      <c r="I75" s="5" t="s">
        <v>38</v>
      </c>
      <c r="J75" s="5" t="s">
        <v>52</v>
      </c>
      <c r="K75" s="6" t="s">
        <v>531</v>
      </c>
      <c r="L75" s="6" t="s">
        <v>532</v>
      </c>
      <c r="M75" s="5" t="s">
        <v>41</v>
      </c>
      <c r="N75" s="6" t="s">
        <v>533</v>
      </c>
      <c r="O75" s="6" t="s">
        <v>534</v>
      </c>
      <c r="P75" s="6"/>
      <c r="Q75" s="6"/>
      <c r="R75" s="6"/>
      <c r="S75" s="6"/>
      <c r="T75" s="6"/>
      <c r="U75" s="8"/>
      <c r="V75" s="8"/>
      <c r="W75" s="8"/>
      <c r="X75" s="8"/>
      <c r="Y75" s="5" t="s">
        <v>44</v>
      </c>
      <c r="Z75" s="10" t="str">
        <f aca="false">REPLACE(AA75,SEARCH("M5-",AA75),LEN(AB75),AC75)</f>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AA75" s="10" t="s">
        <v>535</v>
      </c>
      <c r="AB75" s="8" t="str">
        <f aca="false">IF(D75&lt;&gt;"No hacer",CONCATENATE(A75,"-",LEFT(C75),"-",IF(A74&lt;&gt;A75,1,IF(C74=C75,RIGHT(AB74)+1,1))))</f>
        <v>M5-G-18a-A-1</v>
      </c>
      <c r="AC75" s="8" t="str">
        <f aca="false">CONCATENATE(AB75,"-BR")</f>
        <v>M5-G-18a-A-1-BR</v>
      </c>
      <c r="AD75" s="5"/>
      <c r="AE75" s="5" t="s">
        <v>351</v>
      </c>
      <c r="AF75" s="5"/>
    </row>
    <row r="76" customFormat="false" ht="75" hidden="false" customHeight="true" outlineLevel="0" collapsed="false">
      <c r="A76" s="5" t="s">
        <v>503</v>
      </c>
      <c r="B76" s="6" t="s">
        <v>504</v>
      </c>
      <c r="C76" s="5" t="s">
        <v>58</v>
      </c>
      <c r="D76" s="5" t="s">
        <v>35</v>
      </c>
      <c r="E76" s="5"/>
      <c r="F76" s="6" t="s">
        <v>536</v>
      </c>
      <c r="G76" s="6"/>
      <c r="H76" s="6" t="s">
        <v>537</v>
      </c>
      <c r="I76" s="5" t="s">
        <v>51</v>
      </c>
      <c r="J76" s="5" t="s">
        <v>52</v>
      </c>
      <c r="K76" s="6" t="s">
        <v>538</v>
      </c>
      <c r="L76" s="6" t="s">
        <v>539</v>
      </c>
      <c r="M76" s="5" t="s">
        <v>41</v>
      </c>
      <c r="N76" s="6" t="s">
        <v>533</v>
      </c>
      <c r="O76" s="6" t="s">
        <v>534</v>
      </c>
      <c r="P76" s="6"/>
      <c r="Q76" s="6"/>
      <c r="R76" s="6"/>
      <c r="S76" s="6"/>
      <c r="T76" s="6"/>
      <c r="U76" s="8"/>
      <c r="V76" s="8"/>
      <c r="W76" s="8"/>
      <c r="X76" s="8"/>
      <c r="Y76" s="5" t="s">
        <v>44</v>
      </c>
      <c r="Z76" s="10" t="str">
        <f aca="false">REPLACE(AA76,SEARCH("M5-",AA76),LEN(AB76),AC76)</f>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AA76" s="10" t="s">
        <v>540</v>
      </c>
      <c r="AB76" s="8" t="str">
        <f aca="false">IF(D76&lt;&gt;"No hacer",CONCATENATE(A76,"-",LEFT(C76),"-",IF(A75&lt;&gt;A76,1,IF(C75=C76,RIGHT(AB75)+1,1))))</f>
        <v>M5-G-18a-A-2</v>
      </c>
      <c r="AC76" s="8" t="str">
        <f aca="false">CONCATENATE(AB76,"-BR")</f>
        <v>M5-G-18a-A-2-BR</v>
      </c>
      <c r="AD76" s="5"/>
      <c r="AE76" s="5" t="s">
        <v>351</v>
      </c>
      <c r="AF76" s="5"/>
    </row>
    <row r="77" customFormat="false" ht="75" hidden="false" customHeight="true" outlineLevel="0" collapsed="false">
      <c r="A77" s="5" t="s">
        <v>503</v>
      </c>
      <c r="B77" s="6" t="s">
        <v>504</v>
      </c>
      <c r="C77" s="5" t="s">
        <v>58</v>
      </c>
      <c r="D77" s="5" t="s">
        <v>35</v>
      </c>
      <c r="E77" s="5"/>
      <c r="F77" s="6" t="s">
        <v>541</v>
      </c>
      <c r="G77" s="6"/>
      <c r="H77" s="6" t="s">
        <v>542</v>
      </c>
      <c r="I77" s="5" t="s">
        <v>38</v>
      </c>
      <c r="J77" s="5" t="s">
        <v>52</v>
      </c>
      <c r="K77" s="6" t="s">
        <v>543</v>
      </c>
      <c r="L77" s="6" t="s">
        <v>62</v>
      </c>
      <c r="M77" s="5" t="s">
        <v>41</v>
      </c>
      <c r="N77" s="6" t="s">
        <v>533</v>
      </c>
      <c r="O77" s="6" t="s">
        <v>534</v>
      </c>
      <c r="P77" s="6"/>
      <c r="Q77" s="6"/>
      <c r="R77" s="6"/>
      <c r="S77" s="6"/>
      <c r="T77" s="6"/>
      <c r="U77" s="8"/>
      <c r="V77" s="8"/>
      <c r="W77" s="8"/>
      <c r="X77" s="8"/>
      <c r="Y77" s="5" t="s">
        <v>44</v>
      </c>
      <c r="Z77" s="10" t="str">
        <f aca="false">REPLACE(AA77,SEARCH("M5-",AA77),LEN(AB77),AC77)</f>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AA77" s="10" t="s">
        <v>544</v>
      </c>
      <c r="AB77" s="8" t="str">
        <f aca="false">IF(D77&lt;&gt;"No hacer",CONCATENATE(A77,"-",LEFT(C77),"-",IF(A76&lt;&gt;A77,1,IF(C76=C77,RIGHT(AB76)+1,1))))</f>
        <v>M5-G-18a-A-3</v>
      </c>
      <c r="AC77" s="8" t="str">
        <f aca="false">CONCATENATE(AB77,"-BR")</f>
        <v>M5-G-18a-A-3-BR</v>
      </c>
      <c r="AD77" s="5"/>
      <c r="AE77" s="5" t="s">
        <v>351</v>
      </c>
      <c r="AF77" s="5"/>
    </row>
    <row r="78" customFormat="false" ht="75" hidden="false" customHeight="true" outlineLevel="0" collapsed="false">
      <c r="A78" s="5" t="s">
        <v>503</v>
      </c>
      <c r="B78" s="6" t="s">
        <v>504</v>
      </c>
      <c r="C78" s="5" t="s">
        <v>58</v>
      </c>
      <c r="D78" s="5" t="s">
        <v>35</v>
      </c>
      <c r="E78" s="5"/>
      <c r="F78" s="6" t="s">
        <v>545</v>
      </c>
      <c r="G78" s="6"/>
      <c r="H78" s="6" t="s">
        <v>546</v>
      </c>
      <c r="I78" s="5" t="s">
        <v>38</v>
      </c>
      <c r="J78" s="5" t="s">
        <v>52</v>
      </c>
      <c r="K78" s="6" t="s">
        <v>547</v>
      </c>
      <c r="L78" s="6" t="s">
        <v>548</v>
      </c>
      <c r="M78" s="5" t="s">
        <v>41</v>
      </c>
      <c r="N78" s="6" t="s">
        <v>533</v>
      </c>
      <c r="O78" s="6" t="s">
        <v>549</v>
      </c>
      <c r="P78" s="6"/>
      <c r="Q78" s="6"/>
      <c r="R78" s="6"/>
      <c r="S78" s="6"/>
      <c r="T78" s="6"/>
      <c r="U78" s="8"/>
      <c r="V78" s="8"/>
      <c r="W78" s="8"/>
      <c r="X78" s="8"/>
      <c r="Y78" s="5" t="s">
        <v>44</v>
      </c>
      <c r="Z78" s="10" t="str">
        <f aca="false">REPLACE(AA78,SEARCH("M5-",AA78),LEN(AB78),AC78)</f>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AA78" s="10" t="s">
        <v>550</v>
      </c>
      <c r="AB78" s="8" t="str">
        <f aca="false">IF(D78&lt;&gt;"No hacer",CONCATENATE(A78,"-",LEFT(C78),"-",IF(A77&lt;&gt;A78,1,IF(C77=C78,RIGHT(AB77)+1,1))))</f>
        <v>M5-G-18a-A-4</v>
      </c>
      <c r="AC78" s="8" t="str">
        <f aca="false">CONCATENATE(AB78,"-BR")</f>
        <v>M5-G-18a-A-4-BR</v>
      </c>
      <c r="AD78" s="5"/>
      <c r="AE78" s="5" t="s">
        <v>351</v>
      </c>
      <c r="AF78" s="5"/>
    </row>
    <row r="79" customFormat="false" ht="75" hidden="false" customHeight="true" outlineLevel="0" collapsed="false">
      <c r="A79" s="5" t="s">
        <v>503</v>
      </c>
      <c r="B79" s="6" t="s">
        <v>504</v>
      </c>
      <c r="C79" s="5" t="s">
        <v>58</v>
      </c>
      <c r="D79" s="5" t="s">
        <v>35</v>
      </c>
      <c r="E79" s="5"/>
      <c r="F79" s="6" t="s">
        <v>551</v>
      </c>
      <c r="G79" s="6"/>
      <c r="H79" s="6" t="s">
        <v>552</v>
      </c>
      <c r="I79" s="5" t="s">
        <v>38</v>
      </c>
      <c r="J79" s="5" t="s">
        <v>52</v>
      </c>
      <c r="K79" s="6" t="s">
        <v>553</v>
      </c>
      <c r="L79" s="6" t="s">
        <v>548</v>
      </c>
      <c r="M79" s="5" t="s">
        <v>41</v>
      </c>
      <c r="N79" s="6" t="s">
        <v>533</v>
      </c>
      <c r="O79" s="6" t="s">
        <v>549</v>
      </c>
      <c r="P79" s="6"/>
      <c r="Q79" s="6"/>
      <c r="R79" s="6"/>
      <c r="S79" s="6"/>
      <c r="T79" s="6"/>
      <c r="U79" s="8"/>
      <c r="V79" s="8"/>
      <c r="W79" s="8"/>
      <c r="X79" s="8"/>
      <c r="Y79" s="5" t="s">
        <v>44</v>
      </c>
      <c r="Z79" s="10" t="str">
        <f aca="false">REPLACE(AA79,SEARCH("M5-",AA79),LEN(AB79),AC79)</f>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AA79" s="10" t="s">
        <v>554</v>
      </c>
      <c r="AB79" s="8" t="str">
        <f aca="false">IF(D79&lt;&gt;"No hacer",CONCATENATE(A79,"-",LEFT(C79),"-",IF(A78&lt;&gt;A79,1,IF(C78=C79,RIGHT(AB78)+1,1))))</f>
        <v>M5-G-18a-A-5</v>
      </c>
      <c r="AC79" s="8" t="str">
        <f aca="false">CONCATENATE(AB79,"-BR")</f>
        <v>M5-G-18a-A-5-BR</v>
      </c>
      <c r="AD79" s="5"/>
      <c r="AE79" s="5" t="s">
        <v>351</v>
      </c>
      <c r="AF79" s="5"/>
    </row>
    <row r="80" customFormat="false" ht="75" hidden="false" customHeight="true" outlineLevel="0" collapsed="false">
      <c r="A80" s="5" t="s">
        <v>555</v>
      </c>
      <c r="B80" s="6" t="s">
        <v>556</v>
      </c>
      <c r="C80" s="5" t="s">
        <v>34</v>
      </c>
      <c r="D80" s="5" t="s">
        <v>35</v>
      </c>
      <c r="E80" s="5"/>
      <c r="F80" s="6" t="s">
        <v>557</v>
      </c>
      <c r="G80" s="6"/>
      <c r="H80" s="6" t="s">
        <v>558</v>
      </c>
      <c r="I80" s="5" t="s">
        <v>51</v>
      </c>
      <c r="J80" s="5" t="s">
        <v>297</v>
      </c>
      <c r="K80" s="6" t="s">
        <v>559</v>
      </c>
      <c r="L80" s="6" t="s">
        <v>40</v>
      </c>
      <c r="M80" s="5" t="s">
        <v>41</v>
      </c>
      <c r="N80" s="8" t="s">
        <v>560</v>
      </c>
      <c r="O80" s="6" t="s">
        <v>561</v>
      </c>
      <c r="P80" s="8"/>
      <c r="Q80" s="5"/>
      <c r="R80" s="8"/>
      <c r="S80" s="8"/>
      <c r="T80" s="8"/>
      <c r="U80" s="8"/>
      <c r="V80" s="8"/>
      <c r="W80" s="8"/>
      <c r="X80" s="8"/>
      <c r="Y80" s="5" t="s">
        <v>44</v>
      </c>
      <c r="Z80" s="10" t="str">
        <f aca="false">REPLACE(AA80,SEARCH("M5-",AA80),LEN(AB80),AC80)</f>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0" s="10" t="s">
        <v>562</v>
      </c>
      <c r="AB80" s="8" t="str">
        <f aca="false">IF(D80&lt;&gt;"No hacer",CONCATENATE(A80,"-",LEFT(C80),"-",IF(A79&lt;&gt;A80,1,IF(C79=C80,RIGHT(AB79)+1,1))))</f>
        <v>M5-G-4a-I-1</v>
      </c>
      <c r="AC80" s="8" t="str">
        <f aca="false">CONCATENATE(AB80,"-BR")</f>
        <v>M5-G-4a-I-1-BR</v>
      </c>
      <c r="AD80" s="5" t="s">
        <v>46</v>
      </c>
      <c r="AE80" s="5" t="s">
        <v>351</v>
      </c>
      <c r="AF80" s="5"/>
    </row>
    <row r="81" customFormat="false" ht="75" hidden="false" customHeight="true" outlineLevel="0" collapsed="false">
      <c r="A81" s="5" t="s">
        <v>555</v>
      </c>
      <c r="B81" s="6" t="s">
        <v>556</v>
      </c>
      <c r="C81" s="5" t="s">
        <v>34</v>
      </c>
      <c r="D81" s="5" t="s">
        <v>35</v>
      </c>
      <c r="E81" s="5"/>
      <c r="F81" s="6" t="s">
        <v>563</v>
      </c>
      <c r="G81" s="6"/>
      <c r="H81" s="6" t="s">
        <v>558</v>
      </c>
      <c r="I81" s="5" t="s">
        <v>51</v>
      </c>
      <c r="J81" s="5" t="s">
        <v>297</v>
      </c>
      <c r="K81" s="6" t="s">
        <v>559</v>
      </c>
      <c r="L81" s="6" t="s">
        <v>40</v>
      </c>
      <c r="M81" s="5" t="s">
        <v>41</v>
      </c>
      <c r="N81" s="8" t="s">
        <v>560</v>
      </c>
      <c r="O81" s="6" t="s">
        <v>564</v>
      </c>
      <c r="P81" s="8"/>
      <c r="Q81" s="5"/>
      <c r="R81" s="8"/>
      <c r="S81" s="8"/>
      <c r="T81" s="8"/>
      <c r="U81" s="8"/>
      <c r="V81" s="8"/>
      <c r="W81" s="8"/>
      <c r="X81" s="8"/>
      <c r="Y81" s="5" t="s">
        <v>44</v>
      </c>
      <c r="Z81" s="10" t="str">
        <f aca="false">REPLACE(AA81,SEARCH("M5-",AA81),LEN(AB81),AC81)</f>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AA81" s="10" t="s">
        <v>565</v>
      </c>
      <c r="AB81" s="8" t="str">
        <f aca="false">IF(D81&lt;&gt;"No hacer",CONCATENATE(A81,"-",LEFT(C81),"-",IF(A80&lt;&gt;A81,1,IF(C80=C81,RIGHT(AB80)+1,1))))</f>
        <v>M5-G-4a-I-2</v>
      </c>
      <c r="AC81" s="8" t="str">
        <f aca="false">CONCATENATE(AB81,"-BR")</f>
        <v>M5-G-4a-I-2-BR</v>
      </c>
      <c r="AD81" s="5" t="s">
        <v>46</v>
      </c>
      <c r="AE81" s="5" t="s">
        <v>351</v>
      </c>
      <c r="AF81" s="5"/>
    </row>
    <row r="82" customFormat="false" ht="75" hidden="false" customHeight="true" outlineLevel="0" collapsed="false">
      <c r="A82" s="5" t="s">
        <v>555</v>
      </c>
      <c r="B82" s="6" t="s">
        <v>556</v>
      </c>
      <c r="C82" s="5" t="s">
        <v>34</v>
      </c>
      <c r="D82" s="5" t="s">
        <v>35</v>
      </c>
      <c r="E82" s="5"/>
      <c r="F82" s="6" t="s">
        <v>566</v>
      </c>
      <c r="G82" s="6"/>
      <c r="H82" s="6" t="s">
        <v>558</v>
      </c>
      <c r="I82" s="5" t="s">
        <v>51</v>
      </c>
      <c r="J82" s="5" t="s">
        <v>297</v>
      </c>
      <c r="K82" s="6" t="s">
        <v>559</v>
      </c>
      <c r="L82" s="6" t="s">
        <v>40</v>
      </c>
      <c r="M82" s="5" t="s">
        <v>41</v>
      </c>
      <c r="N82" s="8" t="s">
        <v>560</v>
      </c>
      <c r="O82" s="6" t="s">
        <v>567</v>
      </c>
      <c r="P82" s="8"/>
      <c r="Q82" s="5"/>
      <c r="R82" s="8"/>
      <c r="S82" s="8"/>
      <c r="T82" s="8"/>
      <c r="U82" s="8"/>
      <c r="V82" s="8"/>
      <c r="W82" s="8"/>
      <c r="X82" s="8"/>
      <c r="Y82" s="5" t="s">
        <v>44</v>
      </c>
      <c r="Z82" s="10" t="str">
        <f aca="false">REPLACE(AA82,SEARCH("M5-",AA82),LEN(AB82),AC82)</f>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AA82" s="10" t="s">
        <v>568</v>
      </c>
      <c r="AB82" s="8" t="str">
        <f aca="false">IF(D82&lt;&gt;"No hacer",CONCATENATE(A82,"-",LEFT(C82),"-",IF(A81&lt;&gt;A82,1,IF(C81=C82,RIGHT(AB81)+1,1))))</f>
        <v>M5-G-4a-I-3</v>
      </c>
      <c r="AC82" s="8" t="str">
        <f aca="false">CONCATENATE(AB82,"-BR")</f>
        <v>M5-G-4a-I-3-BR</v>
      </c>
      <c r="AD82" s="5" t="s">
        <v>46</v>
      </c>
      <c r="AE82" s="5" t="s">
        <v>351</v>
      </c>
      <c r="AF82" s="5"/>
    </row>
    <row r="83" customFormat="false" ht="75" hidden="false" customHeight="true" outlineLevel="0" collapsed="false">
      <c r="A83" s="5" t="s">
        <v>569</v>
      </c>
      <c r="B83" s="6" t="s">
        <v>570</v>
      </c>
      <c r="C83" s="5" t="s">
        <v>34</v>
      </c>
      <c r="D83" s="5" t="s">
        <v>35</v>
      </c>
      <c r="E83" s="16"/>
      <c r="F83" s="6" t="s">
        <v>571</v>
      </c>
      <c r="G83" s="6"/>
      <c r="H83" s="8"/>
      <c r="I83" s="5" t="s">
        <v>51</v>
      </c>
      <c r="J83" s="5" t="s">
        <v>297</v>
      </c>
      <c r="K83" s="6" t="s">
        <v>572</v>
      </c>
      <c r="L83" s="6" t="s">
        <v>40</v>
      </c>
      <c r="M83" s="5" t="s">
        <v>41</v>
      </c>
      <c r="N83" s="8" t="s">
        <v>573</v>
      </c>
      <c r="O83" s="6" t="s">
        <v>574</v>
      </c>
      <c r="P83" s="8"/>
      <c r="Q83" s="5"/>
      <c r="R83" s="8"/>
      <c r="S83" s="8"/>
      <c r="T83" s="8"/>
      <c r="U83" s="8"/>
      <c r="V83" s="8"/>
      <c r="W83" s="8"/>
      <c r="X83" s="8"/>
      <c r="Y83" s="5" t="s">
        <v>44</v>
      </c>
      <c r="Z83" s="10" t="str">
        <f aca="false">REPLACE(AA83,SEARCH("M5-",AA83),LEN(AB83),AC83)</f>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3" s="10" t="s">
        <v>575</v>
      </c>
      <c r="AB83" s="8" t="str">
        <f aca="false">IF(D83&lt;&gt;"No hacer",CONCATENATE(A83,"-",LEFT(C83),"-",IF(A82&lt;&gt;A83,1,IF(C82=C83,RIGHT(AB82)+1,1))))</f>
        <v>M5-G-4b-I-1</v>
      </c>
      <c r="AC83" s="8" t="str">
        <f aca="false">CONCATENATE(AB83,"-BR")</f>
        <v>M5-G-4b-I-1-BR</v>
      </c>
      <c r="AD83" s="5" t="s">
        <v>46</v>
      </c>
      <c r="AE83" s="5" t="s">
        <v>351</v>
      </c>
      <c r="AF83" s="5"/>
    </row>
    <row r="84" customFormat="false" ht="75" hidden="false" customHeight="true" outlineLevel="0" collapsed="false">
      <c r="A84" s="5" t="s">
        <v>569</v>
      </c>
      <c r="B84" s="6" t="s">
        <v>570</v>
      </c>
      <c r="C84" s="5" t="s">
        <v>34</v>
      </c>
      <c r="D84" s="5" t="s">
        <v>35</v>
      </c>
      <c r="E84" s="5"/>
      <c r="F84" s="6" t="s">
        <v>576</v>
      </c>
      <c r="G84" s="6"/>
      <c r="H84" s="8"/>
      <c r="I84" s="5" t="s">
        <v>51</v>
      </c>
      <c r="J84" s="5" t="s">
        <v>297</v>
      </c>
      <c r="K84" s="6" t="s">
        <v>572</v>
      </c>
      <c r="L84" s="6" t="s">
        <v>40</v>
      </c>
      <c r="M84" s="5" t="s">
        <v>41</v>
      </c>
      <c r="N84" s="8" t="s">
        <v>573</v>
      </c>
      <c r="O84" s="6" t="s">
        <v>577</v>
      </c>
      <c r="P84" s="8"/>
      <c r="Q84" s="5"/>
      <c r="R84" s="8"/>
      <c r="S84" s="8"/>
      <c r="T84" s="8"/>
      <c r="U84" s="8"/>
      <c r="V84" s="8"/>
      <c r="W84" s="8"/>
      <c r="X84" s="8"/>
      <c r="Y84" s="5" t="s">
        <v>44</v>
      </c>
      <c r="Z84" s="10" t="str">
        <f aca="false">REPLACE(AA84,SEARCH("M5-",AA84),LEN(AB84),AC84)</f>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4" s="10" t="s">
        <v>578</v>
      </c>
      <c r="AB84" s="8" t="str">
        <f aca="false">IF(D84&lt;&gt;"No hacer",CONCATENATE(A84,"-",LEFT(C84),"-",IF(A83&lt;&gt;A84,1,IF(C83=C84,RIGHT(AB83)+1,1))))</f>
        <v>M5-G-4b-I-2</v>
      </c>
      <c r="AC84" s="8" t="str">
        <f aca="false">CONCATENATE(AB84,"-BR")</f>
        <v>M5-G-4b-I-2-BR</v>
      </c>
      <c r="AD84" s="5" t="s">
        <v>46</v>
      </c>
      <c r="AE84" s="5" t="s">
        <v>351</v>
      </c>
      <c r="AF84" s="5"/>
    </row>
    <row r="85" customFormat="false" ht="75" hidden="false" customHeight="true" outlineLevel="0" collapsed="false">
      <c r="A85" s="5" t="s">
        <v>569</v>
      </c>
      <c r="B85" s="6" t="s">
        <v>570</v>
      </c>
      <c r="C85" s="5" t="s">
        <v>34</v>
      </c>
      <c r="D85" s="5" t="s">
        <v>35</v>
      </c>
      <c r="E85" s="5"/>
      <c r="F85" s="6" t="s">
        <v>579</v>
      </c>
      <c r="G85" s="6"/>
      <c r="H85" s="8"/>
      <c r="I85" s="5" t="s">
        <v>51</v>
      </c>
      <c r="J85" s="5" t="s">
        <v>297</v>
      </c>
      <c r="K85" s="6" t="s">
        <v>572</v>
      </c>
      <c r="L85" s="6" t="s">
        <v>40</v>
      </c>
      <c r="M85" s="5" t="s">
        <v>41</v>
      </c>
      <c r="N85" s="8" t="s">
        <v>573</v>
      </c>
      <c r="O85" s="6" t="s">
        <v>580</v>
      </c>
      <c r="P85" s="8"/>
      <c r="Q85" s="5"/>
      <c r="R85" s="8"/>
      <c r="S85" s="8"/>
      <c r="T85" s="8"/>
      <c r="U85" s="8"/>
      <c r="V85" s="8"/>
      <c r="W85" s="8"/>
      <c r="X85" s="8"/>
      <c r="Y85" s="5" t="s">
        <v>44</v>
      </c>
      <c r="Z85" s="10" t="str">
        <f aca="false">REPLACE(AA85,SEARCH("M5-",AA85),LEN(AB85),AC85)</f>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AA85" s="10" t="s">
        <v>581</v>
      </c>
      <c r="AB85" s="8" t="str">
        <f aca="false">IF(D85&lt;&gt;"No hacer",CONCATENATE(A85,"-",LEFT(C85),"-",IF(A84&lt;&gt;A85,1,IF(C84=C85,RIGHT(AB84)+1,1))))</f>
        <v>M5-G-4b-I-3</v>
      </c>
      <c r="AC85" s="8" t="str">
        <f aca="false">CONCATENATE(AB85,"-BR")</f>
        <v>M5-G-4b-I-3-BR</v>
      </c>
      <c r="AD85" s="5" t="s">
        <v>46</v>
      </c>
      <c r="AE85" s="5" t="s">
        <v>351</v>
      </c>
      <c r="AF85" s="5"/>
    </row>
    <row r="86" customFormat="false" ht="75" hidden="false" customHeight="true" outlineLevel="0" collapsed="false">
      <c r="A86" s="5" t="s">
        <v>582</v>
      </c>
      <c r="B86" s="6" t="s">
        <v>583</v>
      </c>
      <c r="C86" s="5" t="s">
        <v>34</v>
      </c>
      <c r="D86" s="5" t="s">
        <v>35</v>
      </c>
      <c r="E86" s="5"/>
      <c r="F86" s="6" t="s">
        <v>584</v>
      </c>
      <c r="G86" s="6"/>
      <c r="H86" s="6" t="s">
        <v>585</v>
      </c>
      <c r="I86" s="5" t="s">
        <v>38</v>
      </c>
      <c r="J86" s="5" t="s">
        <v>586</v>
      </c>
      <c r="K86" s="6" t="s">
        <v>40</v>
      </c>
      <c r="L86" s="6" t="s">
        <v>40</v>
      </c>
      <c r="M86" s="5" t="s">
        <v>41</v>
      </c>
      <c r="N86" s="8" t="s">
        <v>587</v>
      </c>
      <c r="O86" s="6" t="s">
        <v>588</v>
      </c>
      <c r="P86" s="8"/>
      <c r="Q86" s="5"/>
      <c r="R86" s="8"/>
      <c r="S86" s="8"/>
      <c r="T86" s="8"/>
      <c r="U86" s="8"/>
      <c r="V86" s="8"/>
      <c r="W86" s="8"/>
      <c r="X86" s="8"/>
      <c r="Y86" s="5" t="s">
        <v>44</v>
      </c>
      <c r="Z86" s="10" t="str">
        <f aca="false">REPLACE(AA86,SEARCH("M5-",AA86),LEN(AB86),AC86)</f>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AA86" s="10" t="s">
        <v>589</v>
      </c>
      <c r="AB86" s="8" t="str">
        <f aca="false">IF(D86&lt;&gt;"No hacer",CONCATENATE(A86,"-",LEFT(C86),"-",IF(A85&lt;&gt;A86,1,IF(C85=C86,RIGHT(AB85)+1,1))))</f>
        <v>M5-G-5a-I-1</v>
      </c>
      <c r="AC86" s="8" t="str">
        <f aca="false">CONCATENATE(AB86,"-BR")</f>
        <v>M5-G-5a-I-1-BR</v>
      </c>
      <c r="AD86" s="5" t="s">
        <v>46</v>
      </c>
      <c r="AE86" s="5" t="s">
        <v>351</v>
      </c>
      <c r="AF86" s="5" t="s">
        <v>47</v>
      </c>
    </row>
    <row r="87" customFormat="false" ht="75" hidden="false" customHeight="true" outlineLevel="0" collapsed="false">
      <c r="A87" s="5" t="s">
        <v>582</v>
      </c>
      <c r="B87" s="6" t="s">
        <v>583</v>
      </c>
      <c r="C87" s="5" t="s">
        <v>48</v>
      </c>
      <c r="D87" s="5" t="s">
        <v>35</v>
      </c>
      <c r="E87" s="16"/>
      <c r="F87" s="6" t="s">
        <v>590</v>
      </c>
      <c r="G87" s="6"/>
      <c r="H87" s="6" t="s">
        <v>591</v>
      </c>
      <c r="I87" s="5" t="s">
        <v>51</v>
      </c>
      <c r="J87" s="5" t="s">
        <v>592</v>
      </c>
      <c r="K87" s="6" t="s">
        <v>593</v>
      </c>
      <c r="L87" s="7" t="s">
        <v>594</v>
      </c>
      <c r="M87" s="5" t="s">
        <v>41</v>
      </c>
      <c r="N87" s="8" t="s">
        <v>587</v>
      </c>
      <c r="O87" s="6" t="s">
        <v>595</v>
      </c>
      <c r="P87" s="8"/>
      <c r="Q87" s="5"/>
      <c r="R87" s="8"/>
      <c r="S87" s="8"/>
      <c r="T87" s="8"/>
      <c r="U87" s="8"/>
      <c r="V87" s="8"/>
      <c r="W87" s="8"/>
      <c r="X87" s="8"/>
      <c r="Y87" s="5" t="s">
        <v>44</v>
      </c>
      <c r="Z87" s="10" t="str">
        <f aca="false">REPLACE(AA87,SEARCH("M5-",AA87),LEN(AB87),AC87)</f>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AA87" s="10" t="s">
        <v>596</v>
      </c>
      <c r="AB87" s="8" t="str">
        <f aca="false">IF(D87&lt;&gt;"No hacer",CONCATENATE(A87,"-",LEFT(C87),"-",IF(A86&lt;&gt;A87,1,IF(C86=C87,RIGHT(AB86)+1,1))))</f>
        <v>M5-G-5a-E-1</v>
      </c>
      <c r="AC87" s="8" t="str">
        <f aca="false">CONCATENATE(AB87,"-BR")</f>
        <v>M5-G-5a-E-1-BR</v>
      </c>
      <c r="AD87" s="5" t="s">
        <v>46</v>
      </c>
      <c r="AE87" s="5" t="s">
        <v>351</v>
      </c>
      <c r="AF87" s="5" t="s">
        <v>47</v>
      </c>
    </row>
    <row r="88" customFormat="false" ht="75" hidden="false" customHeight="true" outlineLevel="0" collapsed="false">
      <c r="A88" s="5" t="s">
        <v>582</v>
      </c>
      <c r="B88" s="6" t="s">
        <v>583</v>
      </c>
      <c r="C88" s="5" t="s">
        <v>48</v>
      </c>
      <c r="D88" s="5" t="s">
        <v>35</v>
      </c>
      <c r="E88" s="16"/>
      <c r="F88" s="6" t="s">
        <v>590</v>
      </c>
      <c r="G88" s="6"/>
      <c r="H88" s="6" t="s">
        <v>591</v>
      </c>
      <c r="I88" s="5" t="s">
        <v>51</v>
      </c>
      <c r="J88" s="5" t="s">
        <v>592</v>
      </c>
      <c r="K88" s="6" t="s">
        <v>597</v>
      </c>
      <c r="L88" s="7" t="s">
        <v>598</v>
      </c>
      <c r="M88" s="5" t="s">
        <v>41</v>
      </c>
      <c r="N88" s="8" t="s">
        <v>587</v>
      </c>
      <c r="O88" s="6" t="s">
        <v>595</v>
      </c>
      <c r="P88" s="8"/>
      <c r="Q88" s="5"/>
      <c r="R88" s="8"/>
      <c r="S88" s="8"/>
      <c r="T88" s="8"/>
      <c r="U88" s="8"/>
      <c r="V88" s="8"/>
      <c r="W88" s="8"/>
      <c r="X88" s="8"/>
      <c r="Y88" s="5" t="s">
        <v>44</v>
      </c>
      <c r="Z88" s="10" t="str">
        <f aca="false">REPLACE(AA88,SEARCH("M5-",AA88),LEN(AB88),AC88)</f>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AA88" s="10" t="s">
        <v>599</v>
      </c>
      <c r="AB88" s="8" t="str">
        <f aca="false">IF(D88&lt;&gt;"No hacer",CONCATENATE(A88,"-",LEFT(C88),"-",IF(A87&lt;&gt;A88,1,IF(C87=C88,RIGHT(AB87)+1,1))))</f>
        <v>M5-G-5a-E-2</v>
      </c>
      <c r="AC88" s="8" t="str">
        <f aca="false">CONCATENATE(AB88,"-BR")</f>
        <v>M5-G-5a-E-2-BR</v>
      </c>
      <c r="AD88" s="5" t="s">
        <v>46</v>
      </c>
      <c r="AE88" s="5" t="s">
        <v>351</v>
      </c>
      <c r="AF88" s="5" t="s">
        <v>47</v>
      </c>
    </row>
    <row r="89" customFormat="false" ht="75" hidden="false" customHeight="true" outlineLevel="0" collapsed="false">
      <c r="A89" s="5" t="s">
        <v>582</v>
      </c>
      <c r="B89" s="6" t="s">
        <v>583</v>
      </c>
      <c r="C89" s="5" t="s">
        <v>48</v>
      </c>
      <c r="D89" s="5" t="s">
        <v>35</v>
      </c>
      <c r="E89" s="16"/>
      <c r="F89" s="6" t="s">
        <v>590</v>
      </c>
      <c r="G89" s="6"/>
      <c r="H89" s="6"/>
      <c r="I89" s="5" t="s">
        <v>51</v>
      </c>
      <c r="J89" s="5" t="s">
        <v>592</v>
      </c>
      <c r="K89" s="6" t="s">
        <v>600</v>
      </c>
      <c r="L89" s="7" t="s">
        <v>601</v>
      </c>
      <c r="M89" s="5" t="s">
        <v>41</v>
      </c>
      <c r="N89" s="8" t="s">
        <v>587</v>
      </c>
      <c r="O89" s="6" t="s">
        <v>595</v>
      </c>
      <c r="P89" s="8"/>
      <c r="Q89" s="5"/>
      <c r="R89" s="8"/>
      <c r="S89" s="8"/>
      <c r="T89" s="8"/>
      <c r="U89" s="8"/>
      <c r="V89" s="8"/>
      <c r="W89" s="8"/>
      <c r="X89" s="8"/>
      <c r="Y89" s="5" t="s">
        <v>44</v>
      </c>
      <c r="Z89" s="10" t="str">
        <f aca="false">REPLACE(AA89,SEARCH("M5-",AA89),LEN(AB89),AC89)</f>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AA89" s="10" t="s">
        <v>602</v>
      </c>
      <c r="AB89" s="8" t="str">
        <f aca="false">IF(D89&lt;&gt;"No hacer",CONCATENATE(A89,"-",LEFT(C89),"-",IF(A88&lt;&gt;A89,1,IF(C88=C89,RIGHT(AB88)+1,1))))</f>
        <v>M5-G-5a-E-3</v>
      </c>
      <c r="AC89" s="8" t="str">
        <f aca="false">CONCATENATE(AB89,"-BR")</f>
        <v>M5-G-5a-E-3-BR</v>
      </c>
      <c r="AD89" s="5" t="s">
        <v>46</v>
      </c>
      <c r="AE89" s="5" t="s">
        <v>351</v>
      </c>
      <c r="AF89" s="5" t="s">
        <v>47</v>
      </c>
    </row>
    <row r="90" customFormat="false" ht="75" hidden="false" customHeight="true" outlineLevel="0" collapsed="false">
      <c r="A90" s="5" t="s">
        <v>603</v>
      </c>
      <c r="B90" s="6" t="s">
        <v>604</v>
      </c>
      <c r="C90" s="5" t="s">
        <v>34</v>
      </c>
      <c r="D90" s="5" t="s">
        <v>35</v>
      </c>
      <c r="E90" s="5"/>
      <c r="F90" s="6" t="s">
        <v>605</v>
      </c>
      <c r="G90" s="6"/>
      <c r="H90" s="6" t="s">
        <v>606</v>
      </c>
      <c r="I90" s="5" t="s">
        <v>51</v>
      </c>
      <c r="J90" s="5" t="s">
        <v>586</v>
      </c>
      <c r="K90" s="6" t="s">
        <v>40</v>
      </c>
      <c r="L90" s="6" t="s">
        <v>40</v>
      </c>
      <c r="M90" s="5" t="s">
        <v>41</v>
      </c>
      <c r="N90" s="8" t="s">
        <v>607</v>
      </c>
      <c r="O90" s="6" t="s">
        <v>608</v>
      </c>
      <c r="P90" s="8"/>
      <c r="Q90" s="5"/>
      <c r="R90" s="8"/>
      <c r="S90" s="8"/>
      <c r="T90" s="8"/>
      <c r="U90" s="8"/>
      <c r="V90" s="8"/>
      <c r="W90" s="8"/>
      <c r="X90" s="8"/>
      <c r="Y90" s="5" t="s">
        <v>44</v>
      </c>
      <c r="Z90" s="10" t="str">
        <f aca="false">REPLACE(AA90,SEARCH("M5-",AA90),LEN(AB90),AC90)</f>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AA90" s="10" t="s">
        <v>609</v>
      </c>
      <c r="AB90" s="8" t="str">
        <f aca="false">IF(D90&lt;&gt;"No hacer",CONCATENATE(A90,"-",LEFT(C90),"-",IF(A89&lt;&gt;A90,1,IF(C89=C90,RIGHT(AB89)+1,1))))</f>
        <v>M5-G-6a-I-1</v>
      </c>
      <c r="AC90" s="8" t="str">
        <f aca="false">CONCATENATE(AB90,"-BR")</f>
        <v>M5-G-6a-I-1-BR</v>
      </c>
      <c r="AD90" s="5" t="s">
        <v>46</v>
      </c>
      <c r="AE90" s="5" t="s">
        <v>351</v>
      </c>
      <c r="AF90" s="5" t="s">
        <v>47</v>
      </c>
    </row>
    <row r="91" customFormat="false" ht="75" hidden="false" customHeight="true" outlineLevel="0" collapsed="false">
      <c r="A91" s="5" t="s">
        <v>603</v>
      </c>
      <c r="B91" s="6" t="s">
        <v>604</v>
      </c>
      <c r="C91" s="5" t="s">
        <v>34</v>
      </c>
      <c r="D91" s="5" t="s">
        <v>35</v>
      </c>
      <c r="E91" s="5"/>
      <c r="F91" s="6" t="s">
        <v>610</v>
      </c>
      <c r="G91" s="6"/>
      <c r="H91" s="6"/>
      <c r="I91" s="5" t="s">
        <v>51</v>
      </c>
      <c r="J91" s="5" t="s">
        <v>586</v>
      </c>
      <c r="K91" s="6" t="s">
        <v>40</v>
      </c>
      <c r="L91" s="6" t="s">
        <v>40</v>
      </c>
      <c r="M91" s="5" t="s">
        <v>41</v>
      </c>
      <c r="N91" s="8" t="s">
        <v>607</v>
      </c>
      <c r="O91" s="6" t="s">
        <v>611</v>
      </c>
      <c r="P91" s="8"/>
      <c r="Q91" s="5"/>
      <c r="R91" s="8"/>
      <c r="S91" s="8"/>
      <c r="T91" s="8"/>
      <c r="U91" s="8"/>
      <c r="V91" s="8"/>
      <c r="W91" s="8"/>
      <c r="X91" s="8"/>
      <c r="Y91" s="5" t="s">
        <v>44</v>
      </c>
      <c r="Z91" s="10" t="str">
        <f aca="false">REPLACE(AA91,SEARCH("M5-",AA91),LEN(AB91),AC91)</f>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AA91" s="10" t="s">
        <v>612</v>
      </c>
      <c r="AB91" s="8" t="str">
        <f aca="false">IF(D91&lt;&gt;"No hacer",CONCATENATE(A91,"-",LEFT(C91),"-",IF(A90&lt;&gt;A91,1,IF(C90=C91,RIGHT(AB90)+1,1))))</f>
        <v>M5-G-6a-I-2</v>
      </c>
      <c r="AC91" s="8" t="str">
        <f aca="false">CONCATENATE(AB91,"-BR")</f>
        <v>M5-G-6a-I-2-BR</v>
      </c>
      <c r="AD91" s="5" t="s">
        <v>46</v>
      </c>
      <c r="AE91" s="5" t="s">
        <v>351</v>
      </c>
      <c r="AF91" s="5" t="s">
        <v>47</v>
      </c>
    </row>
    <row r="92" customFormat="false" ht="75" hidden="false" customHeight="true" outlineLevel="0" collapsed="false">
      <c r="A92" s="5" t="s">
        <v>603</v>
      </c>
      <c r="B92" s="6" t="s">
        <v>604</v>
      </c>
      <c r="C92" s="5" t="s">
        <v>48</v>
      </c>
      <c r="D92" s="5" t="s">
        <v>35</v>
      </c>
      <c r="E92" s="5"/>
      <c r="F92" s="6" t="s">
        <v>613</v>
      </c>
      <c r="G92" s="6"/>
      <c r="H92" s="6"/>
      <c r="I92" s="5" t="s">
        <v>51</v>
      </c>
      <c r="J92" s="5" t="s">
        <v>592</v>
      </c>
      <c r="K92" s="6" t="s">
        <v>40</v>
      </c>
      <c r="L92" s="6" t="s">
        <v>614</v>
      </c>
      <c r="M92" s="5" t="s">
        <v>41</v>
      </c>
      <c r="N92" s="8" t="s">
        <v>615</v>
      </c>
      <c r="O92" s="6" t="s">
        <v>616</v>
      </c>
      <c r="P92" s="8"/>
      <c r="Q92" s="5"/>
      <c r="R92" s="8"/>
      <c r="S92" s="8"/>
      <c r="T92" s="8"/>
      <c r="U92" s="8"/>
      <c r="V92" s="8"/>
      <c r="W92" s="8"/>
      <c r="X92" s="8"/>
      <c r="Y92" s="5" t="s">
        <v>44</v>
      </c>
      <c r="Z92" s="10" t="str">
        <f aca="false">REPLACE(AA92,SEARCH("M5-",AA92),LEN(AB92),AC92)</f>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AA92" s="10" t="s">
        <v>617</v>
      </c>
      <c r="AB92" s="8" t="str">
        <f aca="false">IF(D92&lt;&gt;"No hacer",CONCATENATE(A92,"-",LEFT(C92),"-",IF(A91&lt;&gt;A92,1,IF(C91=C92,RIGHT(AB91)+1,1))))</f>
        <v>M5-G-6a-E-1</v>
      </c>
      <c r="AC92" s="8" t="str">
        <f aca="false">CONCATENATE(AB92,"-BR")</f>
        <v>M5-G-6a-E-1-BR</v>
      </c>
      <c r="AD92" s="5" t="s">
        <v>46</v>
      </c>
      <c r="AE92" s="5" t="s">
        <v>351</v>
      </c>
      <c r="AF92" s="5" t="s">
        <v>47</v>
      </c>
    </row>
    <row r="93" customFormat="false" ht="75" hidden="false" customHeight="true" outlineLevel="0" collapsed="false">
      <c r="A93" s="5" t="s">
        <v>603</v>
      </c>
      <c r="B93" s="6" t="s">
        <v>604</v>
      </c>
      <c r="C93" s="5" t="s">
        <v>48</v>
      </c>
      <c r="D93" s="5" t="s">
        <v>35</v>
      </c>
      <c r="E93" s="5"/>
      <c r="F93" s="6" t="s">
        <v>613</v>
      </c>
      <c r="G93" s="6"/>
      <c r="H93" s="6"/>
      <c r="I93" s="5" t="s">
        <v>51</v>
      </c>
      <c r="J93" s="5" t="s">
        <v>592</v>
      </c>
      <c r="K93" s="6" t="s">
        <v>40</v>
      </c>
      <c r="L93" s="8" t="s">
        <v>618</v>
      </c>
      <c r="M93" s="5" t="s">
        <v>41</v>
      </c>
      <c r="N93" s="8" t="s">
        <v>615</v>
      </c>
      <c r="O93" s="6" t="s">
        <v>616</v>
      </c>
      <c r="P93" s="8"/>
      <c r="Q93" s="5"/>
      <c r="R93" s="8"/>
      <c r="S93" s="8"/>
      <c r="T93" s="8"/>
      <c r="U93" s="8"/>
      <c r="V93" s="8"/>
      <c r="W93" s="8"/>
      <c r="X93" s="8"/>
      <c r="Y93" s="5" t="s">
        <v>44</v>
      </c>
      <c r="Z93" s="10" t="str">
        <f aca="false">REPLACE(AA93,SEARCH("M5-",AA93),LEN(AB93),AC93)</f>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AA93" s="10" t="s">
        <v>619</v>
      </c>
      <c r="AB93" s="8" t="str">
        <f aca="false">IF(D93&lt;&gt;"No hacer",CONCATENATE(A93,"-",LEFT(C93),"-",IF(A92&lt;&gt;A93,1,IF(C92=C93,RIGHT(AB92)+1,1))))</f>
        <v>M5-G-6a-E-2</v>
      </c>
      <c r="AC93" s="8" t="str">
        <f aca="false">CONCATENATE(AB93,"-BR")</f>
        <v>M5-G-6a-E-2-BR</v>
      </c>
      <c r="AD93" s="5" t="s">
        <v>46</v>
      </c>
      <c r="AE93" s="5" t="s">
        <v>351</v>
      </c>
      <c r="AF93" s="5" t="s">
        <v>47</v>
      </c>
    </row>
    <row r="94" customFormat="false" ht="75" hidden="false" customHeight="true" outlineLevel="0" collapsed="false">
      <c r="A94" s="5" t="s">
        <v>603</v>
      </c>
      <c r="B94" s="6" t="s">
        <v>604</v>
      </c>
      <c r="C94" s="5" t="s">
        <v>48</v>
      </c>
      <c r="D94" s="5" t="s">
        <v>35</v>
      </c>
      <c r="E94" s="5"/>
      <c r="F94" s="6" t="s">
        <v>613</v>
      </c>
      <c r="G94" s="6"/>
      <c r="H94" s="6"/>
      <c r="I94" s="5" t="s">
        <v>51</v>
      </c>
      <c r="J94" s="5" t="s">
        <v>592</v>
      </c>
      <c r="K94" s="6" t="s">
        <v>40</v>
      </c>
      <c r="L94" s="8" t="s">
        <v>620</v>
      </c>
      <c r="M94" s="5" t="s">
        <v>41</v>
      </c>
      <c r="N94" s="8" t="s">
        <v>615</v>
      </c>
      <c r="O94" s="6" t="s">
        <v>616</v>
      </c>
      <c r="P94" s="8"/>
      <c r="Q94" s="5"/>
      <c r="R94" s="8"/>
      <c r="S94" s="8"/>
      <c r="T94" s="8"/>
      <c r="U94" s="8"/>
      <c r="V94" s="8"/>
      <c r="W94" s="8"/>
      <c r="X94" s="8"/>
      <c r="Y94" s="5" t="s">
        <v>44</v>
      </c>
      <c r="Z94" s="10" t="str">
        <f aca="false">REPLACE(AA94,SEARCH("M5-",AA94),LEN(AB94),AC94)</f>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AA94" s="10" t="s">
        <v>621</v>
      </c>
      <c r="AB94" s="8" t="str">
        <f aca="false">IF(D94&lt;&gt;"No hacer",CONCATENATE(A94,"-",LEFT(C94),"-",IF(A93&lt;&gt;A94,1,IF(C93=C94,RIGHT(AB93)+1,1))))</f>
        <v>M5-G-6a-E-3</v>
      </c>
      <c r="AC94" s="8" t="str">
        <f aca="false">CONCATENATE(AB94,"-BR")</f>
        <v>M5-G-6a-E-3-BR</v>
      </c>
      <c r="AD94" s="5" t="s">
        <v>46</v>
      </c>
      <c r="AE94" s="5" t="s">
        <v>351</v>
      </c>
      <c r="AF94" s="5" t="s">
        <v>47</v>
      </c>
    </row>
    <row r="95" customFormat="false" ht="75" hidden="false" customHeight="true" outlineLevel="0" collapsed="false">
      <c r="A95" s="5" t="s">
        <v>622</v>
      </c>
      <c r="B95" s="6" t="s">
        <v>623</v>
      </c>
      <c r="C95" s="5" t="s">
        <v>34</v>
      </c>
      <c r="D95" s="5" t="s">
        <v>35</v>
      </c>
      <c r="E95" s="16"/>
      <c r="F95" s="6" t="s">
        <v>624</v>
      </c>
      <c r="G95" s="6"/>
      <c r="H95" s="6" t="s">
        <v>625</v>
      </c>
      <c r="I95" s="5" t="s">
        <v>154</v>
      </c>
      <c r="J95" s="5" t="s">
        <v>297</v>
      </c>
      <c r="K95" s="6" t="s">
        <v>40</v>
      </c>
      <c r="L95" s="6" t="s">
        <v>40</v>
      </c>
      <c r="M95" s="5" t="s">
        <v>41</v>
      </c>
      <c r="N95" s="8" t="s">
        <v>626</v>
      </c>
      <c r="O95" s="6" t="s">
        <v>627</v>
      </c>
      <c r="P95" s="8"/>
      <c r="Q95" s="5"/>
      <c r="R95" s="8"/>
      <c r="S95" s="8"/>
      <c r="T95" s="8"/>
      <c r="U95" s="8"/>
      <c r="V95" s="8"/>
      <c r="W95" s="8"/>
      <c r="X95" s="8"/>
      <c r="Y95" s="5" t="s">
        <v>44</v>
      </c>
      <c r="Z95" s="10" t="str">
        <f aca="false">REPLACE(AA95,SEARCH("M5-",AA95),LEN(AB95),AC95)</f>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AA95" s="8" t="s">
        <v>628</v>
      </c>
      <c r="AB95" s="8" t="str">
        <f aca="false">IF(D95&lt;&gt;"No hacer",CONCATENATE(A95,"-",LEFT(C95),"-",IF(A94&lt;&gt;A95,1,IF(C94=C95,RIGHT(AB94)+1,1))))</f>
        <v>M5-G-22a-I-1</v>
      </c>
      <c r="AC95" s="8" t="str">
        <f aca="false">CONCATENATE(AB95,"-BR")</f>
        <v>M5-G-22a-I-1-BR</v>
      </c>
      <c r="AD95" s="5" t="s">
        <v>46</v>
      </c>
      <c r="AE95" s="5"/>
      <c r="AF95" s="5"/>
    </row>
    <row r="96" customFormat="false" ht="75" hidden="false" customHeight="true" outlineLevel="0" collapsed="false">
      <c r="A96" s="5" t="s">
        <v>622</v>
      </c>
      <c r="B96" s="6" t="s">
        <v>623</v>
      </c>
      <c r="C96" s="5" t="s">
        <v>34</v>
      </c>
      <c r="D96" s="5" t="s">
        <v>35</v>
      </c>
      <c r="E96" s="5"/>
      <c r="F96" s="6" t="s">
        <v>629</v>
      </c>
      <c r="G96" s="6"/>
      <c r="H96" s="6" t="s">
        <v>630</v>
      </c>
      <c r="I96" s="5" t="s">
        <v>51</v>
      </c>
      <c r="J96" s="5" t="s">
        <v>297</v>
      </c>
      <c r="K96" s="6" t="s">
        <v>40</v>
      </c>
      <c r="L96" s="6" t="s">
        <v>40</v>
      </c>
      <c r="M96" s="5" t="s">
        <v>41</v>
      </c>
      <c r="N96" s="8" t="s">
        <v>631</v>
      </c>
      <c r="O96" s="6" t="s">
        <v>632</v>
      </c>
      <c r="P96" s="8"/>
      <c r="Q96" s="5"/>
      <c r="R96" s="8"/>
      <c r="S96" s="8"/>
      <c r="T96" s="8"/>
      <c r="U96" s="8"/>
      <c r="V96" s="8"/>
      <c r="W96" s="8"/>
      <c r="X96" s="8"/>
      <c r="Y96" s="5" t="s">
        <v>44</v>
      </c>
      <c r="Z96" s="10" t="str">
        <f aca="false">REPLACE(AA96,SEARCH("M5-",AA96),LEN(AB96),AC96)</f>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AA96" s="8" t="s">
        <v>633</v>
      </c>
      <c r="AB96" s="8" t="str">
        <f aca="false">IF(D96&lt;&gt;"No hacer",CONCATENATE(A96,"-",LEFT(C96),"-",IF(A95&lt;&gt;A96,1,IF(C95=C96,RIGHT(AB95)+1,1))))</f>
        <v>M5-G-22a-I-2</v>
      </c>
      <c r="AC96" s="8" t="str">
        <f aca="false">CONCATENATE(AB96,"-BR")</f>
        <v>M5-G-22a-I-2-BR</v>
      </c>
      <c r="AD96" s="5" t="s">
        <v>46</v>
      </c>
      <c r="AE96" s="5"/>
      <c r="AF96" s="5"/>
    </row>
    <row r="97" customFormat="false" ht="75" hidden="false" customHeight="true" outlineLevel="0" collapsed="false">
      <c r="A97" s="5" t="s">
        <v>622</v>
      </c>
      <c r="B97" s="6" t="s">
        <v>623</v>
      </c>
      <c r="C97" s="5" t="s">
        <v>34</v>
      </c>
      <c r="D97" s="5" t="s">
        <v>35</v>
      </c>
      <c r="E97" s="5"/>
      <c r="F97" s="6" t="s">
        <v>634</v>
      </c>
      <c r="G97" s="6"/>
      <c r="H97" s="6" t="s">
        <v>635</v>
      </c>
      <c r="I97" s="5" t="s">
        <v>51</v>
      </c>
      <c r="J97" s="5" t="s">
        <v>297</v>
      </c>
      <c r="K97" s="6" t="s">
        <v>40</v>
      </c>
      <c r="L97" s="6" t="s">
        <v>40</v>
      </c>
      <c r="M97" s="5" t="s">
        <v>41</v>
      </c>
      <c r="N97" s="8" t="s">
        <v>636</v>
      </c>
      <c r="O97" s="6" t="s">
        <v>637</v>
      </c>
      <c r="P97" s="8"/>
      <c r="Q97" s="5"/>
      <c r="R97" s="8"/>
      <c r="S97" s="8"/>
      <c r="T97" s="8"/>
      <c r="U97" s="8"/>
      <c r="V97" s="8"/>
      <c r="W97" s="8"/>
      <c r="X97" s="8"/>
      <c r="Y97" s="5" t="s">
        <v>44</v>
      </c>
      <c r="Z97" s="10" t="str">
        <f aca="false">REPLACE(AA97,SEARCH("M5-",AA97),LEN(AB97),AC97)</f>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AA97" s="8" t="s">
        <v>638</v>
      </c>
      <c r="AB97" s="8" t="str">
        <f aca="false">IF(D97&lt;&gt;"No hacer",CONCATENATE(A97,"-",LEFT(C97),"-",IF(A96&lt;&gt;A97,1,IF(C96=C97,RIGHT(AB96)+1,1))))</f>
        <v>M5-G-22a-I-3</v>
      </c>
      <c r="AC97" s="8" t="str">
        <f aca="false">CONCATENATE(AB97,"-BR")</f>
        <v>M5-G-22a-I-3-BR</v>
      </c>
      <c r="AD97" s="5" t="s">
        <v>46</v>
      </c>
      <c r="AE97" s="5"/>
      <c r="AF97" s="5"/>
    </row>
    <row r="98" customFormat="false" ht="75" hidden="false" customHeight="true" outlineLevel="0" collapsed="false">
      <c r="A98" s="5" t="s">
        <v>622</v>
      </c>
      <c r="B98" s="6" t="s">
        <v>623</v>
      </c>
      <c r="C98" s="5" t="s">
        <v>48</v>
      </c>
      <c r="D98" s="5" t="s">
        <v>35</v>
      </c>
      <c r="E98" s="5"/>
      <c r="F98" s="8" t="s">
        <v>639</v>
      </c>
      <c r="G98" s="8"/>
      <c r="H98" s="8"/>
      <c r="I98" s="5" t="s">
        <v>51</v>
      </c>
      <c r="J98" s="5" t="s">
        <v>592</v>
      </c>
      <c r="K98" s="6" t="s">
        <v>40</v>
      </c>
      <c r="L98" s="7" t="s">
        <v>640</v>
      </c>
      <c r="M98" s="5" t="s">
        <v>41</v>
      </c>
      <c r="N98" s="8" t="s">
        <v>641</v>
      </c>
      <c r="O98" s="8" t="s">
        <v>642</v>
      </c>
      <c r="P98" s="8"/>
      <c r="Q98" s="5"/>
      <c r="R98" s="8"/>
      <c r="S98" s="8"/>
      <c r="T98" s="8"/>
      <c r="U98" s="8"/>
      <c r="V98" s="8"/>
      <c r="W98" s="8"/>
      <c r="X98" s="8"/>
      <c r="Y98" s="5" t="s">
        <v>44</v>
      </c>
      <c r="Z98" s="10" t="str">
        <f aca="false">REPLACE(AA98,SEARCH("M5-",AA98),LEN(AB98),AC98)</f>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8" s="8" t="s">
        <v>643</v>
      </c>
      <c r="AB98" s="8" t="str">
        <f aca="false">IF(D98&lt;&gt;"No hacer",CONCATENATE(A98,"-",LEFT(C98),"-",IF(A97&lt;&gt;A98,1,IF(C97=C98,RIGHT(AB97)+1,1))))</f>
        <v>M5-G-22a-E-1</v>
      </c>
      <c r="AC98" s="8" t="str">
        <f aca="false">CONCATENATE(AB98,"-BR")</f>
        <v>M5-G-22a-E-1-BR</v>
      </c>
      <c r="AD98" s="5" t="s">
        <v>46</v>
      </c>
      <c r="AE98" s="5"/>
      <c r="AF98" s="5"/>
    </row>
    <row r="99" customFormat="false" ht="75" hidden="false" customHeight="true" outlineLevel="0" collapsed="false">
      <c r="A99" s="5" t="s">
        <v>622</v>
      </c>
      <c r="B99" s="6" t="s">
        <v>623</v>
      </c>
      <c r="C99" s="5" t="s">
        <v>48</v>
      </c>
      <c r="D99" s="5" t="s">
        <v>35</v>
      </c>
      <c r="E99" s="5"/>
      <c r="F99" s="6" t="s">
        <v>639</v>
      </c>
      <c r="G99" s="6"/>
      <c r="H99" s="6"/>
      <c r="I99" s="5" t="s">
        <v>51</v>
      </c>
      <c r="J99" s="5" t="s">
        <v>592</v>
      </c>
      <c r="K99" s="6" t="s">
        <v>40</v>
      </c>
      <c r="L99" s="7" t="s">
        <v>644</v>
      </c>
      <c r="M99" s="5" t="s">
        <v>41</v>
      </c>
      <c r="N99" s="8" t="s">
        <v>641</v>
      </c>
      <c r="O99" s="6" t="s">
        <v>645</v>
      </c>
      <c r="P99" s="8"/>
      <c r="Q99" s="5"/>
      <c r="R99" s="8"/>
      <c r="S99" s="8"/>
      <c r="T99" s="8"/>
      <c r="U99" s="8"/>
      <c r="V99" s="8"/>
      <c r="W99" s="8"/>
      <c r="X99" s="8"/>
      <c r="Y99" s="5" t="s">
        <v>44</v>
      </c>
      <c r="Z99" s="10" t="str">
        <f aca="false">REPLACE(AA99,SEARCH("M5-",AA99),LEN(AB99),AC99)</f>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AA99" s="8" t="s">
        <v>646</v>
      </c>
      <c r="AB99" s="8" t="str">
        <f aca="false">IF(D99&lt;&gt;"No hacer",CONCATENATE(A99,"-",LEFT(C99),"-",IF(A98&lt;&gt;A99,1,IF(C98=C99,RIGHT(AB98)+1,1))))</f>
        <v>M5-G-22a-E-2</v>
      </c>
      <c r="AC99" s="8" t="str">
        <f aca="false">CONCATENATE(AB99,"-BR")</f>
        <v>M5-G-22a-E-2-BR</v>
      </c>
      <c r="AD99" s="5" t="s">
        <v>46</v>
      </c>
      <c r="AE99" s="5"/>
      <c r="AF99" s="5"/>
    </row>
    <row r="100" customFormat="false" ht="75" hidden="false" customHeight="true" outlineLevel="0" collapsed="false">
      <c r="A100" s="5" t="s">
        <v>622</v>
      </c>
      <c r="B100" s="6" t="s">
        <v>623</v>
      </c>
      <c r="C100" s="5" t="s">
        <v>48</v>
      </c>
      <c r="D100" s="5" t="s">
        <v>35</v>
      </c>
      <c r="E100" s="5"/>
      <c r="F100" s="6" t="s">
        <v>639</v>
      </c>
      <c r="G100" s="6"/>
      <c r="H100" s="6"/>
      <c r="I100" s="5" t="s">
        <v>51</v>
      </c>
      <c r="J100" s="5" t="s">
        <v>592</v>
      </c>
      <c r="K100" s="6" t="s">
        <v>40</v>
      </c>
      <c r="L100" s="7" t="s">
        <v>647</v>
      </c>
      <c r="M100" s="5" t="s">
        <v>41</v>
      </c>
      <c r="N100" s="8" t="s">
        <v>641</v>
      </c>
      <c r="O100" s="6" t="s">
        <v>648</v>
      </c>
      <c r="P100" s="8"/>
      <c r="Q100" s="5"/>
      <c r="R100" s="8"/>
      <c r="S100" s="8"/>
      <c r="T100" s="8"/>
      <c r="U100" s="8"/>
      <c r="V100" s="8"/>
      <c r="W100" s="8"/>
      <c r="X100" s="8"/>
      <c r="Y100" s="5" t="s">
        <v>44</v>
      </c>
      <c r="Z100" s="10" t="str">
        <f aca="false">REPLACE(AA100,SEARCH("M5-",AA100),LEN(AB100),AC100)</f>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AA100" s="8" t="s">
        <v>649</v>
      </c>
      <c r="AB100" s="8" t="str">
        <f aca="false">IF(D100&lt;&gt;"No hacer",CONCATENATE(A100,"-",LEFT(C100),"-",IF(A99&lt;&gt;A100,1,IF(C99=C100,RIGHT(AB99)+1,1))))</f>
        <v>M5-G-22a-E-3</v>
      </c>
      <c r="AC100" s="8" t="str">
        <f aca="false">CONCATENATE(AB100,"-BR")</f>
        <v>M5-G-22a-E-3-BR</v>
      </c>
      <c r="AD100" s="5" t="s">
        <v>46</v>
      </c>
      <c r="AE100" s="5"/>
      <c r="AF100" s="5"/>
    </row>
    <row r="101" customFormat="false" ht="75" hidden="false" customHeight="true" outlineLevel="0" collapsed="false">
      <c r="A101" s="5" t="s">
        <v>650</v>
      </c>
      <c r="B101" s="6" t="s">
        <v>651</v>
      </c>
      <c r="C101" s="5" t="s">
        <v>34</v>
      </c>
      <c r="D101" s="5" t="s">
        <v>35</v>
      </c>
      <c r="E101" s="16"/>
      <c r="F101" s="6" t="s">
        <v>652</v>
      </c>
      <c r="G101" s="6"/>
      <c r="H101" s="6" t="s">
        <v>653</v>
      </c>
      <c r="I101" s="5" t="s">
        <v>51</v>
      </c>
      <c r="J101" s="5" t="s">
        <v>654</v>
      </c>
      <c r="K101" s="6" t="s">
        <v>655</v>
      </c>
      <c r="L101" s="7" t="s">
        <v>40</v>
      </c>
      <c r="M101" s="5" t="s">
        <v>41</v>
      </c>
      <c r="N101" s="8" t="s">
        <v>656</v>
      </c>
      <c r="O101" s="6" t="s">
        <v>657</v>
      </c>
      <c r="P101" s="8"/>
      <c r="Q101" s="5"/>
      <c r="R101" s="8"/>
      <c r="S101" s="8"/>
      <c r="T101" s="8"/>
      <c r="U101" s="8"/>
      <c r="V101" s="8"/>
      <c r="W101" s="8"/>
      <c r="X101" s="8"/>
      <c r="Y101" s="5" t="s">
        <v>44</v>
      </c>
      <c r="Z101" s="10" t="str">
        <f aca="false">REPLACE(AA101,SEARCH("M5-",AA101),LEN(AB101),AC101)</f>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AA101" s="8" t="s">
        <v>658</v>
      </c>
      <c r="AB101" s="8" t="str">
        <f aca="false">IF(D101&lt;&gt;"No hacer",CONCATENATE(A101,"-",LEFT(C101),"-",IF(A100&lt;&gt;A101,1,IF(C100=C101,RIGHT(AB100)+1,1))))</f>
        <v>M5-G-22b-I-1</v>
      </c>
      <c r="AC101" s="8" t="str">
        <f aca="false">CONCATENATE(AB101,"-BR")</f>
        <v>M5-G-22b-I-1-BR</v>
      </c>
      <c r="AD101" s="5" t="s">
        <v>46</v>
      </c>
      <c r="AE101" s="5"/>
      <c r="AF101" s="5"/>
    </row>
    <row r="102" customFormat="false" ht="75" hidden="false" customHeight="true" outlineLevel="0" collapsed="false">
      <c r="A102" s="5" t="s">
        <v>650</v>
      </c>
      <c r="B102" s="6" t="s">
        <v>651</v>
      </c>
      <c r="C102" s="5" t="s">
        <v>34</v>
      </c>
      <c r="D102" s="5" t="s">
        <v>35</v>
      </c>
      <c r="E102" s="5"/>
      <c r="F102" s="6" t="s">
        <v>659</v>
      </c>
      <c r="G102" s="6"/>
      <c r="H102" s="6" t="s">
        <v>660</v>
      </c>
      <c r="I102" s="5" t="s">
        <v>51</v>
      </c>
      <c r="J102" s="5" t="s">
        <v>654</v>
      </c>
      <c r="K102" s="6" t="s">
        <v>661</v>
      </c>
      <c r="L102" s="7" t="s">
        <v>40</v>
      </c>
      <c r="M102" s="5" t="s">
        <v>41</v>
      </c>
      <c r="N102" s="8" t="s">
        <v>656</v>
      </c>
      <c r="O102" s="6" t="s">
        <v>662</v>
      </c>
      <c r="P102" s="8"/>
      <c r="Q102" s="5"/>
      <c r="R102" s="8"/>
      <c r="S102" s="8"/>
      <c r="T102" s="8"/>
      <c r="U102" s="8"/>
      <c r="V102" s="8"/>
      <c r="W102" s="8"/>
      <c r="X102" s="8"/>
      <c r="Y102" s="5" t="s">
        <v>44</v>
      </c>
      <c r="Z102" s="10" t="str">
        <f aca="false">REPLACE(AA102,SEARCH("M5-",AA102),LEN(AB102),AC102)</f>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AA102" s="8" t="s">
        <v>663</v>
      </c>
      <c r="AB102" s="8" t="str">
        <f aca="false">IF(D102&lt;&gt;"No hacer",CONCATENATE(A102,"-",LEFT(C102),"-",IF(A101&lt;&gt;A102,1,IF(C101=C102,RIGHT(AB101)+1,1))))</f>
        <v>M5-G-22b-I-2</v>
      </c>
      <c r="AC102" s="8" t="str">
        <f aca="false">CONCATENATE(AB102,"-BR")</f>
        <v>M5-G-22b-I-2-BR</v>
      </c>
      <c r="AD102" s="5" t="s">
        <v>46</v>
      </c>
      <c r="AE102" s="5"/>
      <c r="AF102" s="5"/>
    </row>
    <row r="103" customFormat="false" ht="75" hidden="false" customHeight="true" outlineLevel="0" collapsed="false">
      <c r="A103" s="5" t="s">
        <v>650</v>
      </c>
      <c r="B103" s="6" t="s">
        <v>651</v>
      </c>
      <c r="C103" s="5" t="s">
        <v>48</v>
      </c>
      <c r="D103" s="5" t="s">
        <v>35</v>
      </c>
      <c r="E103" s="5"/>
      <c r="F103" s="6" t="s">
        <v>664</v>
      </c>
      <c r="G103" s="6"/>
      <c r="H103" s="6" t="s">
        <v>665</v>
      </c>
      <c r="I103" s="5" t="s">
        <v>51</v>
      </c>
      <c r="J103" s="5" t="s">
        <v>592</v>
      </c>
      <c r="K103" s="9" t="s">
        <v>666</v>
      </c>
      <c r="L103" s="6" t="s">
        <v>667</v>
      </c>
      <c r="M103" s="5" t="s">
        <v>41</v>
      </c>
      <c r="N103" s="8" t="s">
        <v>668</v>
      </c>
      <c r="O103" s="6" t="s">
        <v>669</v>
      </c>
      <c r="P103" s="8"/>
      <c r="Q103" s="5"/>
      <c r="R103" s="8"/>
      <c r="S103" s="8"/>
      <c r="T103" s="8"/>
      <c r="U103" s="8"/>
      <c r="V103" s="8"/>
      <c r="W103" s="8"/>
      <c r="X103" s="8"/>
      <c r="Y103" s="5" t="s">
        <v>44</v>
      </c>
      <c r="Z103" s="10" t="str">
        <f aca="false">REPLACE(AA103,SEARCH("M5-",AA103),LEN(AB103),AC103)</f>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AA103" s="8" t="s">
        <v>670</v>
      </c>
      <c r="AB103" s="8" t="str">
        <f aca="false">IF(D103&lt;&gt;"No hacer",CONCATENATE(A103,"-",LEFT(C103),"-",IF(A102&lt;&gt;A103,1,IF(C102=C103,RIGHT(AB102)+1,1))))</f>
        <v>M5-G-22b-E-1</v>
      </c>
      <c r="AC103" s="8" t="str">
        <f aca="false">CONCATENATE(AB103,"-BR")</f>
        <v>M5-G-22b-E-1-BR</v>
      </c>
      <c r="AD103" s="5" t="s">
        <v>46</v>
      </c>
      <c r="AE103" s="5"/>
      <c r="AF103" s="5"/>
    </row>
    <row r="104" customFormat="false" ht="75" hidden="false" customHeight="true" outlineLevel="0" collapsed="false">
      <c r="A104" s="5" t="s">
        <v>650</v>
      </c>
      <c r="B104" s="6" t="s">
        <v>651</v>
      </c>
      <c r="C104" s="5" t="s">
        <v>48</v>
      </c>
      <c r="D104" s="5" t="s">
        <v>35</v>
      </c>
      <c r="E104" s="5"/>
      <c r="F104" s="6" t="s">
        <v>671</v>
      </c>
      <c r="G104" s="6"/>
      <c r="H104" s="6" t="s">
        <v>665</v>
      </c>
      <c r="I104" s="5" t="s">
        <v>51</v>
      </c>
      <c r="J104" s="5" t="s">
        <v>592</v>
      </c>
      <c r="K104" s="9" t="s">
        <v>666</v>
      </c>
      <c r="L104" s="6" t="s">
        <v>672</v>
      </c>
      <c r="M104" s="5" t="s">
        <v>41</v>
      </c>
      <c r="N104" s="8" t="s">
        <v>668</v>
      </c>
      <c r="O104" s="6" t="s">
        <v>673</v>
      </c>
      <c r="P104" s="8"/>
      <c r="Q104" s="5"/>
      <c r="R104" s="8"/>
      <c r="S104" s="8"/>
      <c r="T104" s="8"/>
      <c r="U104" s="8"/>
      <c r="V104" s="8"/>
      <c r="W104" s="8"/>
      <c r="X104" s="8"/>
      <c r="Y104" s="5" t="s">
        <v>44</v>
      </c>
      <c r="Z104" s="10" t="str">
        <f aca="false">REPLACE(AA104,SEARCH("M5-",AA104),LEN(AB104),AC104)</f>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AA104" s="8" t="s">
        <v>674</v>
      </c>
      <c r="AB104" s="8" t="str">
        <f aca="false">IF(D104&lt;&gt;"No hacer",CONCATENATE(A104,"-",LEFT(C104),"-",IF(A103&lt;&gt;A104,1,IF(C103=C104,RIGHT(AB103)+1,1))))</f>
        <v>M5-G-22b-E-2</v>
      </c>
      <c r="AC104" s="8" t="str">
        <f aca="false">CONCATENATE(AB104,"-BR")</f>
        <v>M5-G-22b-E-2-BR</v>
      </c>
      <c r="AD104" s="5" t="s">
        <v>46</v>
      </c>
      <c r="AE104" s="5"/>
      <c r="AF104" s="5"/>
    </row>
    <row r="105" customFormat="false" ht="75" hidden="false" customHeight="true" outlineLevel="0" collapsed="false">
      <c r="A105" s="5" t="s">
        <v>675</v>
      </c>
      <c r="B105" s="6" t="s">
        <v>676</v>
      </c>
      <c r="C105" s="5" t="s">
        <v>34</v>
      </c>
      <c r="D105" s="5" t="s">
        <v>35</v>
      </c>
      <c r="E105" s="5"/>
      <c r="F105" s="6" t="s">
        <v>677</v>
      </c>
      <c r="G105" s="6"/>
      <c r="H105" s="6" t="s">
        <v>678</v>
      </c>
      <c r="I105" s="5" t="s">
        <v>38</v>
      </c>
      <c r="J105" s="5" t="s">
        <v>586</v>
      </c>
      <c r="K105" s="6" t="s">
        <v>40</v>
      </c>
      <c r="L105" s="6" t="s">
        <v>40</v>
      </c>
      <c r="M105" s="5" t="s">
        <v>41</v>
      </c>
      <c r="N105" s="8" t="s">
        <v>679</v>
      </c>
      <c r="O105" s="6" t="s">
        <v>680</v>
      </c>
      <c r="P105" s="8"/>
      <c r="Q105" s="5"/>
      <c r="R105" s="8"/>
      <c r="S105" s="8"/>
      <c r="T105" s="8"/>
      <c r="U105" s="8"/>
      <c r="V105" s="8"/>
      <c r="W105" s="8"/>
      <c r="X105" s="8"/>
      <c r="Y105" s="5" t="s">
        <v>44</v>
      </c>
      <c r="Z105" s="10" t="str">
        <f aca="false">REPLACE(AA105,SEARCH("M5-",AA105),LEN(AB105),AC105)</f>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AA105" s="10" t="s">
        <v>681</v>
      </c>
      <c r="AB105" s="8" t="str">
        <f aca="false">IF(D105&lt;&gt;"No hacer",CONCATENATE(A105,"-",LEFT(C105),"-",IF(A104&lt;&gt;A105,1,IF(C104=C105,RIGHT(AB104)+1,1))))</f>
        <v>M5-G-7a-I-1</v>
      </c>
      <c r="AC105" s="8" t="str">
        <f aca="false">CONCATENATE(AB105,"-BR")</f>
        <v>M5-G-7a-I-1-BR</v>
      </c>
      <c r="AD105" s="5" t="s">
        <v>46</v>
      </c>
      <c r="AE105" s="5" t="s">
        <v>351</v>
      </c>
      <c r="AF105" s="5" t="s">
        <v>47</v>
      </c>
    </row>
    <row r="106" customFormat="false" ht="75" hidden="false" customHeight="true" outlineLevel="0" collapsed="false">
      <c r="A106" s="5" t="s">
        <v>675</v>
      </c>
      <c r="B106" s="6" t="s">
        <v>676</v>
      </c>
      <c r="C106" s="5" t="s">
        <v>48</v>
      </c>
      <c r="D106" s="5" t="s">
        <v>35</v>
      </c>
      <c r="E106" s="5"/>
      <c r="F106" s="6" t="s">
        <v>682</v>
      </c>
      <c r="G106" s="6"/>
      <c r="H106" s="6" t="s">
        <v>683</v>
      </c>
      <c r="I106" s="5" t="s">
        <v>51</v>
      </c>
      <c r="J106" s="5" t="s">
        <v>297</v>
      </c>
      <c r="K106" s="6" t="s">
        <v>684</v>
      </c>
      <c r="L106" s="6" t="s">
        <v>40</v>
      </c>
      <c r="M106" s="5" t="s">
        <v>41</v>
      </c>
      <c r="N106" s="8" t="s">
        <v>679</v>
      </c>
      <c r="O106" s="6" t="s">
        <v>685</v>
      </c>
      <c r="P106" s="8"/>
      <c r="Q106" s="5"/>
      <c r="R106" s="8"/>
      <c r="S106" s="8"/>
      <c r="T106" s="8"/>
      <c r="U106" s="8"/>
      <c r="V106" s="8"/>
      <c r="W106" s="8"/>
      <c r="X106" s="8"/>
      <c r="Y106" s="5" t="s">
        <v>44</v>
      </c>
      <c r="Z106" s="10" t="str">
        <f aca="false">REPLACE(AA106,SEARCH("M5-",AA106),LEN(AB106),AC106)</f>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AA106" s="10" t="s">
        <v>686</v>
      </c>
      <c r="AB106" s="8" t="str">
        <f aca="false">IF(D106&lt;&gt;"No hacer",CONCATENATE(A106,"-",LEFT(C106),"-",IF(A105&lt;&gt;A106,1,IF(C105=C106,RIGHT(AB105)+1,1))))</f>
        <v>M5-G-7a-E-1</v>
      </c>
      <c r="AC106" s="8" t="str">
        <f aca="false">CONCATENATE(AB106,"-BR")</f>
        <v>M5-G-7a-E-1-BR</v>
      </c>
      <c r="AD106" s="5" t="s">
        <v>46</v>
      </c>
      <c r="AE106" s="5" t="s">
        <v>351</v>
      </c>
      <c r="AF106" s="5" t="s">
        <v>47</v>
      </c>
    </row>
    <row r="107" customFormat="false" ht="75" hidden="false" customHeight="true" outlineLevel="0" collapsed="false">
      <c r="A107" s="5" t="s">
        <v>675</v>
      </c>
      <c r="B107" s="6" t="s">
        <v>676</v>
      </c>
      <c r="C107" s="5" t="s">
        <v>48</v>
      </c>
      <c r="D107" s="5" t="s">
        <v>35</v>
      </c>
      <c r="E107" s="5"/>
      <c r="F107" s="6" t="s">
        <v>687</v>
      </c>
      <c r="G107" s="6"/>
      <c r="H107" s="6" t="s">
        <v>683</v>
      </c>
      <c r="I107" s="5" t="s">
        <v>51</v>
      </c>
      <c r="J107" s="5" t="s">
        <v>297</v>
      </c>
      <c r="K107" s="6" t="s">
        <v>684</v>
      </c>
      <c r="L107" s="6" t="s">
        <v>40</v>
      </c>
      <c r="M107" s="5" t="s">
        <v>41</v>
      </c>
      <c r="N107" s="8" t="s">
        <v>679</v>
      </c>
      <c r="O107" s="6" t="s">
        <v>685</v>
      </c>
      <c r="P107" s="8"/>
      <c r="Q107" s="5"/>
      <c r="R107" s="8"/>
      <c r="S107" s="8"/>
      <c r="T107" s="8"/>
      <c r="U107" s="8"/>
      <c r="V107" s="8"/>
      <c r="W107" s="8"/>
      <c r="X107" s="8"/>
      <c r="Y107" s="5" t="s">
        <v>44</v>
      </c>
      <c r="Z107" s="10" t="str">
        <f aca="false">REPLACE(AA107,SEARCH("M5-",AA107),LEN(AB107),AC107)</f>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AA107" s="10" t="s">
        <v>688</v>
      </c>
      <c r="AB107" s="8" t="str">
        <f aca="false">IF(D107&lt;&gt;"No hacer",CONCATENATE(A107,"-",LEFT(C107),"-",IF(A106&lt;&gt;A107,1,IF(C106=C107,RIGHT(AB106)+1,1))))</f>
        <v>M5-G-7a-E-2</v>
      </c>
      <c r="AC107" s="8" t="str">
        <f aca="false">CONCATENATE(AB107,"-BR")</f>
        <v>M5-G-7a-E-2-BR</v>
      </c>
      <c r="AD107" s="5" t="s">
        <v>46</v>
      </c>
      <c r="AE107" s="5" t="s">
        <v>351</v>
      </c>
      <c r="AF107" s="5" t="s">
        <v>47</v>
      </c>
    </row>
    <row r="108" customFormat="false" ht="75" hidden="false" customHeight="true" outlineLevel="0" collapsed="false">
      <c r="A108" s="5" t="s">
        <v>689</v>
      </c>
      <c r="B108" s="6" t="s">
        <v>690</v>
      </c>
      <c r="C108" s="5" t="s">
        <v>34</v>
      </c>
      <c r="D108" s="5" t="s">
        <v>35</v>
      </c>
      <c r="E108" s="5"/>
      <c r="F108" s="6" t="s">
        <v>691</v>
      </c>
      <c r="G108" s="6"/>
      <c r="H108" s="6" t="s">
        <v>692</v>
      </c>
      <c r="I108" s="5" t="s">
        <v>38</v>
      </c>
      <c r="J108" s="5" t="s">
        <v>346</v>
      </c>
      <c r="K108" s="6" t="s">
        <v>40</v>
      </c>
      <c r="L108" s="6" t="s">
        <v>40</v>
      </c>
      <c r="M108" s="5" t="s">
        <v>41</v>
      </c>
      <c r="N108" s="8" t="s">
        <v>693</v>
      </c>
      <c r="O108" s="6" t="s">
        <v>694</v>
      </c>
      <c r="P108" s="8"/>
      <c r="Q108" s="5"/>
      <c r="R108" s="8"/>
      <c r="S108" s="8"/>
      <c r="T108" s="8"/>
      <c r="U108" s="8"/>
      <c r="V108" s="8"/>
      <c r="W108" s="8"/>
      <c r="X108" s="8"/>
      <c r="Y108" s="5" t="s">
        <v>44</v>
      </c>
      <c r="Z108" s="10" t="str">
        <f aca="false">REPLACE(AA108,SEARCH("M5-",AA108),LEN(AB108),AC108)</f>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AA108" s="8" t="s">
        <v>695</v>
      </c>
      <c r="AB108" s="8" t="str">
        <f aca="false">IF(D108&lt;&gt;"No hacer",CONCATENATE(A108,"-",LEFT(C108),"-",IF(A107&lt;&gt;A108,1,IF(C107=C108,RIGHT(AB107)+1,1))))</f>
        <v>M5-G-23a-I-1</v>
      </c>
      <c r="AC108" s="8" t="str">
        <f aca="false">CONCATENATE(AB108,"-BR")</f>
        <v>M5-G-23a-I-1-BR</v>
      </c>
      <c r="AD108" s="5" t="s">
        <v>46</v>
      </c>
      <c r="AE108" s="5"/>
      <c r="AF108" s="5"/>
    </row>
    <row r="109" customFormat="false" ht="75" hidden="false" customHeight="true" outlineLevel="0" collapsed="false">
      <c r="A109" s="5" t="s">
        <v>689</v>
      </c>
      <c r="B109" s="6" t="s">
        <v>690</v>
      </c>
      <c r="C109" s="5" t="s">
        <v>48</v>
      </c>
      <c r="D109" s="5" t="s">
        <v>35</v>
      </c>
      <c r="E109" s="5"/>
      <c r="F109" s="6" t="s">
        <v>696</v>
      </c>
      <c r="G109" s="6"/>
      <c r="H109" s="6" t="s">
        <v>697</v>
      </c>
      <c r="I109" s="5" t="s">
        <v>51</v>
      </c>
      <c r="J109" s="5" t="s">
        <v>239</v>
      </c>
      <c r="K109" s="6" t="s">
        <v>40</v>
      </c>
      <c r="L109" s="6" t="s">
        <v>698</v>
      </c>
      <c r="M109" s="5" t="s">
        <v>41</v>
      </c>
      <c r="N109" s="8" t="s">
        <v>693</v>
      </c>
      <c r="O109" s="6" t="s">
        <v>699</v>
      </c>
      <c r="P109" s="8"/>
      <c r="Q109" s="5"/>
      <c r="R109" s="8"/>
      <c r="S109" s="8"/>
      <c r="T109" s="8"/>
      <c r="U109" s="8"/>
      <c r="V109" s="8"/>
      <c r="W109" s="8"/>
      <c r="X109" s="8"/>
      <c r="Y109" s="5" t="s">
        <v>44</v>
      </c>
      <c r="Z109" s="10" t="str">
        <f aca="false">REPLACE(AA109,SEARCH("M5-",AA109),LEN(AB109),AC109)</f>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AA109" s="8" t="s">
        <v>700</v>
      </c>
      <c r="AB109" s="8" t="str">
        <f aca="false">IF(D109&lt;&gt;"No hacer",CONCATENATE(A109,"-",LEFT(C109),"-",IF(A108&lt;&gt;A109,1,IF(C108=C109,RIGHT(AB108)+1,1))))</f>
        <v>M5-G-23a-E-1</v>
      </c>
      <c r="AC109" s="8" t="str">
        <f aca="false">CONCATENATE(AB109,"-BR")</f>
        <v>M5-G-23a-E-1-BR</v>
      </c>
      <c r="AD109" s="5" t="s">
        <v>46</v>
      </c>
      <c r="AE109" s="5"/>
      <c r="AF109" s="5"/>
    </row>
    <row r="110" customFormat="false" ht="75" hidden="false" customHeight="true" outlineLevel="0" collapsed="false">
      <c r="A110" s="5" t="s">
        <v>689</v>
      </c>
      <c r="B110" s="6" t="s">
        <v>690</v>
      </c>
      <c r="C110" s="5" t="s">
        <v>48</v>
      </c>
      <c r="D110" s="5" t="s">
        <v>35</v>
      </c>
      <c r="E110" s="5"/>
      <c r="F110" s="6" t="s">
        <v>701</v>
      </c>
      <c r="G110" s="6"/>
      <c r="H110" s="6" t="s">
        <v>702</v>
      </c>
      <c r="I110" s="5" t="s">
        <v>51</v>
      </c>
      <c r="J110" s="5" t="s">
        <v>239</v>
      </c>
      <c r="K110" s="6" t="s">
        <v>40</v>
      </c>
      <c r="L110" s="6" t="s">
        <v>703</v>
      </c>
      <c r="M110" s="5" t="s">
        <v>41</v>
      </c>
      <c r="N110" s="8" t="s">
        <v>693</v>
      </c>
      <c r="O110" s="6" t="s">
        <v>704</v>
      </c>
      <c r="P110" s="8"/>
      <c r="Q110" s="5"/>
      <c r="R110" s="8"/>
      <c r="S110" s="8"/>
      <c r="T110" s="8"/>
      <c r="U110" s="8"/>
      <c r="V110" s="8"/>
      <c r="W110" s="8"/>
      <c r="X110" s="8"/>
      <c r="Y110" s="5" t="s">
        <v>44</v>
      </c>
      <c r="Z110" s="10" t="str">
        <f aca="false">REPLACE(AA110,SEARCH("M5-",AA110),LEN(AB110),AC110)</f>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AA110" s="8" t="s">
        <v>705</v>
      </c>
      <c r="AB110" s="8" t="str">
        <f aca="false">IF(D110&lt;&gt;"No hacer",CONCATENATE(A110,"-",LEFT(C110),"-",IF(A109&lt;&gt;A110,1,IF(C109=C110,RIGHT(AB109)+1,1))))</f>
        <v>M5-G-23a-E-2</v>
      </c>
      <c r="AC110" s="8" t="str">
        <f aca="false">CONCATENATE(AB110,"-BR")</f>
        <v>M5-G-23a-E-2-BR</v>
      </c>
      <c r="AD110" s="5" t="s">
        <v>46</v>
      </c>
      <c r="AE110" s="5"/>
      <c r="AF110" s="5"/>
    </row>
    <row r="111" customFormat="false" ht="75" hidden="false" customHeight="true" outlineLevel="0" collapsed="false">
      <c r="A111" s="5" t="s">
        <v>706</v>
      </c>
      <c r="B111" s="6" t="s">
        <v>707</v>
      </c>
      <c r="C111" s="5" t="s">
        <v>34</v>
      </c>
      <c r="D111" s="5" t="s">
        <v>35</v>
      </c>
      <c r="E111" s="16"/>
      <c r="F111" s="6" t="s">
        <v>708</v>
      </c>
      <c r="G111" s="6"/>
      <c r="H111" s="6" t="s">
        <v>709</v>
      </c>
      <c r="I111" s="5" t="s">
        <v>51</v>
      </c>
      <c r="J111" s="5" t="s">
        <v>297</v>
      </c>
      <c r="K111" s="6" t="s">
        <v>40</v>
      </c>
      <c r="L111" s="6" t="s">
        <v>40</v>
      </c>
      <c r="M111" s="5" t="s">
        <v>41</v>
      </c>
      <c r="N111" s="8" t="s">
        <v>710</v>
      </c>
      <c r="O111" s="6" t="s">
        <v>711</v>
      </c>
      <c r="P111" s="8"/>
      <c r="Q111" s="5"/>
      <c r="R111" s="8"/>
      <c r="S111" s="8"/>
      <c r="T111" s="8"/>
      <c r="U111" s="8"/>
      <c r="V111" s="8"/>
      <c r="W111" s="8"/>
      <c r="X111" s="8"/>
      <c r="Y111" s="5" t="s">
        <v>44</v>
      </c>
      <c r="Z111" s="10" t="str">
        <f aca="false">REPLACE(AA111,SEARCH("M5-",AA111),LEN(AB111),AC111)</f>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AA111" s="8" t="s">
        <v>712</v>
      </c>
      <c r="AB111" s="8" t="str">
        <f aca="false">IF(D111&lt;&gt;"No hacer",CONCATENATE(A111,"-",LEFT(C111),"-",IF(A110&lt;&gt;A111,1,IF(C110=C111,RIGHT(AB110)+1,1))))</f>
        <v>M5-G-23b-I-1</v>
      </c>
      <c r="AC111" s="8" t="str">
        <f aca="false">CONCATENATE(AB111,"-BR")</f>
        <v>M5-G-23b-I-1-BR</v>
      </c>
      <c r="AD111" s="5" t="s">
        <v>46</v>
      </c>
      <c r="AE111" s="5"/>
      <c r="AF111" s="5"/>
    </row>
    <row r="112" customFormat="false" ht="75" hidden="false" customHeight="true" outlineLevel="0" collapsed="false">
      <c r="A112" s="5" t="s">
        <v>706</v>
      </c>
      <c r="B112" s="6" t="s">
        <v>707</v>
      </c>
      <c r="C112" s="5" t="s">
        <v>34</v>
      </c>
      <c r="D112" s="5" t="s">
        <v>35</v>
      </c>
      <c r="E112" s="16"/>
      <c r="F112" s="6" t="s">
        <v>713</v>
      </c>
      <c r="G112" s="6"/>
      <c r="H112" s="6" t="s">
        <v>714</v>
      </c>
      <c r="I112" s="5" t="s">
        <v>51</v>
      </c>
      <c r="J112" s="5" t="s">
        <v>297</v>
      </c>
      <c r="K112" s="6" t="s">
        <v>40</v>
      </c>
      <c r="L112" s="6" t="s">
        <v>40</v>
      </c>
      <c r="M112" s="5" t="s">
        <v>41</v>
      </c>
      <c r="N112" s="8" t="s">
        <v>715</v>
      </c>
      <c r="O112" s="6" t="s">
        <v>716</v>
      </c>
      <c r="P112" s="8"/>
      <c r="Q112" s="5"/>
      <c r="R112" s="8"/>
      <c r="S112" s="8"/>
      <c r="T112" s="8"/>
      <c r="U112" s="8"/>
      <c r="V112" s="8"/>
      <c r="W112" s="8"/>
      <c r="X112" s="8"/>
      <c r="Y112" s="5" t="s">
        <v>44</v>
      </c>
      <c r="Z112" s="10" t="str">
        <f aca="false">REPLACE(AA112,SEARCH("M5-",AA112),LEN(AB112),AC112)</f>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AA112" s="8" t="s">
        <v>717</v>
      </c>
      <c r="AB112" s="8" t="str">
        <f aca="false">IF(D112&lt;&gt;"No hacer",CONCATENATE(A112,"-",LEFT(C112),"-",IF(A111&lt;&gt;A112,1,IF(C111=C112,RIGHT(AB111)+1,1))))</f>
        <v>M5-G-23b-I-2</v>
      </c>
      <c r="AC112" s="8" t="str">
        <f aca="false">CONCATENATE(AB112,"-BR")</f>
        <v>M5-G-23b-I-2-BR</v>
      </c>
      <c r="AD112" s="5" t="s">
        <v>46</v>
      </c>
      <c r="AE112" s="5"/>
      <c r="AF112" s="5"/>
    </row>
    <row r="113" customFormat="false" ht="75" hidden="false" customHeight="true" outlineLevel="0" collapsed="false">
      <c r="A113" s="5" t="s">
        <v>706</v>
      </c>
      <c r="B113" s="6" t="s">
        <v>707</v>
      </c>
      <c r="C113" s="5" t="s">
        <v>48</v>
      </c>
      <c r="D113" s="5" t="s">
        <v>35</v>
      </c>
      <c r="E113" s="16"/>
      <c r="F113" s="6" t="s">
        <v>718</v>
      </c>
      <c r="G113" s="6"/>
      <c r="H113" s="6" t="s">
        <v>719</v>
      </c>
      <c r="I113" s="5" t="s">
        <v>51</v>
      </c>
      <c r="J113" s="5" t="s">
        <v>592</v>
      </c>
      <c r="K113" s="6" t="s">
        <v>40</v>
      </c>
      <c r="L113" s="6" t="s">
        <v>720</v>
      </c>
      <c r="M113" s="5" t="s">
        <v>41</v>
      </c>
      <c r="N113" s="8" t="s">
        <v>721</v>
      </c>
      <c r="O113" s="6" t="s">
        <v>722</v>
      </c>
      <c r="P113" s="8"/>
      <c r="Q113" s="5"/>
      <c r="R113" s="8"/>
      <c r="S113" s="8"/>
      <c r="T113" s="8"/>
      <c r="U113" s="8"/>
      <c r="V113" s="8"/>
      <c r="W113" s="8"/>
      <c r="X113" s="8"/>
      <c r="Y113" s="5" t="s">
        <v>44</v>
      </c>
      <c r="Z113" s="10" t="str">
        <f aca="false">REPLACE(AA113,SEARCH("M5-",AA113),LEN(AB113),AC113)</f>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AA113" s="8" t="s">
        <v>723</v>
      </c>
      <c r="AB113" s="8" t="str">
        <f aca="false">IF(D113&lt;&gt;"No hacer",CONCATENATE(A113,"-",LEFT(C113),"-",IF(A112&lt;&gt;A113,1,IF(C112=C113,RIGHT(AB112)+1,1))))</f>
        <v>M5-G-23b-E-1</v>
      </c>
      <c r="AC113" s="8" t="str">
        <f aca="false">CONCATENATE(AB113,"-BR")</f>
        <v>M5-G-23b-E-1-BR</v>
      </c>
      <c r="AD113" s="5" t="s">
        <v>46</v>
      </c>
      <c r="AE113" s="5"/>
      <c r="AF113" s="5"/>
    </row>
    <row r="114" customFormat="false" ht="75" hidden="false" customHeight="true" outlineLevel="0" collapsed="false">
      <c r="A114" s="5" t="s">
        <v>706</v>
      </c>
      <c r="B114" s="6" t="s">
        <v>707</v>
      </c>
      <c r="C114" s="5" t="s">
        <v>48</v>
      </c>
      <c r="D114" s="5" t="s">
        <v>35</v>
      </c>
      <c r="E114" s="16"/>
      <c r="F114" s="6" t="s">
        <v>718</v>
      </c>
      <c r="G114" s="6"/>
      <c r="H114" s="6" t="s">
        <v>719</v>
      </c>
      <c r="I114" s="5" t="s">
        <v>51</v>
      </c>
      <c r="J114" s="5" t="s">
        <v>592</v>
      </c>
      <c r="K114" s="6" t="s">
        <v>40</v>
      </c>
      <c r="L114" s="6" t="s">
        <v>724</v>
      </c>
      <c r="M114" s="5" t="s">
        <v>41</v>
      </c>
      <c r="N114" s="8" t="s">
        <v>721</v>
      </c>
      <c r="O114" s="6" t="s">
        <v>722</v>
      </c>
      <c r="P114" s="8"/>
      <c r="Q114" s="5"/>
      <c r="R114" s="8"/>
      <c r="S114" s="8"/>
      <c r="T114" s="8"/>
      <c r="U114" s="8"/>
      <c r="V114" s="8"/>
      <c r="W114" s="8"/>
      <c r="X114" s="8"/>
      <c r="Y114" s="5" t="s">
        <v>44</v>
      </c>
      <c r="Z114" s="10" t="str">
        <f aca="false">REPLACE(AA114,SEARCH("M5-",AA114),LEN(AB114),AC114)</f>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AA114" s="8" t="s">
        <v>725</v>
      </c>
      <c r="AB114" s="8" t="str">
        <f aca="false">IF(D114&lt;&gt;"No hacer",CONCATENATE(A114,"-",LEFT(C114),"-",IF(A113&lt;&gt;A114,1,IF(C113=C114,RIGHT(AB113)+1,1))))</f>
        <v>M5-G-23b-E-2</v>
      </c>
      <c r="AC114" s="8" t="str">
        <f aca="false">CONCATENATE(AB114,"-BR")</f>
        <v>M5-G-23b-E-2-BR</v>
      </c>
      <c r="AD114" s="5" t="s">
        <v>46</v>
      </c>
      <c r="AE114" s="5"/>
      <c r="AF114" s="5"/>
    </row>
    <row r="115" customFormat="false" ht="75" hidden="false" customHeight="true" outlineLevel="0" collapsed="false">
      <c r="A115" s="5" t="s">
        <v>726</v>
      </c>
      <c r="B115" s="6" t="s">
        <v>727</v>
      </c>
      <c r="C115" s="5" t="s">
        <v>34</v>
      </c>
      <c r="D115" s="5" t="s">
        <v>35</v>
      </c>
      <c r="E115" s="5"/>
      <c r="F115" s="6" t="s">
        <v>728</v>
      </c>
      <c r="G115" s="6"/>
      <c r="H115" s="6" t="s">
        <v>729</v>
      </c>
      <c r="I115" s="5" t="s">
        <v>38</v>
      </c>
      <c r="J115" s="5" t="s">
        <v>297</v>
      </c>
      <c r="K115" s="6" t="s">
        <v>730</v>
      </c>
      <c r="L115" s="6" t="s">
        <v>731</v>
      </c>
      <c r="M115" s="5" t="s">
        <v>41</v>
      </c>
      <c r="N115" s="8" t="s">
        <v>732</v>
      </c>
      <c r="O115" s="6" t="s">
        <v>733</v>
      </c>
      <c r="P115" s="8" t="s">
        <v>734</v>
      </c>
      <c r="Q115" s="5"/>
      <c r="R115" s="8"/>
      <c r="S115" s="8"/>
      <c r="T115" s="8"/>
      <c r="U115" s="8"/>
      <c r="V115" s="8"/>
      <c r="W115" s="8"/>
      <c r="X115" s="8"/>
      <c r="Y115" s="5" t="s">
        <v>44</v>
      </c>
      <c r="Z115" s="10" t="str">
        <f aca="false">REPLACE(AA115,SEARCH("M5-",AA115),LEN(AB115),AC115)</f>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AA115" s="8" t="s">
        <v>735</v>
      </c>
      <c r="AB115" s="8" t="str">
        <f aca="false">IF(D115&lt;&gt;"No hacer",CONCATENATE(A115,"-",LEFT(C115),"-",IF(A114&lt;&gt;A115,1,IF(C114=C115,RIGHT(AB114)+1,1))))</f>
        <v>M5-G-23c-I-1</v>
      </c>
      <c r="AC115" s="8" t="str">
        <f aca="false">CONCATENATE(AB115,"-BR")</f>
        <v>M5-G-23c-I-1-BR</v>
      </c>
      <c r="AD115" s="5" t="s">
        <v>46</v>
      </c>
      <c r="AE115" s="5"/>
      <c r="AF115" s="5"/>
    </row>
    <row r="116" customFormat="false" ht="75" hidden="false" customHeight="true" outlineLevel="0" collapsed="false">
      <c r="A116" s="5" t="s">
        <v>726</v>
      </c>
      <c r="B116" s="6" t="s">
        <v>727</v>
      </c>
      <c r="C116" s="5" t="s">
        <v>34</v>
      </c>
      <c r="D116" s="5" t="s">
        <v>35</v>
      </c>
      <c r="E116" s="5"/>
      <c r="F116" s="6" t="s">
        <v>736</v>
      </c>
      <c r="G116" s="6"/>
      <c r="H116" s="6" t="s">
        <v>737</v>
      </c>
      <c r="I116" s="5" t="s">
        <v>38</v>
      </c>
      <c r="J116" s="5" t="s">
        <v>297</v>
      </c>
      <c r="K116" s="6" t="s">
        <v>730</v>
      </c>
      <c r="L116" s="6" t="s">
        <v>738</v>
      </c>
      <c r="M116" s="5" t="s">
        <v>41</v>
      </c>
      <c r="N116" s="8" t="s">
        <v>739</v>
      </c>
      <c r="O116" s="6" t="s">
        <v>740</v>
      </c>
      <c r="P116" s="8" t="s">
        <v>741</v>
      </c>
      <c r="Q116" s="5"/>
      <c r="R116" s="8"/>
      <c r="S116" s="8"/>
      <c r="T116" s="8"/>
      <c r="U116" s="8"/>
      <c r="V116" s="8"/>
      <c r="W116" s="8"/>
      <c r="X116" s="8"/>
      <c r="Y116" s="5" t="s">
        <v>44</v>
      </c>
      <c r="Z116" s="10" t="str">
        <f aca="false">REPLACE(AA116,SEARCH("M5-",AA116),LEN(AB116),AC116)</f>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AA116" s="8" t="s">
        <v>742</v>
      </c>
      <c r="AB116" s="8" t="str">
        <f aca="false">IF(D116&lt;&gt;"No hacer",CONCATENATE(A116,"-",LEFT(C116),"-",IF(A115&lt;&gt;A116,1,IF(C115=C116,RIGHT(AB115)+1,1))))</f>
        <v>M5-G-23c-I-2</v>
      </c>
      <c r="AC116" s="8" t="str">
        <f aca="false">CONCATENATE(AB116,"-BR")</f>
        <v>M5-G-23c-I-2-BR</v>
      </c>
      <c r="AD116" s="5" t="s">
        <v>46</v>
      </c>
      <c r="AE116" s="5"/>
      <c r="AF116" s="5"/>
    </row>
    <row r="117" customFormat="false" ht="75" hidden="false" customHeight="true" outlineLevel="0" collapsed="false">
      <c r="A117" s="5" t="s">
        <v>726</v>
      </c>
      <c r="B117" s="6" t="s">
        <v>727</v>
      </c>
      <c r="C117" s="5" t="s">
        <v>48</v>
      </c>
      <c r="D117" s="5" t="s">
        <v>35</v>
      </c>
      <c r="E117" s="5"/>
      <c r="F117" s="6" t="s">
        <v>743</v>
      </c>
      <c r="G117" s="6"/>
      <c r="H117" s="6" t="s">
        <v>744</v>
      </c>
      <c r="I117" s="5" t="s">
        <v>38</v>
      </c>
      <c r="J117" s="5" t="s">
        <v>52</v>
      </c>
      <c r="K117" s="6" t="s">
        <v>745</v>
      </c>
      <c r="L117" s="6" t="s">
        <v>746</v>
      </c>
      <c r="M117" s="5" t="s">
        <v>63</v>
      </c>
      <c r="N117" s="8"/>
      <c r="O117" s="8"/>
      <c r="P117" s="8"/>
      <c r="Q117" s="5"/>
      <c r="R117" s="8"/>
      <c r="S117" s="8" t="s">
        <v>747</v>
      </c>
      <c r="T117" s="8" t="s">
        <v>748</v>
      </c>
      <c r="U117" s="8" t="s">
        <v>749</v>
      </c>
      <c r="V117" s="8" t="s">
        <v>750</v>
      </c>
      <c r="W117" s="8"/>
      <c r="X117" s="8"/>
      <c r="Y117" s="5" t="s">
        <v>44</v>
      </c>
      <c r="Z117" s="10" t="str">
        <f aca="false">REPLACE(AA117,SEARCH("M5-",AA117),LEN(AB117),AC117)</f>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AA117" s="8" t="s">
        <v>751</v>
      </c>
      <c r="AB117" s="8" t="str">
        <f aca="false">IF(D117&lt;&gt;"No hacer",CONCATENATE(A117,"-",LEFT(C117),"-",IF(A116&lt;&gt;A117,1,IF(C116=C117,RIGHT(AB116)+1,1))))</f>
        <v>M5-G-23c-E-1</v>
      </c>
      <c r="AC117" s="8" t="str">
        <f aca="false">CONCATENATE(AB117,"-BR")</f>
        <v>M5-G-23c-E-1-BR</v>
      </c>
      <c r="AD117" s="5" t="s">
        <v>46</v>
      </c>
      <c r="AE117" s="5"/>
      <c r="AF117" s="5"/>
    </row>
    <row r="118" customFormat="false" ht="75" hidden="false" customHeight="true" outlineLevel="0" collapsed="false">
      <c r="A118" s="5" t="s">
        <v>726</v>
      </c>
      <c r="B118" s="6" t="s">
        <v>727</v>
      </c>
      <c r="C118" s="5" t="s">
        <v>48</v>
      </c>
      <c r="D118" s="5" t="s">
        <v>35</v>
      </c>
      <c r="E118" s="5"/>
      <c r="F118" s="6" t="s">
        <v>752</v>
      </c>
      <c r="G118" s="6"/>
      <c r="H118" s="6" t="s">
        <v>753</v>
      </c>
      <c r="I118" s="5" t="s">
        <v>38</v>
      </c>
      <c r="J118" s="5" t="s">
        <v>592</v>
      </c>
      <c r="K118" s="6" t="s">
        <v>754</v>
      </c>
      <c r="L118" s="6" t="s">
        <v>755</v>
      </c>
      <c r="M118" s="5" t="s">
        <v>63</v>
      </c>
      <c r="N118" s="8"/>
      <c r="O118" s="8"/>
      <c r="P118" s="8"/>
      <c r="Q118" s="5"/>
      <c r="R118" s="8"/>
      <c r="S118" s="8" t="s">
        <v>747</v>
      </c>
      <c r="T118" s="8" t="s">
        <v>756</v>
      </c>
      <c r="U118" s="8" t="s">
        <v>757</v>
      </c>
      <c r="V118" s="8" t="s">
        <v>758</v>
      </c>
      <c r="W118" s="8"/>
      <c r="X118" s="8"/>
      <c r="Y118" s="5" t="s">
        <v>44</v>
      </c>
      <c r="Z118" s="10" t="str">
        <f aca="false">REPLACE(AA118,SEARCH("M5-",AA118),LEN(AB118),AC118)</f>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AA118" s="8" t="s">
        <v>759</v>
      </c>
      <c r="AB118" s="8" t="str">
        <f aca="false">IF(D118&lt;&gt;"No hacer",CONCATENATE(A118,"-",LEFT(C118),"-",IF(A117&lt;&gt;A118,1,IF(C117=C118,RIGHT(AB117)+1,1))))</f>
        <v>M5-G-23c-E-2</v>
      </c>
      <c r="AC118" s="8" t="str">
        <f aca="false">CONCATENATE(AB118,"-BR")</f>
        <v>M5-G-23c-E-2-BR</v>
      </c>
      <c r="AD118" s="5" t="s">
        <v>46</v>
      </c>
      <c r="AE118" s="5"/>
      <c r="AF118" s="5"/>
    </row>
    <row r="119" customFormat="false" ht="75" hidden="false" customHeight="true" outlineLevel="0" collapsed="false">
      <c r="A119" s="5" t="s">
        <v>726</v>
      </c>
      <c r="B119" s="6" t="s">
        <v>727</v>
      </c>
      <c r="C119" s="5" t="s">
        <v>58</v>
      </c>
      <c r="D119" s="5" t="s">
        <v>35</v>
      </c>
      <c r="E119" s="5"/>
      <c r="F119" s="6" t="s">
        <v>760</v>
      </c>
      <c r="G119" s="6"/>
      <c r="H119" s="6" t="s">
        <v>761</v>
      </c>
      <c r="I119" s="5" t="s">
        <v>38</v>
      </c>
      <c r="J119" s="5" t="s">
        <v>52</v>
      </c>
      <c r="K119" s="6" t="s">
        <v>762</v>
      </c>
      <c r="L119" s="6" t="s">
        <v>755</v>
      </c>
      <c r="M119" s="5" t="s">
        <v>63</v>
      </c>
      <c r="N119" s="8"/>
      <c r="O119" s="8"/>
      <c r="P119" s="8"/>
      <c r="Q119" s="5"/>
      <c r="R119" s="8"/>
      <c r="S119" s="8" t="s">
        <v>763</v>
      </c>
      <c r="T119" s="8" t="s">
        <v>764</v>
      </c>
      <c r="U119" s="8" t="s">
        <v>757</v>
      </c>
      <c r="V119" s="8" t="s">
        <v>765</v>
      </c>
      <c r="W119" s="8"/>
      <c r="X119" s="8"/>
      <c r="Y119" s="5" t="s">
        <v>44</v>
      </c>
      <c r="Z119" s="10" t="str">
        <f aca="false">REPLACE(AA119,SEARCH("M5-",AA119),LEN(AB119),AC119)</f>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19" s="8" t="s">
        <v>766</v>
      </c>
      <c r="AB119" s="8" t="str">
        <f aca="false">IF(D119&lt;&gt;"No hacer",CONCATENATE(A119,"-",LEFT(C119),"-",IF(A118&lt;&gt;A119,1,IF(C118=C119,RIGHT(AB118)+1,1))))</f>
        <v>M5-G-23c-A-1</v>
      </c>
      <c r="AC119" s="8" t="str">
        <f aca="false">CONCATENATE(AB119,"-BR")</f>
        <v>M5-G-23c-A-1-BR</v>
      </c>
      <c r="AD119" s="5" t="s">
        <v>46</v>
      </c>
      <c r="AE119" s="5"/>
      <c r="AF119" s="5"/>
    </row>
    <row r="120" customFormat="false" ht="75" hidden="false" customHeight="true" outlineLevel="0" collapsed="false">
      <c r="A120" s="5" t="s">
        <v>726</v>
      </c>
      <c r="B120" s="6" t="s">
        <v>727</v>
      </c>
      <c r="C120" s="5" t="s">
        <v>58</v>
      </c>
      <c r="D120" s="5" t="s">
        <v>35</v>
      </c>
      <c r="E120" s="5"/>
      <c r="F120" s="6" t="s">
        <v>767</v>
      </c>
      <c r="G120" s="6"/>
      <c r="H120" s="6" t="s">
        <v>768</v>
      </c>
      <c r="I120" s="5" t="s">
        <v>38</v>
      </c>
      <c r="J120" s="5" t="s">
        <v>52</v>
      </c>
      <c r="K120" s="6" t="s">
        <v>769</v>
      </c>
      <c r="L120" s="6" t="s">
        <v>770</v>
      </c>
      <c r="M120" s="5" t="s">
        <v>63</v>
      </c>
      <c r="N120" s="8"/>
      <c r="O120" s="8"/>
      <c r="P120" s="8"/>
      <c r="Q120" s="5"/>
      <c r="R120" s="8"/>
      <c r="S120" s="8" t="s">
        <v>771</v>
      </c>
      <c r="T120" s="8" t="s">
        <v>772</v>
      </c>
      <c r="U120" s="8" t="s">
        <v>749</v>
      </c>
      <c r="V120" s="8" t="s">
        <v>773</v>
      </c>
      <c r="W120" s="8"/>
      <c r="X120" s="8"/>
      <c r="Y120" s="5" t="s">
        <v>44</v>
      </c>
      <c r="Z120" s="10" t="str">
        <f aca="false">REPLACE(AA120,SEARCH("M5-",AA120),LEN(AB120),AC120)</f>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0" s="8" t="s">
        <v>774</v>
      </c>
      <c r="AB120" s="8" t="str">
        <f aca="false">IF(D120&lt;&gt;"No hacer",CONCATENATE(A120,"-",LEFT(C120),"-",IF(A119&lt;&gt;A120,1,IF(C119=C120,RIGHT(AB119)+1,1))))</f>
        <v>M5-G-23c-A-2</v>
      </c>
      <c r="AC120" s="8" t="str">
        <f aca="false">CONCATENATE(AB120,"-BR")</f>
        <v>M5-G-23c-A-2-BR</v>
      </c>
      <c r="AD120" s="5" t="s">
        <v>46</v>
      </c>
      <c r="AE120" s="5"/>
      <c r="AF120" s="5"/>
    </row>
    <row r="121" customFormat="false" ht="75" hidden="false" customHeight="true" outlineLevel="0" collapsed="false">
      <c r="A121" s="5" t="s">
        <v>726</v>
      </c>
      <c r="B121" s="6" t="s">
        <v>727</v>
      </c>
      <c r="C121" s="5" t="s">
        <v>58</v>
      </c>
      <c r="D121" s="5" t="s">
        <v>35</v>
      </c>
      <c r="E121" s="5"/>
      <c r="F121" s="6" t="s">
        <v>775</v>
      </c>
      <c r="G121" s="6"/>
      <c r="H121" s="6" t="s">
        <v>776</v>
      </c>
      <c r="I121" s="5" t="s">
        <v>38</v>
      </c>
      <c r="J121" s="5" t="s">
        <v>52</v>
      </c>
      <c r="K121" s="6" t="s">
        <v>762</v>
      </c>
      <c r="L121" s="6" t="s">
        <v>755</v>
      </c>
      <c r="M121" s="5" t="s">
        <v>63</v>
      </c>
      <c r="N121" s="8"/>
      <c r="O121" s="8"/>
      <c r="P121" s="8"/>
      <c r="Q121" s="5"/>
      <c r="R121" s="8"/>
      <c r="S121" s="8" t="s">
        <v>777</v>
      </c>
      <c r="T121" s="8" t="s">
        <v>764</v>
      </c>
      <c r="U121" s="8" t="s">
        <v>757</v>
      </c>
      <c r="V121" s="8" t="s">
        <v>765</v>
      </c>
      <c r="W121" s="8"/>
      <c r="X121" s="8"/>
      <c r="Y121" s="5" t="s">
        <v>44</v>
      </c>
      <c r="Z121" s="10" t="str">
        <f aca="false">REPLACE(AA121,SEARCH("M5-",AA121),LEN(AB121),AC121)</f>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1" s="8" t="s">
        <v>778</v>
      </c>
      <c r="AB121" s="8" t="str">
        <f aca="false">IF(D121&lt;&gt;"No hacer",CONCATENATE(A121,"-",LEFT(C121),"-",IF(A120&lt;&gt;A121,1,IF(C120=C121,RIGHT(AB120)+1,1))))</f>
        <v>M5-G-23c-A-3</v>
      </c>
      <c r="AC121" s="8" t="str">
        <f aca="false">CONCATENATE(AB121,"-BR")</f>
        <v>M5-G-23c-A-3-BR</v>
      </c>
      <c r="AD121" s="5" t="s">
        <v>46</v>
      </c>
      <c r="AE121" s="5"/>
      <c r="AF121" s="5"/>
    </row>
    <row r="122" customFormat="false" ht="75" hidden="false" customHeight="true" outlineLevel="0" collapsed="false">
      <c r="A122" s="5" t="s">
        <v>726</v>
      </c>
      <c r="B122" s="6" t="s">
        <v>727</v>
      </c>
      <c r="C122" s="5" t="s">
        <v>58</v>
      </c>
      <c r="D122" s="5" t="s">
        <v>35</v>
      </c>
      <c r="E122" s="5"/>
      <c r="F122" s="6" t="s">
        <v>779</v>
      </c>
      <c r="G122" s="6"/>
      <c r="H122" s="6" t="s">
        <v>780</v>
      </c>
      <c r="I122" s="5" t="s">
        <v>38</v>
      </c>
      <c r="J122" s="5" t="s">
        <v>52</v>
      </c>
      <c r="K122" s="6" t="s">
        <v>781</v>
      </c>
      <c r="L122" s="6" t="s">
        <v>746</v>
      </c>
      <c r="M122" s="5" t="s">
        <v>63</v>
      </c>
      <c r="N122" s="8"/>
      <c r="O122" s="8"/>
      <c r="P122" s="8"/>
      <c r="Q122" s="5"/>
      <c r="R122" s="8"/>
      <c r="S122" s="8" t="s">
        <v>782</v>
      </c>
      <c r="T122" s="8" t="s">
        <v>772</v>
      </c>
      <c r="U122" s="8" t="s">
        <v>749</v>
      </c>
      <c r="V122" s="8" t="s">
        <v>783</v>
      </c>
      <c r="W122" s="8"/>
      <c r="X122" s="8"/>
      <c r="Y122" s="5" t="s">
        <v>44</v>
      </c>
      <c r="Z122" s="10" t="str">
        <f aca="false">REPLACE(AA122,SEARCH("M5-",AA122),LEN(AB122),AC122)</f>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AA122" s="8" t="s">
        <v>784</v>
      </c>
      <c r="AB122" s="8" t="str">
        <f aca="false">IF(D122&lt;&gt;"No hacer",CONCATENATE(A122,"-",LEFT(C122),"-",IF(A121&lt;&gt;A122,1,IF(C121=C122,RIGHT(AB121)+1,1))))</f>
        <v>M5-G-23c-A-4</v>
      </c>
      <c r="AC122" s="8" t="str">
        <f aca="false">CONCATENATE(AB122,"-BR")</f>
        <v>M5-G-23c-A-4-BR</v>
      </c>
      <c r="AD122" s="5" t="s">
        <v>46</v>
      </c>
      <c r="AE122" s="5"/>
      <c r="AF122" s="5"/>
    </row>
    <row r="123" customFormat="false" ht="75" hidden="false" customHeight="true" outlineLevel="0" collapsed="false">
      <c r="A123" s="5" t="s">
        <v>726</v>
      </c>
      <c r="B123" s="6" t="s">
        <v>727</v>
      </c>
      <c r="C123" s="5" t="s">
        <v>58</v>
      </c>
      <c r="D123" s="5" t="s">
        <v>35</v>
      </c>
      <c r="E123" s="5"/>
      <c r="F123" s="6" t="s">
        <v>785</v>
      </c>
      <c r="G123" s="6"/>
      <c r="H123" s="6" t="s">
        <v>786</v>
      </c>
      <c r="I123" s="5" t="s">
        <v>38</v>
      </c>
      <c r="J123" s="5" t="s">
        <v>52</v>
      </c>
      <c r="K123" s="6" t="s">
        <v>787</v>
      </c>
      <c r="L123" s="6" t="s">
        <v>788</v>
      </c>
      <c r="M123" s="5" t="s">
        <v>63</v>
      </c>
      <c r="N123" s="8"/>
      <c r="O123" s="8"/>
      <c r="P123" s="8"/>
      <c r="Q123" s="5"/>
      <c r="R123" s="8"/>
      <c r="S123" s="8" t="s">
        <v>789</v>
      </c>
      <c r="T123" s="8" t="s">
        <v>764</v>
      </c>
      <c r="U123" s="8" t="s">
        <v>757</v>
      </c>
      <c r="V123" s="8" t="s">
        <v>765</v>
      </c>
      <c r="W123" s="8"/>
      <c r="X123" s="8"/>
      <c r="Y123" s="5" t="s">
        <v>44</v>
      </c>
      <c r="Z123" s="10" t="str">
        <f aca="false">REPLACE(AA123,SEARCH("M5-",AA123),LEN(AB123),AC123)</f>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AA123" s="8" t="s">
        <v>790</v>
      </c>
      <c r="AB123" s="8" t="str">
        <f aca="false">IF(D123&lt;&gt;"No hacer",CONCATENATE(A123,"-",LEFT(C123),"-",IF(A122&lt;&gt;A123,1,IF(C122=C123,RIGHT(AB122)+1,1))))</f>
        <v>M5-G-23c-A-5</v>
      </c>
      <c r="AC123" s="8" t="str">
        <f aca="false">CONCATENATE(AB123,"-BR")</f>
        <v>M5-G-23c-A-5-BR</v>
      </c>
      <c r="AD123" s="5" t="s">
        <v>46</v>
      </c>
      <c r="AE123" s="5"/>
      <c r="AF123" s="5"/>
    </row>
    <row r="124" customFormat="false" ht="75" hidden="false" customHeight="true" outlineLevel="0" collapsed="false">
      <c r="A124" s="5" t="s">
        <v>791</v>
      </c>
      <c r="B124" s="6" t="s">
        <v>792</v>
      </c>
      <c r="C124" s="5" t="s">
        <v>34</v>
      </c>
      <c r="D124" s="5" t="s">
        <v>35</v>
      </c>
      <c r="E124" s="5"/>
      <c r="F124" s="6" t="s">
        <v>793</v>
      </c>
      <c r="G124" s="6"/>
      <c r="H124" s="6" t="s">
        <v>794</v>
      </c>
      <c r="I124" s="5" t="s">
        <v>51</v>
      </c>
      <c r="J124" s="5" t="s">
        <v>239</v>
      </c>
      <c r="K124" s="7" t="s">
        <v>795</v>
      </c>
      <c r="L124" s="6" t="s">
        <v>40</v>
      </c>
      <c r="M124" s="5" t="s">
        <v>41</v>
      </c>
      <c r="N124" s="8" t="s">
        <v>796</v>
      </c>
      <c r="O124" s="6" t="s">
        <v>797</v>
      </c>
      <c r="P124" s="8"/>
      <c r="Q124" s="5"/>
      <c r="R124" s="8"/>
      <c r="S124" s="8"/>
      <c r="T124" s="8"/>
      <c r="U124" s="8"/>
      <c r="V124" s="8"/>
      <c r="W124" s="8"/>
      <c r="X124" s="8"/>
      <c r="Y124" s="5" t="s">
        <v>44</v>
      </c>
      <c r="Z124" s="10" t="str">
        <f aca="false">REPLACE(AA124,SEARCH("M5-",AA124),LEN(AB124),AC124)</f>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AA124" s="10" t="s">
        <v>798</v>
      </c>
      <c r="AB124" s="8" t="str">
        <f aca="false">IF(D124&lt;&gt;"No hacer",CONCATENATE(A124,"-",LEFT(C124),"-",IF(A123&lt;&gt;A124,1,IF(C123=C124,RIGHT(AB123)+1,1))))</f>
        <v>M5-G-7e-I-1</v>
      </c>
      <c r="AC124" s="8" t="str">
        <f aca="false">CONCATENATE(AB124,"-BR")</f>
        <v>M5-G-7e-I-1-BR</v>
      </c>
      <c r="AD124" s="5" t="s">
        <v>46</v>
      </c>
      <c r="AE124" s="5" t="s">
        <v>351</v>
      </c>
      <c r="AF124" s="5" t="s">
        <v>47</v>
      </c>
    </row>
    <row r="125" customFormat="false" ht="75" hidden="false" customHeight="true" outlineLevel="0" collapsed="false">
      <c r="A125" s="5" t="s">
        <v>791</v>
      </c>
      <c r="B125" s="6" t="s">
        <v>792</v>
      </c>
      <c r="C125" s="5" t="s">
        <v>34</v>
      </c>
      <c r="D125" s="5" t="s">
        <v>35</v>
      </c>
      <c r="E125" s="5"/>
      <c r="F125" s="8" t="s">
        <v>799</v>
      </c>
      <c r="G125" s="8"/>
      <c r="H125" s="6" t="s">
        <v>794</v>
      </c>
      <c r="I125" s="5" t="s">
        <v>51</v>
      </c>
      <c r="J125" s="5" t="s">
        <v>239</v>
      </c>
      <c r="K125" s="9" t="s">
        <v>800</v>
      </c>
      <c r="L125" s="6" t="s">
        <v>40</v>
      </c>
      <c r="M125" s="5" t="s">
        <v>41</v>
      </c>
      <c r="N125" s="8" t="s">
        <v>796</v>
      </c>
      <c r="O125" s="6" t="s">
        <v>801</v>
      </c>
      <c r="P125" s="8"/>
      <c r="Q125" s="5"/>
      <c r="R125" s="8"/>
      <c r="S125" s="8"/>
      <c r="T125" s="8"/>
      <c r="U125" s="8"/>
      <c r="V125" s="8"/>
      <c r="W125" s="8"/>
      <c r="X125" s="8"/>
      <c r="Y125" s="5" t="s">
        <v>44</v>
      </c>
      <c r="Z125" s="10" t="str">
        <f aca="false">REPLACE(AA125,SEARCH("M5-",AA125),LEN(AB125),AC125)</f>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AA125" s="10" t="s">
        <v>802</v>
      </c>
      <c r="AB125" s="8" t="str">
        <f aca="false">IF(D125&lt;&gt;"No hacer",CONCATENATE(A125,"-",LEFT(C125),"-",IF(A124&lt;&gt;A125,1,IF(C124=C125,RIGHT(AB124)+1,1))))</f>
        <v>M5-G-7e-I-2</v>
      </c>
      <c r="AC125" s="8" t="str">
        <f aca="false">CONCATENATE(AB125,"-BR")</f>
        <v>M5-G-7e-I-2-BR</v>
      </c>
      <c r="AD125" s="5" t="s">
        <v>46</v>
      </c>
      <c r="AE125" s="5" t="s">
        <v>351</v>
      </c>
      <c r="AF125" s="5" t="s">
        <v>47</v>
      </c>
    </row>
    <row r="126" customFormat="false" ht="75" hidden="false" customHeight="true" outlineLevel="0" collapsed="false">
      <c r="A126" s="5" t="s">
        <v>791</v>
      </c>
      <c r="B126" s="6" t="s">
        <v>792</v>
      </c>
      <c r="C126" s="5" t="s">
        <v>48</v>
      </c>
      <c r="D126" s="5" t="s">
        <v>35</v>
      </c>
      <c r="E126" s="5"/>
      <c r="F126" s="6" t="s">
        <v>803</v>
      </c>
      <c r="G126" s="6"/>
      <c r="H126" s="6" t="s">
        <v>804</v>
      </c>
      <c r="I126" s="5" t="s">
        <v>51</v>
      </c>
      <c r="J126" s="5" t="s">
        <v>592</v>
      </c>
      <c r="K126" s="7" t="s">
        <v>805</v>
      </c>
      <c r="L126" s="6" t="s">
        <v>40</v>
      </c>
      <c r="M126" s="5" t="s">
        <v>41</v>
      </c>
      <c r="N126" s="8" t="s">
        <v>796</v>
      </c>
      <c r="O126" s="6" t="s">
        <v>806</v>
      </c>
      <c r="P126" s="8"/>
      <c r="Q126" s="5"/>
      <c r="R126" s="8"/>
      <c r="S126" s="8"/>
      <c r="T126" s="8"/>
      <c r="U126" s="8"/>
      <c r="V126" s="8"/>
      <c r="W126" s="8"/>
      <c r="X126" s="8"/>
      <c r="Y126" s="5" t="s">
        <v>44</v>
      </c>
      <c r="Z126" s="10" t="str">
        <f aca="false">REPLACE(AA126,SEARCH("M5-",AA126),LEN(AB126),AC126)</f>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AA126" s="10" t="s">
        <v>807</v>
      </c>
      <c r="AB126" s="8" t="str">
        <f aca="false">IF(D126&lt;&gt;"No hacer",CONCATENATE(A126,"-",LEFT(C126),"-",IF(A125&lt;&gt;A126,1,IF(C125=C126,RIGHT(AB125)+1,1))))</f>
        <v>M5-G-7e-E-1</v>
      </c>
      <c r="AC126" s="8" t="str">
        <f aca="false">CONCATENATE(AB126,"-BR")</f>
        <v>M5-G-7e-E-1-BR</v>
      </c>
      <c r="AD126" s="5" t="s">
        <v>46</v>
      </c>
      <c r="AE126" s="5" t="s">
        <v>351</v>
      </c>
      <c r="AF126" s="5" t="s">
        <v>47</v>
      </c>
    </row>
    <row r="127" customFormat="false" ht="75" hidden="false" customHeight="true" outlineLevel="0" collapsed="false">
      <c r="A127" s="5" t="s">
        <v>791</v>
      </c>
      <c r="B127" s="6" t="s">
        <v>792</v>
      </c>
      <c r="C127" s="5" t="s">
        <v>48</v>
      </c>
      <c r="D127" s="5" t="s">
        <v>35</v>
      </c>
      <c r="E127" s="5"/>
      <c r="F127" s="6" t="s">
        <v>808</v>
      </c>
      <c r="G127" s="6"/>
      <c r="H127" s="6" t="s">
        <v>804</v>
      </c>
      <c r="I127" s="5" t="s">
        <v>51</v>
      </c>
      <c r="J127" s="5" t="s">
        <v>592</v>
      </c>
      <c r="K127" s="7" t="s">
        <v>809</v>
      </c>
      <c r="L127" s="6" t="s">
        <v>40</v>
      </c>
      <c r="M127" s="5" t="s">
        <v>41</v>
      </c>
      <c r="N127" s="8" t="s">
        <v>796</v>
      </c>
      <c r="O127" s="6" t="s">
        <v>810</v>
      </c>
      <c r="P127" s="8"/>
      <c r="Q127" s="5"/>
      <c r="R127" s="8"/>
      <c r="S127" s="8"/>
      <c r="T127" s="8"/>
      <c r="U127" s="8"/>
      <c r="V127" s="8"/>
      <c r="W127" s="8"/>
      <c r="X127" s="8"/>
      <c r="Y127" s="5" t="s">
        <v>44</v>
      </c>
      <c r="Z127" s="10" t="str">
        <f aca="false">REPLACE(AA127,SEARCH("M5-",AA127),LEN(AB127),AC127)</f>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AA127" s="10" t="s">
        <v>811</v>
      </c>
      <c r="AB127" s="8" t="str">
        <f aca="false">IF(D127&lt;&gt;"No hacer",CONCATENATE(A127,"-",LEFT(C127),"-",IF(A126&lt;&gt;A127,1,IF(C126=C127,RIGHT(AB126)+1,1))))</f>
        <v>M5-G-7e-E-2</v>
      </c>
      <c r="AC127" s="8" t="str">
        <f aca="false">CONCATENATE(AB127,"-BR")</f>
        <v>M5-G-7e-E-2-BR</v>
      </c>
      <c r="AD127" s="5" t="s">
        <v>46</v>
      </c>
      <c r="AE127" s="5" t="s">
        <v>351</v>
      </c>
      <c r="AF127" s="5" t="s">
        <v>47</v>
      </c>
    </row>
    <row r="128" customFormat="false" ht="75" hidden="false" customHeight="true" outlineLevel="0" collapsed="false">
      <c r="A128" s="5" t="s">
        <v>812</v>
      </c>
      <c r="B128" s="6" t="s">
        <v>813</v>
      </c>
      <c r="C128" s="5" t="s">
        <v>34</v>
      </c>
      <c r="D128" s="5" t="s">
        <v>35</v>
      </c>
      <c r="E128" s="5"/>
      <c r="F128" s="6" t="s">
        <v>814</v>
      </c>
      <c r="G128" s="6"/>
      <c r="H128" s="6" t="s">
        <v>815</v>
      </c>
      <c r="I128" s="5" t="s">
        <v>38</v>
      </c>
      <c r="J128" s="5" t="s">
        <v>297</v>
      </c>
      <c r="K128" s="6" t="s">
        <v>40</v>
      </c>
      <c r="L128" s="6" t="s">
        <v>40</v>
      </c>
      <c r="M128" s="5" t="s">
        <v>41</v>
      </c>
      <c r="N128" s="8" t="s">
        <v>816</v>
      </c>
      <c r="O128" s="6" t="s">
        <v>817</v>
      </c>
      <c r="P128" s="8"/>
      <c r="Q128" s="5"/>
      <c r="R128" s="8"/>
      <c r="S128" s="8"/>
      <c r="T128" s="8"/>
      <c r="U128" s="8"/>
      <c r="V128" s="8"/>
      <c r="W128" s="8"/>
      <c r="X128" s="8"/>
      <c r="Y128" s="5" t="s">
        <v>44</v>
      </c>
      <c r="Z128" s="10" t="str">
        <f aca="false">REPLACE(AA128,SEARCH("M5-",AA128),LEN(AB128),AC128)</f>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AA128" s="8" t="s">
        <v>818</v>
      </c>
      <c r="AB128" s="8" t="str">
        <f aca="false">IF(D128&lt;&gt;"No hacer",CONCATENATE(A128,"-",LEFT(C128),"-",IF(A127&lt;&gt;A128,1,IF(C127=C128,RIGHT(AB127)+1,1))))</f>
        <v>M5-G-8a-I-1</v>
      </c>
      <c r="AC128" s="8" t="str">
        <f aca="false">CONCATENATE(AB128,"-BR")</f>
        <v>M5-G-8a-I-1-BR</v>
      </c>
      <c r="AD128" s="5" t="s">
        <v>46</v>
      </c>
      <c r="AE128" s="5"/>
      <c r="AF128" s="5"/>
    </row>
    <row r="129" customFormat="false" ht="75" hidden="false" customHeight="true" outlineLevel="0" collapsed="false">
      <c r="A129" s="5" t="s">
        <v>812</v>
      </c>
      <c r="B129" s="6" t="s">
        <v>813</v>
      </c>
      <c r="C129" s="5" t="s">
        <v>48</v>
      </c>
      <c r="D129" s="5" t="s">
        <v>35</v>
      </c>
      <c r="E129" s="5"/>
      <c r="F129" s="6" t="s">
        <v>819</v>
      </c>
      <c r="G129" s="6"/>
      <c r="H129" s="6" t="s">
        <v>820</v>
      </c>
      <c r="I129" s="5" t="s">
        <v>51</v>
      </c>
      <c r="J129" s="5" t="s">
        <v>297</v>
      </c>
      <c r="K129" s="6" t="s">
        <v>40</v>
      </c>
      <c r="L129" s="6" t="s">
        <v>40</v>
      </c>
      <c r="M129" s="5" t="s">
        <v>41</v>
      </c>
      <c r="N129" s="8" t="s">
        <v>816</v>
      </c>
      <c r="O129" s="8" t="s">
        <v>821</v>
      </c>
      <c r="P129" s="17"/>
      <c r="Q129" s="6"/>
      <c r="R129" s="8"/>
      <c r="S129" s="8"/>
      <c r="T129" s="8"/>
      <c r="U129" s="8"/>
      <c r="V129" s="8"/>
      <c r="W129" s="8"/>
      <c r="X129" s="8"/>
      <c r="Y129" s="5" t="s">
        <v>44</v>
      </c>
      <c r="Z129" s="10" t="str">
        <f aca="false">REPLACE(AA129,SEARCH("M5-",AA129),LEN(AB129),AC129)</f>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AA129" s="8" t="s">
        <v>822</v>
      </c>
      <c r="AB129" s="8" t="str">
        <f aca="false">IF(D129&lt;&gt;"No hacer",CONCATENATE(A129,"-",LEFT(C129),"-",IF(A128&lt;&gt;A129,1,IF(C128=C129,RIGHT(AB128)+1,1))))</f>
        <v>M5-G-8a-E-1</v>
      </c>
      <c r="AC129" s="8" t="str">
        <f aca="false">CONCATENATE(AB129,"-BR")</f>
        <v>M5-G-8a-E-1-BR</v>
      </c>
      <c r="AD129" s="5" t="s">
        <v>46</v>
      </c>
      <c r="AE129" s="5"/>
      <c r="AF129" s="5"/>
    </row>
    <row r="130" customFormat="false" ht="75" hidden="false" customHeight="true" outlineLevel="0" collapsed="false">
      <c r="A130" s="5" t="s">
        <v>823</v>
      </c>
      <c r="B130" s="6" t="s">
        <v>824</v>
      </c>
      <c r="C130" s="5" t="s">
        <v>34</v>
      </c>
      <c r="D130" s="5" t="s">
        <v>35</v>
      </c>
      <c r="E130" s="5"/>
      <c r="F130" s="6" t="s">
        <v>825</v>
      </c>
      <c r="G130" s="6"/>
      <c r="H130" s="6" t="s">
        <v>826</v>
      </c>
      <c r="I130" s="5" t="s">
        <v>51</v>
      </c>
      <c r="J130" s="5" t="s">
        <v>297</v>
      </c>
      <c r="K130" s="6" t="s">
        <v>40</v>
      </c>
      <c r="L130" s="6" t="s">
        <v>40</v>
      </c>
      <c r="M130" s="5" t="s">
        <v>41</v>
      </c>
      <c r="N130" s="8" t="s">
        <v>827</v>
      </c>
      <c r="O130" s="6" t="s">
        <v>828</v>
      </c>
      <c r="P130" s="8"/>
      <c r="Q130" s="5"/>
      <c r="R130" s="8"/>
      <c r="S130" s="8"/>
      <c r="T130" s="8"/>
      <c r="U130" s="8"/>
      <c r="V130" s="8"/>
      <c r="W130" s="8"/>
      <c r="X130" s="8"/>
      <c r="Y130" s="5" t="s">
        <v>44</v>
      </c>
      <c r="Z130" s="10" t="str">
        <f aca="false">REPLACE(AA130,SEARCH("M5-",AA130),LEN(AB130),AC130)</f>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AA130" s="8" t="s">
        <v>829</v>
      </c>
      <c r="AB130" s="8" t="str">
        <f aca="false">IF(D130&lt;&gt;"No hacer",CONCATENATE(A130,"-",LEFT(C130),"-",IF(A129&lt;&gt;A130,1,IF(C129=C130,RIGHT(AB129)+1,1))))</f>
        <v>M5-G-8b-I-1</v>
      </c>
      <c r="AC130" s="8" t="str">
        <f aca="false">CONCATENATE(AB130,"-BR")</f>
        <v>M5-G-8b-I-1-BR</v>
      </c>
      <c r="AD130" s="5" t="s">
        <v>46</v>
      </c>
      <c r="AE130" s="5"/>
      <c r="AF130" s="5"/>
    </row>
    <row r="131" customFormat="false" ht="75" hidden="false" customHeight="true" outlineLevel="0" collapsed="false">
      <c r="A131" s="5" t="s">
        <v>823</v>
      </c>
      <c r="B131" s="6" t="s">
        <v>824</v>
      </c>
      <c r="C131" s="5" t="s">
        <v>48</v>
      </c>
      <c r="D131" s="5" t="s">
        <v>35</v>
      </c>
      <c r="E131" s="5"/>
      <c r="F131" s="6" t="s">
        <v>830</v>
      </c>
      <c r="G131" s="6"/>
      <c r="H131" s="6" t="s">
        <v>831</v>
      </c>
      <c r="I131" s="5" t="s">
        <v>38</v>
      </c>
      <c r="J131" s="5" t="s">
        <v>297</v>
      </c>
      <c r="K131" s="6" t="s">
        <v>40</v>
      </c>
      <c r="L131" s="6" t="s">
        <v>40</v>
      </c>
      <c r="M131" s="5" t="s">
        <v>41</v>
      </c>
      <c r="N131" s="8" t="s">
        <v>832</v>
      </c>
      <c r="O131" s="6" t="s">
        <v>833</v>
      </c>
      <c r="P131" s="8"/>
      <c r="Q131" s="5"/>
      <c r="R131" s="8"/>
      <c r="S131" s="8"/>
      <c r="T131" s="8"/>
      <c r="U131" s="8"/>
      <c r="V131" s="8"/>
      <c r="W131" s="8"/>
      <c r="X131" s="8"/>
      <c r="Y131" s="5" t="s">
        <v>44</v>
      </c>
      <c r="Z131" s="10" t="str">
        <f aca="false">REPLACE(AA131,SEARCH("M5-",AA131),LEN(AB131),AC131)</f>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AA131" s="8" t="s">
        <v>834</v>
      </c>
      <c r="AB131" s="8" t="str">
        <f aca="false">IF(D131&lt;&gt;"No hacer",CONCATENATE(A131,"-",LEFT(C131),"-",IF(A130&lt;&gt;A131,1,IF(C130=C131,RIGHT(AB130)+1,1))))</f>
        <v>M5-G-8b-E-1</v>
      </c>
      <c r="AC131" s="8" t="str">
        <f aca="false">CONCATENATE(AB131,"-BR")</f>
        <v>M5-G-8b-E-1-BR</v>
      </c>
      <c r="AD131" s="5" t="s">
        <v>46</v>
      </c>
      <c r="AE131" s="5"/>
      <c r="AF131" s="5"/>
    </row>
    <row r="132" customFormat="false" ht="75" hidden="false" customHeight="true" outlineLevel="0" collapsed="false">
      <c r="A132" s="5" t="s">
        <v>835</v>
      </c>
      <c r="B132" s="6" t="s">
        <v>836</v>
      </c>
      <c r="C132" s="5" t="s">
        <v>34</v>
      </c>
      <c r="D132" s="19" t="s">
        <v>35</v>
      </c>
      <c r="E132" s="19"/>
      <c r="F132" s="6" t="s">
        <v>837</v>
      </c>
      <c r="G132" s="6"/>
      <c r="H132" s="6" t="s">
        <v>838</v>
      </c>
      <c r="I132" s="5" t="s">
        <v>38</v>
      </c>
      <c r="J132" s="5" t="s">
        <v>586</v>
      </c>
      <c r="K132" s="6" t="s">
        <v>40</v>
      </c>
      <c r="L132" s="6" t="s">
        <v>40</v>
      </c>
      <c r="M132" s="5" t="s">
        <v>41</v>
      </c>
      <c r="N132" s="8" t="s">
        <v>839</v>
      </c>
      <c r="O132" s="6" t="s">
        <v>840</v>
      </c>
      <c r="P132" s="8"/>
      <c r="Q132" s="5"/>
      <c r="R132" s="8"/>
      <c r="S132" s="8"/>
      <c r="T132" s="8"/>
      <c r="U132" s="8"/>
      <c r="V132" s="8"/>
      <c r="W132" s="8"/>
      <c r="X132" s="8"/>
      <c r="Y132" s="5" t="s">
        <v>44</v>
      </c>
      <c r="Z132" s="10" t="str">
        <f aca="false">REPLACE(AA132,SEARCH("M5-",AA132),LEN(AB132),AC132)</f>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AA132" s="10" t="s">
        <v>841</v>
      </c>
      <c r="AB132" s="8" t="str">
        <f aca="false">IF(D132&lt;&gt;"No hacer",CONCATENATE(A132,"-",LEFT(C132),"-",IF(A131&lt;&gt;A132,1,IF(C131=C132,RIGHT(AB131)+1,1))))</f>
        <v>M5-G-9a-I-1</v>
      </c>
      <c r="AC132" s="8" t="str">
        <f aca="false">CONCATENATE(AB132,"-BR")</f>
        <v>M5-G-9a-I-1-BR</v>
      </c>
      <c r="AD132" s="5" t="s">
        <v>46</v>
      </c>
      <c r="AE132" s="5" t="s">
        <v>351</v>
      </c>
      <c r="AF132" s="5" t="s">
        <v>47</v>
      </c>
    </row>
    <row r="133" customFormat="false" ht="75" hidden="false" customHeight="true" outlineLevel="0" collapsed="false">
      <c r="A133" s="5" t="s">
        <v>835</v>
      </c>
      <c r="B133" s="6" t="s">
        <v>836</v>
      </c>
      <c r="C133" s="5" t="s">
        <v>48</v>
      </c>
      <c r="D133" s="5" t="s">
        <v>35</v>
      </c>
      <c r="E133" s="5"/>
      <c r="F133" s="6" t="s">
        <v>842</v>
      </c>
      <c r="G133" s="6"/>
      <c r="H133" s="6" t="s">
        <v>843</v>
      </c>
      <c r="I133" s="5" t="s">
        <v>51</v>
      </c>
      <c r="J133" s="5" t="s">
        <v>52</v>
      </c>
      <c r="K133" s="6" t="s">
        <v>40</v>
      </c>
      <c r="L133" s="6" t="s">
        <v>844</v>
      </c>
      <c r="M133" s="5" t="s">
        <v>41</v>
      </c>
      <c r="N133" s="8" t="s">
        <v>845</v>
      </c>
      <c r="O133" s="6" t="s">
        <v>846</v>
      </c>
      <c r="P133" s="8"/>
      <c r="Q133" s="5"/>
      <c r="R133" s="8"/>
      <c r="S133" s="8"/>
      <c r="T133" s="8"/>
      <c r="U133" s="8"/>
      <c r="V133" s="8"/>
      <c r="W133" s="8"/>
      <c r="X133" s="8"/>
      <c r="Y133" s="5" t="s">
        <v>44</v>
      </c>
      <c r="Z133" s="10" t="str">
        <f aca="false">REPLACE(AA133,SEARCH("M5-",AA133),LEN(AB133),AC133)</f>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AA133" s="18" t="s">
        <v>847</v>
      </c>
      <c r="AB133" s="8" t="str">
        <f aca="false">IF(D133&lt;&gt;"No hacer",CONCATENATE(A133,"-",LEFT(C133),"-",IF(A132&lt;&gt;A133,1,IF(C132=C133,RIGHT(AB132)+1,1))))</f>
        <v>M5-G-9a-E-1</v>
      </c>
      <c r="AC133" s="8" t="str">
        <f aca="false">CONCATENATE(AB133,"-BR")</f>
        <v>M5-G-9a-E-1-BR</v>
      </c>
      <c r="AD133" s="5" t="s">
        <v>46</v>
      </c>
      <c r="AE133" s="5" t="s">
        <v>351</v>
      </c>
      <c r="AF133" s="5" t="s">
        <v>47</v>
      </c>
    </row>
    <row r="134" customFormat="false" ht="75" hidden="false" customHeight="true" outlineLevel="0" collapsed="false">
      <c r="A134" s="5" t="s">
        <v>835</v>
      </c>
      <c r="B134" s="6" t="s">
        <v>836</v>
      </c>
      <c r="C134" s="5" t="s">
        <v>48</v>
      </c>
      <c r="D134" s="5" t="s">
        <v>35</v>
      </c>
      <c r="E134" s="5"/>
      <c r="F134" s="6" t="s">
        <v>848</v>
      </c>
      <c r="G134" s="6"/>
      <c r="H134" s="6" t="s">
        <v>843</v>
      </c>
      <c r="I134" s="5" t="s">
        <v>51</v>
      </c>
      <c r="J134" s="5" t="s">
        <v>52</v>
      </c>
      <c r="K134" s="6" t="s">
        <v>40</v>
      </c>
      <c r="L134" s="6" t="s">
        <v>849</v>
      </c>
      <c r="M134" s="5" t="s">
        <v>41</v>
      </c>
      <c r="N134" s="8" t="s">
        <v>850</v>
      </c>
      <c r="O134" s="6" t="s">
        <v>851</v>
      </c>
      <c r="P134" s="8"/>
      <c r="Q134" s="5"/>
      <c r="R134" s="8"/>
      <c r="S134" s="8"/>
      <c r="T134" s="8"/>
      <c r="U134" s="8"/>
      <c r="V134" s="8"/>
      <c r="W134" s="8"/>
      <c r="X134" s="8"/>
      <c r="Y134" s="5" t="s">
        <v>44</v>
      </c>
      <c r="Z134" s="10" t="str">
        <f aca="false">REPLACE(AA134,SEARCH("M5-",AA134),LEN(AB134),AC134)</f>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AA134" s="10" t="s">
        <v>852</v>
      </c>
      <c r="AB134" s="8" t="str">
        <f aca="false">IF(D134&lt;&gt;"No hacer",CONCATENATE(A134,"-",LEFT(C134),"-",IF(A133&lt;&gt;A134,1,IF(C133=C134,RIGHT(AB133)+1,1))))</f>
        <v>M5-G-9a-E-2</v>
      </c>
      <c r="AC134" s="8" t="str">
        <f aca="false">CONCATENATE(AB134,"-BR")</f>
        <v>M5-G-9a-E-2-BR</v>
      </c>
      <c r="AD134" s="5" t="s">
        <v>46</v>
      </c>
      <c r="AE134" s="5" t="s">
        <v>351</v>
      </c>
      <c r="AF134" s="5" t="s">
        <v>47</v>
      </c>
    </row>
    <row r="135" customFormat="false" ht="75" hidden="false" customHeight="true" outlineLevel="0" collapsed="false">
      <c r="A135" s="5" t="s">
        <v>835</v>
      </c>
      <c r="B135" s="6" t="s">
        <v>836</v>
      </c>
      <c r="C135" s="5" t="s">
        <v>48</v>
      </c>
      <c r="D135" s="5" t="s">
        <v>35</v>
      </c>
      <c r="E135" s="5"/>
      <c r="F135" s="6" t="s">
        <v>853</v>
      </c>
      <c r="G135" s="6"/>
      <c r="H135" s="6" t="s">
        <v>843</v>
      </c>
      <c r="I135" s="5" t="s">
        <v>51</v>
      </c>
      <c r="J135" s="5" t="s">
        <v>52</v>
      </c>
      <c r="K135" s="6" t="s">
        <v>40</v>
      </c>
      <c r="L135" s="6" t="s">
        <v>854</v>
      </c>
      <c r="M135" s="5" t="s">
        <v>41</v>
      </c>
      <c r="N135" s="8" t="s">
        <v>855</v>
      </c>
      <c r="O135" s="6" t="s">
        <v>856</v>
      </c>
      <c r="P135" s="8"/>
      <c r="Q135" s="5"/>
      <c r="R135" s="8"/>
      <c r="S135" s="8"/>
      <c r="T135" s="8"/>
      <c r="U135" s="8"/>
      <c r="V135" s="8"/>
      <c r="W135" s="8"/>
      <c r="X135" s="8"/>
      <c r="Y135" s="5" t="s">
        <v>44</v>
      </c>
      <c r="Z135" s="10" t="str">
        <f aca="false">REPLACE(AA135,SEARCH("M5-",AA135),LEN(AB135),AC135)</f>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AA135" s="10" t="s">
        <v>857</v>
      </c>
      <c r="AB135" s="8" t="str">
        <f aca="false">IF(D135&lt;&gt;"No hacer",CONCATENATE(A135,"-",LEFT(C135),"-",IF(A134&lt;&gt;A135,1,IF(C134=C135,RIGHT(AB134)+1,1))))</f>
        <v>M5-G-9a-E-3</v>
      </c>
      <c r="AC135" s="8" t="str">
        <f aca="false">CONCATENATE(AB135,"-BR")</f>
        <v>M5-G-9a-E-3-BR</v>
      </c>
      <c r="AD135" s="5" t="s">
        <v>46</v>
      </c>
      <c r="AE135" s="5" t="s">
        <v>351</v>
      </c>
      <c r="AF135" s="5" t="s">
        <v>47</v>
      </c>
    </row>
    <row r="136" customFormat="false" ht="75" hidden="false" customHeight="true" outlineLevel="0" collapsed="false">
      <c r="A136" s="5" t="s">
        <v>858</v>
      </c>
      <c r="B136" s="6" t="s">
        <v>859</v>
      </c>
      <c r="C136" s="5" t="s">
        <v>34</v>
      </c>
      <c r="D136" s="5" t="s">
        <v>35</v>
      </c>
      <c r="E136" s="5"/>
      <c r="F136" s="6" t="s">
        <v>860</v>
      </c>
      <c r="G136" s="6"/>
      <c r="H136" s="6" t="s">
        <v>861</v>
      </c>
      <c r="I136" s="5" t="s">
        <v>38</v>
      </c>
      <c r="J136" s="5" t="s">
        <v>39</v>
      </c>
      <c r="K136" s="6" t="s">
        <v>40</v>
      </c>
      <c r="L136" s="6" t="s">
        <v>40</v>
      </c>
      <c r="M136" s="5" t="s">
        <v>41</v>
      </c>
      <c r="N136" s="8" t="s">
        <v>862</v>
      </c>
      <c r="O136" s="7" t="s">
        <v>863</v>
      </c>
      <c r="P136" s="8"/>
      <c r="Q136" s="5"/>
      <c r="R136" s="8"/>
      <c r="S136" s="8"/>
      <c r="T136" s="8"/>
      <c r="U136" s="8"/>
      <c r="V136" s="8"/>
      <c r="W136" s="8"/>
      <c r="X136" s="8"/>
      <c r="Y136" s="5" t="s">
        <v>44</v>
      </c>
      <c r="Z136" s="10" t="str">
        <f aca="false">REPLACE(AA136,SEARCH("M5-",AA136),LEN(AB136),AC136)</f>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AA136" s="10" t="s">
        <v>864</v>
      </c>
      <c r="AB136" s="8" t="str">
        <f aca="false">IF(D136&lt;&gt;"No hacer",CONCATENATE(A136,"-",LEFT(C136),"-",IF(A135&lt;&gt;A136,1,IF(C135=C136,RIGHT(AB135)+1,1))))</f>
        <v>M5-G-9b-I-1</v>
      </c>
      <c r="AC136" s="8" t="str">
        <f aca="false">CONCATENATE(AB136,"-BR")</f>
        <v>M5-G-9b-I-1-BR</v>
      </c>
      <c r="AD136" s="5" t="s">
        <v>46</v>
      </c>
      <c r="AE136" s="5" t="s">
        <v>351</v>
      </c>
      <c r="AF136" s="5" t="s">
        <v>47</v>
      </c>
    </row>
    <row r="137" customFormat="false" ht="75" hidden="false" customHeight="true" outlineLevel="0" collapsed="false">
      <c r="A137" s="5" t="s">
        <v>858</v>
      </c>
      <c r="B137" s="6" t="s">
        <v>859</v>
      </c>
      <c r="C137" s="5" t="s">
        <v>48</v>
      </c>
      <c r="D137" s="5" t="s">
        <v>35</v>
      </c>
      <c r="E137" s="5"/>
      <c r="F137" s="6" t="s">
        <v>865</v>
      </c>
      <c r="G137" s="6"/>
      <c r="H137" s="6" t="s">
        <v>866</v>
      </c>
      <c r="I137" s="5" t="s">
        <v>51</v>
      </c>
      <c r="J137" s="5" t="s">
        <v>592</v>
      </c>
      <c r="K137" s="6" t="s">
        <v>40</v>
      </c>
      <c r="L137" s="6" t="s">
        <v>40</v>
      </c>
      <c r="M137" s="5" t="s">
        <v>41</v>
      </c>
      <c r="N137" s="8" t="s">
        <v>867</v>
      </c>
      <c r="O137" s="6" t="s">
        <v>868</v>
      </c>
      <c r="P137" s="8"/>
      <c r="Q137" s="5"/>
      <c r="R137" s="8"/>
      <c r="S137" s="8"/>
      <c r="T137" s="8"/>
      <c r="U137" s="8"/>
      <c r="V137" s="8"/>
      <c r="W137" s="8"/>
      <c r="X137" s="8"/>
      <c r="Y137" s="5" t="s">
        <v>44</v>
      </c>
      <c r="Z137" s="10" t="str">
        <f aca="false">REPLACE(AA137,SEARCH("M5-",AA137),LEN(AB137),AC137)</f>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AA137" s="10" t="s">
        <v>869</v>
      </c>
      <c r="AB137" s="8" t="str">
        <f aca="false">IF(D137&lt;&gt;"No hacer",CONCATENATE(A137,"-",LEFT(C137),"-",IF(A136&lt;&gt;A137,1,IF(C136=C137,RIGHT(AB136)+1,1))))</f>
        <v>M5-G-9b-E-1</v>
      </c>
      <c r="AC137" s="8" t="str">
        <f aca="false">CONCATENATE(AB137,"-BR")</f>
        <v>M5-G-9b-E-1-BR</v>
      </c>
      <c r="AD137" s="5" t="s">
        <v>46</v>
      </c>
      <c r="AE137" s="5" t="s">
        <v>351</v>
      </c>
      <c r="AF137" s="5" t="s">
        <v>47</v>
      </c>
    </row>
    <row r="138" customFormat="false" ht="75" hidden="false" customHeight="true" outlineLevel="0" collapsed="false">
      <c r="A138" s="5" t="s">
        <v>858</v>
      </c>
      <c r="B138" s="6" t="s">
        <v>859</v>
      </c>
      <c r="C138" s="5" t="s">
        <v>48</v>
      </c>
      <c r="D138" s="5" t="s">
        <v>35</v>
      </c>
      <c r="E138" s="5"/>
      <c r="F138" s="6" t="s">
        <v>870</v>
      </c>
      <c r="G138" s="6"/>
      <c r="H138" s="6" t="s">
        <v>866</v>
      </c>
      <c r="I138" s="5" t="s">
        <v>51</v>
      </c>
      <c r="J138" s="5" t="s">
        <v>592</v>
      </c>
      <c r="K138" s="6" t="s">
        <v>40</v>
      </c>
      <c r="L138" s="6" t="s">
        <v>40</v>
      </c>
      <c r="M138" s="5" t="s">
        <v>41</v>
      </c>
      <c r="N138" s="8" t="s">
        <v>871</v>
      </c>
      <c r="O138" s="6" t="s">
        <v>872</v>
      </c>
      <c r="P138" s="8"/>
      <c r="Q138" s="5"/>
      <c r="R138" s="8"/>
      <c r="S138" s="8"/>
      <c r="T138" s="8"/>
      <c r="U138" s="8"/>
      <c r="V138" s="8"/>
      <c r="W138" s="8"/>
      <c r="X138" s="8"/>
      <c r="Y138" s="5" t="s">
        <v>44</v>
      </c>
      <c r="Z138" s="10" t="str">
        <f aca="false">REPLACE(AA138,SEARCH("M5-",AA138),LEN(AB138),AC138)</f>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AA138" s="10" t="s">
        <v>873</v>
      </c>
      <c r="AB138" s="8" t="str">
        <f aca="false">IF(D138&lt;&gt;"No hacer",CONCATENATE(A138,"-",LEFT(C138),"-",IF(A137&lt;&gt;A138,1,IF(C137=C138,RIGHT(AB137)+1,1))))</f>
        <v>M5-G-9b-E-2</v>
      </c>
      <c r="AC138" s="8" t="str">
        <f aca="false">CONCATENATE(AB138,"-BR")</f>
        <v>M5-G-9b-E-2-BR</v>
      </c>
      <c r="AD138" s="5" t="s">
        <v>46</v>
      </c>
      <c r="AE138" s="5" t="s">
        <v>351</v>
      </c>
      <c r="AF138" s="5" t="s">
        <v>47</v>
      </c>
    </row>
    <row r="139" customFormat="false" ht="75" hidden="false" customHeight="true" outlineLevel="0" collapsed="false">
      <c r="A139" s="5" t="s">
        <v>858</v>
      </c>
      <c r="B139" s="6" t="s">
        <v>859</v>
      </c>
      <c r="C139" s="5" t="s">
        <v>48</v>
      </c>
      <c r="D139" s="5" t="s">
        <v>35</v>
      </c>
      <c r="E139" s="5"/>
      <c r="F139" s="6" t="s">
        <v>874</v>
      </c>
      <c r="G139" s="6"/>
      <c r="H139" s="6" t="s">
        <v>866</v>
      </c>
      <c r="I139" s="5" t="s">
        <v>51</v>
      </c>
      <c r="J139" s="5" t="s">
        <v>592</v>
      </c>
      <c r="K139" s="6" t="s">
        <v>40</v>
      </c>
      <c r="L139" s="6" t="s">
        <v>40</v>
      </c>
      <c r="M139" s="5" t="s">
        <v>41</v>
      </c>
      <c r="N139" s="8" t="s">
        <v>867</v>
      </c>
      <c r="O139" s="6" t="s">
        <v>875</v>
      </c>
      <c r="P139" s="8"/>
      <c r="Q139" s="5"/>
      <c r="R139" s="8"/>
      <c r="S139" s="8"/>
      <c r="T139" s="8"/>
      <c r="U139" s="8"/>
      <c r="V139" s="8"/>
      <c r="W139" s="8"/>
      <c r="X139" s="8"/>
      <c r="Y139" s="5" t="s">
        <v>44</v>
      </c>
      <c r="Z139" s="10" t="str">
        <f aca="false">REPLACE(AA139,SEARCH("M5-",AA139),LEN(AB139),AC139)</f>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AA139" s="10" t="s">
        <v>876</v>
      </c>
      <c r="AB139" s="8" t="str">
        <f aca="false">IF(D139&lt;&gt;"No hacer",CONCATENATE(A139,"-",LEFT(C139),"-",IF(A138&lt;&gt;A139,1,IF(C138=C139,RIGHT(AB138)+1,1))))</f>
        <v>M5-G-9b-E-3</v>
      </c>
      <c r="AC139" s="8" t="str">
        <f aca="false">CONCATENATE(AB139,"-BR")</f>
        <v>M5-G-9b-E-3-BR</v>
      </c>
      <c r="AD139" s="5" t="s">
        <v>46</v>
      </c>
      <c r="AE139" s="5" t="s">
        <v>351</v>
      </c>
      <c r="AF139" s="5" t="s">
        <v>47</v>
      </c>
    </row>
    <row r="140" customFormat="false" ht="75" hidden="false" customHeight="true" outlineLevel="0" collapsed="false">
      <c r="A140" s="5" t="s">
        <v>877</v>
      </c>
      <c r="B140" s="6" t="s">
        <v>878</v>
      </c>
      <c r="C140" s="5" t="s">
        <v>34</v>
      </c>
      <c r="D140" s="5" t="s">
        <v>35</v>
      </c>
      <c r="E140" s="5"/>
      <c r="F140" s="6" t="s">
        <v>879</v>
      </c>
      <c r="G140" s="6"/>
      <c r="H140" s="6" t="s">
        <v>879</v>
      </c>
      <c r="I140" s="5" t="s">
        <v>51</v>
      </c>
      <c r="J140" s="5" t="s">
        <v>346</v>
      </c>
      <c r="K140" s="6" t="s">
        <v>40</v>
      </c>
      <c r="L140" s="6" t="s">
        <v>40</v>
      </c>
      <c r="M140" s="5" t="s">
        <v>41</v>
      </c>
      <c r="N140" s="8" t="s">
        <v>880</v>
      </c>
      <c r="O140" s="6" t="s">
        <v>881</v>
      </c>
      <c r="P140" s="8"/>
      <c r="Q140" s="5"/>
      <c r="R140" s="8"/>
      <c r="S140" s="8"/>
      <c r="T140" s="8"/>
      <c r="U140" s="8"/>
      <c r="V140" s="8"/>
      <c r="W140" s="8"/>
      <c r="X140" s="8"/>
      <c r="Y140" s="5" t="s">
        <v>44</v>
      </c>
      <c r="Z140" s="10" t="str">
        <f aca="false">REPLACE(AA140,SEARCH("M5-",AA140),LEN(AB140),AC140)</f>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AA140" s="10" t="s">
        <v>882</v>
      </c>
      <c r="AB140" s="8" t="str">
        <f aca="false">IF(D140&lt;&gt;"No hacer",CONCATENATE(A140,"-",LEFT(C140),"-",IF(A139&lt;&gt;A140,1,IF(C139=C140,RIGHT(AB139)+1,1))))</f>
        <v>M5-G-9c-I-1</v>
      </c>
      <c r="AC140" s="8" t="str">
        <f aca="false">CONCATENATE(AB140,"-BR")</f>
        <v>M5-G-9c-I-1-BR</v>
      </c>
      <c r="AD140" s="5" t="s">
        <v>46</v>
      </c>
      <c r="AE140" s="5" t="s">
        <v>351</v>
      </c>
      <c r="AF140" s="5" t="s">
        <v>47</v>
      </c>
    </row>
    <row r="141" customFormat="false" ht="75" hidden="false" customHeight="true" outlineLevel="0" collapsed="false">
      <c r="A141" s="5" t="s">
        <v>877</v>
      </c>
      <c r="B141" s="6" t="s">
        <v>878</v>
      </c>
      <c r="C141" s="5" t="s">
        <v>34</v>
      </c>
      <c r="D141" s="5" t="s">
        <v>35</v>
      </c>
      <c r="E141" s="5"/>
      <c r="F141" s="6" t="s">
        <v>883</v>
      </c>
      <c r="G141" s="6"/>
      <c r="H141" s="6" t="s">
        <v>883</v>
      </c>
      <c r="I141" s="5" t="s">
        <v>51</v>
      </c>
      <c r="J141" s="5" t="s">
        <v>346</v>
      </c>
      <c r="K141" s="6" t="s">
        <v>40</v>
      </c>
      <c r="L141" s="6" t="s">
        <v>40</v>
      </c>
      <c r="M141" s="5" t="s">
        <v>41</v>
      </c>
      <c r="N141" s="8" t="s">
        <v>884</v>
      </c>
      <c r="O141" s="6" t="s">
        <v>885</v>
      </c>
      <c r="P141" s="8"/>
      <c r="Q141" s="5"/>
      <c r="R141" s="8"/>
      <c r="S141" s="8"/>
      <c r="T141" s="8"/>
      <c r="U141" s="8"/>
      <c r="V141" s="8"/>
      <c r="W141" s="8"/>
      <c r="X141" s="8"/>
      <c r="Y141" s="5" t="s">
        <v>44</v>
      </c>
      <c r="Z141" s="10" t="str">
        <f aca="false">REPLACE(AA141,SEARCH("M5-",AA141),LEN(AB141),AC141)</f>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AA141" s="10" t="s">
        <v>886</v>
      </c>
      <c r="AB141" s="8" t="str">
        <f aca="false">IF(D141&lt;&gt;"No hacer",CONCATENATE(A141,"-",LEFT(C141),"-",IF(A140&lt;&gt;A141,1,IF(C140=C141,RIGHT(AB140)+1,1))))</f>
        <v>M5-G-9c-I-2</v>
      </c>
      <c r="AC141" s="8" t="str">
        <f aca="false">CONCATENATE(AB141,"-BR")</f>
        <v>M5-G-9c-I-2-BR</v>
      </c>
      <c r="AD141" s="5" t="s">
        <v>46</v>
      </c>
      <c r="AE141" s="5" t="s">
        <v>351</v>
      </c>
      <c r="AF141" s="5" t="s">
        <v>47</v>
      </c>
    </row>
    <row r="142" customFormat="false" ht="75" hidden="false" customHeight="true" outlineLevel="0" collapsed="false">
      <c r="A142" s="5" t="s">
        <v>877</v>
      </c>
      <c r="B142" s="6" t="s">
        <v>878</v>
      </c>
      <c r="C142" s="5" t="s">
        <v>48</v>
      </c>
      <c r="D142" s="5" t="s">
        <v>35</v>
      </c>
      <c r="E142" s="5"/>
      <c r="F142" s="6" t="s">
        <v>887</v>
      </c>
      <c r="G142" s="6"/>
      <c r="H142" s="6" t="s">
        <v>888</v>
      </c>
      <c r="I142" s="5" t="s">
        <v>51</v>
      </c>
      <c r="J142" s="5" t="s">
        <v>592</v>
      </c>
      <c r="K142" s="6" t="s">
        <v>40</v>
      </c>
      <c r="L142" s="6" t="s">
        <v>889</v>
      </c>
      <c r="M142" s="5" t="s">
        <v>41</v>
      </c>
      <c r="N142" s="8" t="s">
        <v>884</v>
      </c>
      <c r="O142" s="6" t="s">
        <v>890</v>
      </c>
      <c r="P142" s="8"/>
      <c r="Q142" s="5"/>
      <c r="R142" s="8"/>
      <c r="S142" s="8"/>
      <c r="T142" s="8"/>
      <c r="U142" s="8"/>
      <c r="V142" s="8"/>
      <c r="W142" s="8"/>
      <c r="X142" s="8"/>
      <c r="Y142" s="5" t="s">
        <v>44</v>
      </c>
      <c r="Z142" s="10" t="str">
        <f aca="false">REPLACE(AA142,SEARCH("M5-",AA142),LEN(AB142),AC142)</f>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AA142" s="10" t="s">
        <v>891</v>
      </c>
      <c r="AB142" s="8" t="str">
        <f aca="false">IF(D142&lt;&gt;"No hacer",CONCATENATE(A142,"-",LEFT(C142),"-",IF(A141&lt;&gt;A142,1,IF(C141=C142,RIGHT(AB141)+1,1))))</f>
        <v>M5-G-9c-E-1</v>
      </c>
      <c r="AC142" s="8" t="str">
        <f aca="false">CONCATENATE(AB142,"-BR")</f>
        <v>M5-G-9c-E-1-BR</v>
      </c>
      <c r="AD142" s="5" t="s">
        <v>46</v>
      </c>
      <c r="AE142" s="5" t="s">
        <v>351</v>
      </c>
      <c r="AF142" s="5" t="s">
        <v>47</v>
      </c>
    </row>
    <row r="143" customFormat="false" ht="75" hidden="false" customHeight="true" outlineLevel="0" collapsed="false">
      <c r="A143" s="5" t="s">
        <v>877</v>
      </c>
      <c r="B143" s="6" t="s">
        <v>878</v>
      </c>
      <c r="C143" s="5" t="s">
        <v>48</v>
      </c>
      <c r="D143" s="5" t="s">
        <v>35</v>
      </c>
      <c r="E143" s="5"/>
      <c r="F143" s="6" t="s">
        <v>887</v>
      </c>
      <c r="G143" s="6"/>
      <c r="H143" s="6" t="s">
        <v>888</v>
      </c>
      <c r="I143" s="5" t="s">
        <v>51</v>
      </c>
      <c r="J143" s="5" t="s">
        <v>592</v>
      </c>
      <c r="K143" s="6" t="s">
        <v>40</v>
      </c>
      <c r="L143" s="6" t="s">
        <v>892</v>
      </c>
      <c r="M143" s="5" t="s">
        <v>41</v>
      </c>
      <c r="N143" s="8" t="s">
        <v>884</v>
      </c>
      <c r="O143" s="6" t="s">
        <v>890</v>
      </c>
      <c r="P143" s="8"/>
      <c r="Q143" s="5"/>
      <c r="R143" s="8"/>
      <c r="S143" s="8"/>
      <c r="T143" s="8"/>
      <c r="U143" s="8"/>
      <c r="V143" s="8"/>
      <c r="W143" s="8"/>
      <c r="X143" s="8"/>
      <c r="Y143" s="5" t="s">
        <v>44</v>
      </c>
      <c r="Z143" s="10" t="str">
        <f aca="false">REPLACE(AA143,SEARCH("M5-",AA143),LEN(AB143),AC143)</f>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AA143" s="10" t="s">
        <v>893</v>
      </c>
      <c r="AB143" s="8" t="str">
        <f aca="false">IF(D143&lt;&gt;"No hacer",CONCATENATE(A143,"-",LEFT(C143),"-",IF(A142&lt;&gt;A143,1,IF(C142=C143,RIGHT(AB142)+1,1))))</f>
        <v>M5-G-9c-E-2</v>
      </c>
      <c r="AC143" s="8" t="str">
        <f aca="false">CONCATENATE(AB143,"-BR")</f>
        <v>M5-G-9c-E-2-BR</v>
      </c>
      <c r="AD143" s="5" t="s">
        <v>46</v>
      </c>
      <c r="AE143" s="5" t="s">
        <v>351</v>
      </c>
      <c r="AF143" s="5" t="s">
        <v>47</v>
      </c>
    </row>
    <row r="144" customFormat="false" ht="75" hidden="false" customHeight="true" outlineLevel="0" collapsed="false">
      <c r="A144" s="5" t="s">
        <v>894</v>
      </c>
      <c r="B144" s="6" t="s">
        <v>895</v>
      </c>
      <c r="C144" s="5" t="s">
        <v>34</v>
      </c>
      <c r="D144" s="5" t="s">
        <v>35</v>
      </c>
      <c r="E144" s="5"/>
      <c r="F144" s="6" t="s">
        <v>896</v>
      </c>
      <c r="G144" s="6"/>
      <c r="H144" s="6" t="s">
        <v>897</v>
      </c>
      <c r="I144" s="5" t="s">
        <v>51</v>
      </c>
      <c r="J144" s="5" t="s">
        <v>346</v>
      </c>
      <c r="K144" s="6" t="s">
        <v>40</v>
      </c>
      <c r="L144" s="6" t="s">
        <v>40</v>
      </c>
      <c r="M144" s="5" t="s">
        <v>41</v>
      </c>
      <c r="N144" s="8" t="s">
        <v>898</v>
      </c>
      <c r="O144" s="6" t="s">
        <v>899</v>
      </c>
      <c r="P144" s="8"/>
      <c r="Q144" s="5"/>
      <c r="R144" s="8"/>
      <c r="S144" s="8"/>
      <c r="T144" s="8"/>
      <c r="U144" s="8"/>
      <c r="V144" s="8"/>
      <c r="W144" s="8"/>
      <c r="X144" s="8"/>
      <c r="Y144" s="5" t="s">
        <v>44</v>
      </c>
      <c r="Z144" s="10" t="str">
        <f aca="false">REPLACE(AA144,SEARCH("M5-",AA144),LEN(AB144),AC144)</f>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AA144" s="10" t="s">
        <v>900</v>
      </c>
      <c r="AB144" s="8" t="str">
        <f aca="false">IF(D144&lt;&gt;"No hacer",CONCATENATE(A144,"-",LEFT(C144),"-",IF(A143&lt;&gt;A144,1,IF(C143=C144,RIGHT(AB143)+1,1))))</f>
        <v>M5-G-9d-I-1</v>
      </c>
      <c r="AC144" s="8" t="str">
        <f aca="false">CONCATENATE(AB144,"-BR")</f>
        <v>M5-G-9d-I-1-BR</v>
      </c>
      <c r="AD144" s="5" t="s">
        <v>46</v>
      </c>
      <c r="AE144" s="5" t="s">
        <v>351</v>
      </c>
      <c r="AF144" s="5" t="s">
        <v>47</v>
      </c>
    </row>
    <row r="145" customFormat="false" ht="75" hidden="false" customHeight="true" outlineLevel="0" collapsed="false">
      <c r="A145" s="5" t="s">
        <v>894</v>
      </c>
      <c r="B145" s="6" t="s">
        <v>895</v>
      </c>
      <c r="C145" s="5" t="s">
        <v>34</v>
      </c>
      <c r="D145" s="5" t="s">
        <v>35</v>
      </c>
      <c r="E145" s="5"/>
      <c r="F145" s="6" t="s">
        <v>901</v>
      </c>
      <c r="G145" s="6"/>
      <c r="H145" s="6"/>
      <c r="I145" s="5" t="s">
        <v>51</v>
      </c>
      <c r="J145" s="5" t="s">
        <v>346</v>
      </c>
      <c r="K145" s="6" t="s">
        <v>40</v>
      </c>
      <c r="L145" s="6" t="s">
        <v>40</v>
      </c>
      <c r="M145" s="5" t="s">
        <v>41</v>
      </c>
      <c r="N145" s="8" t="s">
        <v>902</v>
      </c>
      <c r="O145" s="6" t="s">
        <v>903</v>
      </c>
      <c r="P145" s="8"/>
      <c r="Q145" s="5"/>
      <c r="R145" s="8"/>
      <c r="S145" s="8"/>
      <c r="T145" s="8"/>
      <c r="U145" s="8"/>
      <c r="V145" s="8"/>
      <c r="W145" s="8"/>
      <c r="X145" s="8"/>
      <c r="Y145" s="5" t="s">
        <v>44</v>
      </c>
      <c r="Z145" s="10" t="str">
        <f aca="false">REPLACE(AA145,SEARCH("M5-",AA145),LEN(AB145),AC145)</f>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AA145" s="10" t="s">
        <v>904</v>
      </c>
      <c r="AB145" s="8" t="str">
        <f aca="false">IF(D145&lt;&gt;"No hacer",CONCATENATE(A145,"-",LEFT(C145),"-",IF(A144&lt;&gt;A145,1,IF(C144=C145,RIGHT(AB144)+1,1))))</f>
        <v>M5-G-9d-I-2</v>
      </c>
      <c r="AC145" s="8" t="str">
        <f aca="false">CONCATENATE(AB145,"-BR")</f>
        <v>M5-G-9d-I-2-BR</v>
      </c>
      <c r="AD145" s="5" t="s">
        <v>46</v>
      </c>
      <c r="AE145" s="5" t="s">
        <v>351</v>
      </c>
      <c r="AF145" s="5" t="s">
        <v>47</v>
      </c>
    </row>
    <row r="146" customFormat="false" ht="75" hidden="false" customHeight="true" outlineLevel="0" collapsed="false">
      <c r="A146" s="5" t="s">
        <v>894</v>
      </c>
      <c r="B146" s="6" t="s">
        <v>895</v>
      </c>
      <c r="C146" s="5" t="s">
        <v>48</v>
      </c>
      <c r="D146" s="5" t="s">
        <v>35</v>
      </c>
      <c r="E146" s="5"/>
      <c r="F146" s="6" t="s">
        <v>905</v>
      </c>
      <c r="G146" s="6"/>
      <c r="H146" s="6" t="s">
        <v>906</v>
      </c>
      <c r="I146" s="5" t="s">
        <v>51</v>
      </c>
      <c r="J146" s="5" t="s">
        <v>592</v>
      </c>
      <c r="K146" s="6" t="s">
        <v>907</v>
      </c>
      <c r="L146" s="6" t="s">
        <v>908</v>
      </c>
      <c r="M146" s="5" t="s">
        <v>41</v>
      </c>
      <c r="N146" s="8" t="s">
        <v>898</v>
      </c>
      <c r="O146" s="6" t="s">
        <v>909</v>
      </c>
      <c r="P146" s="8"/>
      <c r="Q146" s="5"/>
      <c r="R146" s="8"/>
      <c r="S146" s="8"/>
      <c r="T146" s="8"/>
      <c r="U146" s="8"/>
      <c r="V146" s="8"/>
      <c r="W146" s="8"/>
      <c r="X146" s="8"/>
      <c r="Y146" s="5" t="s">
        <v>44</v>
      </c>
      <c r="Z146" s="10" t="str">
        <f aca="false">REPLACE(AA146,SEARCH("M5-",AA146),LEN(AB146),AC146)</f>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AA146" s="18" t="s">
        <v>910</v>
      </c>
      <c r="AB146" s="8" t="str">
        <f aca="false">IF(D146&lt;&gt;"No hacer",CONCATENATE(A146,"-",LEFT(C146),"-",IF(A145&lt;&gt;A146,1,IF(C145=C146,RIGHT(AB145)+1,1))))</f>
        <v>M5-G-9d-E-1</v>
      </c>
      <c r="AC146" s="8" t="str">
        <f aca="false">CONCATENATE(AB146,"-BR")</f>
        <v>M5-G-9d-E-1-BR</v>
      </c>
      <c r="AD146" s="5" t="s">
        <v>46</v>
      </c>
      <c r="AE146" s="5" t="s">
        <v>351</v>
      </c>
      <c r="AF146" s="5" t="s">
        <v>47</v>
      </c>
    </row>
    <row r="147" customFormat="false" ht="75" hidden="false" customHeight="true" outlineLevel="0" collapsed="false">
      <c r="A147" s="5" t="s">
        <v>894</v>
      </c>
      <c r="B147" s="6" t="s">
        <v>895</v>
      </c>
      <c r="C147" s="5" t="s">
        <v>48</v>
      </c>
      <c r="D147" s="5" t="s">
        <v>35</v>
      </c>
      <c r="E147" s="5"/>
      <c r="F147" s="6" t="s">
        <v>905</v>
      </c>
      <c r="G147" s="6"/>
      <c r="H147" s="8"/>
      <c r="I147" s="5" t="s">
        <v>51</v>
      </c>
      <c r="J147" s="5" t="s">
        <v>592</v>
      </c>
      <c r="K147" s="6" t="s">
        <v>907</v>
      </c>
      <c r="L147" s="6" t="s">
        <v>911</v>
      </c>
      <c r="M147" s="5" t="s">
        <v>41</v>
      </c>
      <c r="N147" s="8" t="s">
        <v>898</v>
      </c>
      <c r="O147" s="6" t="s">
        <v>909</v>
      </c>
      <c r="P147" s="8"/>
      <c r="Q147" s="5"/>
      <c r="R147" s="8"/>
      <c r="S147" s="8"/>
      <c r="T147" s="8"/>
      <c r="U147" s="8"/>
      <c r="V147" s="8"/>
      <c r="W147" s="8"/>
      <c r="X147" s="8"/>
      <c r="Y147" s="5" t="s">
        <v>44</v>
      </c>
      <c r="Z147" s="10" t="str">
        <f aca="false">REPLACE(AA147,SEARCH("M5-",AA147),LEN(AB147),AC147)</f>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AA147" s="10" t="s">
        <v>912</v>
      </c>
      <c r="AB147" s="8" t="str">
        <f aca="false">IF(D147&lt;&gt;"No hacer",CONCATENATE(A147,"-",LEFT(C147),"-",IF(A146&lt;&gt;A147,1,IF(C146=C147,RIGHT(AB146)+1,1))))</f>
        <v>M5-G-9d-E-2</v>
      </c>
      <c r="AC147" s="8" t="str">
        <f aca="false">CONCATENATE(AB147,"-BR")</f>
        <v>M5-G-9d-E-2-BR</v>
      </c>
      <c r="AD147" s="5" t="s">
        <v>46</v>
      </c>
      <c r="AE147" s="5" t="s">
        <v>351</v>
      </c>
      <c r="AF147" s="5" t="s">
        <v>47</v>
      </c>
    </row>
    <row r="148" customFormat="false" ht="75" hidden="false" customHeight="true" outlineLevel="0" collapsed="false">
      <c r="A148" s="5" t="s">
        <v>913</v>
      </c>
      <c r="B148" s="6" t="s">
        <v>914</v>
      </c>
      <c r="C148" s="5" t="s">
        <v>34</v>
      </c>
      <c r="D148" s="5" t="s">
        <v>35</v>
      </c>
      <c r="E148" s="5"/>
      <c r="F148" s="6" t="s">
        <v>915</v>
      </c>
      <c r="G148" s="6"/>
      <c r="H148" s="6"/>
      <c r="I148" s="5" t="s">
        <v>38</v>
      </c>
      <c r="J148" s="5" t="s">
        <v>297</v>
      </c>
      <c r="K148" s="6" t="s">
        <v>40</v>
      </c>
      <c r="L148" s="5"/>
      <c r="M148" s="5" t="s">
        <v>41</v>
      </c>
      <c r="N148" s="8" t="s">
        <v>916</v>
      </c>
      <c r="O148" s="6" t="s">
        <v>917</v>
      </c>
      <c r="P148" s="8"/>
      <c r="Q148" s="5"/>
      <c r="R148" s="8"/>
      <c r="S148" s="8"/>
      <c r="T148" s="8"/>
      <c r="U148" s="8"/>
      <c r="V148" s="8"/>
      <c r="W148" s="8"/>
      <c r="X148" s="8"/>
      <c r="Y148" s="5" t="s">
        <v>44</v>
      </c>
      <c r="Z148" s="10" t="str">
        <f aca="false">REPLACE(AA148,SEARCH("M5-",AA148),LEN(AB148),AC148)</f>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AA148" s="10" t="s">
        <v>918</v>
      </c>
      <c r="AB148" s="8" t="str">
        <f aca="false">IF(D148&lt;&gt;"No hacer",CONCATENATE(A148,"-",LEFT(C148),"-",IF(A147&lt;&gt;A148,1,IF(C147=C148,RIGHT(AB147)+1,1))))</f>
        <v>M5-G-17a-I-1</v>
      </c>
      <c r="AC148" s="8" t="str">
        <f aca="false">CONCATENATE(AB148,"-BR")</f>
        <v>M5-G-17a-I-1-BR</v>
      </c>
      <c r="AD148" s="5" t="s">
        <v>46</v>
      </c>
      <c r="AE148" s="5" t="s">
        <v>351</v>
      </c>
      <c r="AF148" s="5" t="s">
        <v>47</v>
      </c>
    </row>
    <row r="149" customFormat="false" ht="75" hidden="false" customHeight="true" outlineLevel="0" collapsed="false">
      <c r="A149" s="5" t="s">
        <v>913</v>
      </c>
      <c r="B149" s="6" t="s">
        <v>914</v>
      </c>
      <c r="C149" s="5" t="s">
        <v>48</v>
      </c>
      <c r="D149" s="5" t="s">
        <v>35</v>
      </c>
      <c r="E149" s="5"/>
      <c r="F149" s="6" t="s">
        <v>919</v>
      </c>
      <c r="G149" s="6"/>
      <c r="H149" s="6" t="s">
        <v>920</v>
      </c>
      <c r="I149" s="5" t="s">
        <v>51</v>
      </c>
      <c r="J149" s="5" t="s">
        <v>52</v>
      </c>
      <c r="K149" s="20" t="s">
        <v>921</v>
      </c>
      <c r="L149" s="6" t="s">
        <v>922</v>
      </c>
      <c r="M149" s="5" t="s">
        <v>41</v>
      </c>
      <c r="N149" s="8" t="s">
        <v>916</v>
      </c>
      <c r="O149" s="6" t="s">
        <v>923</v>
      </c>
      <c r="P149" s="8"/>
      <c r="Q149" s="5"/>
      <c r="R149" s="8"/>
      <c r="S149" s="8"/>
      <c r="T149" s="8"/>
      <c r="U149" s="8"/>
      <c r="V149" s="8"/>
      <c r="W149" s="8"/>
      <c r="X149" s="8"/>
      <c r="Y149" s="5" t="s">
        <v>44</v>
      </c>
      <c r="Z149" s="10" t="str">
        <f aca="false">REPLACE(AA149,SEARCH("M5-",AA149),LEN(AB149),AC149)</f>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AA149" s="10" t="s">
        <v>924</v>
      </c>
      <c r="AB149" s="8" t="str">
        <f aca="false">IF(D149&lt;&gt;"No hacer",CONCATENATE(A149,"-",LEFT(C149),"-",IF(A148&lt;&gt;A149,1,IF(C148=C149,RIGHT(AB148)+1,1))))</f>
        <v>M5-G-17a-E-1</v>
      </c>
      <c r="AC149" s="8" t="str">
        <f aca="false">CONCATENATE(AB149,"-BR")</f>
        <v>M5-G-17a-E-1-BR</v>
      </c>
      <c r="AD149" s="5" t="s">
        <v>46</v>
      </c>
      <c r="AE149" s="5" t="s">
        <v>351</v>
      </c>
      <c r="AF149" s="5" t="s">
        <v>47</v>
      </c>
    </row>
    <row r="150" customFormat="false" ht="75" hidden="false" customHeight="true" outlineLevel="0" collapsed="false">
      <c r="A150" s="5" t="s">
        <v>913</v>
      </c>
      <c r="B150" s="6" t="s">
        <v>914</v>
      </c>
      <c r="C150" s="5" t="s">
        <v>48</v>
      </c>
      <c r="D150" s="5" t="s">
        <v>35</v>
      </c>
      <c r="E150" s="5"/>
      <c r="F150" s="6" t="s">
        <v>925</v>
      </c>
      <c r="G150" s="6"/>
      <c r="H150" s="6" t="s">
        <v>926</v>
      </c>
      <c r="I150" s="5" t="s">
        <v>51</v>
      </c>
      <c r="J150" s="5" t="s">
        <v>52</v>
      </c>
      <c r="K150" s="6" t="s">
        <v>927</v>
      </c>
      <c r="L150" s="6" t="s">
        <v>928</v>
      </c>
      <c r="M150" s="5" t="s">
        <v>41</v>
      </c>
      <c r="N150" s="8" t="s">
        <v>916</v>
      </c>
      <c r="O150" s="6" t="s">
        <v>929</v>
      </c>
      <c r="P150" s="8"/>
      <c r="Q150" s="5"/>
      <c r="R150" s="8"/>
      <c r="S150" s="8"/>
      <c r="T150" s="8"/>
      <c r="U150" s="8"/>
      <c r="V150" s="8"/>
      <c r="W150" s="8"/>
      <c r="X150" s="8"/>
      <c r="Y150" s="5" t="s">
        <v>44</v>
      </c>
      <c r="Z150" s="10" t="str">
        <f aca="false">REPLACE(AA150,SEARCH("M5-",AA150),LEN(AB150),AC150)</f>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AA150" s="18" t="s">
        <v>930</v>
      </c>
      <c r="AB150" s="8" t="str">
        <f aca="false">IF(D150&lt;&gt;"No hacer",CONCATENATE(A150,"-",LEFT(C150),"-",IF(A149&lt;&gt;A150,1,IF(C149=C150,RIGHT(AB149)+1,1))))</f>
        <v>M5-G-17a-E-2</v>
      </c>
      <c r="AC150" s="8" t="str">
        <f aca="false">CONCATENATE(AB150,"-BR")</f>
        <v>M5-G-17a-E-2-BR</v>
      </c>
      <c r="AD150" s="5" t="s">
        <v>46</v>
      </c>
      <c r="AE150" s="5" t="s">
        <v>351</v>
      </c>
      <c r="AF150" s="5" t="s">
        <v>47</v>
      </c>
    </row>
    <row r="151" customFormat="false" ht="75" hidden="false" customHeight="true" outlineLevel="0" collapsed="false">
      <c r="A151" s="5" t="s">
        <v>913</v>
      </c>
      <c r="B151" s="6" t="s">
        <v>914</v>
      </c>
      <c r="C151" s="5" t="s">
        <v>48</v>
      </c>
      <c r="D151" s="5" t="s">
        <v>35</v>
      </c>
      <c r="E151" s="5"/>
      <c r="F151" s="6" t="s">
        <v>931</v>
      </c>
      <c r="G151" s="6"/>
      <c r="H151" s="6" t="s">
        <v>932</v>
      </c>
      <c r="I151" s="5" t="s">
        <v>51</v>
      </c>
      <c r="J151" s="5" t="s">
        <v>52</v>
      </c>
      <c r="K151" s="20" t="s">
        <v>933</v>
      </c>
      <c r="L151" s="6" t="s">
        <v>934</v>
      </c>
      <c r="M151" s="5" t="s">
        <v>41</v>
      </c>
      <c r="N151" s="8" t="s">
        <v>916</v>
      </c>
      <c r="O151" s="6" t="s">
        <v>935</v>
      </c>
      <c r="P151" s="8"/>
      <c r="Q151" s="5"/>
      <c r="R151" s="8"/>
      <c r="S151" s="8"/>
      <c r="T151" s="8"/>
      <c r="U151" s="8"/>
      <c r="V151" s="8"/>
      <c r="W151" s="8"/>
      <c r="X151" s="8"/>
      <c r="Y151" s="5" t="s">
        <v>44</v>
      </c>
      <c r="Z151" s="10" t="str">
        <f aca="false">REPLACE(AA151,SEARCH("M5-",AA151),LEN(AB151),AC151)</f>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AA151" s="10" t="s">
        <v>936</v>
      </c>
      <c r="AB151" s="8" t="str">
        <f aca="false">IF(D151&lt;&gt;"No hacer",CONCATENATE(A151,"-",LEFT(C151),"-",IF(A150&lt;&gt;A151,1,IF(C150=C151,RIGHT(AB150)+1,1))))</f>
        <v>M5-G-17a-E-3</v>
      </c>
      <c r="AC151" s="8" t="str">
        <f aca="false">CONCATENATE(AB151,"-BR")</f>
        <v>M5-G-17a-E-3-BR</v>
      </c>
      <c r="AD151" s="5" t="s">
        <v>46</v>
      </c>
      <c r="AE151" s="5" t="s">
        <v>351</v>
      </c>
      <c r="AF151" s="5" t="s">
        <v>47</v>
      </c>
    </row>
    <row r="152" customFormat="false" ht="75" hidden="false" customHeight="true" outlineLevel="0" collapsed="false">
      <c r="A152" s="5" t="s">
        <v>913</v>
      </c>
      <c r="B152" s="6" t="s">
        <v>914</v>
      </c>
      <c r="C152" s="5" t="s">
        <v>58</v>
      </c>
      <c r="D152" s="5" t="s">
        <v>35</v>
      </c>
      <c r="E152" s="5"/>
      <c r="F152" s="6" t="s">
        <v>937</v>
      </c>
      <c r="G152" s="6"/>
      <c r="H152" s="6" t="s">
        <v>938</v>
      </c>
      <c r="I152" s="5" t="s">
        <v>38</v>
      </c>
      <c r="J152" s="5" t="s">
        <v>52</v>
      </c>
      <c r="K152" s="6" t="s">
        <v>939</v>
      </c>
      <c r="L152" s="6" t="s">
        <v>940</v>
      </c>
      <c r="M152" s="5" t="s">
        <v>63</v>
      </c>
      <c r="N152" s="8"/>
      <c r="O152" s="8"/>
      <c r="P152" s="8"/>
      <c r="Q152" s="5"/>
      <c r="R152" s="8"/>
      <c r="S152" s="8" t="s">
        <v>941</v>
      </c>
      <c r="T152" s="8" t="s">
        <v>942</v>
      </c>
      <c r="U152" s="8" t="s">
        <v>943</v>
      </c>
      <c r="V152" s="8" t="s">
        <v>944</v>
      </c>
      <c r="W152" s="8"/>
      <c r="X152" s="8"/>
      <c r="Y152" s="5" t="s">
        <v>44</v>
      </c>
      <c r="Z152" s="10" t="str">
        <f aca="false">REPLACE(AA152,SEARCH("M5-",AA152),LEN(AB152),AC152)</f>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AA152" s="10" t="s">
        <v>945</v>
      </c>
      <c r="AB152" s="8" t="str">
        <f aca="false">IF(D152&lt;&gt;"No hacer",CONCATENATE(A152,"-",LEFT(C152),"-",IF(A151&lt;&gt;A152,1,IF(C151=C152,RIGHT(AB151)+1,1))))</f>
        <v>M5-G-17a-A-1</v>
      </c>
      <c r="AC152" s="8" t="str">
        <f aca="false">CONCATENATE(AB152,"-BR")</f>
        <v>M5-G-17a-A-1-BR</v>
      </c>
      <c r="AD152" s="5" t="s">
        <v>46</v>
      </c>
      <c r="AE152" s="5" t="s">
        <v>351</v>
      </c>
      <c r="AF152" s="5" t="s">
        <v>47</v>
      </c>
    </row>
    <row r="153" customFormat="false" ht="75" hidden="false" customHeight="true" outlineLevel="0" collapsed="false">
      <c r="A153" s="5" t="s">
        <v>913</v>
      </c>
      <c r="B153" s="6" t="s">
        <v>914</v>
      </c>
      <c r="C153" s="5" t="s">
        <v>58</v>
      </c>
      <c r="D153" s="5" t="s">
        <v>35</v>
      </c>
      <c r="E153" s="5"/>
      <c r="F153" s="6" t="s">
        <v>946</v>
      </c>
      <c r="G153" s="6"/>
      <c r="H153" s="6" t="s">
        <v>947</v>
      </c>
      <c r="I153" s="5" t="s">
        <v>38</v>
      </c>
      <c r="J153" s="5" t="s">
        <v>52</v>
      </c>
      <c r="K153" s="6" t="s">
        <v>948</v>
      </c>
      <c r="L153" s="6" t="s">
        <v>949</v>
      </c>
      <c r="M153" s="5" t="s">
        <v>63</v>
      </c>
      <c r="N153" s="8"/>
      <c r="O153" s="8"/>
      <c r="P153" s="8"/>
      <c r="Q153" s="5"/>
      <c r="R153" s="8"/>
      <c r="S153" s="8" t="s">
        <v>950</v>
      </c>
      <c r="T153" s="8" t="s">
        <v>951</v>
      </c>
      <c r="U153" s="8" t="s">
        <v>943</v>
      </c>
      <c r="V153" s="8" t="s">
        <v>952</v>
      </c>
      <c r="W153" s="8"/>
      <c r="X153" s="8"/>
      <c r="Y153" s="5" t="s">
        <v>44</v>
      </c>
      <c r="Z153" s="10" t="str">
        <f aca="false">REPLACE(AA153,SEARCH("M5-",AA153),LEN(AB153),AC153)</f>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AA153" s="10" t="s">
        <v>953</v>
      </c>
      <c r="AB153" s="8" t="str">
        <f aca="false">IF(D153&lt;&gt;"No hacer",CONCATENATE(A153,"-",LEFT(C153),"-",IF(A152&lt;&gt;A153,1,IF(C152=C153,RIGHT(AB152)+1,1))))</f>
        <v>M5-G-17a-A-2</v>
      </c>
      <c r="AC153" s="8" t="str">
        <f aca="false">CONCATENATE(AB153,"-BR")</f>
        <v>M5-G-17a-A-2-BR</v>
      </c>
      <c r="AD153" s="5" t="s">
        <v>46</v>
      </c>
      <c r="AE153" s="5" t="s">
        <v>351</v>
      </c>
      <c r="AF153" s="5" t="s">
        <v>47</v>
      </c>
    </row>
    <row r="154" customFormat="false" ht="75" hidden="false" customHeight="true" outlineLevel="0" collapsed="false">
      <c r="A154" s="5" t="s">
        <v>913</v>
      </c>
      <c r="B154" s="6" t="s">
        <v>914</v>
      </c>
      <c r="C154" s="5" t="s">
        <v>58</v>
      </c>
      <c r="D154" s="5" t="s">
        <v>35</v>
      </c>
      <c r="E154" s="5"/>
      <c r="F154" s="6" t="s">
        <v>954</v>
      </c>
      <c r="G154" s="6"/>
      <c r="H154" s="6" t="s">
        <v>955</v>
      </c>
      <c r="I154" s="5" t="s">
        <v>38</v>
      </c>
      <c r="J154" s="5" t="s">
        <v>52</v>
      </c>
      <c r="K154" s="6" t="s">
        <v>956</v>
      </c>
      <c r="L154" s="6" t="s">
        <v>957</v>
      </c>
      <c r="M154" s="5" t="s">
        <v>63</v>
      </c>
      <c r="N154" s="8"/>
      <c r="O154" s="8"/>
      <c r="P154" s="8"/>
      <c r="Q154" s="5"/>
      <c r="R154" s="8"/>
      <c r="S154" s="8" t="s">
        <v>958</v>
      </c>
      <c r="T154" s="8" t="s">
        <v>959</v>
      </c>
      <c r="U154" s="8" t="s">
        <v>943</v>
      </c>
      <c r="V154" s="8" t="s">
        <v>960</v>
      </c>
      <c r="W154" s="8"/>
      <c r="X154" s="8"/>
      <c r="Y154" s="5" t="s">
        <v>44</v>
      </c>
      <c r="Z154" s="10" t="str">
        <f aca="false">REPLACE(AA154,SEARCH("M5-",AA154),LEN(AB154),AC154)</f>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AA154" s="10" t="s">
        <v>961</v>
      </c>
      <c r="AB154" s="8" t="str">
        <f aca="false">IF(D154&lt;&gt;"No hacer",CONCATENATE(A154,"-",LEFT(C154),"-",IF(A153&lt;&gt;A154,1,IF(C153=C154,RIGHT(AB153)+1,1))))</f>
        <v>M5-G-17a-A-3</v>
      </c>
      <c r="AC154" s="8" t="str">
        <f aca="false">CONCATENATE(AB154,"-BR")</f>
        <v>M5-G-17a-A-3-BR</v>
      </c>
      <c r="AD154" s="5" t="s">
        <v>46</v>
      </c>
      <c r="AE154" s="5" t="s">
        <v>351</v>
      </c>
      <c r="AF154" s="5" t="s">
        <v>47</v>
      </c>
    </row>
    <row r="155" customFormat="false" ht="75" hidden="false" customHeight="true" outlineLevel="0" collapsed="false">
      <c r="A155" s="5" t="s">
        <v>913</v>
      </c>
      <c r="B155" s="6" t="s">
        <v>914</v>
      </c>
      <c r="C155" s="5" t="s">
        <v>58</v>
      </c>
      <c r="D155" s="5" t="s">
        <v>35</v>
      </c>
      <c r="E155" s="5"/>
      <c r="F155" s="6" t="s">
        <v>962</v>
      </c>
      <c r="G155" s="6"/>
      <c r="H155" s="6" t="s">
        <v>963</v>
      </c>
      <c r="I155" s="5" t="s">
        <v>51</v>
      </c>
      <c r="J155" s="5" t="s">
        <v>52</v>
      </c>
      <c r="K155" s="6" t="s">
        <v>964</v>
      </c>
      <c r="L155" s="6" t="s">
        <v>965</v>
      </c>
      <c r="M155" s="5" t="s">
        <v>63</v>
      </c>
      <c r="N155" s="8"/>
      <c r="O155" s="8"/>
      <c r="P155" s="8"/>
      <c r="Q155" s="5"/>
      <c r="R155" s="8"/>
      <c r="S155" s="8" t="s">
        <v>966</v>
      </c>
      <c r="T155" s="8" t="s">
        <v>967</v>
      </c>
      <c r="U155" s="8" t="s">
        <v>943</v>
      </c>
      <c r="V155" s="8" t="s">
        <v>968</v>
      </c>
      <c r="W155" s="8"/>
      <c r="X155" s="8"/>
      <c r="Y155" s="5" t="s">
        <v>44</v>
      </c>
      <c r="Z155" s="10" t="str">
        <f aca="false">REPLACE(AA155,SEARCH("M5-",AA155),LEN(AB155),AC155)</f>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AA155" s="10" t="s">
        <v>969</v>
      </c>
      <c r="AB155" s="8" t="str">
        <f aca="false">IF(D155&lt;&gt;"No hacer",CONCATENATE(A155,"-",LEFT(C155),"-",IF(A154&lt;&gt;A155,1,IF(C154=C155,RIGHT(AB154)+1,1))))</f>
        <v>M5-G-17a-A-4</v>
      </c>
      <c r="AC155" s="8" t="str">
        <f aca="false">CONCATENATE(AB155,"-BR")</f>
        <v>M5-G-17a-A-4-BR</v>
      </c>
      <c r="AD155" s="5" t="s">
        <v>46</v>
      </c>
      <c r="AE155" s="5" t="s">
        <v>351</v>
      </c>
      <c r="AF155" s="5" t="s">
        <v>47</v>
      </c>
    </row>
    <row r="156" customFormat="false" ht="75" hidden="false" customHeight="true" outlineLevel="0" collapsed="false">
      <c r="A156" s="5" t="s">
        <v>913</v>
      </c>
      <c r="B156" s="6" t="s">
        <v>914</v>
      </c>
      <c r="C156" s="5" t="s">
        <v>58</v>
      </c>
      <c r="D156" s="5" t="s">
        <v>35</v>
      </c>
      <c r="E156" s="5"/>
      <c r="F156" s="6" t="s">
        <v>970</v>
      </c>
      <c r="G156" s="6"/>
      <c r="H156" s="6" t="s">
        <v>971</v>
      </c>
      <c r="I156" s="5" t="s">
        <v>51</v>
      </c>
      <c r="J156" s="5" t="s">
        <v>52</v>
      </c>
      <c r="K156" s="20" t="s">
        <v>972</v>
      </c>
      <c r="L156" s="6" t="s">
        <v>973</v>
      </c>
      <c r="M156" s="5" t="s">
        <v>63</v>
      </c>
      <c r="N156" s="8"/>
      <c r="O156" s="8"/>
      <c r="P156" s="8"/>
      <c r="Q156" s="5"/>
      <c r="R156" s="8"/>
      <c r="S156" s="8" t="s">
        <v>974</v>
      </c>
      <c r="T156" s="8" t="s">
        <v>975</v>
      </c>
      <c r="U156" s="8" t="s">
        <v>943</v>
      </c>
      <c r="V156" s="8" t="s">
        <v>976</v>
      </c>
      <c r="W156" s="8"/>
      <c r="X156" s="8"/>
      <c r="Y156" s="5" t="s">
        <v>44</v>
      </c>
      <c r="Z156" s="10" t="str">
        <f aca="false">REPLACE(AA156,SEARCH("M5-",AA156),LEN(AB156),AC156)</f>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AA156" s="10" t="s">
        <v>977</v>
      </c>
      <c r="AB156" s="8" t="str">
        <f aca="false">IF(D156&lt;&gt;"No hacer",CONCATENATE(A156,"-",LEFT(C156),"-",IF(A155&lt;&gt;A156,1,IF(C155=C156,RIGHT(AB155)+1,1))))</f>
        <v>M5-G-17a-A-5</v>
      </c>
      <c r="AC156" s="8" t="str">
        <f aca="false">CONCATENATE(AB156,"-BR")</f>
        <v>M5-G-17a-A-5-BR</v>
      </c>
      <c r="AD156" s="5" t="s">
        <v>46</v>
      </c>
      <c r="AE156" s="5" t="s">
        <v>351</v>
      </c>
      <c r="AF156" s="5" t="s">
        <v>47</v>
      </c>
    </row>
    <row r="157" customFormat="false" ht="75" hidden="false" customHeight="true" outlineLevel="0" collapsed="false">
      <c r="A157" s="5" t="s">
        <v>978</v>
      </c>
      <c r="B157" s="6" t="s">
        <v>979</v>
      </c>
      <c r="C157" s="5" t="s">
        <v>34</v>
      </c>
      <c r="D157" s="5" t="s">
        <v>35</v>
      </c>
      <c r="E157" s="5"/>
      <c r="F157" s="6" t="s">
        <v>980</v>
      </c>
      <c r="G157" s="6"/>
      <c r="H157" s="6" t="s">
        <v>981</v>
      </c>
      <c r="I157" s="5" t="s">
        <v>38</v>
      </c>
      <c r="J157" s="5" t="s">
        <v>183</v>
      </c>
      <c r="K157" s="6" t="s">
        <v>40</v>
      </c>
      <c r="L157" s="6" t="s">
        <v>40</v>
      </c>
      <c r="M157" s="5" t="s">
        <v>41</v>
      </c>
      <c r="N157" s="8" t="s">
        <v>982</v>
      </c>
      <c r="O157" s="6" t="s">
        <v>983</v>
      </c>
      <c r="P157" s="8"/>
      <c r="Q157" s="5"/>
      <c r="R157" s="8"/>
      <c r="S157" s="8"/>
      <c r="T157" s="8"/>
      <c r="U157" s="8"/>
      <c r="V157" s="8"/>
      <c r="W157" s="8"/>
      <c r="X157" s="8"/>
      <c r="Y157" s="5" t="s">
        <v>44</v>
      </c>
      <c r="Z157" s="10" t="str">
        <f aca="false">REPLACE(AA157,SEARCH("M5-",AA157),LEN(AB157),AC157)</f>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AA157" s="10" t="s">
        <v>984</v>
      </c>
      <c r="AB157" s="8" t="str">
        <f aca="false">IF(D157&lt;&gt;"No hacer",CONCATENATE(A157,"-",LEFT(C157),"-",IF(A156&lt;&gt;A157,1,IF(C156=C157,RIGHT(AB156)+1,1))))</f>
        <v>M5-G-10a-I-1</v>
      </c>
      <c r="AC157" s="8" t="str">
        <f aca="false">CONCATENATE(AB157,"-BR")</f>
        <v>M5-G-10a-I-1-BR</v>
      </c>
      <c r="AD157" s="5" t="s">
        <v>46</v>
      </c>
      <c r="AE157" s="5" t="s">
        <v>351</v>
      </c>
      <c r="AF157" s="5" t="s">
        <v>47</v>
      </c>
    </row>
    <row r="158" customFormat="false" ht="75" hidden="false" customHeight="true" outlineLevel="0" collapsed="false">
      <c r="A158" s="5" t="s">
        <v>978</v>
      </c>
      <c r="B158" s="6" t="s">
        <v>979</v>
      </c>
      <c r="C158" s="5" t="s">
        <v>48</v>
      </c>
      <c r="D158" s="5" t="s">
        <v>35</v>
      </c>
      <c r="E158" s="5"/>
      <c r="F158" s="6" t="s">
        <v>985</v>
      </c>
      <c r="G158" s="6"/>
      <c r="H158" s="6" t="s">
        <v>986</v>
      </c>
      <c r="I158" s="5" t="s">
        <v>51</v>
      </c>
      <c r="J158" s="5" t="s">
        <v>592</v>
      </c>
      <c r="K158" s="6" t="s">
        <v>987</v>
      </c>
      <c r="L158" s="6" t="s">
        <v>988</v>
      </c>
      <c r="M158" s="5" t="s">
        <v>41</v>
      </c>
      <c r="N158" s="8" t="s">
        <v>982</v>
      </c>
      <c r="O158" s="6" t="s">
        <v>989</v>
      </c>
      <c r="P158" s="8"/>
      <c r="Q158" s="5"/>
      <c r="R158" s="8"/>
      <c r="S158" s="8"/>
      <c r="T158" s="8"/>
      <c r="U158" s="8"/>
      <c r="V158" s="8"/>
      <c r="W158" s="8"/>
      <c r="X158" s="8"/>
      <c r="Y158" s="5" t="s">
        <v>44</v>
      </c>
      <c r="Z158" s="10" t="str">
        <f aca="false">REPLACE(AA158,SEARCH("M5-",AA158),LEN(AB158),AC158)</f>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AA158" s="10" t="s">
        <v>990</v>
      </c>
      <c r="AB158" s="8" t="str">
        <f aca="false">IF(D158&lt;&gt;"No hacer",CONCATENATE(A158,"-",LEFT(C158),"-",IF(A157&lt;&gt;A158,1,IF(C157=C158,RIGHT(AB157)+1,1))))</f>
        <v>M5-G-10a-E-1</v>
      </c>
      <c r="AC158" s="8" t="str">
        <f aca="false">CONCATENATE(AB158,"-BR")</f>
        <v>M5-G-10a-E-1-BR</v>
      </c>
      <c r="AD158" s="5" t="s">
        <v>46</v>
      </c>
      <c r="AE158" s="5" t="s">
        <v>351</v>
      </c>
      <c r="AF158" s="5" t="s">
        <v>47</v>
      </c>
    </row>
    <row r="159" customFormat="false" ht="75" hidden="false" customHeight="true" outlineLevel="0" collapsed="false">
      <c r="A159" s="5" t="s">
        <v>978</v>
      </c>
      <c r="B159" s="6" t="s">
        <v>979</v>
      </c>
      <c r="C159" s="5" t="s">
        <v>48</v>
      </c>
      <c r="D159" s="5" t="s">
        <v>35</v>
      </c>
      <c r="E159" s="5"/>
      <c r="F159" s="6" t="s">
        <v>991</v>
      </c>
      <c r="G159" s="6"/>
      <c r="H159" s="6" t="s">
        <v>992</v>
      </c>
      <c r="I159" s="5" t="s">
        <v>51</v>
      </c>
      <c r="J159" s="5" t="s">
        <v>592</v>
      </c>
      <c r="K159" s="6" t="s">
        <v>40</v>
      </c>
      <c r="L159" s="6" t="s">
        <v>993</v>
      </c>
      <c r="M159" s="5" t="s">
        <v>41</v>
      </c>
      <c r="N159" s="8" t="s">
        <v>982</v>
      </c>
      <c r="O159" s="6" t="s">
        <v>989</v>
      </c>
      <c r="P159" s="8"/>
      <c r="Q159" s="5"/>
      <c r="R159" s="8"/>
      <c r="S159" s="8"/>
      <c r="T159" s="8"/>
      <c r="U159" s="8"/>
      <c r="V159" s="8"/>
      <c r="W159" s="8"/>
      <c r="X159" s="8"/>
      <c r="Y159" s="5" t="s">
        <v>44</v>
      </c>
      <c r="Z159" s="10" t="str">
        <f aca="false">REPLACE(AA159,SEARCH("M5-",AA159),LEN(AB159),AC159)</f>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AA159" s="10" t="s">
        <v>994</v>
      </c>
      <c r="AB159" s="8" t="str">
        <f aca="false">IF(D159&lt;&gt;"No hacer",CONCATENATE(A159,"-",LEFT(C159),"-",IF(A158&lt;&gt;A159,1,IF(C158=C159,RIGHT(AB158)+1,1))))</f>
        <v>M5-G-10a-E-2</v>
      </c>
      <c r="AC159" s="8" t="str">
        <f aca="false">CONCATENATE(AB159,"-BR")</f>
        <v>M5-G-10a-E-2-BR</v>
      </c>
      <c r="AD159" s="5" t="s">
        <v>46</v>
      </c>
      <c r="AE159" s="5" t="s">
        <v>351</v>
      </c>
      <c r="AF159" s="5" t="s">
        <v>47</v>
      </c>
    </row>
    <row r="160" customFormat="false" ht="75" hidden="false" customHeight="true" outlineLevel="0" collapsed="false">
      <c r="A160" s="5" t="s">
        <v>978</v>
      </c>
      <c r="B160" s="6" t="s">
        <v>979</v>
      </c>
      <c r="C160" s="5" t="s">
        <v>48</v>
      </c>
      <c r="D160" s="5" t="s">
        <v>35</v>
      </c>
      <c r="E160" s="5"/>
      <c r="F160" s="6" t="s">
        <v>995</v>
      </c>
      <c r="G160" s="6"/>
      <c r="H160" s="6" t="s">
        <v>996</v>
      </c>
      <c r="I160" s="5" t="s">
        <v>51</v>
      </c>
      <c r="J160" s="5" t="s">
        <v>592</v>
      </c>
      <c r="K160" s="6" t="s">
        <v>40</v>
      </c>
      <c r="L160" s="6" t="s">
        <v>997</v>
      </c>
      <c r="M160" s="5" t="s">
        <v>41</v>
      </c>
      <c r="N160" s="8" t="s">
        <v>982</v>
      </c>
      <c r="O160" s="6" t="s">
        <v>989</v>
      </c>
      <c r="P160" s="8"/>
      <c r="Q160" s="5"/>
      <c r="R160" s="8"/>
      <c r="S160" s="8"/>
      <c r="T160" s="8"/>
      <c r="U160" s="8"/>
      <c r="V160" s="8"/>
      <c r="W160" s="8"/>
      <c r="X160" s="8"/>
      <c r="Y160" s="5" t="s">
        <v>44</v>
      </c>
      <c r="Z160" s="10" t="str">
        <f aca="false">REPLACE(AA160,SEARCH("M5-",AA160),LEN(AB160),AC160)</f>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AA160" s="10" t="s">
        <v>998</v>
      </c>
      <c r="AB160" s="8" t="str">
        <f aca="false">IF(D160&lt;&gt;"No hacer",CONCATENATE(A160,"-",LEFT(C160),"-",IF(A159&lt;&gt;A160,1,IF(C159=C160,RIGHT(AB159)+1,1))))</f>
        <v>M5-G-10a-E-3</v>
      </c>
      <c r="AC160" s="8" t="str">
        <f aca="false">CONCATENATE(AB160,"-BR")</f>
        <v>M5-G-10a-E-3-BR</v>
      </c>
      <c r="AD160" s="5" t="s">
        <v>46</v>
      </c>
      <c r="AE160" s="5" t="s">
        <v>351</v>
      </c>
      <c r="AF160" s="5" t="s">
        <v>47</v>
      </c>
    </row>
    <row r="161" customFormat="false" ht="75" hidden="false" customHeight="true" outlineLevel="0" collapsed="false">
      <c r="A161" s="5" t="s">
        <v>999</v>
      </c>
      <c r="B161" s="6" t="s">
        <v>1000</v>
      </c>
      <c r="C161" s="5" t="s">
        <v>34</v>
      </c>
      <c r="D161" s="5" t="s">
        <v>35</v>
      </c>
      <c r="E161" s="5"/>
      <c r="F161" s="6" t="s">
        <v>1001</v>
      </c>
      <c r="G161" s="6"/>
      <c r="H161" s="6" t="s">
        <v>1002</v>
      </c>
      <c r="I161" s="5" t="s">
        <v>38</v>
      </c>
      <c r="J161" s="5" t="s">
        <v>297</v>
      </c>
      <c r="K161" s="6" t="s">
        <v>40</v>
      </c>
      <c r="L161" s="6" t="s">
        <v>40</v>
      </c>
      <c r="M161" s="5" t="s">
        <v>41</v>
      </c>
      <c r="N161" s="8" t="s">
        <v>1003</v>
      </c>
      <c r="O161" s="6" t="s">
        <v>1004</v>
      </c>
      <c r="P161" s="8"/>
      <c r="Q161" s="5"/>
      <c r="R161" s="8"/>
      <c r="S161" s="8"/>
      <c r="T161" s="8"/>
      <c r="U161" s="8"/>
      <c r="V161" s="8"/>
      <c r="W161" s="8"/>
      <c r="X161" s="8"/>
      <c r="Y161" s="5" t="s">
        <v>44</v>
      </c>
      <c r="Z161" s="10" t="str">
        <f aca="false">REPLACE(AA161,SEARCH("M5-",AA161),LEN(AB161),AC161)</f>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AA161" s="10" t="s">
        <v>1005</v>
      </c>
      <c r="AB161" s="8" t="str">
        <f aca="false">IF(D161&lt;&gt;"No hacer",CONCATENATE(A161,"-",LEFT(C161),"-",IF(A160&lt;&gt;A161,1,IF(C160=C161,RIGHT(AB160)+1,1))))</f>
        <v>M5-G-10b-I-1</v>
      </c>
      <c r="AC161" s="8" t="str">
        <f aca="false">CONCATENATE(AB161,"-BR")</f>
        <v>M5-G-10b-I-1-BR</v>
      </c>
      <c r="AD161" s="5" t="s">
        <v>46</v>
      </c>
      <c r="AE161" s="5" t="s">
        <v>351</v>
      </c>
      <c r="AF161" s="5" t="s">
        <v>47</v>
      </c>
    </row>
    <row r="162" customFormat="false" ht="75" hidden="false" customHeight="true" outlineLevel="0" collapsed="false">
      <c r="A162" s="5" t="s">
        <v>999</v>
      </c>
      <c r="B162" s="6" t="s">
        <v>1000</v>
      </c>
      <c r="C162" s="5" t="s">
        <v>48</v>
      </c>
      <c r="D162" s="5" t="s">
        <v>35</v>
      </c>
      <c r="E162" s="16"/>
      <c r="F162" s="8" t="s">
        <v>1006</v>
      </c>
      <c r="G162" s="8"/>
      <c r="H162" s="8"/>
      <c r="I162" s="5" t="s">
        <v>51</v>
      </c>
      <c r="J162" s="5" t="s">
        <v>592</v>
      </c>
      <c r="K162" s="6" t="s">
        <v>40</v>
      </c>
      <c r="L162" s="6" t="s">
        <v>1007</v>
      </c>
      <c r="M162" s="5" t="s">
        <v>41</v>
      </c>
      <c r="N162" s="8" t="s">
        <v>1003</v>
      </c>
      <c r="O162" s="6" t="s">
        <v>1008</v>
      </c>
      <c r="P162" s="8"/>
      <c r="Q162" s="5"/>
      <c r="R162" s="8"/>
      <c r="S162" s="8"/>
      <c r="T162" s="8"/>
      <c r="U162" s="8"/>
      <c r="V162" s="8"/>
      <c r="W162" s="8"/>
      <c r="X162" s="8"/>
      <c r="Y162" s="5" t="s">
        <v>44</v>
      </c>
      <c r="Z162" s="10" t="str">
        <f aca="false">REPLACE(AA162,SEARCH("M5-",AA162),LEN(AB162),AC162)</f>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AA162" s="10" t="s">
        <v>1009</v>
      </c>
      <c r="AB162" s="8" t="str">
        <f aca="false">IF(D162&lt;&gt;"No hacer",CONCATENATE(A162,"-",LEFT(C162),"-",IF(A161&lt;&gt;A162,1,IF(C161=C162,RIGHT(AB161)+1,1))))</f>
        <v>M5-G-10b-E-1</v>
      </c>
      <c r="AC162" s="8" t="str">
        <f aca="false">CONCATENATE(AB162,"-BR")</f>
        <v>M5-G-10b-E-1-BR</v>
      </c>
      <c r="AD162" s="5" t="s">
        <v>46</v>
      </c>
      <c r="AE162" s="5" t="s">
        <v>351</v>
      </c>
      <c r="AF162" s="5" t="s">
        <v>47</v>
      </c>
    </row>
    <row r="163" customFormat="false" ht="75" hidden="false" customHeight="true" outlineLevel="0" collapsed="false">
      <c r="A163" s="5" t="s">
        <v>999</v>
      </c>
      <c r="B163" s="6" t="s">
        <v>1000</v>
      </c>
      <c r="C163" s="5" t="s">
        <v>48</v>
      </c>
      <c r="D163" s="5" t="s">
        <v>35</v>
      </c>
      <c r="E163" s="16"/>
      <c r="F163" s="8" t="s">
        <v>1010</v>
      </c>
      <c r="G163" s="8"/>
      <c r="H163" s="8"/>
      <c r="I163" s="5" t="s">
        <v>51</v>
      </c>
      <c r="J163" s="5" t="s">
        <v>592</v>
      </c>
      <c r="K163" s="6" t="s">
        <v>40</v>
      </c>
      <c r="L163" s="6" t="s">
        <v>1011</v>
      </c>
      <c r="M163" s="5" t="s">
        <v>41</v>
      </c>
      <c r="N163" s="8" t="s">
        <v>1003</v>
      </c>
      <c r="O163" s="6" t="s">
        <v>1008</v>
      </c>
      <c r="P163" s="8"/>
      <c r="Q163" s="5"/>
      <c r="R163" s="8"/>
      <c r="S163" s="8"/>
      <c r="T163" s="8"/>
      <c r="U163" s="8"/>
      <c r="V163" s="8"/>
      <c r="W163" s="8"/>
      <c r="X163" s="8"/>
      <c r="Y163" s="5" t="s">
        <v>44</v>
      </c>
      <c r="Z163" s="10" t="str">
        <f aca="false">REPLACE(AA163,SEARCH("M5-",AA163),LEN(AB163),AC163)</f>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AA163" s="10" t="s">
        <v>1012</v>
      </c>
      <c r="AB163" s="8" t="str">
        <f aca="false">IF(D163&lt;&gt;"No hacer",CONCATENATE(A163,"-",LEFT(C163),"-",IF(A162&lt;&gt;A163,1,IF(C162=C163,RIGHT(AB162)+1,1))))</f>
        <v>M5-G-10b-E-2</v>
      </c>
      <c r="AC163" s="8" t="str">
        <f aca="false">CONCATENATE(AB163,"-BR")</f>
        <v>M5-G-10b-E-2-BR</v>
      </c>
      <c r="AD163" s="5" t="s">
        <v>46</v>
      </c>
      <c r="AE163" s="5" t="s">
        <v>351</v>
      </c>
      <c r="AF163" s="5" t="s">
        <v>47</v>
      </c>
    </row>
    <row r="164" customFormat="false" ht="75" hidden="false" customHeight="true" outlineLevel="0" collapsed="false">
      <c r="A164" s="5" t="s">
        <v>999</v>
      </c>
      <c r="B164" s="6" t="s">
        <v>1000</v>
      </c>
      <c r="C164" s="5" t="s">
        <v>48</v>
      </c>
      <c r="D164" s="5" t="s">
        <v>35</v>
      </c>
      <c r="E164" s="16"/>
      <c r="F164" s="8" t="s">
        <v>1013</v>
      </c>
      <c r="G164" s="8"/>
      <c r="H164" s="8"/>
      <c r="I164" s="5" t="s">
        <v>51</v>
      </c>
      <c r="J164" s="5" t="s">
        <v>592</v>
      </c>
      <c r="K164" s="6" t="s">
        <v>40</v>
      </c>
      <c r="L164" s="6" t="s">
        <v>1014</v>
      </c>
      <c r="M164" s="5" t="s">
        <v>41</v>
      </c>
      <c r="N164" s="8" t="s">
        <v>1003</v>
      </c>
      <c r="O164" s="6" t="s">
        <v>1008</v>
      </c>
      <c r="P164" s="8"/>
      <c r="Q164" s="5"/>
      <c r="R164" s="8"/>
      <c r="S164" s="8"/>
      <c r="T164" s="8"/>
      <c r="U164" s="8"/>
      <c r="V164" s="8"/>
      <c r="W164" s="8"/>
      <c r="X164" s="8"/>
      <c r="Y164" s="5" t="s">
        <v>44</v>
      </c>
      <c r="Z164" s="10" t="str">
        <f aca="false">REPLACE(AA164,SEARCH("M5-",AA164),LEN(AB164),AC164)</f>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AA164" s="10" t="s">
        <v>1015</v>
      </c>
      <c r="AB164" s="8" t="str">
        <f aca="false">IF(D164&lt;&gt;"No hacer",CONCATENATE(A164,"-",LEFT(C164),"-",IF(A163&lt;&gt;A164,1,IF(C163=C164,RIGHT(AB163)+1,1))))</f>
        <v>M5-G-10b-E-3</v>
      </c>
      <c r="AC164" s="8" t="str">
        <f aca="false">CONCATENATE(AB164,"-BR")</f>
        <v>M5-G-10b-E-3-BR</v>
      </c>
      <c r="AD164" s="5" t="s">
        <v>46</v>
      </c>
      <c r="AE164" s="5" t="s">
        <v>351</v>
      </c>
      <c r="AF164" s="5" t="s">
        <v>47</v>
      </c>
    </row>
    <row r="165" customFormat="false" ht="75" hidden="false" customHeight="true" outlineLevel="0" collapsed="false">
      <c r="A165" s="5" t="s">
        <v>1016</v>
      </c>
      <c r="B165" s="6" t="s">
        <v>1017</v>
      </c>
      <c r="C165" s="5" t="s">
        <v>34</v>
      </c>
      <c r="D165" s="5" t="s">
        <v>35</v>
      </c>
      <c r="E165" s="5"/>
      <c r="F165" s="6" t="s">
        <v>1018</v>
      </c>
      <c r="G165" s="6"/>
      <c r="H165" s="6" t="s">
        <v>1019</v>
      </c>
      <c r="I165" s="5" t="s">
        <v>38</v>
      </c>
      <c r="J165" s="5" t="s">
        <v>297</v>
      </c>
      <c r="K165" s="6" t="s">
        <v>1020</v>
      </c>
      <c r="L165" s="8" t="s">
        <v>40</v>
      </c>
      <c r="M165" s="5" t="s">
        <v>41</v>
      </c>
      <c r="N165" s="8" t="s">
        <v>1021</v>
      </c>
      <c r="O165" s="6" t="s">
        <v>1022</v>
      </c>
      <c r="P165" s="8" t="s">
        <v>1023</v>
      </c>
      <c r="Q165" s="5"/>
      <c r="R165" s="8"/>
      <c r="S165" s="8"/>
      <c r="T165" s="8"/>
      <c r="U165" s="8"/>
      <c r="V165" s="8"/>
      <c r="W165" s="8"/>
      <c r="X165" s="8"/>
      <c r="Y165" s="5" t="s">
        <v>44</v>
      </c>
      <c r="Z165" s="10" t="str">
        <f aca="false">REPLACE(AA165,SEARCH("M5-",AA165),LEN(AB165),AC165)</f>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AA165" s="8" t="s">
        <v>1024</v>
      </c>
      <c r="AB165" s="8" t="str">
        <f aca="false">IF(D165&lt;&gt;"No hacer",CONCATENATE(A165,"-",LEFT(C165),"-",IF(A164&lt;&gt;A165,1,IF(C164=C165,RIGHT(AB164)+1,1))))</f>
        <v>M5-G-19a-I-1</v>
      </c>
      <c r="AC165" s="8" t="str">
        <f aca="false">CONCATENATE(AB165,"-BR")</f>
        <v>M5-G-19a-I-1-BR</v>
      </c>
      <c r="AD165" s="5" t="s">
        <v>46</v>
      </c>
      <c r="AE165" s="5"/>
      <c r="AF165" s="5" t="s">
        <v>47</v>
      </c>
    </row>
    <row r="166" customFormat="false" ht="75" hidden="false" customHeight="true" outlineLevel="0" collapsed="false">
      <c r="A166" s="5" t="s">
        <v>1016</v>
      </c>
      <c r="B166" s="6" t="s">
        <v>1017</v>
      </c>
      <c r="C166" s="5" t="s">
        <v>48</v>
      </c>
      <c r="D166" s="5" t="s">
        <v>35</v>
      </c>
      <c r="E166" s="5"/>
      <c r="F166" s="6" t="s">
        <v>1025</v>
      </c>
      <c r="G166" s="6"/>
      <c r="H166" s="6" t="s">
        <v>1026</v>
      </c>
      <c r="I166" s="5" t="s">
        <v>38</v>
      </c>
      <c r="J166" s="5" t="s">
        <v>52</v>
      </c>
      <c r="K166" s="6" t="s">
        <v>1020</v>
      </c>
      <c r="L166" s="6" t="s">
        <v>1027</v>
      </c>
      <c r="M166" s="5" t="s">
        <v>63</v>
      </c>
      <c r="N166" s="8"/>
      <c r="O166" s="8"/>
      <c r="P166" s="8"/>
      <c r="Q166" s="5"/>
      <c r="R166" s="8"/>
      <c r="S166" s="8" t="s">
        <v>1028</v>
      </c>
      <c r="T166" s="8" t="s">
        <v>1029</v>
      </c>
      <c r="U166" s="8" t="s">
        <v>1030</v>
      </c>
      <c r="V166" s="8" t="s">
        <v>1031</v>
      </c>
      <c r="W166" s="8"/>
      <c r="X166" s="8"/>
      <c r="Y166" s="5" t="s">
        <v>44</v>
      </c>
      <c r="Z166" s="10" t="str">
        <f aca="false">REPLACE(AA166,SEARCH("M5-",AA166),LEN(AB166),AC166)</f>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6" s="8" t="s">
        <v>1032</v>
      </c>
      <c r="AB166" s="8" t="str">
        <f aca="false">IF(D166&lt;&gt;"No hacer",CONCATENATE(A166,"-",LEFT(C166),"-",IF(A165&lt;&gt;A166,1,IF(C165=C166,RIGHT(AB165)+1,1))))</f>
        <v>M5-G-19a-E-1</v>
      </c>
      <c r="AC166" s="8" t="str">
        <f aca="false">CONCATENATE(AB166,"-BR")</f>
        <v>M5-G-19a-E-1-BR</v>
      </c>
      <c r="AD166" s="5" t="s">
        <v>46</v>
      </c>
      <c r="AE166" s="5"/>
      <c r="AF166" s="5" t="s">
        <v>47</v>
      </c>
    </row>
    <row r="167" customFormat="false" ht="75" hidden="false" customHeight="true" outlineLevel="0" collapsed="false">
      <c r="A167" s="5" t="s">
        <v>1016</v>
      </c>
      <c r="B167" s="6" t="s">
        <v>1017</v>
      </c>
      <c r="C167" s="5" t="s">
        <v>58</v>
      </c>
      <c r="D167" s="5" t="s">
        <v>35</v>
      </c>
      <c r="E167" s="5"/>
      <c r="F167" s="6" t="s">
        <v>1033</v>
      </c>
      <c r="G167" s="6"/>
      <c r="H167" s="6" t="s">
        <v>1034</v>
      </c>
      <c r="I167" s="5" t="s">
        <v>38</v>
      </c>
      <c r="J167" s="5" t="s">
        <v>52</v>
      </c>
      <c r="K167" s="6" t="s">
        <v>1035</v>
      </c>
      <c r="L167" s="6" t="s">
        <v>1027</v>
      </c>
      <c r="M167" s="5" t="s">
        <v>63</v>
      </c>
      <c r="N167" s="8"/>
      <c r="O167" s="8"/>
      <c r="P167" s="8"/>
      <c r="Q167" s="5"/>
      <c r="R167" s="8"/>
      <c r="S167" s="8" t="s">
        <v>1028</v>
      </c>
      <c r="T167" s="8" t="s">
        <v>1036</v>
      </c>
      <c r="U167" s="8" t="s">
        <v>1030</v>
      </c>
      <c r="V167" s="8" t="s">
        <v>1037</v>
      </c>
      <c r="W167" s="8"/>
      <c r="X167" s="8"/>
      <c r="Y167" s="5" t="s">
        <v>44</v>
      </c>
      <c r="Z167" s="10" t="str">
        <f aca="false">REPLACE(AA167,SEARCH("M5-",AA167),LEN(AB167),AC167)</f>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AA167" s="8" t="s">
        <v>1038</v>
      </c>
      <c r="AB167" s="8" t="str">
        <f aca="false">IF(D167&lt;&gt;"No hacer",CONCATENATE(A167,"-",LEFT(C167),"-",IF(A166&lt;&gt;A167,1,IF(C166=C167,RIGHT(AB166)+1,1))))</f>
        <v>M5-G-19a-A-1</v>
      </c>
      <c r="AC167" s="8" t="str">
        <f aca="false">CONCATENATE(AB167,"-BR")</f>
        <v>M5-G-19a-A-1-BR</v>
      </c>
      <c r="AD167" s="5" t="s">
        <v>46</v>
      </c>
      <c r="AE167" s="5"/>
      <c r="AF167" s="5" t="s">
        <v>47</v>
      </c>
    </row>
    <row r="168" customFormat="false" ht="75" hidden="false" customHeight="true" outlineLevel="0" collapsed="false">
      <c r="A168" s="5" t="s">
        <v>1016</v>
      </c>
      <c r="B168" s="6" t="s">
        <v>1017</v>
      </c>
      <c r="C168" s="5" t="s">
        <v>58</v>
      </c>
      <c r="D168" s="5" t="s">
        <v>35</v>
      </c>
      <c r="E168" s="5"/>
      <c r="F168" s="6" t="s">
        <v>1039</v>
      </c>
      <c r="G168" s="6"/>
      <c r="H168" s="6" t="s">
        <v>1040</v>
      </c>
      <c r="I168" s="5" t="s">
        <v>51</v>
      </c>
      <c r="J168" s="5" t="s">
        <v>52</v>
      </c>
      <c r="K168" s="6" t="s">
        <v>1041</v>
      </c>
      <c r="L168" s="6" t="s">
        <v>1027</v>
      </c>
      <c r="M168" s="5" t="s">
        <v>63</v>
      </c>
      <c r="N168" s="8"/>
      <c r="O168" s="8"/>
      <c r="P168" s="8"/>
      <c r="Q168" s="5"/>
      <c r="R168" s="8"/>
      <c r="S168" s="8" t="s">
        <v>1042</v>
      </c>
      <c r="T168" s="8" t="s">
        <v>1043</v>
      </c>
      <c r="U168" s="8" t="s">
        <v>1029</v>
      </c>
      <c r="V168" s="8" t="s">
        <v>1030</v>
      </c>
      <c r="W168" s="8" t="s">
        <v>1044</v>
      </c>
      <c r="X168" s="8"/>
      <c r="Y168" s="5" t="s">
        <v>44</v>
      </c>
      <c r="Z168" s="10" t="str">
        <f aca="false">REPLACE(AA168,SEARCH("M5-",AA168),LEN(AB168),AC168)</f>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8" s="8" t="s">
        <v>1045</v>
      </c>
      <c r="AB168" s="8" t="str">
        <f aca="false">IF(D168&lt;&gt;"No hacer",CONCATENATE(A168,"-",LEFT(C168),"-",IF(A167&lt;&gt;A168,1,IF(C167=C168,RIGHT(AB167)+1,1))))</f>
        <v>M5-G-19a-A-2</v>
      </c>
      <c r="AC168" s="8" t="str">
        <f aca="false">CONCATENATE(AB168,"-BR")</f>
        <v>M5-G-19a-A-2-BR</v>
      </c>
      <c r="AD168" s="5" t="s">
        <v>46</v>
      </c>
      <c r="AE168" s="5"/>
      <c r="AF168" s="5" t="s">
        <v>47</v>
      </c>
    </row>
    <row r="169" customFormat="false" ht="75" hidden="false" customHeight="true" outlineLevel="0" collapsed="false">
      <c r="A169" s="5" t="s">
        <v>1016</v>
      </c>
      <c r="B169" s="6" t="s">
        <v>1017</v>
      </c>
      <c r="C169" s="5" t="s">
        <v>58</v>
      </c>
      <c r="D169" s="5" t="s">
        <v>35</v>
      </c>
      <c r="E169" s="16"/>
      <c r="F169" s="6" t="s">
        <v>1046</v>
      </c>
      <c r="G169" s="6"/>
      <c r="H169" s="6" t="s">
        <v>1047</v>
      </c>
      <c r="I169" s="5" t="s">
        <v>51</v>
      </c>
      <c r="J169" s="5" t="s">
        <v>52</v>
      </c>
      <c r="K169" s="6" t="s">
        <v>1048</v>
      </c>
      <c r="L169" s="6" t="s">
        <v>1049</v>
      </c>
      <c r="M169" s="5" t="s">
        <v>63</v>
      </c>
      <c r="N169" s="8"/>
      <c r="O169" s="8"/>
      <c r="P169" s="8"/>
      <c r="Q169" s="5"/>
      <c r="R169" s="8"/>
      <c r="S169" s="8" t="s">
        <v>1042</v>
      </c>
      <c r="T169" s="8" t="s">
        <v>1043</v>
      </c>
      <c r="U169" s="8" t="s">
        <v>1050</v>
      </c>
      <c r="V169" s="8" t="s">
        <v>1030</v>
      </c>
      <c r="W169" s="8" t="s">
        <v>1044</v>
      </c>
      <c r="X169" s="8"/>
      <c r="Y169" s="5" t="s">
        <v>44</v>
      </c>
      <c r="Z169" s="10" t="str">
        <f aca="false">REPLACE(AA169,SEARCH("M5-",AA169),LEN(AB169),AC169)</f>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AA169" s="8" t="s">
        <v>1051</v>
      </c>
      <c r="AB169" s="8" t="str">
        <f aca="false">IF(D169&lt;&gt;"No hacer",CONCATENATE(A169,"-",LEFT(C169),"-",IF(A168&lt;&gt;A169,1,IF(C168=C169,RIGHT(AB168)+1,1))))</f>
        <v>M5-G-19a-A-3</v>
      </c>
      <c r="AC169" s="8" t="str">
        <f aca="false">CONCATENATE(AB169,"-BR")</f>
        <v>M5-G-19a-A-3-BR</v>
      </c>
      <c r="AD169" s="5" t="s">
        <v>46</v>
      </c>
      <c r="AE169" s="5"/>
      <c r="AF169" s="5" t="s">
        <v>47</v>
      </c>
    </row>
    <row r="170" customFormat="false" ht="75" hidden="false" customHeight="true" outlineLevel="0" collapsed="false">
      <c r="A170" s="5" t="s">
        <v>1016</v>
      </c>
      <c r="B170" s="6" t="s">
        <v>1017</v>
      </c>
      <c r="C170" s="5" t="s">
        <v>58</v>
      </c>
      <c r="D170" s="5" t="s">
        <v>35</v>
      </c>
      <c r="E170" s="5"/>
      <c r="F170" s="6" t="s">
        <v>1052</v>
      </c>
      <c r="G170" s="6"/>
      <c r="H170" s="6" t="s">
        <v>1053</v>
      </c>
      <c r="I170" s="5" t="s">
        <v>51</v>
      </c>
      <c r="J170" s="5" t="s">
        <v>52</v>
      </c>
      <c r="K170" s="6" t="s">
        <v>1054</v>
      </c>
      <c r="L170" s="6" t="s">
        <v>1027</v>
      </c>
      <c r="M170" s="5" t="s">
        <v>63</v>
      </c>
      <c r="N170" s="8"/>
      <c r="O170" s="8"/>
      <c r="P170" s="8"/>
      <c r="Q170" s="5"/>
      <c r="R170" s="8"/>
      <c r="S170" s="8" t="s">
        <v>1055</v>
      </c>
      <c r="T170" s="8" t="s">
        <v>1029</v>
      </c>
      <c r="U170" s="8" t="s">
        <v>1030</v>
      </c>
      <c r="V170" s="8" t="s">
        <v>1056</v>
      </c>
      <c r="W170" s="8"/>
      <c r="X170" s="8"/>
      <c r="Y170" s="5" t="s">
        <v>44</v>
      </c>
      <c r="Z170" s="10" t="str">
        <f aca="false">REPLACE(AA170,SEARCH("M5-",AA170),LEN(AB170),AC170)</f>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AA170" s="8" t="s">
        <v>1057</v>
      </c>
      <c r="AB170" s="8" t="str">
        <f aca="false">IF(D170&lt;&gt;"No hacer",CONCATENATE(A170,"-",LEFT(C170),"-",IF(A169&lt;&gt;A170,1,IF(C169=C170,RIGHT(AB169)+1,1))))</f>
        <v>M5-G-19a-A-4</v>
      </c>
      <c r="AC170" s="8" t="str">
        <f aca="false">CONCATENATE(AB170,"-BR")</f>
        <v>M5-G-19a-A-4-BR</v>
      </c>
      <c r="AD170" s="5" t="s">
        <v>46</v>
      </c>
      <c r="AE170" s="5"/>
      <c r="AF170" s="5" t="s">
        <v>47</v>
      </c>
    </row>
    <row r="171" customFormat="false" ht="75" hidden="false" customHeight="true" outlineLevel="0" collapsed="false">
      <c r="A171" s="5" t="s">
        <v>1016</v>
      </c>
      <c r="B171" s="6" t="s">
        <v>1017</v>
      </c>
      <c r="C171" s="5" t="s">
        <v>58</v>
      </c>
      <c r="D171" s="5" t="s">
        <v>35</v>
      </c>
      <c r="E171" s="5"/>
      <c r="F171" s="6" t="s">
        <v>1058</v>
      </c>
      <c r="G171" s="6"/>
      <c r="H171" s="6" t="s">
        <v>1059</v>
      </c>
      <c r="I171" s="5" t="s">
        <v>38</v>
      </c>
      <c r="J171" s="5" t="s">
        <v>52</v>
      </c>
      <c r="K171" s="6" t="s">
        <v>1060</v>
      </c>
      <c r="L171" s="6" t="s">
        <v>1027</v>
      </c>
      <c r="M171" s="5" t="s">
        <v>63</v>
      </c>
      <c r="N171" s="8"/>
      <c r="O171" s="8"/>
      <c r="P171" s="8"/>
      <c r="Q171" s="5"/>
      <c r="R171" s="8"/>
      <c r="S171" s="8" t="s">
        <v>1055</v>
      </c>
      <c r="T171" s="8" t="s">
        <v>1061</v>
      </c>
      <c r="U171" s="8" t="s">
        <v>1030</v>
      </c>
      <c r="V171" s="8" t="s">
        <v>1062</v>
      </c>
      <c r="W171" s="8"/>
      <c r="X171" s="8"/>
      <c r="Y171" s="5" t="s">
        <v>44</v>
      </c>
      <c r="Z171" s="10" t="str">
        <f aca="false">REPLACE(AA171,SEARCH("M5-",AA171),LEN(AB171),AC171)</f>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AA171" s="8" t="s">
        <v>1063</v>
      </c>
      <c r="AB171" s="8" t="str">
        <f aca="false">IF(D171&lt;&gt;"No hacer",CONCATENATE(A171,"-",LEFT(C171),"-",IF(A170&lt;&gt;A171,1,IF(C170=C171,RIGHT(AB170)+1,1))))</f>
        <v>M5-G-19a-A-5</v>
      </c>
      <c r="AC171" s="8" t="str">
        <f aca="false">CONCATENATE(AB171,"-BR")</f>
        <v>M5-G-19a-A-5-BR</v>
      </c>
      <c r="AD171" s="5" t="s">
        <v>46</v>
      </c>
      <c r="AE171" s="5"/>
      <c r="AF171" s="5" t="s">
        <v>47</v>
      </c>
    </row>
    <row r="172" customFormat="false" ht="75" hidden="false" customHeight="true" outlineLevel="0" collapsed="false">
      <c r="A172" s="5" t="s">
        <v>1064</v>
      </c>
      <c r="B172" s="6" t="s">
        <v>1065</v>
      </c>
      <c r="C172" s="5" t="s">
        <v>34</v>
      </c>
      <c r="D172" s="5" t="s">
        <v>35</v>
      </c>
      <c r="E172" s="5"/>
      <c r="F172" s="6" t="s">
        <v>1066</v>
      </c>
      <c r="G172" s="6"/>
      <c r="H172" s="6" t="s">
        <v>1067</v>
      </c>
      <c r="I172" s="5" t="s">
        <v>38</v>
      </c>
      <c r="J172" s="5" t="s">
        <v>297</v>
      </c>
      <c r="K172" s="6" t="s">
        <v>40</v>
      </c>
      <c r="L172" s="6" t="s">
        <v>40</v>
      </c>
      <c r="M172" s="5" t="s">
        <v>41</v>
      </c>
      <c r="N172" s="8" t="s">
        <v>1068</v>
      </c>
      <c r="O172" s="6" t="s">
        <v>1069</v>
      </c>
      <c r="P172" s="8"/>
      <c r="Q172" s="5"/>
      <c r="R172" s="8"/>
      <c r="S172" s="8"/>
      <c r="T172" s="8"/>
      <c r="U172" s="8"/>
      <c r="V172" s="8"/>
      <c r="W172" s="8"/>
      <c r="X172" s="8"/>
      <c r="Y172" s="5" t="s">
        <v>44</v>
      </c>
      <c r="Z172" s="10" t="str">
        <f aca="false">REPLACE(AA172,SEARCH("M5-",AA172),LEN(AB172),AC172)</f>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AA172" s="8" t="s">
        <v>1070</v>
      </c>
      <c r="AB172" s="8" t="str">
        <f aca="false">IF(D172&lt;&gt;"No hacer",CONCATENATE(A172,"-",LEFT(C172),"-",IF(A171&lt;&gt;A172,1,IF(C171=C172,RIGHT(AB171)+1,1))))</f>
        <v>M5-G-20a-I-1</v>
      </c>
      <c r="AC172" s="8" t="str">
        <f aca="false">CONCATENATE(AB172,"-BR")</f>
        <v>M5-G-20a-I-1-BR</v>
      </c>
      <c r="AD172" s="5" t="s">
        <v>46</v>
      </c>
      <c r="AE172" s="5"/>
      <c r="AF172" s="5"/>
    </row>
    <row r="173" customFormat="false" ht="75" hidden="false" customHeight="true" outlineLevel="0" collapsed="false">
      <c r="A173" s="5" t="s">
        <v>1064</v>
      </c>
      <c r="B173" s="6" t="s">
        <v>1065</v>
      </c>
      <c r="C173" s="5" t="s">
        <v>48</v>
      </c>
      <c r="D173" s="5" t="s">
        <v>35</v>
      </c>
      <c r="E173" s="5"/>
      <c r="F173" s="8" t="s">
        <v>1071</v>
      </c>
      <c r="G173" s="8"/>
      <c r="H173" s="8"/>
      <c r="I173" s="5" t="s">
        <v>51</v>
      </c>
      <c r="J173" s="5" t="s">
        <v>346</v>
      </c>
      <c r="K173" s="6" t="s">
        <v>40</v>
      </c>
      <c r="L173" s="6" t="s">
        <v>40</v>
      </c>
      <c r="M173" s="5" t="s">
        <v>41</v>
      </c>
      <c r="N173" s="8" t="s">
        <v>1068</v>
      </c>
      <c r="O173" s="6" t="s">
        <v>1072</v>
      </c>
      <c r="P173" s="8"/>
      <c r="Q173" s="5"/>
      <c r="R173" s="8"/>
      <c r="S173" s="8"/>
      <c r="T173" s="8"/>
      <c r="U173" s="8"/>
      <c r="V173" s="8"/>
      <c r="W173" s="8"/>
      <c r="X173" s="8"/>
      <c r="Y173" s="5" t="s">
        <v>44</v>
      </c>
      <c r="Z173" s="10" t="str">
        <f aca="false">REPLACE(AA173,SEARCH("M5-",AA173),LEN(AB173),AC173)</f>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AA173" s="8" t="s">
        <v>1073</v>
      </c>
      <c r="AB173" s="8" t="str">
        <f aca="false">IF(D173&lt;&gt;"No hacer",CONCATENATE(A173,"-",LEFT(C173),"-",IF(A172&lt;&gt;A173,1,IF(C172=C173,RIGHT(AB172)+1,1))))</f>
        <v>M5-G-20a-E-1</v>
      </c>
      <c r="AC173" s="8" t="str">
        <f aca="false">CONCATENATE(AB173,"-BR")</f>
        <v>M5-G-20a-E-1-BR</v>
      </c>
      <c r="AD173" s="5" t="s">
        <v>46</v>
      </c>
      <c r="AE173" s="5"/>
      <c r="AF173" s="5"/>
    </row>
    <row r="174" customFormat="false" ht="75" hidden="false" customHeight="true" outlineLevel="0" collapsed="false">
      <c r="A174" s="5" t="s">
        <v>1064</v>
      </c>
      <c r="B174" s="6" t="s">
        <v>1065</v>
      </c>
      <c r="C174" s="5" t="s">
        <v>48</v>
      </c>
      <c r="D174" s="5" t="s">
        <v>35</v>
      </c>
      <c r="E174" s="5"/>
      <c r="F174" s="6" t="s">
        <v>1074</v>
      </c>
      <c r="G174" s="6"/>
      <c r="H174" s="8"/>
      <c r="I174" s="5" t="s">
        <v>51</v>
      </c>
      <c r="J174" s="5" t="s">
        <v>346</v>
      </c>
      <c r="K174" s="6" t="s">
        <v>40</v>
      </c>
      <c r="L174" s="6" t="s">
        <v>40</v>
      </c>
      <c r="M174" s="5" t="s">
        <v>41</v>
      </c>
      <c r="N174" s="8" t="s">
        <v>1068</v>
      </c>
      <c r="O174" s="6" t="s">
        <v>1072</v>
      </c>
      <c r="P174" s="8"/>
      <c r="Q174" s="5"/>
      <c r="R174" s="8"/>
      <c r="S174" s="8"/>
      <c r="T174" s="8"/>
      <c r="U174" s="8"/>
      <c r="V174" s="8"/>
      <c r="W174" s="8"/>
      <c r="X174" s="8"/>
      <c r="Y174" s="5" t="s">
        <v>44</v>
      </c>
      <c r="Z174" s="10" t="str">
        <f aca="false">REPLACE(AA174,SEARCH("M5-",AA174),LEN(AB174),AC174)</f>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AA174" s="8" t="s">
        <v>1075</v>
      </c>
      <c r="AB174" s="8" t="str">
        <f aca="false">IF(D174&lt;&gt;"No hacer",CONCATENATE(A174,"-",LEFT(C174),"-",IF(A173&lt;&gt;A174,1,IF(C173=C174,RIGHT(AB173)+1,1))))</f>
        <v>M5-G-20a-E-2</v>
      </c>
      <c r="AC174" s="8" t="str">
        <f aca="false">CONCATENATE(AB174,"-BR")</f>
        <v>M5-G-20a-E-2-BR</v>
      </c>
      <c r="AD174" s="5" t="s">
        <v>46</v>
      </c>
      <c r="AE174" s="5"/>
      <c r="AF174" s="5"/>
    </row>
    <row r="175" customFormat="false" ht="75" hidden="false" customHeight="true" outlineLevel="0" collapsed="false">
      <c r="A175" s="5" t="s">
        <v>1064</v>
      </c>
      <c r="B175" s="6" t="s">
        <v>1065</v>
      </c>
      <c r="C175" s="5" t="s">
        <v>48</v>
      </c>
      <c r="D175" s="5" t="s">
        <v>35</v>
      </c>
      <c r="E175" s="5"/>
      <c r="F175" s="6" t="s">
        <v>1076</v>
      </c>
      <c r="G175" s="6"/>
      <c r="H175" s="8"/>
      <c r="I175" s="5" t="s">
        <v>51</v>
      </c>
      <c r="J175" s="5" t="s">
        <v>346</v>
      </c>
      <c r="K175" s="6" t="s">
        <v>40</v>
      </c>
      <c r="L175" s="6" t="s">
        <v>40</v>
      </c>
      <c r="M175" s="5" t="s">
        <v>41</v>
      </c>
      <c r="N175" s="8" t="s">
        <v>1068</v>
      </c>
      <c r="O175" s="6" t="s">
        <v>1072</v>
      </c>
      <c r="P175" s="8"/>
      <c r="Q175" s="5"/>
      <c r="R175" s="8"/>
      <c r="S175" s="8"/>
      <c r="T175" s="8"/>
      <c r="U175" s="8"/>
      <c r="V175" s="8"/>
      <c r="W175" s="8"/>
      <c r="X175" s="8"/>
      <c r="Y175" s="5" t="s">
        <v>44</v>
      </c>
      <c r="Z175" s="10" t="str">
        <f aca="false">REPLACE(AA175,SEARCH("M5-",AA175),LEN(AB175),AC175)</f>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AA175" s="8" t="s">
        <v>1077</v>
      </c>
      <c r="AB175" s="8" t="str">
        <f aca="false">IF(D175&lt;&gt;"No hacer",CONCATENATE(A175,"-",LEFT(C175),"-",IF(A174&lt;&gt;A175,1,IF(C174=C175,RIGHT(AB174)+1,1))))</f>
        <v>M5-G-20a-E-3</v>
      </c>
      <c r="AC175" s="8" t="str">
        <f aca="false">CONCATENATE(AB175,"-BR")</f>
        <v>M5-G-20a-E-3-BR</v>
      </c>
      <c r="AD175" s="5" t="s">
        <v>46</v>
      </c>
      <c r="AE175" s="5"/>
      <c r="AF175" s="5"/>
    </row>
    <row r="176" customFormat="false" ht="75" hidden="false" customHeight="true" outlineLevel="0" collapsed="false">
      <c r="A176" s="5" t="s">
        <v>1078</v>
      </c>
      <c r="B176" s="6" t="s">
        <v>1079</v>
      </c>
      <c r="C176" s="5" t="s">
        <v>34</v>
      </c>
      <c r="D176" s="5" t="s">
        <v>35</v>
      </c>
      <c r="E176" s="5"/>
      <c r="F176" s="6" t="s">
        <v>1080</v>
      </c>
      <c r="G176" s="6"/>
      <c r="H176" s="6" t="s">
        <v>1081</v>
      </c>
      <c r="I176" s="5" t="s">
        <v>38</v>
      </c>
      <c r="J176" s="5" t="s">
        <v>586</v>
      </c>
      <c r="K176" s="6" t="s">
        <v>1082</v>
      </c>
      <c r="L176" s="6" t="s">
        <v>1082</v>
      </c>
      <c r="M176" s="5" t="s">
        <v>41</v>
      </c>
      <c r="N176" s="8" t="s">
        <v>1083</v>
      </c>
      <c r="O176" s="6" t="s">
        <v>1084</v>
      </c>
      <c r="P176" s="8"/>
      <c r="Q176" s="5"/>
      <c r="R176" s="8"/>
      <c r="S176" s="8"/>
      <c r="T176" s="8"/>
      <c r="U176" s="8"/>
      <c r="V176" s="8"/>
      <c r="W176" s="8"/>
      <c r="X176" s="8"/>
      <c r="Y176" s="5" t="s">
        <v>44</v>
      </c>
      <c r="Z176" s="10" t="str">
        <f aca="false">REPLACE(AA176,SEARCH("M5-",AA176),LEN(AB176),AC176)</f>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AA176" s="10" t="s">
        <v>1085</v>
      </c>
      <c r="AB176" s="8" t="str">
        <f aca="false">IF(D176&lt;&gt;"No hacer",CONCATENATE(A176,"-",LEFT(C176),"-",IF(A175&lt;&gt;A176,1,IF(C175=C176,RIGHT(AB175)+1,1))))</f>
        <v>M5-G-11a-I-1</v>
      </c>
      <c r="AC176" s="8" t="str">
        <f aca="false">CONCATENATE(AB176,"-BR")</f>
        <v>M5-G-11a-I-1-BR</v>
      </c>
      <c r="AD176" s="5" t="s">
        <v>46</v>
      </c>
      <c r="AE176" s="5" t="s">
        <v>351</v>
      </c>
      <c r="AF176" s="5" t="s">
        <v>47</v>
      </c>
    </row>
    <row r="177" customFormat="false" ht="75" hidden="false" customHeight="true" outlineLevel="0" collapsed="false">
      <c r="A177" s="5" t="s">
        <v>1078</v>
      </c>
      <c r="B177" s="6" t="s">
        <v>1079</v>
      </c>
      <c r="C177" s="5" t="s">
        <v>48</v>
      </c>
      <c r="D177" s="5" t="s">
        <v>35</v>
      </c>
      <c r="E177" s="5"/>
      <c r="F177" s="6" t="s">
        <v>1086</v>
      </c>
      <c r="G177" s="6"/>
      <c r="H177" s="6" t="s">
        <v>1081</v>
      </c>
      <c r="I177" s="5" t="s">
        <v>51</v>
      </c>
      <c r="J177" s="5" t="s">
        <v>592</v>
      </c>
      <c r="K177" s="6" t="s">
        <v>1087</v>
      </c>
      <c r="L177" s="6"/>
      <c r="M177" s="5" t="s">
        <v>41</v>
      </c>
      <c r="N177" s="8" t="s">
        <v>1083</v>
      </c>
      <c r="O177" s="6" t="s">
        <v>1088</v>
      </c>
      <c r="P177" s="8"/>
      <c r="Q177" s="5"/>
      <c r="R177" s="8"/>
      <c r="S177" s="8"/>
      <c r="T177" s="8"/>
      <c r="U177" s="8"/>
      <c r="V177" s="8"/>
      <c r="W177" s="8"/>
      <c r="X177" s="8"/>
      <c r="Y177" s="5" t="s">
        <v>44</v>
      </c>
      <c r="Z177" s="10" t="str">
        <f aca="false">REPLACE(AA177,SEARCH("M5-",AA177),LEN(AB177),AC177)</f>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AA177" s="10" t="s">
        <v>1089</v>
      </c>
      <c r="AB177" s="8" t="str">
        <f aca="false">IF(D177&lt;&gt;"No hacer",CONCATENATE(A177,"-",LEFT(C177),"-",IF(A176&lt;&gt;A177,1,IF(C176=C177,RIGHT(AB176)+1,1))))</f>
        <v>M5-G-11a-E-1</v>
      </c>
      <c r="AC177" s="8" t="str">
        <f aca="false">CONCATENATE(AB177,"-BR")</f>
        <v>M5-G-11a-E-1-BR</v>
      </c>
      <c r="AD177" s="5" t="s">
        <v>46</v>
      </c>
      <c r="AE177" s="5" t="s">
        <v>351</v>
      </c>
      <c r="AF177" s="5" t="s">
        <v>47</v>
      </c>
    </row>
    <row r="178" customFormat="false" ht="75" hidden="false" customHeight="true" outlineLevel="0" collapsed="false">
      <c r="A178" s="5" t="s">
        <v>1078</v>
      </c>
      <c r="B178" s="6" t="s">
        <v>1079</v>
      </c>
      <c r="C178" s="5" t="s">
        <v>48</v>
      </c>
      <c r="D178" s="5" t="s">
        <v>35</v>
      </c>
      <c r="E178" s="5"/>
      <c r="F178" s="6" t="s">
        <v>1086</v>
      </c>
      <c r="G178" s="6"/>
      <c r="H178" s="6" t="s">
        <v>1081</v>
      </c>
      <c r="I178" s="5" t="s">
        <v>51</v>
      </c>
      <c r="J178" s="5" t="s">
        <v>592</v>
      </c>
      <c r="K178" s="6" t="s">
        <v>1090</v>
      </c>
      <c r="L178" s="6"/>
      <c r="M178" s="5" t="s">
        <v>41</v>
      </c>
      <c r="N178" s="8" t="s">
        <v>1083</v>
      </c>
      <c r="O178" s="6" t="s">
        <v>1091</v>
      </c>
      <c r="P178" s="8"/>
      <c r="Q178" s="5"/>
      <c r="R178" s="8"/>
      <c r="S178" s="8"/>
      <c r="T178" s="8"/>
      <c r="U178" s="8"/>
      <c r="V178" s="8"/>
      <c r="W178" s="8"/>
      <c r="X178" s="8"/>
      <c r="Y178" s="5" t="s">
        <v>44</v>
      </c>
      <c r="Z178" s="10" t="str">
        <f aca="false">REPLACE(AA178,SEARCH("M5-",AA178),LEN(AB178),AC178)</f>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AA178" s="10" t="s">
        <v>1092</v>
      </c>
      <c r="AB178" s="8" t="str">
        <f aca="false">IF(D178&lt;&gt;"No hacer",CONCATENATE(A178,"-",LEFT(C178),"-",IF(A177&lt;&gt;A178,1,IF(C177=C178,RIGHT(AB177)+1,1))))</f>
        <v>M5-G-11a-E-2</v>
      </c>
      <c r="AC178" s="8" t="str">
        <f aca="false">CONCATENATE(AB178,"-BR")</f>
        <v>M5-G-11a-E-2-BR</v>
      </c>
      <c r="AD178" s="5" t="s">
        <v>46</v>
      </c>
      <c r="AE178" s="5" t="s">
        <v>351</v>
      </c>
      <c r="AF178" s="5" t="s">
        <v>47</v>
      </c>
    </row>
    <row r="179" customFormat="false" ht="75" hidden="false" customHeight="true" outlineLevel="0" collapsed="false">
      <c r="A179" s="5" t="s">
        <v>1078</v>
      </c>
      <c r="B179" s="6" t="s">
        <v>1079</v>
      </c>
      <c r="C179" s="5" t="s">
        <v>48</v>
      </c>
      <c r="D179" s="5" t="s">
        <v>35</v>
      </c>
      <c r="E179" s="5"/>
      <c r="F179" s="6" t="s">
        <v>1086</v>
      </c>
      <c r="G179" s="6"/>
      <c r="H179" s="6" t="s">
        <v>1081</v>
      </c>
      <c r="I179" s="5" t="s">
        <v>51</v>
      </c>
      <c r="J179" s="5" t="s">
        <v>592</v>
      </c>
      <c r="K179" s="6" t="s">
        <v>1093</v>
      </c>
      <c r="L179" s="6"/>
      <c r="M179" s="5" t="s">
        <v>41</v>
      </c>
      <c r="N179" s="8" t="s">
        <v>1083</v>
      </c>
      <c r="O179" s="6" t="s">
        <v>1094</v>
      </c>
      <c r="P179" s="8"/>
      <c r="Q179" s="5"/>
      <c r="R179" s="8"/>
      <c r="S179" s="8"/>
      <c r="T179" s="8"/>
      <c r="U179" s="8"/>
      <c r="V179" s="8"/>
      <c r="W179" s="8"/>
      <c r="X179" s="8"/>
      <c r="Y179" s="5" t="s">
        <v>44</v>
      </c>
      <c r="Z179" s="10" t="str">
        <f aca="false">REPLACE(AA179,SEARCH("M5-",AA179),LEN(AB179),AC179)</f>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AA179" s="10" t="s">
        <v>1095</v>
      </c>
      <c r="AB179" s="8" t="str">
        <f aca="false">IF(D179&lt;&gt;"No hacer",CONCATENATE(A179,"-",LEFT(C179),"-",IF(A178&lt;&gt;A179,1,IF(C178=C179,RIGHT(AB178)+1,1))))</f>
        <v>M5-G-11a-E-3</v>
      </c>
      <c r="AC179" s="8" t="str">
        <f aca="false">CONCATENATE(AB179,"-BR")</f>
        <v>M5-G-11a-E-3-BR</v>
      </c>
      <c r="AD179" s="5" t="s">
        <v>46</v>
      </c>
      <c r="AE179" s="5" t="s">
        <v>351</v>
      </c>
      <c r="AF179" s="5" t="s">
        <v>47</v>
      </c>
    </row>
    <row r="180" customFormat="false" ht="75" hidden="false" customHeight="true" outlineLevel="0" collapsed="false">
      <c r="A180" s="5" t="s">
        <v>1096</v>
      </c>
      <c r="B180" s="6" t="s">
        <v>1097</v>
      </c>
      <c r="C180" s="5" t="s">
        <v>34</v>
      </c>
      <c r="D180" s="5" t="s">
        <v>35</v>
      </c>
      <c r="E180" s="5"/>
      <c r="F180" s="6" t="s">
        <v>1098</v>
      </c>
      <c r="G180" s="6"/>
      <c r="H180" s="6" t="s">
        <v>1099</v>
      </c>
      <c r="I180" s="5" t="s">
        <v>38</v>
      </c>
      <c r="J180" s="5" t="s">
        <v>297</v>
      </c>
      <c r="K180" s="6" t="s">
        <v>40</v>
      </c>
      <c r="L180" s="6" t="s">
        <v>40</v>
      </c>
      <c r="M180" s="5" t="s">
        <v>41</v>
      </c>
      <c r="N180" s="8" t="s">
        <v>1100</v>
      </c>
      <c r="O180" s="6" t="s">
        <v>1101</v>
      </c>
      <c r="P180" s="8"/>
      <c r="Q180" s="5" t="s">
        <v>51</v>
      </c>
      <c r="R180" s="8"/>
      <c r="S180" s="8"/>
      <c r="T180" s="8"/>
      <c r="U180" s="8"/>
      <c r="V180" s="8"/>
      <c r="W180" s="8"/>
      <c r="X180" s="8"/>
      <c r="Y180" s="5" t="s">
        <v>44</v>
      </c>
      <c r="Z180" s="10" t="str">
        <f aca="false">REPLACE(AA180,SEARCH("M5-",AA180),LEN(AB180),AC180)</f>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AA180" s="10" t="s">
        <v>1102</v>
      </c>
      <c r="AB180" s="8" t="str">
        <f aca="false">IF(D180&lt;&gt;"No hacer",CONCATENATE(A180,"-",LEFT(C180),"-",IF(A179&lt;&gt;A180,1,IF(C179=C180,RIGHT(AB179)+1,1))))</f>
        <v>M5-G-11b-I-1</v>
      </c>
      <c r="AC180" s="8" t="str">
        <f aca="false">CONCATENATE(AB180,"-BR")</f>
        <v>M5-G-11b-I-1-BR</v>
      </c>
      <c r="AD180" s="5" t="s">
        <v>46</v>
      </c>
      <c r="AE180" s="5" t="s">
        <v>351</v>
      </c>
      <c r="AF180" s="5" t="s">
        <v>47</v>
      </c>
    </row>
    <row r="181" customFormat="false" ht="75" hidden="false" customHeight="true" outlineLevel="0" collapsed="false">
      <c r="A181" s="5" t="s">
        <v>1096</v>
      </c>
      <c r="B181" s="6" t="s">
        <v>1097</v>
      </c>
      <c r="C181" s="5" t="s">
        <v>48</v>
      </c>
      <c r="D181" s="5" t="s">
        <v>35</v>
      </c>
      <c r="E181" s="5"/>
      <c r="F181" s="8" t="s">
        <v>1103</v>
      </c>
      <c r="G181" s="8"/>
      <c r="H181" s="6" t="s">
        <v>1104</v>
      </c>
      <c r="I181" s="5" t="s">
        <v>51</v>
      </c>
      <c r="J181" s="5" t="s">
        <v>52</v>
      </c>
      <c r="K181" s="6" t="s">
        <v>1105</v>
      </c>
      <c r="L181" s="6" t="s">
        <v>1106</v>
      </c>
      <c r="M181" s="5" t="s">
        <v>63</v>
      </c>
      <c r="N181" s="8"/>
      <c r="O181" s="8"/>
      <c r="P181" s="8"/>
      <c r="Q181" s="5"/>
      <c r="R181" s="8"/>
      <c r="S181" s="8" t="s">
        <v>1107</v>
      </c>
      <c r="T181" s="8" t="s">
        <v>1108</v>
      </c>
      <c r="U181" s="8" t="s">
        <v>1109</v>
      </c>
      <c r="V181" s="8" t="s">
        <v>1110</v>
      </c>
      <c r="W181" s="8" t="s">
        <v>1111</v>
      </c>
      <c r="X181" s="8" t="s">
        <v>1112</v>
      </c>
      <c r="Y181" s="5" t="s">
        <v>44</v>
      </c>
      <c r="Z181" s="10" t="str">
        <f aca="false">REPLACE(AA181,SEARCH("M5-",AA181),LEN(AB181),AC181)</f>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1" s="10" t="s">
        <v>1113</v>
      </c>
      <c r="AB181" s="8" t="str">
        <f aca="false">IF(D181&lt;&gt;"No hacer",CONCATENATE(A181,"-",LEFT(C181),"-",IF(A180&lt;&gt;A181,1,IF(C180=C181,RIGHT(AB180)+1,1))))</f>
        <v>M5-G-11b-E-1</v>
      </c>
      <c r="AC181" s="8" t="str">
        <f aca="false">CONCATENATE(AB181,"-BR")</f>
        <v>M5-G-11b-E-1-BR</v>
      </c>
      <c r="AD181" s="5" t="s">
        <v>46</v>
      </c>
      <c r="AE181" s="5" t="s">
        <v>351</v>
      </c>
      <c r="AF181" s="5" t="s">
        <v>47</v>
      </c>
    </row>
    <row r="182" customFormat="false" ht="75" hidden="false" customHeight="true" outlineLevel="0" collapsed="false">
      <c r="A182" s="5" t="s">
        <v>1096</v>
      </c>
      <c r="B182" s="6" t="s">
        <v>1097</v>
      </c>
      <c r="C182" s="5" t="s">
        <v>48</v>
      </c>
      <c r="D182" s="5" t="s">
        <v>35</v>
      </c>
      <c r="E182" s="5"/>
      <c r="F182" s="20" t="s">
        <v>1114</v>
      </c>
      <c r="G182" s="6"/>
      <c r="H182" s="6" t="s">
        <v>1115</v>
      </c>
      <c r="I182" s="5" t="s">
        <v>51</v>
      </c>
      <c r="J182" s="5" t="s">
        <v>52</v>
      </c>
      <c r="K182" s="6" t="s">
        <v>1116</v>
      </c>
      <c r="L182" s="6" t="s">
        <v>1117</v>
      </c>
      <c r="M182" s="5" t="s">
        <v>63</v>
      </c>
      <c r="N182" s="8"/>
      <c r="O182" s="8"/>
      <c r="P182" s="8"/>
      <c r="Q182" s="5"/>
      <c r="R182" s="8"/>
      <c r="S182" s="8" t="s">
        <v>1118</v>
      </c>
      <c r="T182" s="8" t="s">
        <v>1119</v>
      </c>
      <c r="U182" s="8" t="s">
        <v>1109</v>
      </c>
      <c r="V182" s="8" t="s">
        <v>1120</v>
      </c>
      <c r="W182" s="8" t="s">
        <v>1121</v>
      </c>
      <c r="X182" s="8"/>
      <c r="Y182" s="5" t="s">
        <v>44</v>
      </c>
      <c r="Z182" s="10" t="str">
        <f aca="false">REPLACE(AA182,SEARCH("M5-",AA182),LEN(AB182),AC182)</f>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2" s="10" t="s">
        <v>1122</v>
      </c>
      <c r="AB182" s="8" t="str">
        <f aca="false">IF(D182&lt;&gt;"No hacer",CONCATENATE(A182,"-",LEFT(C182),"-",IF(A181&lt;&gt;A182,1,IF(C181=C182,RIGHT(AB181)+1,1))))</f>
        <v>M5-G-11b-E-2</v>
      </c>
      <c r="AC182" s="8" t="str">
        <f aca="false">CONCATENATE(AB182,"-BR")</f>
        <v>M5-G-11b-E-2-BR</v>
      </c>
      <c r="AD182" s="5" t="s">
        <v>46</v>
      </c>
      <c r="AE182" s="5" t="s">
        <v>351</v>
      </c>
      <c r="AF182" s="5" t="s">
        <v>47</v>
      </c>
    </row>
    <row r="183" customFormat="false" ht="75" hidden="false" customHeight="true" outlineLevel="0" collapsed="false">
      <c r="A183" s="5" t="s">
        <v>1096</v>
      </c>
      <c r="B183" s="6" t="s">
        <v>1097</v>
      </c>
      <c r="C183" s="5" t="s">
        <v>48</v>
      </c>
      <c r="D183" s="5" t="s">
        <v>35</v>
      </c>
      <c r="E183" s="5"/>
      <c r="F183" s="6" t="s">
        <v>1123</v>
      </c>
      <c r="G183" s="6"/>
      <c r="H183" s="6" t="s">
        <v>1124</v>
      </c>
      <c r="I183" s="5" t="s">
        <v>51</v>
      </c>
      <c r="J183" s="5" t="s">
        <v>52</v>
      </c>
      <c r="K183" s="6" t="s">
        <v>1125</v>
      </c>
      <c r="L183" s="6" t="s">
        <v>770</v>
      </c>
      <c r="M183" s="5" t="s">
        <v>63</v>
      </c>
      <c r="N183" s="8"/>
      <c r="O183" s="8"/>
      <c r="P183" s="8"/>
      <c r="Q183" s="5"/>
      <c r="R183" s="8"/>
      <c r="S183" s="8" t="s">
        <v>1126</v>
      </c>
      <c r="T183" s="8" t="s">
        <v>1127</v>
      </c>
      <c r="U183" s="8" t="s">
        <v>1109</v>
      </c>
      <c r="V183" s="8" t="s">
        <v>1128</v>
      </c>
      <c r="W183" s="8" t="s">
        <v>1111</v>
      </c>
      <c r="X183" s="8" t="s">
        <v>1112</v>
      </c>
      <c r="Y183" s="5" t="s">
        <v>44</v>
      </c>
      <c r="Z183" s="10" t="str">
        <f aca="false">REPLACE(AA183,SEARCH("M5-",AA183),LEN(AB183),AC183)</f>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3" s="10" t="s">
        <v>1129</v>
      </c>
      <c r="AB183" s="8" t="str">
        <f aca="false">IF(D183&lt;&gt;"No hacer",CONCATENATE(A183,"-",LEFT(C183),"-",IF(A182&lt;&gt;A183,1,IF(C182=C183,RIGHT(AB182)+1,1))))</f>
        <v>M5-G-11b-E-3</v>
      </c>
      <c r="AC183" s="8" t="str">
        <f aca="false">CONCATENATE(AB183,"-BR")</f>
        <v>M5-G-11b-E-3-BR</v>
      </c>
      <c r="AD183" s="5" t="s">
        <v>46</v>
      </c>
      <c r="AE183" s="5" t="s">
        <v>351</v>
      </c>
      <c r="AF183" s="5" t="s">
        <v>47</v>
      </c>
    </row>
    <row r="184" customFormat="false" ht="75" hidden="false" customHeight="true" outlineLevel="0" collapsed="false">
      <c r="A184" s="5" t="s">
        <v>1096</v>
      </c>
      <c r="B184" s="6" t="s">
        <v>1097</v>
      </c>
      <c r="C184" s="5" t="s">
        <v>58</v>
      </c>
      <c r="D184" s="5" t="s">
        <v>35</v>
      </c>
      <c r="E184" s="5"/>
      <c r="F184" s="6" t="s">
        <v>1130</v>
      </c>
      <c r="G184" s="6"/>
      <c r="H184" s="6" t="s">
        <v>1131</v>
      </c>
      <c r="I184" s="5" t="s">
        <v>38</v>
      </c>
      <c r="J184" s="5" t="s">
        <v>52</v>
      </c>
      <c r="K184" s="6" t="s">
        <v>1132</v>
      </c>
      <c r="L184" s="6" t="s">
        <v>1117</v>
      </c>
      <c r="M184" s="5" t="s">
        <v>63</v>
      </c>
      <c r="N184" s="8"/>
      <c r="O184" s="8"/>
      <c r="P184" s="8"/>
      <c r="Q184" s="5"/>
      <c r="R184" s="8"/>
      <c r="S184" s="8" t="s">
        <v>1133</v>
      </c>
      <c r="T184" s="8" t="s">
        <v>1134</v>
      </c>
      <c r="U184" s="8" t="s">
        <v>1135</v>
      </c>
      <c r="V184" s="8" t="s">
        <v>1120</v>
      </c>
      <c r="W184" s="8" t="s">
        <v>1136</v>
      </c>
      <c r="X184" s="8"/>
      <c r="Y184" s="5" t="s">
        <v>44</v>
      </c>
      <c r="Z184" s="10" t="str">
        <f aca="false">REPLACE(AA184,SEARCH("M5-",AA184),LEN(AB184),AC184)</f>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AA184" s="10" t="s">
        <v>1137</v>
      </c>
      <c r="AB184" s="8" t="str">
        <f aca="false">IF(D184&lt;&gt;"No hacer",CONCATENATE(A184,"-",LEFT(C184),"-",IF(A183&lt;&gt;A184,1,IF(C183=C184,RIGHT(AB183)+1,1))))</f>
        <v>M5-G-11b-A-1</v>
      </c>
      <c r="AC184" s="8" t="str">
        <f aca="false">CONCATENATE(AB184,"-BR")</f>
        <v>M5-G-11b-A-1-BR</v>
      </c>
      <c r="AD184" s="5" t="s">
        <v>46</v>
      </c>
      <c r="AE184" s="5" t="s">
        <v>351</v>
      </c>
      <c r="AF184" s="5" t="s">
        <v>47</v>
      </c>
    </row>
    <row r="185" customFormat="false" ht="75" hidden="false" customHeight="true" outlineLevel="0" collapsed="false">
      <c r="A185" s="5" t="s">
        <v>1096</v>
      </c>
      <c r="B185" s="6" t="s">
        <v>1097</v>
      </c>
      <c r="C185" s="5" t="s">
        <v>58</v>
      </c>
      <c r="D185" s="5" t="s">
        <v>35</v>
      </c>
      <c r="E185" s="5"/>
      <c r="F185" s="6" t="s">
        <v>1138</v>
      </c>
      <c r="G185" s="6"/>
      <c r="H185" s="6" t="s">
        <v>1139</v>
      </c>
      <c r="I185" s="5" t="s">
        <v>51</v>
      </c>
      <c r="J185" s="5" t="s">
        <v>52</v>
      </c>
      <c r="K185" s="6" t="s">
        <v>1140</v>
      </c>
      <c r="L185" s="6" t="s">
        <v>770</v>
      </c>
      <c r="M185" s="5" t="s">
        <v>63</v>
      </c>
      <c r="N185" s="8"/>
      <c r="O185" s="8"/>
      <c r="P185" s="8"/>
      <c r="Q185" s="5"/>
      <c r="R185" s="8"/>
      <c r="S185" s="8" t="s">
        <v>1107</v>
      </c>
      <c r="T185" s="8" t="s">
        <v>1108</v>
      </c>
      <c r="U185" s="8" t="s">
        <v>1109</v>
      </c>
      <c r="V185" s="8" t="s">
        <v>1110</v>
      </c>
      <c r="W185" s="8" t="s">
        <v>1111</v>
      </c>
      <c r="X185" s="8" t="s">
        <v>1112</v>
      </c>
      <c r="Y185" s="5" t="s">
        <v>44</v>
      </c>
      <c r="Z185" s="10" t="str">
        <f aca="false">REPLACE(AA185,SEARCH("M5-",AA185),LEN(AB185),AC185)</f>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5" s="10" t="s">
        <v>1141</v>
      </c>
      <c r="AB185" s="8" t="str">
        <f aca="false">IF(D185&lt;&gt;"No hacer",CONCATENATE(A185,"-",LEFT(C185),"-",IF(A184&lt;&gt;A185,1,IF(C184=C185,RIGHT(AB184)+1,1))))</f>
        <v>M5-G-11b-A-2</v>
      </c>
      <c r="AC185" s="8" t="str">
        <f aca="false">CONCATENATE(AB185,"-BR")</f>
        <v>M5-G-11b-A-2-BR</v>
      </c>
      <c r="AD185" s="5" t="s">
        <v>46</v>
      </c>
      <c r="AE185" s="5" t="s">
        <v>351</v>
      </c>
      <c r="AF185" s="5" t="s">
        <v>47</v>
      </c>
    </row>
    <row r="186" customFormat="false" ht="75" hidden="false" customHeight="true" outlineLevel="0" collapsed="false">
      <c r="A186" s="5" t="s">
        <v>1096</v>
      </c>
      <c r="B186" s="6" t="s">
        <v>1097</v>
      </c>
      <c r="C186" s="5" t="s">
        <v>58</v>
      </c>
      <c r="D186" s="5" t="s">
        <v>35</v>
      </c>
      <c r="E186" s="5"/>
      <c r="F186" s="6" t="s">
        <v>1142</v>
      </c>
      <c r="G186" s="6"/>
      <c r="H186" s="6" t="s">
        <v>1143</v>
      </c>
      <c r="I186" s="5" t="s">
        <v>51</v>
      </c>
      <c r="J186" s="5" t="s">
        <v>52</v>
      </c>
      <c r="K186" s="6" t="s">
        <v>1144</v>
      </c>
      <c r="L186" s="6" t="s">
        <v>770</v>
      </c>
      <c r="M186" s="5" t="s">
        <v>63</v>
      </c>
      <c r="N186" s="8"/>
      <c r="O186" s="8"/>
      <c r="P186" s="8"/>
      <c r="Q186" s="5"/>
      <c r="R186" s="8"/>
      <c r="S186" s="8" t="s">
        <v>1126</v>
      </c>
      <c r="T186" s="8" t="s">
        <v>1127</v>
      </c>
      <c r="U186" s="8" t="s">
        <v>1109</v>
      </c>
      <c r="V186" s="8" t="s">
        <v>1128</v>
      </c>
      <c r="W186" s="8" t="s">
        <v>1111</v>
      </c>
      <c r="X186" s="8" t="s">
        <v>1112</v>
      </c>
      <c r="Y186" s="5" t="s">
        <v>44</v>
      </c>
      <c r="Z186" s="10" t="str">
        <f aca="false">REPLACE(AA186,SEARCH("M5-",AA186),LEN(AB186),AC186)</f>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6" s="10" t="s">
        <v>1145</v>
      </c>
      <c r="AB186" s="8" t="str">
        <f aca="false">IF(D186&lt;&gt;"No hacer",CONCATENATE(A186,"-",LEFT(C186),"-",IF(A185&lt;&gt;A186,1,IF(C185=C186,RIGHT(AB185)+1,1))))</f>
        <v>M5-G-11b-A-3</v>
      </c>
      <c r="AC186" s="8" t="str">
        <f aca="false">CONCATENATE(AB186,"-BR")</f>
        <v>M5-G-11b-A-3-BR</v>
      </c>
      <c r="AD186" s="5" t="s">
        <v>46</v>
      </c>
      <c r="AE186" s="5" t="s">
        <v>351</v>
      </c>
      <c r="AF186" s="5" t="s">
        <v>47</v>
      </c>
    </row>
    <row r="187" customFormat="false" ht="75" hidden="false" customHeight="true" outlineLevel="0" collapsed="false">
      <c r="A187" s="5" t="s">
        <v>1096</v>
      </c>
      <c r="B187" s="6" t="s">
        <v>1097</v>
      </c>
      <c r="C187" s="5" t="s">
        <v>58</v>
      </c>
      <c r="D187" s="5" t="s">
        <v>35</v>
      </c>
      <c r="E187" s="5"/>
      <c r="F187" s="6" t="s">
        <v>1146</v>
      </c>
      <c r="G187" s="6"/>
      <c r="H187" s="6" t="s">
        <v>1147</v>
      </c>
      <c r="I187" s="5" t="s">
        <v>38</v>
      </c>
      <c r="J187" s="5" t="s">
        <v>52</v>
      </c>
      <c r="K187" s="6" t="s">
        <v>1148</v>
      </c>
      <c r="L187" s="6" t="s">
        <v>770</v>
      </c>
      <c r="M187" s="5" t="s">
        <v>63</v>
      </c>
      <c r="N187" s="8"/>
      <c r="O187" s="8"/>
      <c r="P187" s="8"/>
      <c r="Q187" s="5"/>
      <c r="R187" s="8"/>
      <c r="S187" s="8" t="s">
        <v>1149</v>
      </c>
      <c r="T187" s="8" t="s">
        <v>1150</v>
      </c>
      <c r="U187" s="8" t="s">
        <v>1135</v>
      </c>
      <c r="V187" s="8" t="s">
        <v>1151</v>
      </c>
      <c r="W187" s="8" t="s">
        <v>1152</v>
      </c>
      <c r="X187" s="8" t="s">
        <v>1112</v>
      </c>
      <c r="Y187" s="5" t="s">
        <v>44</v>
      </c>
      <c r="Z187" s="10" t="str">
        <f aca="false">REPLACE(AA187,SEARCH("M5-",AA187),LEN(AB187),AC187)</f>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AA187" s="10" t="s">
        <v>1153</v>
      </c>
      <c r="AB187" s="8" t="str">
        <f aca="false">IF(D187&lt;&gt;"No hacer",CONCATENATE(A187,"-",LEFT(C187),"-",IF(A186&lt;&gt;A187,1,IF(C186=C187,RIGHT(AB186)+1,1))))</f>
        <v>M5-G-11b-A-4</v>
      </c>
      <c r="AC187" s="8" t="str">
        <f aca="false">CONCATENATE(AB187,"-BR")</f>
        <v>M5-G-11b-A-4-BR</v>
      </c>
      <c r="AD187" s="5" t="s">
        <v>46</v>
      </c>
      <c r="AE187" s="5" t="s">
        <v>351</v>
      </c>
      <c r="AF187" s="5" t="s">
        <v>47</v>
      </c>
    </row>
    <row r="188" customFormat="false" ht="75" hidden="false" customHeight="true" outlineLevel="0" collapsed="false">
      <c r="A188" s="5" t="s">
        <v>1096</v>
      </c>
      <c r="B188" s="6" t="s">
        <v>1097</v>
      </c>
      <c r="C188" s="5" t="s">
        <v>58</v>
      </c>
      <c r="D188" s="5" t="s">
        <v>35</v>
      </c>
      <c r="E188" s="5"/>
      <c r="F188" s="6" t="s">
        <v>1154</v>
      </c>
      <c r="G188" s="6"/>
      <c r="H188" s="6" t="s">
        <v>1155</v>
      </c>
      <c r="I188" s="5" t="s">
        <v>51</v>
      </c>
      <c r="J188" s="5" t="s">
        <v>52</v>
      </c>
      <c r="K188" s="6" t="s">
        <v>1156</v>
      </c>
      <c r="L188" s="6" t="s">
        <v>1157</v>
      </c>
      <c r="M188" s="5" t="s">
        <v>63</v>
      </c>
      <c r="N188" s="8"/>
      <c r="O188" s="8"/>
      <c r="P188" s="8"/>
      <c r="Q188" s="5"/>
      <c r="R188" s="8"/>
      <c r="S188" s="8" t="s">
        <v>1107</v>
      </c>
      <c r="T188" s="8" t="s">
        <v>1108</v>
      </c>
      <c r="U188" s="8" t="s">
        <v>1109</v>
      </c>
      <c r="V188" s="8" t="s">
        <v>1158</v>
      </c>
      <c r="W188" s="8" t="s">
        <v>1159</v>
      </c>
      <c r="X188" s="8" t="s">
        <v>1160</v>
      </c>
      <c r="Y188" s="5" t="s">
        <v>44</v>
      </c>
      <c r="Z188" s="10" t="str">
        <f aca="false">REPLACE(AA188,SEARCH("M5-",AA188),LEN(AB188),AC188)</f>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AA188" s="10" t="s">
        <v>1161</v>
      </c>
      <c r="AB188" s="8" t="str">
        <f aca="false">IF(D188&lt;&gt;"No hacer",CONCATENATE(A188,"-",LEFT(C188),"-",IF(A187&lt;&gt;A188,1,IF(C187=C188,RIGHT(AB187)+1,1))))</f>
        <v>M5-G-11b-A-5</v>
      </c>
      <c r="AC188" s="8" t="str">
        <f aca="false">CONCATENATE(AB188,"-BR")</f>
        <v>M5-G-11b-A-5-BR</v>
      </c>
      <c r="AD188" s="5" t="s">
        <v>46</v>
      </c>
      <c r="AE188" s="5" t="s">
        <v>351</v>
      </c>
      <c r="AF188" s="5" t="s">
        <v>47</v>
      </c>
    </row>
    <row r="189" customFormat="false" ht="75" hidden="false" customHeight="true" outlineLevel="0" collapsed="false">
      <c r="A189" s="5" t="s">
        <v>1162</v>
      </c>
      <c r="B189" s="6" t="s">
        <v>1163</v>
      </c>
      <c r="C189" s="5" t="s">
        <v>34</v>
      </c>
      <c r="D189" s="5" t="s">
        <v>35</v>
      </c>
      <c r="E189" s="5"/>
      <c r="F189" s="6" t="s">
        <v>1164</v>
      </c>
      <c r="G189" s="6"/>
      <c r="H189" s="6" t="s">
        <v>1165</v>
      </c>
      <c r="I189" s="5" t="s">
        <v>38</v>
      </c>
      <c r="J189" s="5" t="s">
        <v>586</v>
      </c>
      <c r="K189" s="6" t="s">
        <v>40</v>
      </c>
      <c r="L189" s="6" t="s">
        <v>40</v>
      </c>
      <c r="M189" s="5" t="s">
        <v>41</v>
      </c>
      <c r="N189" s="8" t="s">
        <v>1166</v>
      </c>
      <c r="O189" s="6" t="s">
        <v>1167</v>
      </c>
      <c r="P189" s="8"/>
      <c r="Q189" s="5" t="s">
        <v>51</v>
      </c>
      <c r="R189" s="8"/>
      <c r="S189" s="8"/>
      <c r="T189" s="8"/>
      <c r="U189" s="8"/>
      <c r="V189" s="8"/>
      <c r="W189" s="8"/>
      <c r="X189" s="8"/>
      <c r="Y189" s="5" t="s">
        <v>44</v>
      </c>
      <c r="Z189" s="10" t="str">
        <f aca="false">REPLACE(AA189,SEARCH("M5-",AA189),LEN(AB189),AC189)</f>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AA189" s="10" t="s">
        <v>1168</v>
      </c>
      <c r="AB189" s="8" t="str">
        <f aca="false">IF(D189&lt;&gt;"No hacer",CONCATENATE(A189,"-",LEFT(C189),"-",IF(A188&lt;&gt;A189,1,IF(C188=C189,RIGHT(AB188)+1,1))))</f>
        <v>M5-G-12a-I-1</v>
      </c>
      <c r="AC189" s="8" t="str">
        <f aca="false">CONCATENATE(AB189,"-BR")</f>
        <v>M5-G-12a-I-1-BR</v>
      </c>
      <c r="AD189" s="5" t="s">
        <v>46</v>
      </c>
      <c r="AE189" s="5" t="s">
        <v>351</v>
      </c>
      <c r="AF189" s="5" t="s">
        <v>47</v>
      </c>
    </row>
    <row r="190" customFormat="false" ht="75" hidden="false" customHeight="true" outlineLevel="0" collapsed="false">
      <c r="A190" s="5" t="s">
        <v>1162</v>
      </c>
      <c r="B190" s="6" t="s">
        <v>1163</v>
      </c>
      <c r="C190" s="5" t="s">
        <v>48</v>
      </c>
      <c r="D190" s="5" t="s">
        <v>35</v>
      </c>
      <c r="E190" s="16"/>
      <c r="F190" s="6" t="s">
        <v>1169</v>
      </c>
      <c r="G190" s="6"/>
      <c r="H190" s="6" t="s">
        <v>1170</v>
      </c>
      <c r="I190" s="5" t="s">
        <v>51</v>
      </c>
      <c r="J190" s="5" t="s">
        <v>381</v>
      </c>
      <c r="K190" s="6" t="s">
        <v>1171</v>
      </c>
      <c r="L190" s="6" t="s">
        <v>40</v>
      </c>
      <c r="M190" s="5" t="s">
        <v>41</v>
      </c>
      <c r="N190" s="8" t="s">
        <v>1172</v>
      </c>
      <c r="O190" s="6" t="s">
        <v>1173</v>
      </c>
      <c r="P190" s="8"/>
      <c r="Q190" s="5"/>
      <c r="R190" s="8"/>
      <c r="S190" s="8"/>
      <c r="T190" s="8"/>
      <c r="U190" s="8"/>
      <c r="V190" s="8"/>
      <c r="W190" s="8"/>
      <c r="X190" s="8"/>
      <c r="Y190" s="5" t="s">
        <v>44</v>
      </c>
      <c r="Z190" s="10" t="str">
        <f aca="false">REPLACE(AA190,SEARCH("M5-",AA190),LEN(AB190),AC190)</f>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AA190" s="10" t="s">
        <v>1174</v>
      </c>
      <c r="AB190" s="8" t="str">
        <f aca="false">IF(D190&lt;&gt;"No hacer",CONCATENATE(A190,"-",LEFT(C190),"-",IF(A189&lt;&gt;A190,1,IF(C189=C190,RIGHT(AB189)+1,1))))</f>
        <v>M5-G-12a-E-1</v>
      </c>
      <c r="AC190" s="8" t="str">
        <f aca="false">CONCATENATE(AB190,"-BR")</f>
        <v>M5-G-12a-E-1-BR</v>
      </c>
      <c r="AD190" s="5" t="s">
        <v>46</v>
      </c>
      <c r="AE190" s="5" t="s">
        <v>351</v>
      </c>
      <c r="AF190" s="5" t="s">
        <v>47</v>
      </c>
    </row>
    <row r="191" customFormat="false" ht="75" hidden="false" customHeight="true" outlineLevel="0" collapsed="false">
      <c r="A191" s="5" t="s">
        <v>1162</v>
      </c>
      <c r="B191" s="6" t="s">
        <v>1163</v>
      </c>
      <c r="C191" s="5" t="s">
        <v>48</v>
      </c>
      <c r="D191" s="5" t="s">
        <v>35</v>
      </c>
      <c r="E191" s="5"/>
      <c r="F191" s="6" t="s">
        <v>1175</v>
      </c>
      <c r="G191" s="6"/>
      <c r="H191" s="6" t="s">
        <v>1170</v>
      </c>
      <c r="I191" s="5" t="s">
        <v>51</v>
      </c>
      <c r="J191" s="5" t="s">
        <v>381</v>
      </c>
      <c r="K191" s="6" t="s">
        <v>1176</v>
      </c>
      <c r="L191" s="6" t="s">
        <v>40</v>
      </c>
      <c r="M191" s="5" t="s">
        <v>41</v>
      </c>
      <c r="N191" s="8" t="s">
        <v>1177</v>
      </c>
      <c r="O191" s="6" t="s">
        <v>1178</v>
      </c>
      <c r="P191" s="8"/>
      <c r="Q191" s="5"/>
      <c r="R191" s="8"/>
      <c r="S191" s="8"/>
      <c r="T191" s="8"/>
      <c r="U191" s="8"/>
      <c r="V191" s="8"/>
      <c r="W191" s="8"/>
      <c r="X191" s="8"/>
      <c r="Y191" s="5" t="s">
        <v>44</v>
      </c>
      <c r="Z191" s="10" t="str">
        <f aca="false">REPLACE(AA191,SEARCH("M5-",AA191),LEN(AB191),AC191)</f>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AA191" s="10" t="s">
        <v>1179</v>
      </c>
      <c r="AB191" s="8" t="str">
        <f aca="false">IF(D191&lt;&gt;"No hacer",CONCATENATE(A191,"-",LEFT(C191),"-",IF(A190&lt;&gt;A191,1,IF(C190=C191,RIGHT(AB190)+1,1))))</f>
        <v>M5-G-12a-E-2</v>
      </c>
      <c r="AC191" s="8" t="str">
        <f aca="false">CONCATENATE(AB191,"-BR")</f>
        <v>M5-G-12a-E-2-BR</v>
      </c>
      <c r="AD191" s="5" t="s">
        <v>46</v>
      </c>
      <c r="AE191" s="5" t="s">
        <v>351</v>
      </c>
      <c r="AF191" s="5" t="s">
        <v>47</v>
      </c>
    </row>
    <row r="192" customFormat="false" ht="75" hidden="false" customHeight="true" outlineLevel="0" collapsed="false">
      <c r="A192" s="5" t="s">
        <v>1162</v>
      </c>
      <c r="B192" s="6" t="s">
        <v>1163</v>
      </c>
      <c r="C192" s="5" t="s">
        <v>48</v>
      </c>
      <c r="D192" s="5" t="s">
        <v>35</v>
      </c>
      <c r="E192" s="5"/>
      <c r="F192" s="6" t="s">
        <v>1180</v>
      </c>
      <c r="G192" s="6"/>
      <c r="H192" s="6" t="s">
        <v>1170</v>
      </c>
      <c r="I192" s="5" t="s">
        <v>51</v>
      </c>
      <c r="J192" s="5" t="s">
        <v>381</v>
      </c>
      <c r="K192" s="6" t="s">
        <v>1181</v>
      </c>
      <c r="L192" s="6" t="s">
        <v>40</v>
      </c>
      <c r="M192" s="5" t="s">
        <v>41</v>
      </c>
      <c r="N192" s="8" t="s">
        <v>1182</v>
      </c>
      <c r="O192" s="6" t="s">
        <v>1183</v>
      </c>
      <c r="P192" s="8"/>
      <c r="Q192" s="5"/>
      <c r="R192" s="8"/>
      <c r="S192" s="8"/>
      <c r="T192" s="8"/>
      <c r="U192" s="8"/>
      <c r="V192" s="8"/>
      <c r="W192" s="8"/>
      <c r="X192" s="8"/>
      <c r="Y192" s="5" t="s">
        <v>44</v>
      </c>
      <c r="Z192" s="10" t="str">
        <f aca="false">REPLACE(AA192,SEARCH("M5-",AA192),LEN(AB192),AC192)</f>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AA192" s="10" t="s">
        <v>1184</v>
      </c>
      <c r="AB192" s="8" t="str">
        <f aca="false">IF(D192&lt;&gt;"No hacer",CONCATENATE(A192,"-",LEFT(C192),"-",IF(A191&lt;&gt;A192,1,IF(C191=C192,RIGHT(AB191)+1,1))))</f>
        <v>M5-G-12a-E-3</v>
      </c>
      <c r="AC192" s="8" t="str">
        <f aca="false">CONCATENATE(AB192,"-BR")</f>
        <v>M5-G-12a-E-3-BR</v>
      </c>
      <c r="AD192" s="5" t="s">
        <v>46</v>
      </c>
      <c r="AE192" s="5" t="s">
        <v>351</v>
      </c>
      <c r="AF192" s="5" t="s">
        <v>47</v>
      </c>
    </row>
    <row r="193" customFormat="false" ht="75" hidden="false" customHeight="true" outlineLevel="0" collapsed="false">
      <c r="A193" s="5" t="s">
        <v>1185</v>
      </c>
      <c r="B193" s="6" t="s">
        <v>1186</v>
      </c>
      <c r="C193" s="5" t="s">
        <v>34</v>
      </c>
      <c r="D193" s="5" t="s">
        <v>35</v>
      </c>
      <c r="E193" s="5"/>
      <c r="F193" s="6" t="s">
        <v>1187</v>
      </c>
      <c r="G193" s="6"/>
      <c r="H193" s="6"/>
      <c r="I193" s="5" t="s">
        <v>38</v>
      </c>
      <c r="J193" s="5" t="s">
        <v>297</v>
      </c>
      <c r="K193" s="6" t="s">
        <v>40</v>
      </c>
      <c r="L193" s="6" t="s">
        <v>40</v>
      </c>
      <c r="M193" s="5" t="s">
        <v>41</v>
      </c>
      <c r="N193" s="8" t="s">
        <v>1188</v>
      </c>
      <c r="O193" s="6" t="s">
        <v>1189</v>
      </c>
      <c r="P193" s="8"/>
      <c r="Q193" s="5"/>
      <c r="R193" s="8"/>
      <c r="S193" s="8"/>
      <c r="T193" s="8"/>
      <c r="U193" s="8"/>
      <c r="V193" s="8"/>
      <c r="W193" s="8"/>
      <c r="X193" s="8"/>
      <c r="Y193" s="5" t="s">
        <v>44</v>
      </c>
      <c r="Z193" s="10" t="str">
        <f aca="false">REPLACE(AA193,SEARCH("M5-",AA193),LEN(AB193),AC193)</f>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AA193" s="8" t="s">
        <v>1190</v>
      </c>
      <c r="AB193" s="8" t="str">
        <f aca="false">IF(D193&lt;&gt;"No hacer",CONCATENATE(A193,"-",LEFT(C193),"-",IF(A192&lt;&gt;A193,1,IF(C192=C193,RIGHT(AB192)+1,1))))</f>
        <v>M5-G-24a-I-1</v>
      </c>
      <c r="AC193" s="8" t="str">
        <f aca="false">CONCATENATE(AB193,"-BR")</f>
        <v>M5-G-24a-I-1-BR</v>
      </c>
      <c r="AD193" s="5" t="s">
        <v>46</v>
      </c>
      <c r="AE193" s="5"/>
      <c r="AF193" s="5"/>
    </row>
    <row r="194" customFormat="false" ht="75" hidden="false" customHeight="true" outlineLevel="0" collapsed="false">
      <c r="A194" s="5" t="s">
        <v>1185</v>
      </c>
      <c r="B194" s="6" t="s">
        <v>1186</v>
      </c>
      <c r="C194" s="5" t="s">
        <v>48</v>
      </c>
      <c r="D194" s="5" t="s">
        <v>35</v>
      </c>
      <c r="E194" s="5"/>
      <c r="F194" s="6" t="s">
        <v>1191</v>
      </c>
      <c r="G194" s="6"/>
      <c r="H194" s="6" t="s">
        <v>1192</v>
      </c>
      <c r="I194" s="5" t="s">
        <v>38</v>
      </c>
      <c r="J194" s="5" t="s">
        <v>52</v>
      </c>
      <c r="K194" s="6" t="s">
        <v>1193</v>
      </c>
      <c r="L194" s="6" t="s">
        <v>1194</v>
      </c>
      <c r="M194" s="5" t="s">
        <v>63</v>
      </c>
      <c r="N194" s="8"/>
      <c r="O194" s="8"/>
      <c r="P194" s="8"/>
      <c r="Q194" s="5"/>
      <c r="R194" s="8"/>
      <c r="S194" s="8" t="s">
        <v>1195</v>
      </c>
      <c r="T194" s="8" t="s">
        <v>1196</v>
      </c>
      <c r="U194" s="8" t="s">
        <v>1197</v>
      </c>
      <c r="V194" s="8" t="s">
        <v>1198</v>
      </c>
      <c r="W194" s="8"/>
      <c r="X194" s="8"/>
      <c r="Y194" s="5" t="s">
        <v>44</v>
      </c>
      <c r="Z194" s="10" t="str">
        <f aca="false">REPLACE(AA194,SEARCH("M5-",AA194),LEN(AB194),AC194)</f>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AA194" s="8" t="s">
        <v>1199</v>
      </c>
      <c r="AB194" s="8" t="str">
        <f aca="false">IF(D194&lt;&gt;"No hacer",CONCATENATE(A194,"-",LEFT(C194),"-",IF(A193&lt;&gt;A194,1,IF(C193=C194,RIGHT(AB193)+1,1))))</f>
        <v>M5-G-24a-E-1</v>
      </c>
      <c r="AC194" s="8" t="str">
        <f aca="false">CONCATENATE(AB194,"-BR")</f>
        <v>M5-G-24a-E-1-BR</v>
      </c>
      <c r="AD194" s="5" t="s">
        <v>46</v>
      </c>
      <c r="AE194" s="5"/>
      <c r="AF194" s="5"/>
    </row>
    <row r="195" customFormat="false" ht="75" hidden="false" customHeight="true" outlineLevel="0" collapsed="false">
      <c r="A195" s="5" t="s">
        <v>1185</v>
      </c>
      <c r="B195" s="6" t="s">
        <v>1186</v>
      </c>
      <c r="C195" s="5" t="s">
        <v>58</v>
      </c>
      <c r="D195" s="5" t="s">
        <v>35</v>
      </c>
      <c r="E195" s="5"/>
      <c r="F195" s="6" t="s">
        <v>1200</v>
      </c>
      <c r="G195" s="6"/>
      <c r="H195" s="6" t="s">
        <v>1201</v>
      </c>
      <c r="I195" s="5" t="s">
        <v>38</v>
      </c>
      <c r="J195" s="5" t="s">
        <v>52</v>
      </c>
      <c r="K195" s="6" t="s">
        <v>1202</v>
      </c>
      <c r="L195" s="6" t="s">
        <v>1203</v>
      </c>
      <c r="M195" s="5" t="s">
        <v>63</v>
      </c>
      <c r="N195" s="8"/>
      <c r="O195" s="8"/>
      <c r="P195" s="8"/>
      <c r="Q195" s="5"/>
      <c r="R195" s="8"/>
      <c r="S195" s="8" t="s">
        <v>1204</v>
      </c>
      <c r="T195" s="8" t="s">
        <v>1205</v>
      </c>
      <c r="U195" s="8" t="s">
        <v>1206</v>
      </c>
      <c r="V195" s="8" t="s">
        <v>1207</v>
      </c>
      <c r="W195" s="8"/>
      <c r="X195" s="8"/>
      <c r="Y195" s="5" t="s">
        <v>44</v>
      </c>
      <c r="Z195" s="10" t="str">
        <f aca="false">REPLACE(AA195,SEARCH("M5-",AA195),LEN(AB195),AC195)</f>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AA195" s="8" t="s">
        <v>1208</v>
      </c>
      <c r="AB195" s="8" t="str">
        <f aca="false">IF(D195&lt;&gt;"No hacer",CONCATENATE(A195,"-",LEFT(C195),"-",IF(A194&lt;&gt;A195,1,IF(C194=C195,RIGHT(AB194)+1,1))))</f>
        <v>M5-G-24a-A-1</v>
      </c>
      <c r="AC195" s="8" t="str">
        <f aca="false">CONCATENATE(AB195,"-BR")</f>
        <v>M5-G-24a-A-1-BR</v>
      </c>
      <c r="AD195" s="5" t="s">
        <v>46</v>
      </c>
      <c r="AE195" s="5"/>
      <c r="AF195" s="5"/>
    </row>
    <row r="196" customFormat="false" ht="75" hidden="false" customHeight="true" outlineLevel="0" collapsed="false">
      <c r="A196" s="5" t="s">
        <v>1185</v>
      </c>
      <c r="B196" s="6" t="s">
        <v>1186</v>
      </c>
      <c r="C196" s="5" t="s">
        <v>58</v>
      </c>
      <c r="D196" s="5" t="s">
        <v>35</v>
      </c>
      <c r="E196" s="5"/>
      <c r="F196" s="6" t="s">
        <v>1209</v>
      </c>
      <c r="G196" s="6"/>
      <c r="H196" s="6" t="s">
        <v>1210</v>
      </c>
      <c r="I196" s="5" t="s">
        <v>38</v>
      </c>
      <c r="J196" s="5" t="s">
        <v>52</v>
      </c>
      <c r="K196" s="6" t="s">
        <v>1211</v>
      </c>
      <c r="L196" s="6" t="s">
        <v>1203</v>
      </c>
      <c r="M196" s="5" t="s">
        <v>63</v>
      </c>
      <c r="N196" s="8"/>
      <c r="O196" s="8"/>
      <c r="P196" s="8"/>
      <c r="Q196" s="5"/>
      <c r="R196" s="8"/>
      <c r="S196" s="8" t="s">
        <v>1212</v>
      </c>
      <c r="T196" s="8" t="s">
        <v>1213</v>
      </c>
      <c r="U196" s="8" t="s">
        <v>1214</v>
      </c>
      <c r="V196" s="8" t="s">
        <v>1215</v>
      </c>
      <c r="W196" s="8"/>
      <c r="X196" s="8"/>
      <c r="Y196" s="5" t="s">
        <v>44</v>
      </c>
      <c r="Z196" s="10" t="str">
        <f aca="false">REPLACE(AA196,SEARCH("M5-",AA196),LEN(AB196),AC196)</f>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AA196" s="8" t="s">
        <v>1216</v>
      </c>
      <c r="AB196" s="8" t="str">
        <f aca="false">IF(D196&lt;&gt;"No hacer",CONCATENATE(A196,"-",LEFT(C196),"-",IF(A195&lt;&gt;A196,1,IF(C195=C196,RIGHT(AB195)+1,1))))</f>
        <v>M5-G-24a-A-2</v>
      </c>
      <c r="AC196" s="8" t="str">
        <f aca="false">CONCATENATE(AB196,"-BR")</f>
        <v>M5-G-24a-A-2-BR</v>
      </c>
      <c r="AD196" s="5" t="s">
        <v>46</v>
      </c>
      <c r="AE196" s="5"/>
      <c r="AF196" s="5"/>
    </row>
    <row r="197" customFormat="false" ht="75" hidden="false" customHeight="true" outlineLevel="0" collapsed="false">
      <c r="A197" s="5" t="s">
        <v>1185</v>
      </c>
      <c r="B197" s="6" t="s">
        <v>1186</v>
      </c>
      <c r="C197" s="5" t="s">
        <v>58</v>
      </c>
      <c r="D197" s="5" t="s">
        <v>35</v>
      </c>
      <c r="E197" s="5"/>
      <c r="F197" s="6" t="s">
        <v>1217</v>
      </c>
      <c r="G197" s="6"/>
      <c r="H197" s="6" t="s">
        <v>1218</v>
      </c>
      <c r="I197" s="5" t="s">
        <v>38</v>
      </c>
      <c r="J197" s="5" t="s">
        <v>52</v>
      </c>
      <c r="K197" s="6" t="s">
        <v>1219</v>
      </c>
      <c r="L197" s="6" t="s">
        <v>1203</v>
      </c>
      <c r="M197" s="5" t="s">
        <v>63</v>
      </c>
      <c r="N197" s="8"/>
      <c r="O197" s="8"/>
      <c r="P197" s="8"/>
      <c r="Q197" s="5"/>
      <c r="R197" s="8"/>
      <c r="S197" s="8" t="s">
        <v>1220</v>
      </c>
      <c r="T197" s="8" t="s">
        <v>1221</v>
      </c>
      <c r="U197" s="8" t="s">
        <v>1222</v>
      </c>
      <c r="V197" s="8" t="s">
        <v>1223</v>
      </c>
      <c r="W197" s="8"/>
      <c r="X197" s="8"/>
      <c r="Y197" s="5" t="s">
        <v>44</v>
      </c>
      <c r="Z197" s="10" t="str">
        <f aca="false">REPLACE(AA197,SEARCH("M5-",AA197),LEN(AB197),AC197)</f>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AA197" s="8" t="s">
        <v>1224</v>
      </c>
      <c r="AB197" s="8" t="str">
        <f aca="false">IF(D197&lt;&gt;"No hacer",CONCATENATE(A197,"-",LEFT(C197),"-",IF(A196&lt;&gt;A197,1,IF(C196=C197,RIGHT(AB196)+1,1))))</f>
        <v>M5-G-24a-A-3</v>
      </c>
      <c r="AC197" s="8" t="str">
        <f aca="false">CONCATENATE(AB197,"-BR")</f>
        <v>M5-G-24a-A-3-BR</v>
      </c>
      <c r="AD197" s="5" t="s">
        <v>46</v>
      </c>
      <c r="AE197" s="5"/>
      <c r="AF197" s="5"/>
    </row>
    <row r="198" customFormat="false" ht="75" hidden="false" customHeight="true" outlineLevel="0" collapsed="false">
      <c r="A198" s="5" t="s">
        <v>1185</v>
      </c>
      <c r="B198" s="6" t="s">
        <v>1186</v>
      </c>
      <c r="C198" s="5" t="s">
        <v>58</v>
      </c>
      <c r="D198" s="5" t="s">
        <v>35</v>
      </c>
      <c r="E198" s="5"/>
      <c r="F198" s="6" t="s">
        <v>1225</v>
      </c>
      <c r="G198" s="6"/>
      <c r="H198" s="6" t="s">
        <v>1226</v>
      </c>
      <c r="I198" s="5" t="s">
        <v>38</v>
      </c>
      <c r="J198" s="5" t="s">
        <v>52</v>
      </c>
      <c r="K198" s="6" t="s">
        <v>1227</v>
      </c>
      <c r="L198" s="6" t="s">
        <v>1228</v>
      </c>
      <c r="M198" s="5" t="s">
        <v>63</v>
      </c>
      <c r="N198" s="8"/>
      <c r="O198" s="8"/>
      <c r="P198" s="8"/>
      <c r="Q198" s="5"/>
      <c r="R198" s="8"/>
      <c r="S198" s="8" t="s">
        <v>1229</v>
      </c>
      <c r="T198" s="8" t="s">
        <v>1230</v>
      </c>
      <c r="U198" s="8" t="s">
        <v>1231</v>
      </c>
      <c r="V198" s="8" t="s">
        <v>1232</v>
      </c>
      <c r="W198" s="8"/>
      <c r="X198" s="8"/>
      <c r="Y198" s="5" t="s">
        <v>44</v>
      </c>
      <c r="Z198" s="10" t="str">
        <f aca="false">REPLACE(AA198,SEARCH("M5-",AA198),LEN(AB198),AC198)</f>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AA198" s="8" t="s">
        <v>1233</v>
      </c>
      <c r="AB198" s="8" t="str">
        <f aca="false">IF(D198&lt;&gt;"No hacer",CONCATENATE(A198,"-",LEFT(C198),"-",IF(A197&lt;&gt;A198,1,IF(C197=C198,RIGHT(AB197)+1,1))))</f>
        <v>M5-G-24a-A-4</v>
      </c>
      <c r="AC198" s="8" t="str">
        <f aca="false">CONCATENATE(AB198,"-BR")</f>
        <v>M5-G-24a-A-4-BR</v>
      </c>
      <c r="AD198" s="5" t="s">
        <v>46</v>
      </c>
      <c r="AE198" s="5"/>
      <c r="AF198" s="5"/>
    </row>
    <row r="199" customFormat="false" ht="75" hidden="false" customHeight="true" outlineLevel="0" collapsed="false">
      <c r="A199" s="5" t="s">
        <v>1185</v>
      </c>
      <c r="B199" s="6" t="s">
        <v>1186</v>
      </c>
      <c r="C199" s="5" t="s">
        <v>58</v>
      </c>
      <c r="D199" s="5" t="s">
        <v>35</v>
      </c>
      <c r="E199" s="5"/>
      <c r="F199" s="6" t="s">
        <v>1234</v>
      </c>
      <c r="G199" s="6"/>
      <c r="H199" s="6" t="s">
        <v>1235</v>
      </c>
      <c r="I199" s="5" t="s">
        <v>38</v>
      </c>
      <c r="J199" s="5" t="s">
        <v>52</v>
      </c>
      <c r="K199" s="6" t="s">
        <v>1236</v>
      </c>
      <c r="L199" s="6" t="s">
        <v>1203</v>
      </c>
      <c r="M199" s="5" t="s">
        <v>63</v>
      </c>
      <c r="N199" s="8"/>
      <c r="O199" s="8"/>
      <c r="P199" s="8"/>
      <c r="Q199" s="5"/>
      <c r="R199" s="8"/>
      <c r="S199" s="8" t="s">
        <v>1237</v>
      </c>
      <c r="T199" s="8" t="s">
        <v>1205</v>
      </c>
      <c r="U199" s="8" t="s">
        <v>1206</v>
      </c>
      <c r="V199" s="8" t="s">
        <v>1238</v>
      </c>
      <c r="W199" s="8"/>
      <c r="X199" s="8"/>
      <c r="Y199" s="5" t="s">
        <v>44</v>
      </c>
      <c r="Z199" s="10" t="str">
        <f aca="false">REPLACE(AA199,SEARCH("M5-",AA199),LEN(AB199),AC199)</f>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AA199" s="8" t="s">
        <v>1239</v>
      </c>
      <c r="AB199" s="8" t="str">
        <f aca="false">IF(D199&lt;&gt;"No hacer",CONCATENATE(A199,"-",LEFT(C199),"-",IF(A198&lt;&gt;A199,1,IF(C198=C199,RIGHT(AB198)+1,1))))</f>
        <v>M5-G-24a-A-5</v>
      </c>
      <c r="AC199" s="8" t="str">
        <f aca="false">CONCATENATE(AB199,"-BR")</f>
        <v>M5-G-24a-A-5-BR</v>
      </c>
      <c r="AD199" s="5" t="s">
        <v>46</v>
      </c>
      <c r="AE199" s="5"/>
      <c r="AF199" s="5"/>
    </row>
    <row r="200" customFormat="false" ht="75" hidden="false" customHeight="true" outlineLevel="0" collapsed="false">
      <c r="A200" s="5" t="s">
        <v>1240</v>
      </c>
      <c r="B200" s="6" t="s">
        <v>1241</v>
      </c>
      <c r="C200" s="5" t="s">
        <v>34</v>
      </c>
      <c r="D200" s="5" t="s">
        <v>35</v>
      </c>
      <c r="E200" s="5"/>
      <c r="F200" s="6" t="s">
        <v>1242</v>
      </c>
      <c r="G200" s="6"/>
      <c r="H200" s="6" t="s">
        <v>1243</v>
      </c>
      <c r="I200" s="5" t="s">
        <v>38</v>
      </c>
      <c r="J200" s="5" t="s">
        <v>586</v>
      </c>
      <c r="K200" s="6" t="s">
        <v>40</v>
      </c>
      <c r="L200" s="6" t="s">
        <v>40</v>
      </c>
      <c r="M200" s="5" t="s">
        <v>41</v>
      </c>
      <c r="N200" s="8" t="s">
        <v>1244</v>
      </c>
      <c r="O200" s="6" t="s">
        <v>1245</v>
      </c>
      <c r="P200" s="8"/>
      <c r="Q200" s="5"/>
      <c r="R200" s="8"/>
      <c r="S200" s="8"/>
      <c r="T200" s="8"/>
      <c r="U200" s="8"/>
      <c r="V200" s="8"/>
      <c r="W200" s="8"/>
      <c r="X200" s="8"/>
      <c r="Y200" s="5" t="s">
        <v>44</v>
      </c>
      <c r="Z200" s="10" t="str">
        <f aca="false">REPLACE(AA200,SEARCH("M5-",AA200),LEN(AB200),AC200)</f>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AA200" s="10" t="s">
        <v>1246</v>
      </c>
      <c r="AB200" s="8" t="str">
        <f aca="false">IF(D200&lt;&gt;"No hacer",CONCATENATE(A200,"-",LEFT(C200),"-",IF(A199&lt;&gt;A200,1,IF(C199=C200,RIGHT(AB199)+1,1))))</f>
        <v>M5-G-13a-I-1</v>
      </c>
      <c r="AC200" s="8" t="str">
        <f aca="false">CONCATENATE(AB200,"-BR")</f>
        <v>M5-G-13a-I-1-BR</v>
      </c>
      <c r="AD200" s="5" t="s">
        <v>46</v>
      </c>
      <c r="AE200" s="5" t="s">
        <v>351</v>
      </c>
      <c r="AF200" s="5" t="s">
        <v>47</v>
      </c>
    </row>
    <row r="201" customFormat="false" ht="75" hidden="false" customHeight="true" outlineLevel="0" collapsed="false">
      <c r="A201" s="5" t="s">
        <v>1240</v>
      </c>
      <c r="B201" s="6" t="s">
        <v>1241</v>
      </c>
      <c r="C201" s="5" t="s">
        <v>48</v>
      </c>
      <c r="D201" s="5" t="s">
        <v>35</v>
      </c>
      <c r="E201" s="16"/>
      <c r="F201" s="6" t="s">
        <v>1247</v>
      </c>
      <c r="G201" s="6"/>
      <c r="H201" s="6"/>
      <c r="I201" s="5" t="s">
        <v>51</v>
      </c>
      <c r="J201" s="5" t="s">
        <v>346</v>
      </c>
      <c r="K201" s="6" t="s">
        <v>40</v>
      </c>
      <c r="L201" s="6" t="s">
        <v>40</v>
      </c>
      <c r="M201" s="5" t="s">
        <v>41</v>
      </c>
      <c r="N201" s="8" t="s">
        <v>1248</v>
      </c>
      <c r="O201" s="6" t="s">
        <v>1249</v>
      </c>
      <c r="P201" s="8"/>
      <c r="Q201" s="5"/>
      <c r="R201" s="8"/>
      <c r="S201" s="8"/>
      <c r="T201" s="8"/>
      <c r="U201" s="8"/>
      <c r="V201" s="8"/>
      <c r="W201" s="8"/>
      <c r="X201" s="8"/>
      <c r="Y201" s="5" t="s">
        <v>44</v>
      </c>
      <c r="Z201" s="10" t="str">
        <f aca="false">REPLACE(AA201,SEARCH("M5-",AA201),LEN(AB201),AC201)</f>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AA201" s="10" t="s">
        <v>1250</v>
      </c>
      <c r="AB201" s="8" t="str">
        <f aca="false">IF(D201&lt;&gt;"No hacer",CONCATENATE(A201,"-",LEFT(C201),"-",IF(A200&lt;&gt;A201,1,IF(C200=C201,RIGHT(AB200)+1,1))))</f>
        <v>M5-G-13a-E-1</v>
      </c>
      <c r="AC201" s="8" t="str">
        <f aca="false">CONCATENATE(AB201,"-BR")</f>
        <v>M5-G-13a-E-1-BR</v>
      </c>
      <c r="AD201" s="5" t="s">
        <v>46</v>
      </c>
      <c r="AE201" s="5" t="s">
        <v>351</v>
      </c>
      <c r="AF201" s="5" t="s">
        <v>47</v>
      </c>
    </row>
    <row r="202" customFormat="false" ht="75" hidden="false" customHeight="true" outlineLevel="0" collapsed="false">
      <c r="A202" s="5" t="s">
        <v>1240</v>
      </c>
      <c r="B202" s="6" t="s">
        <v>1241</v>
      </c>
      <c r="C202" s="5" t="s">
        <v>48</v>
      </c>
      <c r="D202" s="5" t="s">
        <v>35</v>
      </c>
      <c r="E202" s="5"/>
      <c r="F202" s="6" t="s">
        <v>1251</v>
      </c>
      <c r="G202" s="6"/>
      <c r="H202" s="6"/>
      <c r="I202" s="5" t="s">
        <v>51</v>
      </c>
      <c r="J202" s="5" t="s">
        <v>346</v>
      </c>
      <c r="K202" s="6" t="s">
        <v>40</v>
      </c>
      <c r="L202" s="6" t="s">
        <v>40</v>
      </c>
      <c r="M202" s="5" t="s">
        <v>41</v>
      </c>
      <c r="N202" s="8" t="s">
        <v>1252</v>
      </c>
      <c r="O202" s="6" t="s">
        <v>1253</v>
      </c>
      <c r="P202" s="8"/>
      <c r="Q202" s="5"/>
      <c r="R202" s="8"/>
      <c r="S202" s="8"/>
      <c r="T202" s="8"/>
      <c r="U202" s="8"/>
      <c r="V202" s="8"/>
      <c r="W202" s="8"/>
      <c r="X202" s="8"/>
      <c r="Y202" s="5" t="s">
        <v>44</v>
      </c>
      <c r="Z202" s="10" t="str">
        <f aca="false">REPLACE(AA202,SEARCH("M5-",AA202),LEN(AB202),AC202)</f>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AA202" s="10" t="s">
        <v>1254</v>
      </c>
      <c r="AB202" s="8" t="str">
        <f aca="false">IF(D202&lt;&gt;"No hacer",CONCATENATE(A202,"-",LEFT(C202),"-",IF(A201&lt;&gt;A202,1,IF(C201=C202,RIGHT(AB201)+1,1))))</f>
        <v>M5-G-13a-E-2</v>
      </c>
      <c r="AC202" s="8" t="str">
        <f aca="false">CONCATENATE(AB202,"-BR")</f>
        <v>M5-G-13a-E-2-BR</v>
      </c>
      <c r="AD202" s="5" t="s">
        <v>46</v>
      </c>
      <c r="AE202" s="5" t="s">
        <v>351</v>
      </c>
      <c r="AF202" s="5" t="s">
        <v>47</v>
      </c>
    </row>
    <row r="203" customFormat="false" ht="75" hidden="false" customHeight="true" outlineLevel="0" collapsed="false">
      <c r="A203" s="5" t="s">
        <v>1255</v>
      </c>
      <c r="B203" s="6" t="s">
        <v>1256</v>
      </c>
      <c r="C203" s="5" t="s">
        <v>34</v>
      </c>
      <c r="D203" s="5" t="s">
        <v>35</v>
      </c>
      <c r="E203" s="5"/>
      <c r="F203" s="6" t="s">
        <v>1257</v>
      </c>
      <c r="G203" s="6"/>
      <c r="H203" s="6" t="s">
        <v>1258</v>
      </c>
      <c r="I203" s="5" t="s">
        <v>51</v>
      </c>
      <c r="J203" s="5" t="s">
        <v>654</v>
      </c>
      <c r="K203" s="6" t="s">
        <v>1259</v>
      </c>
      <c r="L203" s="6" t="s">
        <v>1260</v>
      </c>
      <c r="M203" s="5" t="s">
        <v>41</v>
      </c>
      <c r="N203" s="8" t="s">
        <v>1261</v>
      </c>
      <c r="O203" s="6" t="s">
        <v>1262</v>
      </c>
      <c r="P203" s="8"/>
      <c r="Q203" s="5"/>
      <c r="R203" s="8"/>
      <c r="S203" s="8"/>
      <c r="T203" s="8"/>
      <c r="U203" s="8"/>
      <c r="V203" s="8"/>
      <c r="W203" s="8"/>
      <c r="X203" s="8"/>
      <c r="Y203" s="5" t="s">
        <v>44</v>
      </c>
      <c r="Z203" s="10" t="str">
        <f aca="false">REPLACE(AA203,SEARCH("M5-",AA203),LEN(AB203),AC203)</f>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AA203" s="8" t="s">
        <v>1263</v>
      </c>
      <c r="AB203" s="8" t="str">
        <f aca="false">IF(D203&lt;&gt;"No hacer",CONCATENATE(A203,"-",LEFT(C203),"-",IF(A202&lt;&gt;A203,1,IF(C202=C203,RIGHT(AB202)+1,1))))</f>
        <v>M5-G-21a-I-1</v>
      </c>
      <c r="AC203" s="8" t="str">
        <f aca="false">CONCATENATE(AB203,"-BR")</f>
        <v>M5-G-21a-I-1-BR</v>
      </c>
      <c r="AD203" s="5" t="s">
        <v>46</v>
      </c>
      <c r="AE203" s="5"/>
      <c r="AF203" s="5" t="s">
        <v>47</v>
      </c>
    </row>
    <row r="204" customFormat="false" ht="75" hidden="false" customHeight="true" outlineLevel="0" collapsed="false">
      <c r="A204" s="5" t="s">
        <v>1255</v>
      </c>
      <c r="B204" s="6" t="s">
        <v>1256</v>
      </c>
      <c r="C204" s="5" t="s">
        <v>34</v>
      </c>
      <c r="D204" s="5" t="s">
        <v>35</v>
      </c>
      <c r="E204" s="5"/>
      <c r="F204" s="6" t="s">
        <v>1257</v>
      </c>
      <c r="G204" s="6"/>
      <c r="H204" s="6" t="s">
        <v>1258</v>
      </c>
      <c r="I204" s="5" t="s">
        <v>51</v>
      </c>
      <c r="J204" s="5" t="s">
        <v>654</v>
      </c>
      <c r="K204" s="6" t="s">
        <v>1264</v>
      </c>
      <c r="L204" s="6" t="s">
        <v>1265</v>
      </c>
      <c r="M204" s="5" t="s">
        <v>41</v>
      </c>
      <c r="N204" s="8" t="s">
        <v>1266</v>
      </c>
      <c r="O204" s="6" t="s">
        <v>1267</v>
      </c>
      <c r="P204" s="8"/>
      <c r="Q204" s="5"/>
      <c r="R204" s="8"/>
      <c r="S204" s="8"/>
      <c r="T204" s="8"/>
      <c r="U204" s="8"/>
      <c r="V204" s="8"/>
      <c r="W204" s="8"/>
      <c r="X204" s="8"/>
      <c r="Y204" s="5" t="s">
        <v>44</v>
      </c>
      <c r="Z204" s="10" t="str">
        <f aca="false">REPLACE(AA204,SEARCH("M5-",AA204),LEN(AB204),AC204)</f>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AA204" s="8" t="s">
        <v>1268</v>
      </c>
      <c r="AB204" s="8" t="str">
        <f aca="false">IF(D204&lt;&gt;"No hacer",CONCATENATE(A204,"-",LEFT(C204),"-",IF(A203&lt;&gt;A204,1,IF(C203=C204,RIGHT(AB203)+1,1))))</f>
        <v>M5-G-21a-I-2</v>
      </c>
      <c r="AC204" s="8" t="str">
        <f aca="false">CONCATENATE(AB204,"-BR")</f>
        <v>M5-G-21a-I-2-BR</v>
      </c>
      <c r="AD204" s="5" t="s">
        <v>46</v>
      </c>
      <c r="AE204" s="5"/>
      <c r="AF204" s="5" t="s">
        <v>47</v>
      </c>
    </row>
    <row r="205" customFormat="false" ht="75" hidden="false" customHeight="true" outlineLevel="0" collapsed="false">
      <c r="A205" s="5" t="s">
        <v>1255</v>
      </c>
      <c r="B205" s="6" t="s">
        <v>1256</v>
      </c>
      <c r="C205" s="5" t="s">
        <v>48</v>
      </c>
      <c r="D205" s="5" t="s">
        <v>35</v>
      </c>
      <c r="E205" s="5"/>
      <c r="F205" s="6" t="s">
        <v>1269</v>
      </c>
      <c r="G205" s="6"/>
      <c r="H205" s="6" t="s">
        <v>1270</v>
      </c>
      <c r="I205" s="5" t="s">
        <v>51</v>
      </c>
      <c r="J205" s="5" t="s">
        <v>592</v>
      </c>
      <c r="K205" s="6" t="s">
        <v>40</v>
      </c>
      <c r="L205" s="6" t="s">
        <v>1271</v>
      </c>
      <c r="M205" s="5" t="s">
        <v>41</v>
      </c>
      <c r="N205" s="8" t="s">
        <v>1272</v>
      </c>
      <c r="O205" s="6" t="s">
        <v>1273</v>
      </c>
      <c r="P205" s="8"/>
      <c r="Q205" s="5"/>
      <c r="R205" s="8"/>
      <c r="S205" s="8"/>
      <c r="T205" s="8"/>
      <c r="U205" s="8"/>
      <c r="V205" s="8"/>
      <c r="W205" s="8"/>
      <c r="X205" s="8"/>
      <c r="Y205" s="5" t="s">
        <v>44</v>
      </c>
      <c r="Z205" s="10" t="str">
        <f aca="false">REPLACE(AA205,SEARCH("M5-",AA205),LEN(AB205),AC205)</f>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AA205" s="8" t="s">
        <v>1274</v>
      </c>
      <c r="AB205" s="8" t="str">
        <f aca="false">IF(D205&lt;&gt;"No hacer",CONCATENATE(A205,"-",LEFT(C205),"-",IF(A204&lt;&gt;A205,1,IF(C204=C205,RIGHT(AB204)+1,1))))</f>
        <v>M5-G-21a-E-1</v>
      </c>
      <c r="AC205" s="8" t="str">
        <f aca="false">CONCATENATE(AB205,"-BR")</f>
        <v>M5-G-21a-E-1-BR</v>
      </c>
      <c r="AD205" s="5" t="s">
        <v>46</v>
      </c>
      <c r="AE205" s="5"/>
      <c r="AF205" s="5" t="s">
        <v>47</v>
      </c>
    </row>
    <row r="206" customFormat="false" ht="75" hidden="false" customHeight="true" outlineLevel="0" collapsed="false">
      <c r="A206" s="5" t="s">
        <v>1255</v>
      </c>
      <c r="B206" s="6" t="s">
        <v>1256</v>
      </c>
      <c r="C206" s="5" t="s">
        <v>48</v>
      </c>
      <c r="D206" s="5" t="s">
        <v>35</v>
      </c>
      <c r="E206" s="5"/>
      <c r="F206" s="6" t="s">
        <v>1269</v>
      </c>
      <c r="G206" s="6"/>
      <c r="H206" s="6" t="s">
        <v>1270</v>
      </c>
      <c r="I206" s="5" t="s">
        <v>51</v>
      </c>
      <c r="J206" s="5" t="s">
        <v>592</v>
      </c>
      <c r="K206" s="6" t="s">
        <v>40</v>
      </c>
      <c r="L206" s="6" t="s">
        <v>1275</v>
      </c>
      <c r="M206" s="5" t="s">
        <v>41</v>
      </c>
      <c r="N206" s="8" t="s">
        <v>1272</v>
      </c>
      <c r="O206" s="6" t="s">
        <v>1276</v>
      </c>
      <c r="P206" s="8"/>
      <c r="Q206" s="5"/>
      <c r="R206" s="8"/>
      <c r="S206" s="8"/>
      <c r="T206" s="8"/>
      <c r="U206" s="8"/>
      <c r="V206" s="8"/>
      <c r="W206" s="8"/>
      <c r="X206" s="8"/>
      <c r="Y206" s="5" t="s">
        <v>44</v>
      </c>
      <c r="Z206" s="10" t="str">
        <f aca="false">REPLACE(AA206,SEARCH("M5-",AA206),LEN(AB206),AC206)</f>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AA206" s="8" t="s">
        <v>1277</v>
      </c>
      <c r="AB206" s="8" t="str">
        <f aca="false">IF(D206&lt;&gt;"No hacer",CONCATENATE(A206,"-",LEFT(C206),"-",IF(A205&lt;&gt;A206,1,IF(C205=C206,RIGHT(AB205)+1,1))))</f>
        <v>M5-G-21a-E-2</v>
      </c>
      <c r="AC206" s="8" t="str">
        <f aca="false">CONCATENATE(AB206,"-BR")</f>
        <v>M5-G-21a-E-2-BR</v>
      </c>
      <c r="AD206" s="5" t="s">
        <v>46</v>
      </c>
      <c r="AE206" s="5"/>
      <c r="AF206" s="5" t="s">
        <v>47</v>
      </c>
    </row>
    <row r="207" customFormat="false" ht="75" hidden="false" customHeight="true" outlineLevel="0" collapsed="false">
      <c r="A207" s="5" t="s">
        <v>1278</v>
      </c>
      <c r="B207" s="6" t="s">
        <v>1279</v>
      </c>
      <c r="C207" s="5" t="s">
        <v>34</v>
      </c>
      <c r="D207" s="5" t="s">
        <v>35</v>
      </c>
      <c r="E207" s="5"/>
      <c r="F207" s="6" t="s">
        <v>1280</v>
      </c>
      <c r="G207" s="6"/>
      <c r="H207" s="6" t="s">
        <v>1281</v>
      </c>
      <c r="I207" s="5" t="s">
        <v>51</v>
      </c>
      <c r="J207" s="5" t="s">
        <v>381</v>
      </c>
      <c r="K207" s="6" t="s">
        <v>40</v>
      </c>
      <c r="L207" s="6" t="s">
        <v>1282</v>
      </c>
      <c r="M207" s="5" t="s">
        <v>41</v>
      </c>
      <c r="N207" s="8" t="s">
        <v>1283</v>
      </c>
      <c r="O207" s="6" t="s">
        <v>1284</v>
      </c>
      <c r="P207" s="8"/>
      <c r="Q207" s="5"/>
      <c r="R207" s="8"/>
      <c r="S207" s="8"/>
      <c r="T207" s="8"/>
      <c r="U207" s="8"/>
      <c r="V207" s="8"/>
      <c r="W207" s="8"/>
      <c r="X207" s="8"/>
      <c r="Y207" s="5" t="s">
        <v>44</v>
      </c>
      <c r="Z207" s="10" t="str">
        <f aca="false">REPLACE(AA207,SEARCH("M5-",AA207),LEN(AB207),AC207)</f>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AA207" s="10" t="s">
        <v>1285</v>
      </c>
      <c r="AB207" s="8" t="str">
        <f aca="false">IF(D207&lt;&gt;"No hacer",CONCATENATE(A207,"-",LEFT(C207),"-",IF(A206&lt;&gt;A207,1,IF(C206=C207,RIGHT(AB206)+1,1))))</f>
        <v>M5-G-13b-I-1</v>
      </c>
      <c r="AC207" s="8" t="str">
        <f aca="false">CONCATENATE(AB207,"-BR")</f>
        <v>M5-G-13b-I-1-BR</v>
      </c>
      <c r="AD207" s="5" t="s">
        <v>46</v>
      </c>
      <c r="AE207" s="5" t="s">
        <v>351</v>
      </c>
      <c r="AF207" s="5" t="s">
        <v>47</v>
      </c>
    </row>
    <row r="208" customFormat="false" ht="75" hidden="false" customHeight="true" outlineLevel="0" collapsed="false">
      <c r="A208" s="5" t="s">
        <v>1278</v>
      </c>
      <c r="B208" s="6" t="s">
        <v>1279</v>
      </c>
      <c r="C208" s="5" t="s">
        <v>34</v>
      </c>
      <c r="D208" s="5" t="s">
        <v>35</v>
      </c>
      <c r="E208" s="5"/>
      <c r="F208" s="6" t="s">
        <v>1286</v>
      </c>
      <c r="G208" s="6"/>
      <c r="H208" s="6" t="s">
        <v>1281</v>
      </c>
      <c r="I208" s="5" t="s">
        <v>51</v>
      </c>
      <c r="J208" s="5" t="s">
        <v>381</v>
      </c>
      <c r="K208" s="6" t="s">
        <v>40</v>
      </c>
      <c r="L208" s="6" t="s">
        <v>1282</v>
      </c>
      <c r="M208" s="5" t="s">
        <v>41</v>
      </c>
      <c r="N208" s="8" t="s">
        <v>1283</v>
      </c>
      <c r="O208" s="6" t="s">
        <v>1284</v>
      </c>
      <c r="P208" s="8"/>
      <c r="Q208" s="5"/>
      <c r="R208" s="8"/>
      <c r="S208" s="8"/>
      <c r="T208" s="8"/>
      <c r="U208" s="8"/>
      <c r="V208" s="8"/>
      <c r="W208" s="8"/>
      <c r="X208" s="8"/>
      <c r="Y208" s="5" t="s">
        <v>44</v>
      </c>
      <c r="Z208" s="10" t="str">
        <f aca="false">REPLACE(AA208,SEARCH("M5-",AA208),LEN(AB208),AC208)</f>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AA208" s="10" t="s">
        <v>1287</v>
      </c>
      <c r="AB208" s="8" t="str">
        <f aca="false">IF(D208&lt;&gt;"No hacer",CONCATENATE(A208,"-",LEFT(C208),"-",IF(A207&lt;&gt;A208,1,IF(C207=C208,RIGHT(AB207)+1,1))))</f>
        <v>M5-G-13b-I-2</v>
      </c>
      <c r="AC208" s="8" t="str">
        <f aca="false">CONCATENATE(AB208,"-BR")</f>
        <v>M5-G-13b-I-2-BR</v>
      </c>
      <c r="AD208" s="5" t="s">
        <v>46</v>
      </c>
      <c r="AE208" s="5" t="s">
        <v>351</v>
      </c>
      <c r="AF208" s="5" t="s">
        <v>47</v>
      </c>
    </row>
    <row r="209" customFormat="false" ht="75" hidden="false" customHeight="true" outlineLevel="0" collapsed="false">
      <c r="A209" s="5" t="s">
        <v>1278</v>
      </c>
      <c r="B209" s="6" t="s">
        <v>1279</v>
      </c>
      <c r="C209" s="5" t="s">
        <v>34</v>
      </c>
      <c r="D209" s="5" t="s">
        <v>35</v>
      </c>
      <c r="E209" s="5"/>
      <c r="F209" s="6" t="s">
        <v>1288</v>
      </c>
      <c r="G209" s="6"/>
      <c r="H209" s="6" t="s">
        <v>1281</v>
      </c>
      <c r="I209" s="5" t="s">
        <v>51</v>
      </c>
      <c r="J209" s="5" t="s">
        <v>381</v>
      </c>
      <c r="K209" s="6" t="s">
        <v>40</v>
      </c>
      <c r="L209" s="6" t="s">
        <v>1282</v>
      </c>
      <c r="M209" s="5" t="s">
        <v>41</v>
      </c>
      <c r="N209" s="8" t="s">
        <v>1283</v>
      </c>
      <c r="O209" s="6" t="s">
        <v>1284</v>
      </c>
      <c r="P209" s="8"/>
      <c r="Q209" s="5"/>
      <c r="R209" s="8"/>
      <c r="S209" s="8"/>
      <c r="T209" s="8"/>
      <c r="U209" s="8"/>
      <c r="V209" s="8"/>
      <c r="W209" s="8"/>
      <c r="X209" s="8"/>
      <c r="Y209" s="5" t="s">
        <v>44</v>
      </c>
      <c r="Z209" s="10" t="str">
        <f aca="false">REPLACE(AA209,SEARCH("M5-",AA209),LEN(AB209),AC209)</f>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AA209" s="10" t="s">
        <v>1289</v>
      </c>
      <c r="AB209" s="8" t="str">
        <f aca="false">IF(D209&lt;&gt;"No hacer",CONCATENATE(A209,"-",LEFT(C209),"-",IF(A208&lt;&gt;A209,1,IF(C208=C209,RIGHT(AB208)+1,1))))</f>
        <v>M5-G-13b-I-3</v>
      </c>
      <c r="AC209" s="8" t="str">
        <f aca="false">CONCATENATE(AB209,"-BR")</f>
        <v>M5-G-13b-I-3-BR</v>
      </c>
      <c r="AD209" s="5" t="s">
        <v>46</v>
      </c>
      <c r="AE209" s="5" t="s">
        <v>351</v>
      </c>
      <c r="AF209" s="5" t="s">
        <v>47</v>
      </c>
    </row>
    <row r="210" customFormat="false" ht="75" hidden="false" customHeight="true" outlineLevel="0" collapsed="false">
      <c r="A210" s="5" t="s">
        <v>1278</v>
      </c>
      <c r="B210" s="6" t="s">
        <v>1279</v>
      </c>
      <c r="C210" s="5" t="s">
        <v>48</v>
      </c>
      <c r="D210" s="5" t="s">
        <v>35</v>
      </c>
      <c r="E210" s="16"/>
      <c r="F210" s="6" t="s">
        <v>1290</v>
      </c>
      <c r="G210" s="6"/>
      <c r="H210" s="6" t="s">
        <v>1291</v>
      </c>
      <c r="I210" s="5" t="s">
        <v>51</v>
      </c>
      <c r="J210" s="5" t="s">
        <v>52</v>
      </c>
      <c r="K210" s="6" t="s">
        <v>40</v>
      </c>
      <c r="L210" s="6" t="s">
        <v>1292</v>
      </c>
      <c r="M210" s="5" t="s">
        <v>41</v>
      </c>
      <c r="N210" s="8" t="s">
        <v>1283</v>
      </c>
      <c r="O210" s="6" t="s">
        <v>1293</v>
      </c>
      <c r="P210" s="8"/>
      <c r="Q210" s="5" t="s">
        <v>1294</v>
      </c>
      <c r="R210" s="8"/>
      <c r="S210" s="8"/>
      <c r="T210" s="8"/>
      <c r="U210" s="8"/>
      <c r="V210" s="8"/>
      <c r="W210" s="8"/>
      <c r="X210" s="8"/>
      <c r="Y210" s="5" t="s">
        <v>44</v>
      </c>
      <c r="Z210" s="10" t="str">
        <f aca="false">REPLACE(AA210,SEARCH("M5-",AA210),LEN(AB210),AC210)</f>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AA210" s="10" t="s">
        <v>1295</v>
      </c>
      <c r="AB210" s="8" t="str">
        <f aca="false">IF(D210&lt;&gt;"No hacer",CONCATENATE(A210,"-",LEFT(C210),"-",IF(A209&lt;&gt;A210,1,IF(C209=C210,RIGHT(AB209)+1,1))))</f>
        <v>M5-G-13b-E-1</v>
      </c>
      <c r="AC210" s="8" t="str">
        <f aca="false">CONCATENATE(AB210,"-BR")</f>
        <v>M5-G-13b-E-1-BR</v>
      </c>
      <c r="AD210" s="5" t="s">
        <v>46</v>
      </c>
      <c r="AE210" s="5" t="s">
        <v>351</v>
      </c>
      <c r="AF210" s="5" t="s">
        <v>47</v>
      </c>
    </row>
    <row r="211" customFormat="false" ht="75" hidden="false" customHeight="true" outlineLevel="0" collapsed="false">
      <c r="A211" s="5" t="s">
        <v>1278</v>
      </c>
      <c r="B211" s="6" t="s">
        <v>1279</v>
      </c>
      <c r="C211" s="5" t="s">
        <v>48</v>
      </c>
      <c r="D211" s="5" t="s">
        <v>35</v>
      </c>
      <c r="E211" s="16"/>
      <c r="F211" s="6" t="s">
        <v>1296</v>
      </c>
      <c r="G211" s="6"/>
      <c r="H211" s="6"/>
      <c r="I211" s="5" t="s">
        <v>51</v>
      </c>
      <c r="J211" s="5" t="s">
        <v>52</v>
      </c>
      <c r="K211" s="6" t="s">
        <v>40</v>
      </c>
      <c r="L211" s="6" t="s">
        <v>1297</v>
      </c>
      <c r="M211" s="5" t="s">
        <v>41</v>
      </c>
      <c r="N211" s="8" t="s">
        <v>1283</v>
      </c>
      <c r="O211" s="6" t="s">
        <v>1298</v>
      </c>
      <c r="P211" s="8"/>
      <c r="Q211" s="5" t="s">
        <v>1294</v>
      </c>
      <c r="R211" s="8"/>
      <c r="S211" s="8"/>
      <c r="T211" s="8"/>
      <c r="U211" s="8"/>
      <c r="V211" s="8"/>
      <c r="W211" s="8"/>
      <c r="X211" s="8"/>
      <c r="Y211" s="5" t="s">
        <v>44</v>
      </c>
      <c r="Z211" s="10" t="str">
        <f aca="false">REPLACE(AA211,SEARCH("M5-",AA211),LEN(AB211),AC211)</f>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AA211" s="10" t="s">
        <v>1299</v>
      </c>
      <c r="AB211" s="8" t="str">
        <f aca="false">IF(D211&lt;&gt;"No hacer",CONCATENATE(A211,"-",LEFT(C211),"-",IF(A210&lt;&gt;A211,1,IF(C210=C211,RIGHT(AB210)+1,1))))</f>
        <v>M5-G-13b-E-2</v>
      </c>
      <c r="AC211" s="8" t="str">
        <f aca="false">CONCATENATE(AB211,"-BR")</f>
        <v>M5-G-13b-E-2-BR</v>
      </c>
      <c r="AD211" s="5" t="s">
        <v>46</v>
      </c>
      <c r="AE211" s="5" t="s">
        <v>351</v>
      </c>
      <c r="AF211" s="5" t="s">
        <v>47</v>
      </c>
    </row>
    <row r="212" customFormat="false" ht="75" hidden="false" customHeight="true" outlineLevel="0" collapsed="false">
      <c r="A212" s="5" t="s">
        <v>1278</v>
      </c>
      <c r="B212" s="6" t="s">
        <v>1279</v>
      </c>
      <c r="C212" s="5" t="s">
        <v>48</v>
      </c>
      <c r="D212" s="5" t="s">
        <v>35</v>
      </c>
      <c r="E212" s="5"/>
      <c r="F212" s="6" t="s">
        <v>1300</v>
      </c>
      <c r="G212" s="6"/>
      <c r="H212" s="6"/>
      <c r="I212" s="5" t="s">
        <v>51</v>
      </c>
      <c r="J212" s="5" t="s">
        <v>52</v>
      </c>
      <c r="K212" s="6" t="s">
        <v>40</v>
      </c>
      <c r="L212" s="6" t="s">
        <v>1301</v>
      </c>
      <c r="M212" s="5" t="s">
        <v>41</v>
      </c>
      <c r="N212" s="8" t="s">
        <v>1283</v>
      </c>
      <c r="O212" s="6" t="s">
        <v>1302</v>
      </c>
      <c r="P212" s="8"/>
      <c r="Q212" s="5" t="s">
        <v>1294</v>
      </c>
      <c r="R212" s="8"/>
      <c r="S212" s="8"/>
      <c r="T212" s="8"/>
      <c r="U212" s="8"/>
      <c r="V212" s="8"/>
      <c r="W212" s="8"/>
      <c r="X212" s="8"/>
      <c r="Y212" s="5" t="s">
        <v>44</v>
      </c>
      <c r="Z212" s="10" t="str">
        <f aca="false">REPLACE(AA212,SEARCH("M5-",AA212),LEN(AB212),AC212)</f>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AA212" s="10" t="s">
        <v>1303</v>
      </c>
      <c r="AB212" s="8" t="str">
        <f aca="false">IF(D212&lt;&gt;"No hacer",CONCATENATE(A212,"-",LEFT(C212),"-",IF(A211&lt;&gt;A212,1,IF(C211=C212,RIGHT(AB211)+1,1))))</f>
        <v>M5-G-13b-E-3</v>
      </c>
      <c r="AC212" s="8" t="str">
        <f aca="false">CONCATENATE(AB212,"-BR")</f>
        <v>M5-G-13b-E-3-BR</v>
      </c>
      <c r="AD212" s="5" t="s">
        <v>46</v>
      </c>
      <c r="AE212" s="5" t="s">
        <v>351</v>
      </c>
      <c r="AF212" s="5" t="s">
        <v>47</v>
      </c>
    </row>
    <row r="213" customFormat="false" ht="75" hidden="false" customHeight="true" outlineLevel="0" collapsed="false">
      <c r="A213" s="5" t="s">
        <v>1304</v>
      </c>
      <c r="B213" s="6" t="s">
        <v>1305</v>
      </c>
      <c r="C213" s="5" t="s">
        <v>34</v>
      </c>
      <c r="D213" s="19" t="s">
        <v>35</v>
      </c>
      <c r="E213" s="16"/>
      <c r="F213" s="6" t="s">
        <v>1306</v>
      </c>
      <c r="G213" s="6"/>
      <c r="H213" s="6" t="s">
        <v>1307</v>
      </c>
      <c r="I213" s="5" t="s">
        <v>51</v>
      </c>
      <c r="J213" s="5" t="s">
        <v>297</v>
      </c>
      <c r="K213" s="6" t="s">
        <v>40</v>
      </c>
      <c r="L213" s="6" t="s">
        <v>40</v>
      </c>
      <c r="M213" s="5" t="s">
        <v>41</v>
      </c>
      <c r="N213" s="8" t="s">
        <v>1308</v>
      </c>
      <c r="O213" s="6" t="s">
        <v>1309</v>
      </c>
      <c r="P213" s="8"/>
      <c r="Q213" s="5"/>
      <c r="R213" s="8"/>
      <c r="S213" s="8"/>
      <c r="T213" s="8"/>
      <c r="U213" s="8"/>
      <c r="V213" s="8"/>
      <c r="W213" s="8"/>
      <c r="X213" s="8"/>
      <c r="Y213" s="5" t="s">
        <v>44</v>
      </c>
      <c r="Z213" s="10" t="str">
        <f aca="false">REPLACE(AA213,SEARCH("M5-",AA213),LEN(AB213),AC213)</f>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3" s="10" t="s">
        <v>1310</v>
      </c>
      <c r="AB213" s="8" t="str">
        <f aca="false">IF(D213&lt;&gt;"No hacer",CONCATENATE(A213,"-",LEFT(C213),"-",IF(A212&lt;&gt;A213,1,IF(C212=C213,RIGHT(AB212)+1,1))))</f>
        <v>M5-G-13c-I-1</v>
      </c>
      <c r="AC213" s="8" t="str">
        <f aca="false">CONCATENATE(AB213,"-BR")</f>
        <v>M5-G-13c-I-1-BR</v>
      </c>
      <c r="AD213" s="5" t="s">
        <v>46</v>
      </c>
      <c r="AE213" s="5" t="s">
        <v>351</v>
      </c>
      <c r="AF213" s="5" t="s">
        <v>47</v>
      </c>
    </row>
    <row r="214" customFormat="false" ht="75" hidden="false" customHeight="true" outlineLevel="0" collapsed="false">
      <c r="A214" s="5" t="s">
        <v>1304</v>
      </c>
      <c r="B214" s="6" t="s">
        <v>1305</v>
      </c>
      <c r="C214" s="5" t="s">
        <v>34</v>
      </c>
      <c r="D214" s="5" t="s">
        <v>35</v>
      </c>
      <c r="E214" s="5"/>
      <c r="F214" s="6" t="s">
        <v>1311</v>
      </c>
      <c r="G214" s="6"/>
      <c r="H214" s="6" t="s">
        <v>1307</v>
      </c>
      <c r="I214" s="5" t="s">
        <v>51</v>
      </c>
      <c r="J214" s="5" t="s">
        <v>297</v>
      </c>
      <c r="K214" s="6" t="s">
        <v>40</v>
      </c>
      <c r="L214" s="6" t="s">
        <v>40</v>
      </c>
      <c r="M214" s="5" t="s">
        <v>41</v>
      </c>
      <c r="N214" s="8" t="s">
        <v>1312</v>
      </c>
      <c r="O214" s="6" t="s">
        <v>1313</v>
      </c>
      <c r="P214" s="8"/>
      <c r="Q214" s="5"/>
      <c r="R214" s="8"/>
      <c r="S214" s="8"/>
      <c r="T214" s="8"/>
      <c r="U214" s="8"/>
      <c r="V214" s="8"/>
      <c r="W214" s="8"/>
      <c r="X214" s="8"/>
      <c r="Y214" s="5" t="s">
        <v>44</v>
      </c>
      <c r="Z214" s="10" t="str">
        <f aca="false">REPLACE(AA214,SEARCH("M5-",AA214),LEN(AB214),AC214)</f>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AA214" s="10" t="s">
        <v>1314</v>
      </c>
      <c r="AB214" s="8" t="str">
        <f aca="false">IF(D214&lt;&gt;"No hacer",CONCATENATE(A214,"-",LEFT(C214),"-",IF(A213&lt;&gt;A214,1,IF(C213=C214,RIGHT(AB213)+1,1))))</f>
        <v>M5-G-13c-I-2</v>
      </c>
      <c r="AC214" s="8" t="str">
        <f aca="false">CONCATENATE(AB214,"-BR")</f>
        <v>M5-G-13c-I-2-BR</v>
      </c>
      <c r="AD214" s="5" t="s">
        <v>46</v>
      </c>
      <c r="AE214" s="5" t="s">
        <v>351</v>
      </c>
      <c r="AF214" s="5" t="s">
        <v>47</v>
      </c>
    </row>
    <row r="215" customFormat="false" ht="75" hidden="false" customHeight="true" outlineLevel="0" collapsed="false">
      <c r="A215" s="5" t="s">
        <v>1304</v>
      </c>
      <c r="B215" s="6" t="s">
        <v>1305</v>
      </c>
      <c r="C215" s="5" t="s">
        <v>34</v>
      </c>
      <c r="D215" s="19" t="s">
        <v>35</v>
      </c>
      <c r="E215" s="19"/>
      <c r="F215" s="6" t="s">
        <v>1315</v>
      </c>
      <c r="G215" s="6"/>
      <c r="H215" s="6" t="s">
        <v>1307</v>
      </c>
      <c r="I215" s="5" t="s">
        <v>51</v>
      </c>
      <c r="J215" s="5" t="s">
        <v>297</v>
      </c>
      <c r="K215" s="6" t="s">
        <v>40</v>
      </c>
      <c r="L215" s="6" t="s">
        <v>40</v>
      </c>
      <c r="M215" s="5" t="s">
        <v>41</v>
      </c>
      <c r="N215" s="8" t="s">
        <v>1316</v>
      </c>
      <c r="O215" s="6" t="s">
        <v>1317</v>
      </c>
      <c r="P215" s="8"/>
      <c r="Q215" s="5"/>
      <c r="R215" s="8"/>
      <c r="S215" s="8"/>
      <c r="T215" s="8"/>
      <c r="U215" s="8"/>
      <c r="V215" s="8"/>
      <c r="W215" s="8"/>
      <c r="X215" s="8"/>
      <c r="Y215" s="5" t="s">
        <v>44</v>
      </c>
      <c r="Z215" s="10" t="str">
        <f aca="false">REPLACE(AA215,SEARCH("M5-",AA215),LEN(AB215),AC215)</f>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AA215" s="10" t="s">
        <v>1318</v>
      </c>
      <c r="AB215" s="8" t="str">
        <f aca="false">IF(D215&lt;&gt;"No hacer",CONCATENATE(A215,"-",LEFT(C215),"-",IF(A214&lt;&gt;A215,1,IF(C214=C215,RIGHT(AB214)+1,1))))</f>
        <v>M5-G-13c-I-3</v>
      </c>
      <c r="AC215" s="8" t="str">
        <f aca="false">CONCATENATE(AB215,"-BR")</f>
        <v>M5-G-13c-I-3-BR</v>
      </c>
      <c r="AD215" s="5" t="s">
        <v>46</v>
      </c>
      <c r="AE215" s="5" t="s">
        <v>351</v>
      </c>
      <c r="AF215" s="5" t="s">
        <v>47</v>
      </c>
    </row>
    <row r="216" customFormat="false" ht="75" hidden="false" customHeight="true" outlineLevel="0" collapsed="false">
      <c r="A216" s="5" t="s">
        <v>1304</v>
      </c>
      <c r="B216" s="6" t="s">
        <v>1305</v>
      </c>
      <c r="C216" s="5" t="s">
        <v>48</v>
      </c>
      <c r="D216" s="5" t="s">
        <v>35</v>
      </c>
      <c r="E216" s="5"/>
      <c r="F216" s="6" t="s">
        <v>1319</v>
      </c>
      <c r="G216" s="6"/>
      <c r="H216" s="6" t="s">
        <v>1320</v>
      </c>
      <c r="I216" s="5" t="s">
        <v>51</v>
      </c>
      <c r="J216" s="5" t="s">
        <v>592</v>
      </c>
      <c r="K216" s="6" t="s">
        <v>40</v>
      </c>
      <c r="L216" s="6" t="s">
        <v>1321</v>
      </c>
      <c r="M216" s="5" t="s">
        <v>41</v>
      </c>
      <c r="N216" s="8" t="s">
        <v>1322</v>
      </c>
      <c r="O216" s="6" t="s">
        <v>1323</v>
      </c>
      <c r="P216" s="8"/>
      <c r="Q216" s="5"/>
      <c r="R216" s="8"/>
      <c r="S216" s="8"/>
      <c r="T216" s="8"/>
      <c r="U216" s="8"/>
      <c r="V216" s="8"/>
      <c r="W216" s="8"/>
      <c r="X216" s="8"/>
      <c r="Y216" s="5" t="s">
        <v>44</v>
      </c>
      <c r="Z216" s="10" t="str">
        <f aca="false">REPLACE(AA216,SEARCH("M5-",AA216),LEN(AB216),AC216)</f>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AA216" s="18" t="s">
        <v>1324</v>
      </c>
      <c r="AB216" s="8" t="str">
        <f aca="false">IF(D216&lt;&gt;"No hacer",CONCATENATE(A216,"-",LEFT(C216),"-",IF(A215&lt;&gt;A216,1,IF(C215=C216,RIGHT(AB215)+1,1))))</f>
        <v>M5-G-13c-E-1</v>
      </c>
      <c r="AC216" s="8" t="str">
        <f aca="false">CONCATENATE(AB216,"-BR")</f>
        <v>M5-G-13c-E-1-BR</v>
      </c>
      <c r="AD216" s="5" t="s">
        <v>46</v>
      </c>
      <c r="AE216" s="5" t="s">
        <v>351</v>
      </c>
      <c r="AF216" s="5" t="s">
        <v>47</v>
      </c>
    </row>
    <row r="217" customFormat="false" ht="75" hidden="false" customHeight="true" outlineLevel="0" collapsed="false">
      <c r="A217" s="5" t="s">
        <v>1304</v>
      </c>
      <c r="B217" s="6" t="s">
        <v>1305</v>
      </c>
      <c r="C217" s="5" t="s">
        <v>48</v>
      </c>
      <c r="D217" s="5" t="s">
        <v>35</v>
      </c>
      <c r="E217" s="5"/>
      <c r="F217" s="6" t="s">
        <v>1319</v>
      </c>
      <c r="G217" s="6"/>
      <c r="H217" s="6" t="s">
        <v>1320</v>
      </c>
      <c r="I217" s="5" t="s">
        <v>51</v>
      </c>
      <c r="J217" s="5" t="s">
        <v>592</v>
      </c>
      <c r="K217" s="6" t="s">
        <v>40</v>
      </c>
      <c r="L217" s="6" t="s">
        <v>1325</v>
      </c>
      <c r="M217" s="5" t="s">
        <v>41</v>
      </c>
      <c r="N217" s="8" t="s">
        <v>1322</v>
      </c>
      <c r="O217" s="6" t="s">
        <v>1326</v>
      </c>
      <c r="P217" s="8"/>
      <c r="Q217" s="5"/>
      <c r="R217" s="8"/>
      <c r="S217" s="8"/>
      <c r="T217" s="8"/>
      <c r="U217" s="8"/>
      <c r="V217" s="8"/>
      <c r="W217" s="8"/>
      <c r="X217" s="8"/>
      <c r="Y217" s="5" t="s">
        <v>44</v>
      </c>
      <c r="Z217" s="10" t="str">
        <f aca="false">REPLACE(AA217,SEARCH("M5-",AA217),LEN(AB217),AC217)</f>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AA217" s="18" t="s">
        <v>1327</v>
      </c>
      <c r="AB217" s="8" t="str">
        <f aca="false">IF(D217&lt;&gt;"No hacer",CONCATENATE(A217,"-",LEFT(C217),"-",IF(A216&lt;&gt;A217,1,IF(C216=C217,RIGHT(AB216)+1,1))))</f>
        <v>M5-G-13c-E-2</v>
      </c>
      <c r="AC217" s="8" t="str">
        <f aca="false">CONCATENATE(AB217,"-BR")</f>
        <v>M5-G-13c-E-2-BR</v>
      </c>
      <c r="AD217" s="5" t="s">
        <v>46</v>
      </c>
      <c r="AE217" s="5" t="s">
        <v>351</v>
      </c>
      <c r="AF217" s="5" t="s">
        <v>47</v>
      </c>
    </row>
    <row r="218" customFormat="false" ht="75" hidden="false" customHeight="true" outlineLevel="0" collapsed="false">
      <c r="A218" s="5" t="s">
        <v>1328</v>
      </c>
      <c r="B218" s="6" t="s">
        <v>1329</v>
      </c>
      <c r="C218" s="5" t="s">
        <v>34</v>
      </c>
      <c r="D218" s="5" t="s">
        <v>35</v>
      </c>
      <c r="E218" s="5"/>
      <c r="F218" s="6" t="s">
        <v>1330</v>
      </c>
      <c r="G218" s="6"/>
      <c r="H218" s="6" t="s">
        <v>1331</v>
      </c>
      <c r="I218" s="5" t="s">
        <v>38</v>
      </c>
      <c r="J218" s="5" t="s">
        <v>346</v>
      </c>
      <c r="K218" s="6" t="s">
        <v>40</v>
      </c>
      <c r="L218" s="6" t="s">
        <v>40</v>
      </c>
      <c r="M218" s="5" t="s">
        <v>41</v>
      </c>
      <c r="N218" s="8" t="s">
        <v>1332</v>
      </c>
      <c r="O218" s="6" t="s">
        <v>1333</v>
      </c>
      <c r="P218" s="8"/>
      <c r="Q218" s="5"/>
      <c r="R218" s="8"/>
      <c r="S218" s="8"/>
      <c r="T218" s="8"/>
      <c r="U218" s="8"/>
      <c r="V218" s="8"/>
      <c r="W218" s="8"/>
      <c r="X218" s="8"/>
      <c r="Y218" s="5" t="s">
        <v>44</v>
      </c>
      <c r="Z218" s="10" t="str">
        <f aca="false">REPLACE(AA218,SEARCH("M5-",AA218),LEN(AB218),AC218)</f>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AA218" s="10" t="s">
        <v>1334</v>
      </c>
      <c r="AB218" s="8" t="str">
        <f aca="false">IF(D218&lt;&gt;"No hacer",CONCATENATE(A218,"-",LEFT(C218),"-",IF(A217&lt;&gt;A218,1,IF(C217=C218,RIGHT(AB217)+1,1))))</f>
        <v>M5-G-14a-I-1</v>
      </c>
      <c r="AC218" s="8" t="str">
        <f aca="false">CONCATENATE(AB218,"-BR")</f>
        <v>M5-G-14a-I-1-BR</v>
      </c>
      <c r="AD218" s="5" t="s">
        <v>46</v>
      </c>
      <c r="AE218" s="5" t="s">
        <v>351</v>
      </c>
      <c r="AF218" s="5" t="s">
        <v>47</v>
      </c>
    </row>
    <row r="219" customFormat="false" ht="75" hidden="false" customHeight="true" outlineLevel="0" collapsed="false">
      <c r="A219" s="5" t="s">
        <v>1328</v>
      </c>
      <c r="B219" s="6" t="s">
        <v>1329</v>
      </c>
      <c r="C219" s="5" t="s">
        <v>48</v>
      </c>
      <c r="D219" s="5" t="s">
        <v>35</v>
      </c>
      <c r="E219" s="5"/>
      <c r="F219" s="6" t="s">
        <v>1335</v>
      </c>
      <c r="G219" s="6"/>
      <c r="H219" s="6" t="s">
        <v>1336</v>
      </c>
      <c r="I219" s="5" t="s">
        <v>51</v>
      </c>
      <c r="J219" s="5" t="s">
        <v>592</v>
      </c>
      <c r="K219" s="6" t="s">
        <v>40</v>
      </c>
      <c r="L219" s="6" t="s">
        <v>1337</v>
      </c>
      <c r="M219" s="5" t="s">
        <v>41</v>
      </c>
      <c r="N219" s="8" t="s">
        <v>1338</v>
      </c>
      <c r="O219" s="6" t="s">
        <v>1339</v>
      </c>
      <c r="P219" s="8"/>
      <c r="Q219" s="5"/>
      <c r="R219" s="8"/>
      <c r="S219" s="8"/>
      <c r="T219" s="8"/>
      <c r="U219" s="8"/>
      <c r="V219" s="8"/>
      <c r="W219" s="8"/>
      <c r="X219" s="8"/>
      <c r="Y219" s="5" t="s">
        <v>44</v>
      </c>
      <c r="Z219" s="10" t="str">
        <f aca="false">REPLACE(AA219,SEARCH("M5-",AA219),LEN(AB219),AC219)</f>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AA219" s="10" t="s">
        <v>1340</v>
      </c>
      <c r="AB219" s="8" t="str">
        <f aca="false">IF(D219&lt;&gt;"No hacer",CONCATENATE(A219,"-",LEFT(C219),"-",IF(A218&lt;&gt;A219,1,IF(C218=C219,RIGHT(AB218)+1,1))))</f>
        <v>M5-G-14a-E-1</v>
      </c>
      <c r="AC219" s="8" t="str">
        <f aca="false">CONCATENATE(AB219,"-BR")</f>
        <v>M5-G-14a-E-1-BR</v>
      </c>
      <c r="AD219" s="5" t="s">
        <v>46</v>
      </c>
      <c r="AE219" s="5" t="s">
        <v>351</v>
      </c>
      <c r="AF219" s="5" t="s">
        <v>47</v>
      </c>
    </row>
    <row r="220" customFormat="false" ht="75" hidden="false" customHeight="true" outlineLevel="0" collapsed="false">
      <c r="A220" s="5" t="s">
        <v>1328</v>
      </c>
      <c r="B220" s="6" t="s">
        <v>1329</v>
      </c>
      <c r="C220" s="5" t="s">
        <v>48</v>
      </c>
      <c r="D220" s="5" t="s">
        <v>35</v>
      </c>
      <c r="E220" s="5"/>
      <c r="F220" s="6" t="s">
        <v>1341</v>
      </c>
      <c r="G220" s="6"/>
      <c r="H220" s="6" t="s">
        <v>1336</v>
      </c>
      <c r="I220" s="5" t="s">
        <v>51</v>
      </c>
      <c r="J220" s="5" t="s">
        <v>592</v>
      </c>
      <c r="K220" s="6" t="s">
        <v>40</v>
      </c>
      <c r="L220" s="6" t="s">
        <v>1342</v>
      </c>
      <c r="M220" s="5" t="s">
        <v>41</v>
      </c>
      <c r="N220" s="8" t="s">
        <v>1338</v>
      </c>
      <c r="O220" s="6" t="s">
        <v>1343</v>
      </c>
      <c r="P220" s="8"/>
      <c r="Q220" s="5"/>
      <c r="R220" s="8"/>
      <c r="S220" s="8"/>
      <c r="T220" s="8"/>
      <c r="U220" s="8"/>
      <c r="V220" s="8"/>
      <c r="W220" s="8"/>
      <c r="X220" s="8"/>
      <c r="Y220" s="5" t="s">
        <v>44</v>
      </c>
      <c r="Z220" s="10" t="str">
        <f aca="false">REPLACE(AA220,SEARCH("M5-",AA220),LEN(AB220),AC220)</f>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AA220" s="10" t="s">
        <v>1344</v>
      </c>
      <c r="AB220" s="8" t="str">
        <f aca="false">IF(D220&lt;&gt;"No hacer",CONCATENATE(A220,"-",LEFT(C220),"-",IF(A219&lt;&gt;A220,1,IF(C219=C220,RIGHT(AB219)+1,1))))</f>
        <v>M5-G-14a-E-2</v>
      </c>
      <c r="AC220" s="8" t="str">
        <f aca="false">CONCATENATE(AB220,"-BR")</f>
        <v>M5-G-14a-E-2-BR</v>
      </c>
      <c r="AD220" s="5" t="s">
        <v>46</v>
      </c>
      <c r="AE220" s="5" t="s">
        <v>351</v>
      </c>
      <c r="AF220" s="5" t="s">
        <v>47</v>
      </c>
    </row>
    <row r="221" customFormat="false" ht="75" hidden="false" customHeight="true" outlineLevel="0" collapsed="false">
      <c r="A221" s="5" t="s">
        <v>1345</v>
      </c>
      <c r="B221" s="6" t="s">
        <v>1346</v>
      </c>
      <c r="C221" s="5" t="s">
        <v>34</v>
      </c>
      <c r="D221" s="5" t="s">
        <v>35</v>
      </c>
      <c r="E221" s="5"/>
      <c r="F221" s="6" t="s">
        <v>1347</v>
      </c>
      <c r="G221" s="6"/>
      <c r="H221" s="6" t="s">
        <v>1348</v>
      </c>
      <c r="I221" s="5" t="s">
        <v>38</v>
      </c>
      <c r="J221" s="5" t="s">
        <v>346</v>
      </c>
      <c r="K221" s="6" t="s">
        <v>40</v>
      </c>
      <c r="L221" s="6" t="s">
        <v>40</v>
      </c>
      <c r="M221" s="5" t="s">
        <v>41</v>
      </c>
      <c r="N221" s="8" t="s">
        <v>1349</v>
      </c>
      <c r="O221" s="6" t="s">
        <v>1350</v>
      </c>
      <c r="P221" s="8"/>
      <c r="Q221" s="5"/>
      <c r="R221" s="8"/>
      <c r="S221" s="8"/>
      <c r="T221" s="8"/>
      <c r="U221" s="8"/>
      <c r="V221" s="8"/>
      <c r="W221" s="8"/>
      <c r="X221" s="8"/>
      <c r="Y221" s="5" t="s">
        <v>44</v>
      </c>
      <c r="Z221" s="10" t="str">
        <f aca="false">REPLACE(AA221,SEARCH("M5-",AA221),LEN(AB221),AC221)</f>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AA221" s="10" t="s">
        <v>1351</v>
      </c>
      <c r="AB221" s="8" t="str">
        <f aca="false">IF(D221&lt;&gt;"No hacer",CONCATENATE(A221,"-",LEFT(C221),"-",IF(A220&lt;&gt;A221,1,IF(C220=C221,RIGHT(AB220)+1,1))))</f>
        <v>M5-G-14b-I-1</v>
      </c>
      <c r="AC221" s="8" t="str">
        <f aca="false">CONCATENATE(AB221,"-BR")</f>
        <v>M5-G-14b-I-1-BR</v>
      </c>
      <c r="AD221" s="5" t="s">
        <v>46</v>
      </c>
      <c r="AE221" s="5" t="s">
        <v>351</v>
      </c>
      <c r="AF221" s="5" t="s">
        <v>47</v>
      </c>
    </row>
    <row r="222" customFormat="false" ht="75" hidden="false" customHeight="true" outlineLevel="0" collapsed="false">
      <c r="A222" s="5" t="s">
        <v>1345</v>
      </c>
      <c r="B222" s="6" t="s">
        <v>1346</v>
      </c>
      <c r="C222" s="5" t="s">
        <v>48</v>
      </c>
      <c r="D222" s="5" t="s">
        <v>35</v>
      </c>
      <c r="E222" s="5"/>
      <c r="F222" s="6" t="s">
        <v>1352</v>
      </c>
      <c r="G222" s="6"/>
      <c r="H222" s="6" t="s">
        <v>1353</v>
      </c>
      <c r="I222" s="5" t="s">
        <v>51</v>
      </c>
      <c r="J222" s="5" t="s">
        <v>381</v>
      </c>
      <c r="K222" s="6" t="s">
        <v>1354</v>
      </c>
      <c r="L222" s="6" t="s">
        <v>1355</v>
      </c>
      <c r="M222" s="5" t="s">
        <v>41</v>
      </c>
      <c r="N222" s="8" t="s">
        <v>1356</v>
      </c>
      <c r="O222" s="8" t="s">
        <v>1357</v>
      </c>
      <c r="P222" s="8"/>
      <c r="Q222" s="5"/>
      <c r="R222" s="8"/>
      <c r="S222" s="8"/>
      <c r="T222" s="8"/>
      <c r="U222" s="8"/>
      <c r="V222" s="8"/>
      <c r="W222" s="8"/>
      <c r="X222" s="8"/>
      <c r="Y222" s="5" t="s">
        <v>44</v>
      </c>
      <c r="Z222" s="10" t="str">
        <f aca="false">REPLACE(AA222,SEARCH("M5-",AA222),LEN(AB222),AC222)</f>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AA222" s="10" t="s">
        <v>1358</v>
      </c>
      <c r="AB222" s="8" t="str">
        <f aca="false">IF(D222&lt;&gt;"No hacer",CONCATENATE(A222,"-",LEFT(C222),"-",IF(A221&lt;&gt;A222,1,IF(C221=C222,RIGHT(AB221)+1,1))))</f>
        <v>M5-G-14b-E-1</v>
      </c>
      <c r="AC222" s="8" t="str">
        <f aca="false">CONCATENATE(AB222,"-BR")</f>
        <v>M5-G-14b-E-1-BR</v>
      </c>
      <c r="AD222" s="5" t="s">
        <v>46</v>
      </c>
      <c r="AE222" s="5" t="s">
        <v>351</v>
      </c>
      <c r="AF222" s="5" t="s">
        <v>47</v>
      </c>
    </row>
    <row r="223" customFormat="false" ht="75" hidden="false" customHeight="true" outlineLevel="0" collapsed="false">
      <c r="A223" s="5" t="s">
        <v>1345</v>
      </c>
      <c r="B223" s="6" t="s">
        <v>1346</v>
      </c>
      <c r="C223" s="5" t="s">
        <v>48</v>
      </c>
      <c r="D223" s="5" t="s">
        <v>35</v>
      </c>
      <c r="E223" s="5"/>
      <c r="F223" s="6" t="s">
        <v>1359</v>
      </c>
      <c r="G223" s="6"/>
      <c r="H223" s="6" t="s">
        <v>1360</v>
      </c>
      <c r="I223" s="5" t="s">
        <v>51</v>
      </c>
      <c r="J223" s="5" t="s">
        <v>381</v>
      </c>
      <c r="K223" s="6" t="s">
        <v>1361</v>
      </c>
      <c r="L223" s="6" t="s">
        <v>1362</v>
      </c>
      <c r="M223" s="11" t="s">
        <v>41</v>
      </c>
      <c r="N223" s="8" t="s">
        <v>1363</v>
      </c>
      <c r="O223" s="6" t="s">
        <v>1364</v>
      </c>
      <c r="P223" s="8"/>
      <c r="Q223" s="5"/>
      <c r="R223" s="8"/>
      <c r="S223" s="8"/>
      <c r="T223" s="8"/>
      <c r="U223" s="8"/>
      <c r="V223" s="8"/>
      <c r="W223" s="8"/>
      <c r="X223" s="8"/>
      <c r="Y223" s="5" t="s">
        <v>44</v>
      </c>
      <c r="Z223" s="10" t="str">
        <f aca="false">REPLACE(AA223,SEARCH("M5-",AA223),LEN(AB223),AC223)</f>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AA223" s="10" t="s">
        <v>1365</v>
      </c>
      <c r="AB223" s="8" t="str">
        <f aca="false">IF(D223&lt;&gt;"No hacer",CONCATENATE(A223,"-",LEFT(C223),"-",IF(A222&lt;&gt;A223,1,IF(C222=C223,RIGHT(AB222)+1,1))))</f>
        <v>M5-G-14b-E-2</v>
      </c>
      <c r="AC223" s="8" t="str">
        <f aca="false">CONCATENATE(AB223,"-BR")</f>
        <v>M5-G-14b-E-2-BR</v>
      </c>
      <c r="AD223" s="5" t="s">
        <v>46</v>
      </c>
      <c r="AE223" s="5" t="s">
        <v>351</v>
      </c>
      <c r="AF223" s="5" t="s">
        <v>47</v>
      </c>
    </row>
    <row r="224" customFormat="false" ht="75" hidden="false" customHeight="true" outlineLevel="0" collapsed="false">
      <c r="A224" s="5" t="s">
        <v>1366</v>
      </c>
      <c r="B224" s="6" t="s">
        <v>1367</v>
      </c>
      <c r="C224" s="5" t="s">
        <v>34</v>
      </c>
      <c r="D224" s="5" t="s">
        <v>35</v>
      </c>
      <c r="E224" s="5"/>
      <c r="F224" s="6" t="s">
        <v>1368</v>
      </c>
      <c r="G224" s="6"/>
      <c r="H224" s="6" t="s">
        <v>1369</v>
      </c>
      <c r="I224" s="5" t="s">
        <v>51</v>
      </c>
      <c r="J224" s="5" t="s">
        <v>239</v>
      </c>
      <c r="K224" s="6" t="s">
        <v>40</v>
      </c>
      <c r="L224" s="6" t="s">
        <v>40</v>
      </c>
      <c r="M224" s="5" t="s">
        <v>41</v>
      </c>
      <c r="N224" s="21" t="s">
        <v>1370</v>
      </c>
      <c r="O224" s="6" t="s">
        <v>1371</v>
      </c>
      <c r="P224" s="8"/>
      <c r="Q224" s="5"/>
      <c r="R224" s="8"/>
      <c r="S224" s="8"/>
      <c r="T224" s="8"/>
      <c r="U224" s="8"/>
      <c r="V224" s="8"/>
      <c r="W224" s="8"/>
      <c r="X224" s="8"/>
      <c r="Y224" s="5" t="s">
        <v>44</v>
      </c>
      <c r="Z224" s="10" t="str">
        <f aca="false">REPLACE(AA224,SEARCH("M5-",AA224),LEN(AB224),AC224)</f>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AA224" s="10" t="s">
        <v>1372</v>
      </c>
      <c r="AB224" s="8" t="str">
        <f aca="false">IF(D224&lt;&gt;"No hacer",CONCATENATE(A224,"-",LEFT(C224),"-",IF(A223&lt;&gt;A224,1,IF(C223=C224,RIGHT(AB223)+1,1))))</f>
        <v>M5-G-14c-I-1</v>
      </c>
      <c r="AC224" s="8" t="str">
        <f aca="false">CONCATENATE(AB224,"-BR")</f>
        <v>M5-G-14c-I-1-BR</v>
      </c>
      <c r="AD224" s="5" t="s">
        <v>46</v>
      </c>
      <c r="AE224" s="5" t="s">
        <v>351</v>
      </c>
      <c r="AF224" s="5" t="s">
        <v>47</v>
      </c>
    </row>
    <row r="225" customFormat="false" ht="75" hidden="false" customHeight="true" outlineLevel="0" collapsed="false">
      <c r="A225" s="5" t="s">
        <v>1366</v>
      </c>
      <c r="B225" s="6" t="s">
        <v>1367</v>
      </c>
      <c r="C225" s="5" t="s">
        <v>34</v>
      </c>
      <c r="D225" s="5" t="s">
        <v>35</v>
      </c>
      <c r="E225" s="5"/>
      <c r="F225" s="6" t="s">
        <v>1373</v>
      </c>
      <c r="G225" s="6"/>
      <c r="H225" s="6" t="s">
        <v>1369</v>
      </c>
      <c r="I225" s="5" t="s">
        <v>51</v>
      </c>
      <c r="J225" s="5" t="s">
        <v>239</v>
      </c>
      <c r="K225" s="6" t="s">
        <v>40</v>
      </c>
      <c r="L225" s="6" t="s">
        <v>40</v>
      </c>
      <c r="M225" s="5" t="s">
        <v>41</v>
      </c>
      <c r="N225" s="21" t="s">
        <v>1370</v>
      </c>
      <c r="O225" s="6" t="s">
        <v>1374</v>
      </c>
      <c r="P225" s="8"/>
      <c r="Q225" s="5"/>
      <c r="R225" s="8"/>
      <c r="S225" s="8"/>
      <c r="T225" s="8"/>
      <c r="U225" s="8"/>
      <c r="V225" s="8"/>
      <c r="W225" s="8"/>
      <c r="X225" s="8"/>
      <c r="Y225" s="5" t="s">
        <v>44</v>
      </c>
      <c r="Z225" s="10" t="str">
        <f aca="false">REPLACE(AA225,SEARCH("M5-",AA225),LEN(AB225),AC225)</f>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AA225" s="10" t="s">
        <v>1375</v>
      </c>
      <c r="AB225" s="8" t="str">
        <f aca="false">IF(D225&lt;&gt;"No hacer",CONCATENATE(A225,"-",LEFT(C225),"-",IF(A224&lt;&gt;A225,1,IF(C224=C225,RIGHT(AB224)+1,1))))</f>
        <v>M5-G-14c-I-2</v>
      </c>
      <c r="AC225" s="8" t="str">
        <f aca="false">CONCATENATE(AB225,"-BR")</f>
        <v>M5-G-14c-I-2-BR</v>
      </c>
      <c r="AD225" s="5" t="s">
        <v>46</v>
      </c>
      <c r="AE225" s="5" t="s">
        <v>351</v>
      </c>
      <c r="AF225" s="5" t="s">
        <v>47</v>
      </c>
    </row>
    <row r="226" customFormat="false" ht="75" hidden="false" customHeight="true" outlineLevel="0" collapsed="false">
      <c r="A226" s="5" t="s">
        <v>1366</v>
      </c>
      <c r="B226" s="6" t="s">
        <v>1367</v>
      </c>
      <c r="C226" s="5" t="s">
        <v>48</v>
      </c>
      <c r="D226" s="5" t="s">
        <v>35</v>
      </c>
      <c r="E226" s="16"/>
      <c r="F226" s="6" t="s">
        <v>1376</v>
      </c>
      <c r="G226" s="6"/>
      <c r="H226" s="6" t="s">
        <v>1377</v>
      </c>
      <c r="I226" s="5" t="s">
        <v>51</v>
      </c>
      <c r="J226" s="5" t="s">
        <v>592</v>
      </c>
      <c r="K226" s="6" t="s">
        <v>40</v>
      </c>
      <c r="L226" s="6" t="s">
        <v>40</v>
      </c>
      <c r="M226" s="5" t="s">
        <v>41</v>
      </c>
      <c r="N226" s="21" t="s">
        <v>1370</v>
      </c>
      <c r="O226" s="6" t="s">
        <v>1374</v>
      </c>
      <c r="P226" s="8"/>
      <c r="Q226" s="5"/>
      <c r="R226" s="8"/>
      <c r="S226" s="8"/>
      <c r="T226" s="8"/>
      <c r="U226" s="8"/>
      <c r="V226" s="8"/>
      <c r="W226" s="8"/>
      <c r="X226" s="8"/>
      <c r="Y226" s="5" t="s">
        <v>44</v>
      </c>
      <c r="Z226" s="10" t="str">
        <f aca="false">REPLACE(AA226,SEARCH("M5-",AA226),LEN(AB226),AC226)</f>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AA226" s="10" t="s">
        <v>1378</v>
      </c>
      <c r="AB226" s="8" t="str">
        <f aca="false">IF(D226&lt;&gt;"No hacer",CONCATENATE(A226,"-",LEFT(C226),"-",IF(A225&lt;&gt;A226,1,IF(C225=C226,RIGHT(AB225)+1,1))))</f>
        <v>M5-G-14c-E-1</v>
      </c>
      <c r="AC226" s="8" t="str">
        <f aca="false">CONCATENATE(AB226,"-BR")</f>
        <v>M5-G-14c-E-1-BR</v>
      </c>
      <c r="AD226" s="5" t="s">
        <v>46</v>
      </c>
      <c r="AE226" s="5" t="s">
        <v>351</v>
      </c>
      <c r="AF226" s="5" t="s">
        <v>47</v>
      </c>
    </row>
    <row r="227" customFormat="false" ht="75" hidden="false" customHeight="true" outlineLevel="0" collapsed="false">
      <c r="A227" s="5" t="s">
        <v>1366</v>
      </c>
      <c r="B227" s="6" t="s">
        <v>1367</v>
      </c>
      <c r="C227" s="5" t="s">
        <v>48</v>
      </c>
      <c r="D227" s="5" t="s">
        <v>35</v>
      </c>
      <c r="E227" s="16"/>
      <c r="F227" s="6" t="s">
        <v>1379</v>
      </c>
      <c r="G227" s="6"/>
      <c r="H227" s="6" t="s">
        <v>1380</v>
      </c>
      <c r="I227" s="5" t="s">
        <v>51</v>
      </c>
      <c r="J227" s="5" t="s">
        <v>592</v>
      </c>
      <c r="K227" s="6" t="s">
        <v>40</v>
      </c>
      <c r="L227" s="6" t="s">
        <v>40</v>
      </c>
      <c r="M227" s="5" t="s">
        <v>41</v>
      </c>
      <c r="N227" s="21" t="s">
        <v>1370</v>
      </c>
      <c r="O227" s="6" t="s">
        <v>1371</v>
      </c>
      <c r="P227" s="8"/>
      <c r="Q227" s="5"/>
      <c r="R227" s="8"/>
      <c r="S227" s="8"/>
      <c r="T227" s="8"/>
      <c r="U227" s="8"/>
      <c r="V227" s="8"/>
      <c r="W227" s="8"/>
      <c r="X227" s="8"/>
      <c r="Y227" s="5" t="s">
        <v>44</v>
      </c>
      <c r="Z227" s="10" t="str">
        <f aca="false">REPLACE(AA227,SEARCH("M5-",AA227),LEN(AB227),AC227)</f>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AA227" s="10" t="s">
        <v>1381</v>
      </c>
      <c r="AB227" s="8" t="str">
        <f aca="false">IF(D227&lt;&gt;"No hacer",CONCATENATE(A227,"-",LEFT(C227),"-",IF(A226&lt;&gt;A227,1,IF(C226=C227,RIGHT(AB226)+1,1))))</f>
        <v>M5-G-14c-E-2</v>
      </c>
      <c r="AC227" s="8" t="str">
        <f aca="false">CONCATENATE(AB227,"-BR")</f>
        <v>M5-G-14c-E-2-BR</v>
      </c>
      <c r="AD227" s="5" t="s">
        <v>46</v>
      </c>
      <c r="AE227" s="5" t="s">
        <v>351</v>
      </c>
      <c r="AF227" s="5" t="s">
        <v>47</v>
      </c>
    </row>
    <row r="228" customFormat="false" ht="75" hidden="false" customHeight="true" outlineLevel="0" collapsed="false">
      <c r="A228" s="5" t="s">
        <v>1382</v>
      </c>
      <c r="B228" s="6" t="s">
        <v>1383</v>
      </c>
      <c r="C228" s="5" t="s">
        <v>34</v>
      </c>
      <c r="D228" s="5" t="s">
        <v>35</v>
      </c>
      <c r="E228" s="5"/>
      <c r="F228" s="6" t="s">
        <v>1384</v>
      </c>
      <c r="G228" s="6"/>
      <c r="H228" s="8"/>
      <c r="I228" s="5" t="s">
        <v>51</v>
      </c>
      <c r="J228" s="5" t="s">
        <v>297</v>
      </c>
      <c r="K228" s="8"/>
      <c r="L228" s="8" t="s">
        <v>1385</v>
      </c>
      <c r="M228" s="5" t="s">
        <v>41</v>
      </c>
      <c r="N228" s="8" t="s">
        <v>1386</v>
      </c>
      <c r="O228" s="6" t="s">
        <v>1387</v>
      </c>
      <c r="P228" s="8"/>
      <c r="Q228" s="5"/>
      <c r="R228" s="8"/>
      <c r="S228" s="8"/>
      <c r="T228" s="8"/>
      <c r="U228" s="8"/>
      <c r="V228" s="8"/>
      <c r="W228" s="8"/>
      <c r="X228" s="8"/>
      <c r="Y228" s="5" t="s">
        <v>44</v>
      </c>
      <c r="Z228" s="10" t="str">
        <f aca="false">REPLACE(AA228,SEARCH("M5-",AA228),LEN(AB228),AC228)</f>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AA228" s="10" t="s">
        <v>1388</v>
      </c>
      <c r="AB228" s="8" t="str">
        <f aca="false">IF(D228&lt;&gt;"No hacer",CONCATENATE(A228,"-",LEFT(C228),"-",IF(A227&lt;&gt;A228,1,IF(C227=C228,RIGHT(AB227)+1,1))))</f>
        <v>M5-G-16a-I-1</v>
      </c>
      <c r="AC228" s="8" t="str">
        <f aca="false">CONCATENATE(AB228,"-BR")</f>
        <v>M5-G-16a-I-1-BR</v>
      </c>
      <c r="AD228" s="5"/>
      <c r="AE228" s="5" t="s">
        <v>351</v>
      </c>
      <c r="AF228" s="5"/>
    </row>
    <row r="229" customFormat="false" ht="75" hidden="false" customHeight="true" outlineLevel="0" collapsed="false">
      <c r="A229" s="5" t="s">
        <v>1382</v>
      </c>
      <c r="B229" s="6" t="s">
        <v>1383</v>
      </c>
      <c r="C229" s="5" t="s">
        <v>34</v>
      </c>
      <c r="D229" s="5" t="s">
        <v>35</v>
      </c>
      <c r="E229" s="5"/>
      <c r="F229" s="6" t="s">
        <v>1389</v>
      </c>
      <c r="G229" s="6"/>
      <c r="H229" s="8"/>
      <c r="I229" s="5" t="s">
        <v>51</v>
      </c>
      <c r="J229" s="5" t="s">
        <v>297</v>
      </c>
      <c r="K229" s="8"/>
      <c r="L229" s="8" t="s">
        <v>1390</v>
      </c>
      <c r="M229" s="5" t="s">
        <v>41</v>
      </c>
      <c r="N229" s="8" t="s">
        <v>1386</v>
      </c>
      <c r="O229" s="6" t="s">
        <v>1391</v>
      </c>
      <c r="P229" s="8"/>
      <c r="Q229" s="5"/>
      <c r="R229" s="8"/>
      <c r="S229" s="8"/>
      <c r="T229" s="8"/>
      <c r="U229" s="8"/>
      <c r="V229" s="8"/>
      <c r="W229" s="8"/>
      <c r="X229" s="8"/>
      <c r="Y229" s="5" t="s">
        <v>44</v>
      </c>
      <c r="Z229" s="10" t="str">
        <f aca="false">REPLACE(AA229,SEARCH("M5-",AA229),LEN(AB229),AC229)</f>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AA229" s="10" t="s">
        <v>1392</v>
      </c>
      <c r="AB229" s="8" t="str">
        <f aca="false">IF(D229&lt;&gt;"No hacer",CONCATENATE(A229,"-",LEFT(C229),"-",IF(A228&lt;&gt;A229,1,IF(C228=C229,RIGHT(AB228)+1,1))))</f>
        <v>M5-G-16a-I-2</v>
      </c>
      <c r="AC229" s="8" t="str">
        <f aca="false">CONCATENATE(AB229,"-BR")</f>
        <v>M5-G-16a-I-2-BR</v>
      </c>
      <c r="AD229" s="5"/>
      <c r="AE229" s="5" t="s">
        <v>351</v>
      </c>
      <c r="AF229" s="5"/>
    </row>
    <row r="230" customFormat="false" ht="75" hidden="false" customHeight="true" outlineLevel="0" collapsed="false">
      <c r="A230" s="5" t="s">
        <v>1382</v>
      </c>
      <c r="B230" s="6" t="s">
        <v>1383</v>
      </c>
      <c r="C230" s="5" t="s">
        <v>48</v>
      </c>
      <c r="D230" s="5" t="s">
        <v>35</v>
      </c>
      <c r="E230" s="5"/>
      <c r="F230" s="6" t="s">
        <v>1393</v>
      </c>
      <c r="G230" s="6"/>
      <c r="H230" s="6"/>
      <c r="I230" s="5" t="s">
        <v>51</v>
      </c>
      <c r="J230" s="5" t="s">
        <v>52</v>
      </c>
      <c r="K230" s="6" t="s">
        <v>1394</v>
      </c>
      <c r="L230" s="6" t="s">
        <v>1395</v>
      </c>
      <c r="M230" s="5" t="s">
        <v>41</v>
      </c>
      <c r="N230" s="6" t="s">
        <v>1396</v>
      </c>
      <c r="O230" s="6" t="s">
        <v>1397</v>
      </c>
      <c r="P230" s="6"/>
      <c r="Q230" s="5"/>
      <c r="R230" s="8"/>
      <c r="S230" s="8"/>
      <c r="T230" s="8"/>
      <c r="U230" s="8"/>
      <c r="V230" s="8"/>
      <c r="W230" s="8"/>
      <c r="X230" s="8"/>
      <c r="Y230" s="5" t="s">
        <v>44</v>
      </c>
      <c r="Z230" s="10" t="str">
        <f aca="false">REPLACE(AA230,SEARCH("M5-",AA230),LEN(AB230),AC230)</f>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AA230" s="10" t="s">
        <v>1398</v>
      </c>
      <c r="AB230" s="8" t="str">
        <f aca="false">IF(D230&lt;&gt;"No hacer",CONCATENATE(A230,"-",LEFT(C230),"-",IF(A229&lt;&gt;A230,1,IF(C229=C230,RIGHT(AB229)+1,1))))</f>
        <v>M5-G-16a-E-1</v>
      </c>
      <c r="AC230" s="8" t="str">
        <f aca="false">CONCATENATE(AB230,"-BR")</f>
        <v>M5-G-16a-E-1-BR</v>
      </c>
      <c r="AD230" s="5"/>
      <c r="AE230" s="5" t="s">
        <v>351</v>
      </c>
      <c r="AF230" s="5"/>
    </row>
    <row r="231" customFormat="false" ht="75" hidden="false" customHeight="true" outlineLevel="0" collapsed="false">
      <c r="A231" s="5" t="s">
        <v>1382</v>
      </c>
      <c r="B231" s="6" t="s">
        <v>1383</v>
      </c>
      <c r="C231" s="5" t="s">
        <v>48</v>
      </c>
      <c r="D231" s="5" t="s">
        <v>35</v>
      </c>
      <c r="E231" s="5"/>
      <c r="F231" s="6" t="s">
        <v>1393</v>
      </c>
      <c r="G231" s="6"/>
      <c r="H231" s="6"/>
      <c r="I231" s="5" t="s">
        <v>51</v>
      </c>
      <c r="J231" s="5" t="s">
        <v>52</v>
      </c>
      <c r="K231" s="6" t="s">
        <v>1399</v>
      </c>
      <c r="L231" s="6" t="s">
        <v>1400</v>
      </c>
      <c r="M231" s="5" t="s">
        <v>41</v>
      </c>
      <c r="N231" s="6" t="s">
        <v>1396</v>
      </c>
      <c r="O231" s="6" t="s">
        <v>1401</v>
      </c>
      <c r="P231" s="6"/>
      <c r="Q231" s="5"/>
      <c r="R231" s="8"/>
      <c r="S231" s="8"/>
      <c r="T231" s="8"/>
      <c r="U231" s="8"/>
      <c r="V231" s="8"/>
      <c r="W231" s="8"/>
      <c r="X231" s="8"/>
      <c r="Y231" s="5" t="s">
        <v>44</v>
      </c>
      <c r="Z231" s="10" t="str">
        <f aca="false">REPLACE(AA231,SEARCH("M5-",AA231),LEN(AB231),AC231)</f>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AA231" s="10" t="s">
        <v>1402</v>
      </c>
      <c r="AB231" s="8" t="str">
        <f aca="false">IF(D231&lt;&gt;"No hacer",CONCATENATE(A231,"-",LEFT(C231),"-",IF(A230&lt;&gt;A231,1,IF(C230=C231,RIGHT(AB230)+1,1))))</f>
        <v>M5-G-16a-E-2</v>
      </c>
      <c r="AC231" s="8" t="str">
        <f aca="false">CONCATENATE(AB231,"-BR")</f>
        <v>M5-G-16a-E-2-BR</v>
      </c>
      <c r="AD231" s="5"/>
      <c r="AE231" s="5" t="s">
        <v>351</v>
      </c>
      <c r="AF231" s="5"/>
    </row>
    <row r="232" customFormat="false" ht="75" hidden="false" customHeight="true" outlineLevel="0" collapsed="false">
      <c r="A232" s="5" t="s">
        <v>1382</v>
      </c>
      <c r="B232" s="6" t="s">
        <v>1383</v>
      </c>
      <c r="C232" s="5" t="s">
        <v>58</v>
      </c>
      <c r="D232" s="5" t="s">
        <v>35</v>
      </c>
      <c r="E232" s="5"/>
      <c r="F232" s="6" t="s">
        <v>1403</v>
      </c>
      <c r="G232" s="6"/>
      <c r="H232" s="6"/>
      <c r="I232" s="5" t="s">
        <v>38</v>
      </c>
      <c r="J232" s="5" t="s">
        <v>52</v>
      </c>
      <c r="K232" s="6" t="s">
        <v>1404</v>
      </c>
      <c r="L232" s="6" t="s">
        <v>1405</v>
      </c>
      <c r="M232" s="5" t="s">
        <v>41</v>
      </c>
      <c r="N232" s="6" t="s">
        <v>1406</v>
      </c>
      <c r="O232" s="6" t="s">
        <v>1407</v>
      </c>
      <c r="P232" s="6" t="s">
        <v>1408</v>
      </c>
      <c r="Q232" s="5"/>
      <c r="R232" s="8"/>
      <c r="S232" s="8"/>
      <c r="T232" s="8"/>
      <c r="U232" s="8"/>
      <c r="V232" s="8"/>
      <c r="W232" s="8"/>
      <c r="X232" s="8"/>
      <c r="Y232" s="5" t="s">
        <v>44</v>
      </c>
      <c r="Z232" s="10" t="str">
        <f aca="false">REPLACE(AA232,SEARCH("M5-",AA232),LEN(AB232),AC232)</f>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2" s="10" t="s">
        <v>1409</v>
      </c>
      <c r="AB232" s="8" t="str">
        <f aca="false">IF(D232&lt;&gt;"No hacer",CONCATENATE(A232,"-",LEFT(C232),"-",IF(A231&lt;&gt;A232,1,IF(C231=C232,RIGHT(AB231)+1,1))))</f>
        <v>M5-G-16a-A-1</v>
      </c>
      <c r="AC232" s="8" t="str">
        <f aca="false">CONCATENATE(AB232,"-BR")</f>
        <v>M5-G-16a-A-1-BR</v>
      </c>
      <c r="AD232" s="5"/>
      <c r="AE232" s="5" t="s">
        <v>351</v>
      </c>
      <c r="AF232" s="5"/>
    </row>
    <row r="233" customFormat="false" ht="75" hidden="false" customHeight="true" outlineLevel="0" collapsed="false">
      <c r="A233" s="5" t="s">
        <v>1382</v>
      </c>
      <c r="B233" s="6" t="s">
        <v>1383</v>
      </c>
      <c r="C233" s="5" t="s">
        <v>58</v>
      </c>
      <c r="D233" s="5" t="s">
        <v>35</v>
      </c>
      <c r="E233" s="5"/>
      <c r="F233" s="6" t="s">
        <v>1410</v>
      </c>
      <c r="G233" s="6"/>
      <c r="H233" s="6" t="s">
        <v>1411</v>
      </c>
      <c r="I233" s="5" t="s">
        <v>38</v>
      </c>
      <c r="J233" s="5" t="s">
        <v>52</v>
      </c>
      <c r="K233" s="6" t="s">
        <v>1412</v>
      </c>
      <c r="L233" s="6" t="s">
        <v>1405</v>
      </c>
      <c r="M233" s="5" t="s">
        <v>41</v>
      </c>
      <c r="N233" s="6" t="s">
        <v>1406</v>
      </c>
      <c r="O233" s="6" t="s">
        <v>1407</v>
      </c>
      <c r="P233" s="6" t="s">
        <v>1408</v>
      </c>
      <c r="Q233" s="5"/>
      <c r="R233" s="8"/>
      <c r="S233" s="8"/>
      <c r="T233" s="8"/>
      <c r="U233" s="8"/>
      <c r="V233" s="8"/>
      <c r="W233" s="8"/>
      <c r="X233" s="8"/>
      <c r="Y233" s="5" t="s">
        <v>44</v>
      </c>
      <c r="Z233" s="10" t="str">
        <f aca="false">REPLACE(AA233,SEARCH("M5-",AA233),LEN(AB233),AC233)</f>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AA233" s="10" t="s">
        <v>1413</v>
      </c>
      <c r="AB233" s="8" t="str">
        <f aca="false">IF(D233&lt;&gt;"No hacer",CONCATENATE(A233,"-",LEFT(C233),"-",IF(A232&lt;&gt;A233,1,IF(C232=C233,RIGHT(AB232)+1,1))))</f>
        <v>M5-G-16a-A-2</v>
      </c>
      <c r="AC233" s="8" t="str">
        <f aca="false">CONCATENATE(AB233,"-BR")</f>
        <v>M5-G-16a-A-2-BR</v>
      </c>
      <c r="AD233" s="5"/>
      <c r="AE233" s="5" t="s">
        <v>351</v>
      </c>
      <c r="AF233" s="5"/>
    </row>
    <row r="234" customFormat="false" ht="75" hidden="false" customHeight="true" outlineLevel="0" collapsed="false">
      <c r="A234" s="5" t="s">
        <v>1382</v>
      </c>
      <c r="B234" s="6" t="s">
        <v>1383</v>
      </c>
      <c r="C234" s="5" t="s">
        <v>58</v>
      </c>
      <c r="D234" s="5" t="s">
        <v>35</v>
      </c>
      <c r="E234" s="5"/>
      <c r="F234" s="6" t="s">
        <v>1414</v>
      </c>
      <c r="G234" s="6"/>
      <c r="H234" s="6"/>
      <c r="I234" s="5" t="s">
        <v>38</v>
      </c>
      <c r="J234" s="5" t="s">
        <v>52</v>
      </c>
      <c r="K234" s="6" t="s">
        <v>1415</v>
      </c>
      <c r="L234" s="6" t="s">
        <v>1405</v>
      </c>
      <c r="M234" s="5" t="s">
        <v>41</v>
      </c>
      <c r="N234" s="6" t="s">
        <v>1406</v>
      </c>
      <c r="O234" s="6" t="s">
        <v>1407</v>
      </c>
      <c r="P234" s="6" t="s">
        <v>1408</v>
      </c>
      <c r="Q234" s="5"/>
      <c r="R234" s="8"/>
      <c r="S234" s="8"/>
      <c r="T234" s="8"/>
      <c r="U234" s="8"/>
      <c r="V234" s="8"/>
      <c r="W234" s="8"/>
      <c r="X234" s="8"/>
      <c r="Y234" s="5" t="s">
        <v>44</v>
      </c>
      <c r="Z234" s="10" t="str">
        <f aca="false">REPLACE(AA234,SEARCH("M5-",AA234),LEN(AB234),AC234)</f>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AA234" s="10" t="s">
        <v>1416</v>
      </c>
      <c r="AB234" s="8" t="str">
        <f aca="false">IF(D234&lt;&gt;"No hacer",CONCATENATE(A234,"-",LEFT(C234),"-",IF(A233&lt;&gt;A234,1,IF(C233=C234,RIGHT(AB233)+1,1))))</f>
        <v>M5-G-16a-A-3</v>
      </c>
      <c r="AC234" s="8" t="str">
        <f aca="false">CONCATENATE(AB234,"-BR")</f>
        <v>M5-G-16a-A-3-BR</v>
      </c>
      <c r="AD234" s="5"/>
      <c r="AE234" s="5" t="s">
        <v>351</v>
      </c>
      <c r="AF234" s="5"/>
    </row>
    <row r="235" customFormat="false" ht="75" hidden="false" customHeight="true" outlineLevel="0" collapsed="false">
      <c r="A235" s="5" t="s">
        <v>1382</v>
      </c>
      <c r="B235" s="6" t="s">
        <v>1383</v>
      </c>
      <c r="C235" s="5" t="s">
        <v>58</v>
      </c>
      <c r="D235" s="5" t="s">
        <v>35</v>
      </c>
      <c r="E235" s="5"/>
      <c r="F235" s="6" t="s">
        <v>1417</v>
      </c>
      <c r="G235" s="6"/>
      <c r="H235" s="6"/>
      <c r="I235" s="5" t="s">
        <v>38</v>
      </c>
      <c r="J235" s="5" t="s">
        <v>52</v>
      </c>
      <c r="K235" s="6" t="s">
        <v>1418</v>
      </c>
      <c r="L235" s="6" t="s">
        <v>1419</v>
      </c>
      <c r="M235" s="5" t="s">
        <v>41</v>
      </c>
      <c r="N235" s="6" t="s">
        <v>1420</v>
      </c>
      <c r="O235" s="6" t="s">
        <v>1421</v>
      </c>
      <c r="P235" s="6" t="s">
        <v>1422</v>
      </c>
      <c r="Q235" s="5"/>
      <c r="R235" s="8"/>
      <c r="S235" s="8"/>
      <c r="T235" s="8"/>
      <c r="U235" s="8"/>
      <c r="V235" s="8"/>
      <c r="W235" s="8"/>
      <c r="X235" s="8"/>
      <c r="Y235" s="5" t="s">
        <v>44</v>
      </c>
      <c r="Z235" s="10" t="str">
        <f aca="false">REPLACE(AA235,SEARCH("M5-",AA235),LEN(AB235),AC235)</f>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AA235" s="10" t="s">
        <v>1423</v>
      </c>
      <c r="AB235" s="8" t="str">
        <f aca="false">IF(D235&lt;&gt;"No hacer",CONCATENATE(A235,"-",LEFT(C235),"-",IF(A234&lt;&gt;A235,1,IF(C234=C235,RIGHT(AB234)+1,1))))</f>
        <v>M5-G-16a-A-4</v>
      </c>
      <c r="AC235" s="8" t="str">
        <f aca="false">CONCATENATE(AB235,"-BR")</f>
        <v>M5-G-16a-A-4-BR</v>
      </c>
      <c r="AD235" s="5"/>
      <c r="AE235" s="5" t="s">
        <v>351</v>
      </c>
      <c r="AF235" s="5"/>
    </row>
    <row r="236" customFormat="false" ht="75" hidden="false" customHeight="true" outlineLevel="0" collapsed="false">
      <c r="A236" s="5" t="s">
        <v>1382</v>
      </c>
      <c r="B236" s="6" t="s">
        <v>1383</v>
      </c>
      <c r="C236" s="5" t="s">
        <v>58</v>
      </c>
      <c r="D236" s="5" t="s">
        <v>35</v>
      </c>
      <c r="E236" s="5"/>
      <c r="F236" s="6" t="s">
        <v>1424</v>
      </c>
      <c r="G236" s="6"/>
      <c r="H236" s="6" t="s">
        <v>1425</v>
      </c>
      <c r="I236" s="5" t="s">
        <v>38</v>
      </c>
      <c r="J236" s="5" t="s">
        <v>52</v>
      </c>
      <c r="K236" s="6" t="s">
        <v>1426</v>
      </c>
      <c r="L236" s="6" t="s">
        <v>1419</v>
      </c>
      <c r="M236" s="5" t="s">
        <v>41</v>
      </c>
      <c r="N236" s="6" t="s">
        <v>1420</v>
      </c>
      <c r="O236" s="6" t="s">
        <v>1421</v>
      </c>
      <c r="P236" s="6" t="s">
        <v>1422</v>
      </c>
      <c r="Q236" s="5"/>
      <c r="R236" s="8"/>
      <c r="S236" s="8"/>
      <c r="T236" s="8"/>
      <c r="U236" s="8"/>
      <c r="V236" s="8"/>
      <c r="W236" s="8"/>
      <c r="X236" s="8"/>
      <c r="Y236" s="5" t="s">
        <v>44</v>
      </c>
      <c r="Z236" s="10" t="str">
        <f aca="false">REPLACE(AA236,SEARCH("M5-",AA236),LEN(AB236),AC236)</f>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AA236" s="10" t="s">
        <v>1427</v>
      </c>
      <c r="AB236" s="8" t="str">
        <f aca="false">IF(D236&lt;&gt;"No hacer",CONCATENATE(A236,"-",LEFT(C236),"-",IF(A235&lt;&gt;A236,1,IF(C235=C236,RIGHT(AB235)+1,1))))</f>
        <v>M5-G-16a-A-5</v>
      </c>
      <c r="AC236" s="8" t="str">
        <f aca="false">CONCATENATE(AB236,"-BR")</f>
        <v>M5-G-16a-A-5-BR</v>
      </c>
      <c r="AD236" s="5"/>
      <c r="AE236" s="5" t="s">
        <v>351</v>
      </c>
      <c r="AF236" s="5"/>
    </row>
    <row r="237" customFormat="false" ht="75" hidden="false" customHeight="true" outlineLevel="0" collapsed="false">
      <c r="A237" s="5" t="s">
        <v>1428</v>
      </c>
      <c r="B237" s="6" t="s">
        <v>1429</v>
      </c>
      <c r="C237" s="5" t="s">
        <v>34</v>
      </c>
      <c r="D237" s="5" t="s">
        <v>35</v>
      </c>
      <c r="E237" s="5"/>
      <c r="F237" s="6" t="s">
        <v>1430</v>
      </c>
      <c r="G237" s="6"/>
      <c r="H237" s="6"/>
      <c r="I237" s="5" t="s">
        <v>1431</v>
      </c>
      <c r="J237" s="5" t="s">
        <v>346</v>
      </c>
      <c r="K237" s="6"/>
      <c r="L237" s="6" t="s">
        <v>1432</v>
      </c>
      <c r="M237" s="5" t="s">
        <v>41</v>
      </c>
      <c r="N237" s="6" t="s">
        <v>1433</v>
      </c>
      <c r="O237" s="6" t="s">
        <v>1434</v>
      </c>
      <c r="P237" s="6"/>
      <c r="Q237" s="6"/>
      <c r="R237" s="8"/>
      <c r="S237" s="8"/>
      <c r="T237" s="8"/>
      <c r="U237" s="8"/>
      <c r="V237" s="8"/>
      <c r="W237" s="8"/>
      <c r="X237" s="8"/>
      <c r="Y237" s="5" t="s">
        <v>1435</v>
      </c>
      <c r="Z237" s="10" t="str">
        <f aca="false">REPLACE(AA237,SEARCH("M5-",AA237),LEN(AB237),AC237)</f>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AA237" s="10" t="s">
        <v>1436</v>
      </c>
      <c r="AB237" s="8" t="str">
        <f aca="false">IF(D237&lt;&gt;"No hacer",CONCATENATE(A237,"-",LEFT(C237),"-",IF(A236&lt;&gt;A237,1,IF(C236=C237,RIGHT(AB236)+1,1))))</f>
        <v>M5-EyP-1a-I-1</v>
      </c>
      <c r="AC237" s="8" t="str">
        <f aca="false">CONCATENATE(AB237,"-BR")</f>
        <v>M5-EyP-1a-I-1-BR</v>
      </c>
      <c r="AD237" s="5" t="s">
        <v>46</v>
      </c>
      <c r="AE237" s="5" t="s">
        <v>351</v>
      </c>
      <c r="AF237" s="5"/>
    </row>
    <row r="238" customFormat="false" ht="75" hidden="false" customHeight="true" outlineLevel="0" collapsed="false">
      <c r="A238" s="5" t="s">
        <v>1428</v>
      </c>
      <c r="B238" s="6" t="s">
        <v>1429</v>
      </c>
      <c r="C238" s="5" t="s">
        <v>34</v>
      </c>
      <c r="D238" s="5" t="s">
        <v>35</v>
      </c>
      <c r="E238" s="5"/>
      <c r="F238" s="6" t="s">
        <v>1437</v>
      </c>
      <c r="G238" s="6"/>
      <c r="H238" s="6"/>
      <c r="I238" s="5" t="s">
        <v>1431</v>
      </c>
      <c r="J238" s="5" t="s">
        <v>346</v>
      </c>
      <c r="K238" s="6"/>
      <c r="L238" s="6" t="s">
        <v>1438</v>
      </c>
      <c r="M238" s="5" t="s">
        <v>41</v>
      </c>
      <c r="N238" s="6" t="s">
        <v>1433</v>
      </c>
      <c r="O238" s="6" t="s">
        <v>1439</v>
      </c>
      <c r="P238" s="6"/>
      <c r="Q238" s="6"/>
      <c r="R238" s="8"/>
      <c r="S238" s="8"/>
      <c r="T238" s="8"/>
      <c r="U238" s="8"/>
      <c r="V238" s="8"/>
      <c r="W238" s="8"/>
      <c r="X238" s="8"/>
      <c r="Y238" s="5" t="s">
        <v>1435</v>
      </c>
      <c r="Z238" s="10" t="str">
        <f aca="false">REPLACE(AA238,SEARCH("M5-",AA238),LEN(AB238),AC238)</f>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AA238" s="10" t="s">
        <v>1440</v>
      </c>
      <c r="AB238" s="8" t="str">
        <f aca="false">IF(D238&lt;&gt;"No hacer",CONCATENATE(A238,"-",LEFT(C238),"-",IF(A237&lt;&gt;A238,1,IF(C237=C238,RIGHT(AB237)+1,1))))</f>
        <v>M5-EyP-1a-I-2</v>
      </c>
      <c r="AC238" s="8" t="str">
        <f aca="false">CONCATENATE(AB238,"-BR")</f>
        <v>M5-EyP-1a-I-2-BR</v>
      </c>
      <c r="AD238" s="5" t="s">
        <v>46</v>
      </c>
      <c r="AE238" s="5" t="s">
        <v>351</v>
      </c>
      <c r="AF238" s="5"/>
    </row>
    <row r="239" customFormat="false" ht="75" hidden="false" customHeight="true" outlineLevel="0" collapsed="false">
      <c r="A239" s="5" t="s">
        <v>1428</v>
      </c>
      <c r="B239" s="6" t="s">
        <v>1429</v>
      </c>
      <c r="C239" s="5" t="s">
        <v>48</v>
      </c>
      <c r="D239" s="5" t="s">
        <v>35</v>
      </c>
      <c r="E239" s="5"/>
      <c r="F239" s="8" t="s">
        <v>1441</v>
      </c>
      <c r="G239" s="8"/>
      <c r="H239" s="8"/>
      <c r="I239" s="5" t="s">
        <v>38</v>
      </c>
      <c r="J239" s="5" t="s">
        <v>592</v>
      </c>
      <c r="K239" s="6" t="s">
        <v>1442</v>
      </c>
      <c r="L239" s="6" t="s">
        <v>1443</v>
      </c>
      <c r="M239" s="5" t="s">
        <v>41</v>
      </c>
      <c r="N239" s="6" t="s">
        <v>1444</v>
      </c>
      <c r="O239" s="6" t="s">
        <v>1445</v>
      </c>
      <c r="P239" s="8"/>
      <c r="Q239" s="5"/>
      <c r="R239" s="8"/>
      <c r="S239" s="8"/>
      <c r="T239" s="8"/>
      <c r="U239" s="8"/>
      <c r="V239" s="8"/>
      <c r="W239" s="8"/>
      <c r="X239" s="8"/>
      <c r="Y239" s="5" t="s">
        <v>1435</v>
      </c>
      <c r="Z239" s="10" t="str">
        <f aca="false">REPLACE(AA239,SEARCH("M5-",AA239),LEN(AB239),AC239)</f>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AA239" s="10" t="s">
        <v>1446</v>
      </c>
      <c r="AB239" s="8" t="str">
        <f aca="false">IF(D239&lt;&gt;"No hacer",CONCATENATE(A239,"-",LEFT(C239),"-",IF(A238&lt;&gt;A239,1,IF(C238=C239,RIGHT(AB238)+1,1))))</f>
        <v>M5-EyP-1a-E-1</v>
      </c>
      <c r="AC239" s="8" t="str">
        <f aca="false">CONCATENATE(AB239,"-BR")</f>
        <v>M5-EyP-1a-E-1-BR</v>
      </c>
      <c r="AD239" s="5" t="s">
        <v>46</v>
      </c>
      <c r="AE239" s="5" t="s">
        <v>351</v>
      </c>
      <c r="AF239" s="5"/>
    </row>
    <row r="240" customFormat="false" ht="75" hidden="false" customHeight="true" outlineLevel="0" collapsed="false">
      <c r="A240" s="5" t="s">
        <v>1428</v>
      </c>
      <c r="B240" s="6" t="s">
        <v>1429</v>
      </c>
      <c r="C240" s="5" t="s">
        <v>48</v>
      </c>
      <c r="D240" s="5" t="s">
        <v>35</v>
      </c>
      <c r="E240" s="6"/>
      <c r="F240" s="8" t="s">
        <v>1441</v>
      </c>
      <c r="G240" s="8"/>
      <c r="H240" s="6"/>
      <c r="I240" s="5" t="s">
        <v>38</v>
      </c>
      <c r="J240" s="5" t="s">
        <v>592</v>
      </c>
      <c r="K240" s="6" t="s">
        <v>1447</v>
      </c>
      <c r="L240" s="6" t="s">
        <v>1448</v>
      </c>
      <c r="M240" s="5" t="s">
        <v>41</v>
      </c>
      <c r="N240" s="6" t="s">
        <v>1444</v>
      </c>
      <c r="O240" s="6" t="s">
        <v>1449</v>
      </c>
      <c r="P240" s="6"/>
      <c r="Q240" s="6"/>
      <c r="R240" s="6"/>
      <c r="S240" s="6"/>
      <c r="T240" s="6"/>
      <c r="U240" s="6"/>
      <c r="V240" s="6"/>
      <c r="W240" s="6"/>
      <c r="X240" s="6"/>
      <c r="Y240" s="5" t="s">
        <v>1435</v>
      </c>
      <c r="Z240" s="10" t="str">
        <f aca="false">REPLACE(AA240,SEARCH("M5-",AA240),LEN(AB240),AC240)</f>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AA240" s="10" t="s">
        <v>1450</v>
      </c>
      <c r="AB240" s="8" t="str">
        <f aca="false">IF(D240&lt;&gt;"No hacer",CONCATENATE(A240,"-",LEFT(C240),"-",IF(A239&lt;&gt;A240,1,IF(C239=C240,RIGHT(AB239)+1,1))))</f>
        <v>M5-EyP-1a-E-2</v>
      </c>
      <c r="AC240" s="8" t="str">
        <f aca="false">CONCATENATE(AB240,"-BR")</f>
        <v>M5-EyP-1a-E-2-BR</v>
      </c>
      <c r="AD240" s="5" t="s">
        <v>46</v>
      </c>
      <c r="AE240" s="5" t="s">
        <v>351</v>
      </c>
      <c r="AF240" s="5"/>
    </row>
    <row r="241" customFormat="false" ht="75" hidden="false" customHeight="true" outlineLevel="0" collapsed="false">
      <c r="A241" s="5" t="s">
        <v>1451</v>
      </c>
      <c r="B241" s="6" t="s">
        <v>1452</v>
      </c>
      <c r="C241" s="5" t="s">
        <v>34</v>
      </c>
      <c r="D241" s="5" t="s">
        <v>35</v>
      </c>
      <c r="E241" s="5"/>
      <c r="F241" s="6" t="s">
        <v>1453</v>
      </c>
      <c r="G241" s="6"/>
      <c r="H241" s="6"/>
      <c r="I241" s="5" t="s">
        <v>38</v>
      </c>
      <c r="J241" s="5" t="s">
        <v>297</v>
      </c>
      <c r="K241" s="6" t="s">
        <v>1454</v>
      </c>
      <c r="L241" s="6" t="s">
        <v>40</v>
      </c>
      <c r="M241" s="5" t="s">
        <v>41</v>
      </c>
      <c r="N241" s="6" t="s">
        <v>1455</v>
      </c>
      <c r="O241" s="6" t="s">
        <v>1456</v>
      </c>
      <c r="P241" s="8"/>
      <c r="Q241" s="5"/>
      <c r="R241" s="8"/>
      <c r="S241" s="8"/>
      <c r="T241" s="8"/>
      <c r="U241" s="8"/>
      <c r="V241" s="8"/>
      <c r="W241" s="8"/>
      <c r="X241" s="8"/>
      <c r="Y241" s="5" t="s">
        <v>1435</v>
      </c>
      <c r="Z241" s="10" t="str">
        <f aca="false">REPLACE(AA241,SEARCH("M5-",AA241),LEN(AB241),AC241)</f>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AA241" s="10" t="s">
        <v>1457</v>
      </c>
      <c r="AB241" s="8" t="str">
        <f aca="false">IF(D241&lt;&gt;"No hacer",CONCATENATE(A241,"-",LEFT(C241),"-",IF(A240&lt;&gt;A241,1,IF(C240=C241,RIGHT(AB240)+1,1))))</f>
        <v>M5-EyP-2a-I-1</v>
      </c>
      <c r="AC241" s="8" t="str">
        <f aca="false">CONCATENATE(AB241,"-BR")</f>
        <v>M5-EyP-2a-I-1-BR</v>
      </c>
      <c r="AD241" s="5" t="s">
        <v>46</v>
      </c>
      <c r="AE241" s="5" t="s">
        <v>351</v>
      </c>
      <c r="AF241" s="5" t="s">
        <v>47</v>
      </c>
    </row>
    <row r="242" customFormat="false" ht="75" hidden="false" customHeight="true" outlineLevel="0" collapsed="false">
      <c r="A242" s="5" t="s">
        <v>1451</v>
      </c>
      <c r="B242" s="6" t="s">
        <v>1452</v>
      </c>
      <c r="C242" s="5" t="s">
        <v>48</v>
      </c>
      <c r="D242" s="5" t="s">
        <v>35</v>
      </c>
      <c r="E242" s="5"/>
      <c r="F242" s="6" t="s">
        <v>1458</v>
      </c>
      <c r="G242" s="6"/>
      <c r="H242" s="6"/>
      <c r="I242" s="5" t="s">
        <v>38</v>
      </c>
      <c r="J242" s="5" t="s">
        <v>52</v>
      </c>
      <c r="K242" s="6" t="s">
        <v>1459</v>
      </c>
      <c r="L242" s="6" t="s">
        <v>1460</v>
      </c>
      <c r="M242" s="5" t="s">
        <v>41</v>
      </c>
      <c r="N242" s="6" t="s">
        <v>1455</v>
      </c>
      <c r="O242" s="8" t="s">
        <v>1461</v>
      </c>
      <c r="P242" s="8"/>
      <c r="Q242" s="5"/>
      <c r="R242" s="8"/>
      <c r="S242" s="8"/>
      <c r="T242" s="8"/>
      <c r="U242" s="8"/>
      <c r="V242" s="8"/>
      <c r="W242" s="8"/>
      <c r="X242" s="8"/>
      <c r="Y242" s="5" t="s">
        <v>1435</v>
      </c>
      <c r="Z242" s="10" t="str">
        <f aca="false">REPLACE(AA242,SEARCH("M5-",AA242),LEN(AB242),AC242)</f>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AA242" s="10" t="s">
        <v>1462</v>
      </c>
      <c r="AB242" s="8" t="str">
        <f aca="false">IF(D242&lt;&gt;"No hacer",CONCATENATE(A242,"-",LEFT(C242),"-",IF(A241&lt;&gt;A242,1,IF(C241=C242,RIGHT(AB241)+1,1))))</f>
        <v>M5-EyP-2a-E-1</v>
      </c>
      <c r="AC242" s="8" t="str">
        <f aca="false">CONCATENATE(AB242,"-BR")</f>
        <v>M5-EyP-2a-E-1-BR</v>
      </c>
      <c r="AD242" s="5" t="s">
        <v>46</v>
      </c>
      <c r="AE242" s="5" t="s">
        <v>351</v>
      </c>
      <c r="AF242" s="5" t="s">
        <v>47</v>
      </c>
    </row>
    <row r="243" customFormat="false" ht="75" hidden="false" customHeight="true" outlineLevel="0" collapsed="false">
      <c r="A243" s="5" t="s">
        <v>1451</v>
      </c>
      <c r="B243" s="6" t="s">
        <v>1452</v>
      </c>
      <c r="C243" s="5" t="s">
        <v>48</v>
      </c>
      <c r="D243" s="5" t="s">
        <v>35</v>
      </c>
      <c r="E243" s="5"/>
      <c r="F243" s="6" t="s">
        <v>1463</v>
      </c>
      <c r="G243" s="6"/>
      <c r="H243" s="6"/>
      <c r="I243" s="5" t="s">
        <v>38</v>
      </c>
      <c r="J243" s="5" t="s">
        <v>52</v>
      </c>
      <c r="K243" s="6" t="s">
        <v>1459</v>
      </c>
      <c r="L243" s="6" t="s">
        <v>1464</v>
      </c>
      <c r="M243" s="5" t="s">
        <v>41</v>
      </c>
      <c r="N243" s="6" t="s">
        <v>1455</v>
      </c>
      <c r="O243" s="8" t="s">
        <v>1461</v>
      </c>
      <c r="P243" s="8"/>
      <c r="Q243" s="5"/>
      <c r="R243" s="8"/>
      <c r="S243" s="8"/>
      <c r="T243" s="8"/>
      <c r="U243" s="8"/>
      <c r="V243" s="8"/>
      <c r="W243" s="8"/>
      <c r="X243" s="8"/>
      <c r="Y243" s="5" t="s">
        <v>1435</v>
      </c>
      <c r="Z243" s="10" t="str">
        <f aca="false">REPLACE(AA243,SEARCH("M5-",AA243),LEN(AB243),AC243)</f>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AA243" s="10" t="s">
        <v>1465</v>
      </c>
      <c r="AB243" s="8" t="str">
        <f aca="false">IF(D243&lt;&gt;"No hacer",CONCATENATE(A243,"-",LEFT(C243),"-",IF(A242&lt;&gt;A243,1,IF(C242=C243,RIGHT(AB242)+1,1))))</f>
        <v>M5-EyP-2a-E-2</v>
      </c>
      <c r="AC243" s="8" t="str">
        <f aca="false">CONCATENATE(AB243,"-BR")</f>
        <v>M5-EyP-2a-E-2-BR</v>
      </c>
      <c r="AD243" s="5" t="s">
        <v>46</v>
      </c>
      <c r="AE243" s="5" t="s">
        <v>351</v>
      </c>
      <c r="AF243" s="5" t="s">
        <v>47</v>
      </c>
    </row>
    <row r="244" customFormat="false" ht="75" hidden="false" customHeight="true" outlineLevel="0" collapsed="false">
      <c r="A244" s="5" t="s">
        <v>1451</v>
      </c>
      <c r="B244" s="6" t="s">
        <v>1452</v>
      </c>
      <c r="C244" s="5" t="s">
        <v>58</v>
      </c>
      <c r="D244" s="5" t="s">
        <v>35</v>
      </c>
      <c r="E244" s="5"/>
      <c r="F244" s="6" t="s">
        <v>1466</v>
      </c>
      <c r="G244" s="6"/>
      <c r="H244" s="6"/>
      <c r="I244" s="5" t="s">
        <v>38</v>
      </c>
      <c r="J244" s="5" t="s">
        <v>52</v>
      </c>
      <c r="K244" s="6" t="s">
        <v>1467</v>
      </c>
      <c r="L244" s="6" t="s">
        <v>1468</v>
      </c>
      <c r="M244" s="5" t="s">
        <v>41</v>
      </c>
      <c r="N244" s="6" t="s">
        <v>1455</v>
      </c>
      <c r="O244" s="6" t="s">
        <v>1469</v>
      </c>
      <c r="P244" s="8"/>
      <c r="Q244" s="5"/>
      <c r="R244" s="8"/>
      <c r="S244" s="8"/>
      <c r="T244" s="8"/>
      <c r="U244" s="8"/>
      <c r="V244" s="8"/>
      <c r="W244" s="8"/>
      <c r="X244" s="8"/>
      <c r="Y244" s="5" t="s">
        <v>1435</v>
      </c>
      <c r="Z244" s="10" t="str">
        <f aca="false">REPLACE(AA244,SEARCH("M5-",AA244),LEN(AB244),AC244)</f>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AA244" s="10" t="s">
        <v>1470</v>
      </c>
      <c r="AB244" s="8" t="str">
        <f aca="false">IF(D244&lt;&gt;"No hacer",CONCATENATE(A244,"-",LEFT(C244),"-",IF(A243&lt;&gt;A244,1,IF(C243=C244,RIGHT(AB243)+1,1))))</f>
        <v>M5-EyP-2a-A-1</v>
      </c>
      <c r="AC244" s="8" t="str">
        <f aca="false">CONCATENATE(AB244,"-BR")</f>
        <v>M5-EyP-2a-A-1-BR</v>
      </c>
      <c r="AD244" s="5" t="s">
        <v>46</v>
      </c>
      <c r="AE244" s="5" t="s">
        <v>351</v>
      </c>
      <c r="AF244" s="5" t="s">
        <v>47</v>
      </c>
    </row>
    <row r="245" customFormat="false" ht="75" hidden="false" customHeight="true" outlineLevel="0" collapsed="false">
      <c r="A245" s="5" t="s">
        <v>1451</v>
      </c>
      <c r="B245" s="6" t="s">
        <v>1452</v>
      </c>
      <c r="C245" s="5" t="s">
        <v>58</v>
      </c>
      <c r="D245" s="5" t="s">
        <v>35</v>
      </c>
      <c r="E245" s="5"/>
      <c r="F245" s="6" t="s">
        <v>1471</v>
      </c>
      <c r="G245" s="6"/>
      <c r="H245" s="6"/>
      <c r="I245" s="5" t="s">
        <v>38</v>
      </c>
      <c r="J245" s="5" t="s">
        <v>52</v>
      </c>
      <c r="K245" s="6" t="s">
        <v>1472</v>
      </c>
      <c r="L245" s="6" t="s">
        <v>1473</v>
      </c>
      <c r="M245" s="5" t="s">
        <v>41</v>
      </c>
      <c r="N245" s="6" t="s">
        <v>1455</v>
      </c>
      <c r="O245" s="6" t="s">
        <v>1474</v>
      </c>
      <c r="P245" s="8"/>
      <c r="Q245" s="5"/>
      <c r="R245" s="8"/>
      <c r="S245" s="8"/>
      <c r="T245" s="8"/>
      <c r="U245" s="8"/>
      <c r="V245" s="8"/>
      <c r="W245" s="8"/>
      <c r="X245" s="8"/>
      <c r="Y245" s="5" t="s">
        <v>1435</v>
      </c>
      <c r="Z245" s="10" t="str">
        <f aca="false">REPLACE(AA245,SEARCH("M5-",AA245),LEN(AB245),AC245)</f>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AA245" s="10" t="s">
        <v>1475</v>
      </c>
      <c r="AB245" s="8" t="str">
        <f aca="false">IF(D245&lt;&gt;"No hacer",CONCATENATE(A245,"-",LEFT(C245),"-",IF(A244&lt;&gt;A245,1,IF(C244=C245,RIGHT(AB244)+1,1))))</f>
        <v>M5-EyP-2a-A-2</v>
      </c>
      <c r="AC245" s="8" t="str">
        <f aca="false">CONCATENATE(AB245,"-BR")</f>
        <v>M5-EyP-2a-A-2-BR</v>
      </c>
      <c r="AD245" s="5" t="s">
        <v>46</v>
      </c>
      <c r="AE245" s="5" t="s">
        <v>351</v>
      </c>
      <c r="AF245" s="5" t="s">
        <v>47</v>
      </c>
    </row>
    <row r="246" customFormat="false" ht="75" hidden="false" customHeight="true" outlineLevel="0" collapsed="false">
      <c r="A246" s="5" t="s">
        <v>1451</v>
      </c>
      <c r="B246" s="6" t="s">
        <v>1452</v>
      </c>
      <c r="C246" s="5" t="s">
        <v>58</v>
      </c>
      <c r="D246" s="5" t="s">
        <v>35</v>
      </c>
      <c r="E246" s="5"/>
      <c r="F246" s="6" t="s">
        <v>1476</v>
      </c>
      <c r="G246" s="6"/>
      <c r="H246" s="6"/>
      <c r="I246" s="5" t="s">
        <v>38</v>
      </c>
      <c r="J246" s="5" t="s">
        <v>52</v>
      </c>
      <c r="K246" s="6" t="s">
        <v>1477</v>
      </c>
      <c r="L246" s="6" t="s">
        <v>1468</v>
      </c>
      <c r="M246" s="5" t="s">
        <v>41</v>
      </c>
      <c r="N246" s="6" t="s">
        <v>1455</v>
      </c>
      <c r="O246" s="6" t="s">
        <v>1478</v>
      </c>
      <c r="P246" s="8"/>
      <c r="Q246" s="5"/>
      <c r="R246" s="8"/>
      <c r="S246" s="8"/>
      <c r="T246" s="8"/>
      <c r="U246" s="8"/>
      <c r="V246" s="8"/>
      <c r="W246" s="8"/>
      <c r="X246" s="8"/>
      <c r="Y246" s="5" t="s">
        <v>1435</v>
      </c>
      <c r="Z246" s="10" t="str">
        <f aca="false">REPLACE(AA246,SEARCH("M5-",AA246),LEN(AB246),AC246)</f>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AA246" s="10" t="s">
        <v>1479</v>
      </c>
      <c r="AB246" s="8" t="str">
        <f aca="false">IF(D246&lt;&gt;"No hacer",CONCATENATE(A246,"-",LEFT(C246),"-",IF(A245&lt;&gt;A246,1,IF(C245=C246,RIGHT(AB245)+1,1))))</f>
        <v>M5-EyP-2a-A-3</v>
      </c>
      <c r="AC246" s="8" t="str">
        <f aca="false">CONCATENATE(AB246,"-BR")</f>
        <v>M5-EyP-2a-A-3-BR</v>
      </c>
      <c r="AD246" s="5" t="s">
        <v>46</v>
      </c>
      <c r="AE246" s="5" t="s">
        <v>351</v>
      </c>
      <c r="AF246" s="5" t="s">
        <v>47</v>
      </c>
    </row>
    <row r="247" customFormat="false" ht="75" hidden="false" customHeight="true" outlineLevel="0" collapsed="false">
      <c r="A247" s="5" t="s">
        <v>1451</v>
      </c>
      <c r="B247" s="6" t="s">
        <v>1452</v>
      </c>
      <c r="C247" s="5" t="s">
        <v>58</v>
      </c>
      <c r="D247" s="5" t="s">
        <v>35</v>
      </c>
      <c r="E247" s="5"/>
      <c r="F247" s="6" t="s">
        <v>1480</v>
      </c>
      <c r="G247" s="6"/>
      <c r="H247" s="6"/>
      <c r="I247" s="5" t="s">
        <v>38</v>
      </c>
      <c r="J247" s="5" t="s">
        <v>52</v>
      </c>
      <c r="K247" s="6" t="s">
        <v>1481</v>
      </c>
      <c r="L247" s="6" t="s">
        <v>1482</v>
      </c>
      <c r="M247" s="5" t="s">
        <v>41</v>
      </c>
      <c r="N247" s="6" t="s">
        <v>1455</v>
      </c>
      <c r="O247" s="6" t="s">
        <v>1483</v>
      </c>
      <c r="P247" s="8"/>
      <c r="Q247" s="5"/>
      <c r="R247" s="8"/>
      <c r="S247" s="8"/>
      <c r="T247" s="8"/>
      <c r="U247" s="8"/>
      <c r="V247" s="8"/>
      <c r="W247" s="8"/>
      <c r="X247" s="8"/>
      <c r="Y247" s="5" t="s">
        <v>1435</v>
      </c>
      <c r="Z247" s="10" t="str">
        <f aca="false">REPLACE(AA247,SEARCH("M5-",AA247),LEN(AB247),AC247)</f>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AA247" s="10" t="s">
        <v>1484</v>
      </c>
      <c r="AB247" s="8" t="str">
        <f aca="false">IF(D247&lt;&gt;"No hacer",CONCATENATE(A247,"-",LEFT(C247),"-",IF(A246&lt;&gt;A247,1,IF(C246=C247,RIGHT(AB246)+1,1))))</f>
        <v>M5-EyP-2a-A-4</v>
      </c>
      <c r="AC247" s="8" t="str">
        <f aca="false">CONCATENATE(AB247,"-BR")</f>
        <v>M5-EyP-2a-A-4-BR</v>
      </c>
      <c r="AD247" s="5" t="s">
        <v>46</v>
      </c>
      <c r="AE247" s="5" t="s">
        <v>351</v>
      </c>
      <c r="AF247" s="5" t="s">
        <v>47</v>
      </c>
    </row>
    <row r="248" customFormat="false" ht="75" hidden="false" customHeight="true" outlineLevel="0" collapsed="false">
      <c r="A248" s="5" t="s">
        <v>1451</v>
      </c>
      <c r="B248" s="6" t="s">
        <v>1452</v>
      </c>
      <c r="C248" s="5" t="s">
        <v>58</v>
      </c>
      <c r="D248" s="5" t="s">
        <v>35</v>
      </c>
      <c r="E248" s="5"/>
      <c r="F248" s="6" t="s">
        <v>1485</v>
      </c>
      <c r="G248" s="6"/>
      <c r="H248" s="6"/>
      <c r="I248" s="5" t="s">
        <v>38</v>
      </c>
      <c r="J248" s="5" t="s">
        <v>52</v>
      </c>
      <c r="K248" s="6" t="s">
        <v>1486</v>
      </c>
      <c r="L248" s="6" t="s">
        <v>1487</v>
      </c>
      <c r="M248" s="5" t="s">
        <v>41</v>
      </c>
      <c r="N248" s="6" t="s">
        <v>1455</v>
      </c>
      <c r="O248" s="6" t="s">
        <v>1488</v>
      </c>
      <c r="P248" s="8"/>
      <c r="Q248" s="5"/>
      <c r="R248" s="8"/>
      <c r="S248" s="8"/>
      <c r="T248" s="8"/>
      <c r="U248" s="8"/>
      <c r="V248" s="8"/>
      <c r="W248" s="8"/>
      <c r="X248" s="8"/>
      <c r="Y248" s="5" t="s">
        <v>1435</v>
      </c>
      <c r="Z248" s="10" t="str">
        <f aca="false">REPLACE(AA248,SEARCH("M5-",AA248),LEN(AB248),AC248)</f>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AA248" s="10" t="s">
        <v>1489</v>
      </c>
      <c r="AB248" s="8" t="str">
        <f aca="false">IF(D248&lt;&gt;"No hacer",CONCATENATE(A248,"-",LEFT(C248),"-",IF(A247&lt;&gt;A248,1,IF(C247=C248,RIGHT(AB247)+1,1))))</f>
        <v>M5-EyP-2a-A-5</v>
      </c>
      <c r="AC248" s="8" t="str">
        <f aca="false">CONCATENATE(AB248,"-BR")</f>
        <v>M5-EyP-2a-A-5-BR</v>
      </c>
      <c r="AD248" s="5" t="s">
        <v>46</v>
      </c>
      <c r="AE248" s="5" t="s">
        <v>351</v>
      </c>
      <c r="AF248" s="5" t="s">
        <v>47</v>
      </c>
    </row>
    <row r="249" customFormat="false" ht="75" hidden="false" customHeight="true" outlineLevel="0" collapsed="false">
      <c r="A249" s="5" t="s">
        <v>1490</v>
      </c>
      <c r="B249" s="6" t="s">
        <v>1491</v>
      </c>
      <c r="C249" s="5" t="s">
        <v>34</v>
      </c>
      <c r="D249" s="5" t="s">
        <v>35</v>
      </c>
      <c r="E249" s="5"/>
      <c r="F249" s="6" t="s">
        <v>1492</v>
      </c>
      <c r="G249" s="6"/>
      <c r="H249" s="6"/>
      <c r="I249" s="5" t="s">
        <v>38</v>
      </c>
      <c r="J249" s="5" t="s">
        <v>297</v>
      </c>
      <c r="K249" s="6" t="s">
        <v>1493</v>
      </c>
      <c r="L249" s="6" t="s">
        <v>1494</v>
      </c>
      <c r="M249" s="5" t="s">
        <v>41</v>
      </c>
      <c r="N249" s="6" t="s">
        <v>1495</v>
      </c>
      <c r="O249" s="8" t="s">
        <v>1496</v>
      </c>
      <c r="P249" s="8"/>
      <c r="Q249" s="5"/>
      <c r="R249" s="8"/>
      <c r="S249" s="8"/>
      <c r="T249" s="8"/>
      <c r="U249" s="8"/>
      <c r="V249" s="8"/>
      <c r="W249" s="8"/>
      <c r="X249" s="8"/>
      <c r="Y249" s="5" t="s">
        <v>1435</v>
      </c>
      <c r="Z249" s="10" t="str">
        <f aca="false">REPLACE(AA249,SEARCH("M5-",AA249),LEN(AB249),AC249)</f>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AA249" s="10" t="s">
        <v>1497</v>
      </c>
      <c r="AB249" s="8" t="str">
        <f aca="false">IF(D249&lt;&gt;"No hacer",CONCATENATE(A249,"-",LEFT(C249),"-",IF(A248&lt;&gt;A249,1,IF(C248=C249,RIGHT(AB248)+1,1))))</f>
        <v>M5-EyP-2b-I-1</v>
      </c>
      <c r="AC249" s="8" t="str">
        <f aca="false">CONCATENATE(AB249,"-BR")</f>
        <v>M5-EyP-2b-I-1-BR</v>
      </c>
      <c r="AD249" s="5" t="s">
        <v>46</v>
      </c>
      <c r="AE249" s="5" t="s">
        <v>351</v>
      </c>
      <c r="AF249" s="5" t="s">
        <v>47</v>
      </c>
    </row>
    <row r="250" customFormat="false" ht="75" hidden="false" customHeight="true" outlineLevel="0" collapsed="false">
      <c r="A250" s="5" t="s">
        <v>1490</v>
      </c>
      <c r="B250" s="6" t="s">
        <v>1491</v>
      </c>
      <c r="C250" s="5" t="s">
        <v>34</v>
      </c>
      <c r="D250" s="5" t="s">
        <v>35</v>
      </c>
      <c r="E250" s="5"/>
      <c r="F250" s="6" t="s">
        <v>1498</v>
      </c>
      <c r="G250" s="6"/>
      <c r="H250" s="6"/>
      <c r="I250" s="5" t="s">
        <v>38</v>
      </c>
      <c r="J250" s="5" t="s">
        <v>297</v>
      </c>
      <c r="K250" s="6" t="s">
        <v>1493</v>
      </c>
      <c r="L250" s="6" t="s">
        <v>1499</v>
      </c>
      <c r="M250" s="5" t="s">
        <v>41</v>
      </c>
      <c r="N250" s="6" t="s">
        <v>1495</v>
      </c>
      <c r="O250" s="8" t="s">
        <v>1500</v>
      </c>
      <c r="P250" s="8"/>
      <c r="Q250" s="5"/>
      <c r="R250" s="8"/>
      <c r="S250" s="8"/>
      <c r="T250" s="8"/>
      <c r="U250" s="8"/>
      <c r="V250" s="8"/>
      <c r="W250" s="8"/>
      <c r="X250" s="8"/>
      <c r="Y250" s="5" t="s">
        <v>1435</v>
      </c>
      <c r="Z250" s="10" t="str">
        <f aca="false">REPLACE(AA250,SEARCH("M5-",AA250),LEN(AB250),AC250)</f>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AA250" s="10" t="s">
        <v>1501</v>
      </c>
      <c r="AB250" s="8" t="str">
        <f aca="false">IF(D250&lt;&gt;"No hacer",CONCATENATE(A250,"-",LEFT(C250),"-",IF(A249&lt;&gt;A250,1,IF(C249=C250,RIGHT(AB249)+1,1))))</f>
        <v>M5-EyP-2b-I-2</v>
      </c>
      <c r="AC250" s="8" t="str">
        <f aca="false">CONCATENATE(AB250,"-BR")</f>
        <v>M5-EyP-2b-I-2-BR</v>
      </c>
      <c r="AD250" s="5" t="s">
        <v>46</v>
      </c>
      <c r="AE250" s="5" t="s">
        <v>351</v>
      </c>
      <c r="AF250" s="5" t="s">
        <v>47</v>
      </c>
    </row>
    <row r="251" customFormat="false" ht="75" hidden="false" customHeight="true" outlineLevel="0" collapsed="false">
      <c r="A251" s="5" t="s">
        <v>1490</v>
      </c>
      <c r="B251" s="6" t="s">
        <v>1491</v>
      </c>
      <c r="C251" s="5" t="s">
        <v>48</v>
      </c>
      <c r="D251" s="5" t="s">
        <v>35</v>
      </c>
      <c r="E251" s="5"/>
      <c r="F251" s="6" t="s">
        <v>1502</v>
      </c>
      <c r="G251" s="6"/>
      <c r="H251" s="6"/>
      <c r="I251" s="5" t="s">
        <v>38</v>
      </c>
      <c r="J251" s="5" t="s">
        <v>52</v>
      </c>
      <c r="K251" s="6" t="s">
        <v>1503</v>
      </c>
      <c r="L251" s="6" t="s">
        <v>1504</v>
      </c>
      <c r="M251" s="5" t="s">
        <v>41</v>
      </c>
      <c r="N251" s="6" t="s">
        <v>1495</v>
      </c>
      <c r="O251" s="6" t="s">
        <v>1505</v>
      </c>
      <c r="P251" s="8"/>
      <c r="Q251" s="5"/>
      <c r="R251" s="8"/>
      <c r="S251" s="8"/>
      <c r="T251" s="8"/>
      <c r="U251" s="8"/>
      <c r="V251" s="8"/>
      <c r="W251" s="8"/>
      <c r="X251" s="8"/>
      <c r="Y251" s="5" t="s">
        <v>1435</v>
      </c>
      <c r="Z251" s="10" t="str">
        <f aca="false">REPLACE(AA251,SEARCH("M5-",AA251),LEN(AB251),AC251)</f>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AA251" s="10" t="s">
        <v>1506</v>
      </c>
      <c r="AB251" s="8" t="str">
        <f aca="false">IF(D251&lt;&gt;"No hacer",CONCATENATE(A251,"-",LEFT(C251),"-",IF(A250&lt;&gt;A251,1,IF(C250=C251,RIGHT(AB250)+1,1))))</f>
        <v>M5-EyP-2b-E-1</v>
      </c>
      <c r="AC251" s="8" t="str">
        <f aca="false">CONCATENATE(AB251,"-BR")</f>
        <v>M5-EyP-2b-E-1-BR</v>
      </c>
      <c r="AD251" s="5" t="s">
        <v>46</v>
      </c>
      <c r="AE251" s="5" t="s">
        <v>351</v>
      </c>
      <c r="AF251" s="5" t="s">
        <v>47</v>
      </c>
    </row>
    <row r="252" customFormat="false" ht="75" hidden="false" customHeight="true" outlineLevel="0" collapsed="false">
      <c r="A252" s="5" t="s">
        <v>1490</v>
      </c>
      <c r="B252" s="6" t="s">
        <v>1491</v>
      </c>
      <c r="C252" s="5" t="s">
        <v>48</v>
      </c>
      <c r="D252" s="5" t="s">
        <v>35</v>
      </c>
      <c r="E252" s="5"/>
      <c r="F252" s="6" t="s">
        <v>1507</v>
      </c>
      <c r="G252" s="6"/>
      <c r="H252" s="6"/>
      <c r="I252" s="5" t="s">
        <v>38</v>
      </c>
      <c r="J252" s="5" t="s">
        <v>52</v>
      </c>
      <c r="K252" s="6" t="s">
        <v>1503</v>
      </c>
      <c r="L252" s="6" t="s">
        <v>1508</v>
      </c>
      <c r="M252" s="5" t="s">
        <v>41</v>
      </c>
      <c r="N252" s="6" t="s">
        <v>1495</v>
      </c>
      <c r="O252" s="6" t="s">
        <v>1505</v>
      </c>
      <c r="P252" s="8"/>
      <c r="Q252" s="5"/>
      <c r="R252" s="8"/>
      <c r="S252" s="8"/>
      <c r="T252" s="8"/>
      <c r="U252" s="8"/>
      <c r="V252" s="8"/>
      <c r="W252" s="8"/>
      <c r="X252" s="8"/>
      <c r="Y252" s="5" t="s">
        <v>1435</v>
      </c>
      <c r="Z252" s="10" t="str">
        <f aca="false">REPLACE(AA252,SEARCH("M5-",AA252),LEN(AB252),AC252)</f>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AA252" s="10" t="s">
        <v>1509</v>
      </c>
      <c r="AB252" s="8" t="str">
        <f aca="false">IF(D252&lt;&gt;"No hacer",CONCATENATE(A252,"-",LEFT(C252),"-",IF(A251&lt;&gt;A252,1,IF(C251=C252,RIGHT(AB251)+1,1))))</f>
        <v>M5-EyP-2b-E-2</v>
      </c>
      <c r="AC252" s="8" t="str">
        <f aca="false">CONCATENATE(AB252,"-BR")</f>
        <v>M5-EyP-2b-E-2-BR</v>
      </c>
      <c r="AD252" s="5" t="s">
        <v>46</v>
      </c>
      <c r="AE252" s="5" t="s">
        <v>351</v>
      </c>
      <c r="AF252" s="5" t="s">
        <v>47</v>
      </c>
    </row>
    <row r="253" customFormat="false" ht="75" hidden="false" customHeight="true" outlineLevel="0" collapsed="false">
      <c r="A253" s="5" t="s">
        <v>1490</v>
      </c>
      <c r="B253" s="6" t="s">
        <v>1491</v>
      </c>
      <c r="C253" s="5" t="s">
        <v>48</v>
      </c>
      <c r="D253" s="5" t="s">
        <v>35</v>
      </c>
      <c r="E253" s="5"/>
      <c r="F253" s="6" t="s">
        <v>1510</v>
      </c>
      <c r="G253" s="6"/>
      <c r="H253" s="6"/>
      <c r="I253" s="5" t="s">
        <v>38</v>
      </c>
      <c r="J253" s="5" t="s">
        <v>52</v>
      </c>
      <c r="K253" s="6" t="s">
        <v>1503</v>
      </c>
      <c r="L253" s="6" t="s">
        <v>1511</v>
      </c>
      <c r="M253" s="5" t="s">
        <v>41</v>
      </c>
      <c r="N253" s="6" t="s">
        <v>1495</v>
      </c>
      <c r="O253" s="6" t="s">
        <v>1505</v>
      </c>
      <c r="P253" s="8"/>
      <c r="Q253" s="5"/>
      <c r="R253" s="8"/>
      <c r="S253" s="8"/>
      <c r="T253" s="8"/>
      <c r="U253" s="8"/>
      <c r="V253" s="8"/>
      <c r="W253" s="8"/>
      <c r="X253" s="8"/>
      <c r="Y253" s="5" t="s">
        <v>1435</v>
      </c>
      <c r="Z253" s="10" t="str">
        <f aca="false">REPLACE(AA253,SEARCH("M5-",AA253),LEN(AB253),AC253)</f>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AA253" s="10" t="s">
        <v>1512</v>
      </c>
      <c r="AB253" s="8" t="str">
        <f aca="false">IF(D253&lt;&gt;"No hacer",CONCATENATE(A253,"-",LEFT(C253),"-",IF(A252&lt;&gt;A253,1,IF(C252=C253,RIGHT(AB252)+1,1))))</f>
        <v>M5-EyP-2b-E-3</v>
      </c>
      <c r="AC253" s="8" t="str">
        <f aca="false">CONCATENATE(AB253,"-BR")</f>
        <v>M5-EyP-2b-E-3-BR</v>
      </c>
      <c r="AD253" s="5" t="s">
        <v>46</v>
      </c>
      <c r="AE253" s="5" t="s">
        <v>351</v>
      </c>
      <c r="AF253" s="5" t="s">
        <v>47</v>
      </c>
    </row>
    <row r="254" customFormat="false" ht="75" hidden="false" customHeight="true" outlineLevel="0" collapsed="false">
      <c r="A254" s="5" t="s">
        <v>1490</v>
      </c>
      <c r="B254" s="6" t="s">
        <v>1491</v>
      </c>
      <c r="C254" s="5" t="s">
        <v>58</v>
      </c>
      <c r="D254" s="5" t="s">
        <v>35</v>
      </c>
      <c r="E254" s="5"/>
      <c r="F254" s="6" t="s">
        <v>1513</v>
      </c>
      <c r="G254" s="6"/>
      <c r="H254" s="6"/>
      <c r="I254" s="5" t="s">
        <v>38</v>
      </c>
      <c r="J254" s="5" t="s">
        <v>52</v>
      </c>
      <c r="K254" s="6" t="s">
        <v>1514</v>
      </c>
      <c r="L254" s="6" t="s">
        <v>1515</v>
      </c>
      <c r="M254" s="5" t="s">
        <v>41</v>
      </c>
      <c r="N254" s="6" t="s">
        <v>1495</v>
      </c>
      <c r="O254" s="6" t="s">
        <v>1505</v>
      </c>
      <c r="P254" s="8"/>
      <c r="Q254" s="5"/>
      <c r="R254" s="8"/>
      <c r="S254" s="8"/>
      <c r="T254" s="8"/>
      <c r="U254" s="8"/>
      <c r="V254" s="8"/>
      <c r="W254" s="8"/>
      <c r="X254" s="8"/>
      <c r="Y254" s="5" t="s">
        <v>1435</v>
      </c>
      <c r="Z254" s="10" t="str">
        <f aca="false">REPLACE(AA254,SEARCH("M5-",AA254),LEN(AB254),AC254)</f>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AA254" s="10" t="s">
        <v>1516</v>
      </c>
      <c r="AB254" s="8" t="str">
        <f aca="false">IF(D254&lt;&gt;"No hacer",CONCATENATE(A254,"-",LEFT(C254),"-",IF(A253&lt;&gt;A254,1,IF(C253=C254,RIGHT(AB253)+1,1))))</f>
        <v>M5-EyP-2b-A-1</v>
      </c>
      <c r="AC254" s="8" t="str">
        <f aca="false">CONCATENATE(AB254,"-BR")</f>
        <v>M5-EyP-2b-A-1-BR</v>
      </c>
      <c r="AD254" s="5" t="s">
        <v>46</v>
      </c>
      <c r="AE254" s="5" t="s">
        <v>351</v>
      </c>
      <c r="AF254" s="5" t="s">
        <v>47</v>
      </c>
    </row>
    <row r="255" customFormat="false" ht="75" hidden="false" customHeight="true" outlineLevel="0" collapsed="false">
      <c r="A255" s="5" t="s">
        <v>1490</v>
      </c>
      <c r="B255" s="6" t="s">
        <v>1491</v>
      </c>
      <c r="C255" s="5" t="s">
        <v>58</v>
      </c>
      <c r="D255" s="5" t="s">
        <v>35</v>
      </c>
      <c r="E255" s="5"/>
      <c r="F255" s="6" t="s">
        <v>1517</v>
      </c>
      <c r="G255" s="6"/>
      <c r="H255" s="6"/>
      <c r="I255" s="5" t="s">
        <v>38</v>
      </c>
      <c r="J255" s="5" t="s">
        <v>52</v>
      </c>
      <c r="K255" s="6" t="s">
        <v>1514</v>
      </c>
      <c r="L255" s="6" t="s">
        <v>1518</v>
      </c>
      <c r="M255" s="5" t="s">
        <v>41</v>
      </c>
      <c r="N255" s="6" t="s">
        <v>1495</v>
      </c>
      <c r="O255" s="6" t="s">
        <v>1505</v>
      </c>
      <c r="P255" s="8"/>
      <c r="Q255" s="5"/>
      <c r="R255" s="8"/>
      <c r="S255" s="8"/>
      <c r="T255" s="8"/>
      <c r="U255" s="8"/>
      <c r="V255" s="8"/>
      <c r="W255" s="8"/>
      <c r="X255" s="8"/>
      <c r="Y255" s="5" t="s">
        <v>1435</v>
      </c>
      <c r="Z255" s="10" t="str">
        <f aca="false">REPLACE(AA255,SEARCH("M5-",AA255),LEN(AB255),AC255)</f>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AA255" s="10" t="s">
        <v>1519</v>
      </c>
      <c r="AB255" s="8" t="str">
        <f aca="false">IF(D255&lt;&gt;"No hacer",CONCATENATE(A255,"-",LEFT(C255),"-",IF(A254&lt;&gt;A255,1,IF(C254=C255,RIGHT(AB254)+1,1))))</f>
        <v>M5-EyP-2b-A-2</v>
      </c>
      <c r="AC255" s="8" t="str">
        <f aca="false">CONCATENATE(AB255,"-BR")</f>
        <v>M5-EyP-2b-A-2-BR</v>
      </c>
      <c r="AD255" s="5" t="s">
        <v>46</v>
      </c>
      <c r="AE255" s="5" t="s">
        <v>351</v>
      </c>
      <c r="AF255" s="5" t="s">
        <v>47</v>
      </c>
    </row>
    <row r="256" customFormat="false" ht="75" hidden="false" customHeight="true" outlineLevel="0" collapsed="false">
      <c r="A256" s="5" t="s">
        <v>1490</v>
      </c>
      <c r="B256" s="6" t="s">
        <v>1491</v>
      </c>
      <c r="C256" s="5" t="s">
        <v>58</v>
      </c>
      <c r="D256" s="5" t="s">
        <v>35</v>
      </c>
      <c r="E256" s="5"/>
      <c r="F256" s="6" t="s">
        <v>1520</v>
      </c>
      <c r="G256" s="6"/>
      <c r="H256" s="6"/>
      <c r="I256" s="5" t="s">
        <v>38</v>
      </c>
      <c r="J256" s="5" t="s">
        <v>52</v>
      </c>
      <c r="K256" s="6" t="s">
        <v>1521</v>
      </c>
      <c r="L256" s="6" t="s">
        <v>1522</v>
      </c>
      <c r="M256" s="5" t="s">
        <v>41</v>
      </c>
      <c r="N256" s="6" t="s">
        <v>1495</v>
      </c>
      <c r="O256" s="6" t="s">
        <v>1505</v>
      </c>
      <c r="P256" s="8"/>
      <c r="Q256" s="5"/>
      <c r="R256" s="8"/>
      <c r="S256" s="8"/>
      <c r="T256" s="8"/>
      <c r="U256" s="8"/>
      <c r="V256" s="8"/>
      <c r="W256" s="8"/>
      <c r="X256" s="8"/>
      <c r="Y256" s="5" t="s">
        <v>1435</v>
      </c>
      <c r="Z256" s="10" t="str">
        <f aca="false">REPLACE(AA256,SEARCH("M5-",AA256),LEN(AB256),AC256)</f>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AA256" s="10" t="s">
        <v>1523</v>
      </c>
      <c r="AB256" s="8" t="str">
        <f aca="false">IF(D256&lt;&gt;"No hacer",CONCATENATE(A256,"-",LEFT(C256),"-",IF(A255&lt;&gt;A256,1,IF(C255=C256,RIGHT(AB255)+1,1))))</f>
        <v>M5-EyP-2b-A-3</v>
      </c>
      <c r="AC256" s="8" t="str">
        <f aca="false">CONCATENATE(AB256,"-BR")</f>
        <v>M5-EyP-2b-A-3-BR</v>
      </c>
      <c r="AD256" s="5" t="s">
        <v>46</v>
      </c>
      <c r="AE256" s="5" t="s">
        <v>351</v>
      </c>
      <c r="AF256" s="5" t="s">
        <v>47</v>
      </c>
    </row>
    <row r="257" customFormat="false" ht="75" hidden="false" customHeight="true" outlineLevel="0" collapsed="false">
      <c r="A257" s="5" t="s">
        <v>1490</v>
      </c>
      <c r="B257" s="6" t="s">
        <v>1491</v>
      </c>
      <c r="C257" s="5" t="s">
        <v>58</v>
      </c>
      <c r="D257" s="5" t="s">
        <v>35</v>
      </c>
      <c r="E257" s="5"/>
      <c r="F257" s="6" t="s">
        <v>1524</v>
      </c>
      <c r="G257" s="6"/>
      <c r="H257" s="6"/>
      <c r="I257" s="5" t="s">
        <v>38</v>
      </c>
      <c r="J257" s="5" t="s">
        <v>52</v>
      </c>
      <c r="K257" s="6" t="s">
        <v>1525</v>
      </c>
      <c r="L257" s="6" t="s">
        <v>1526</v>
      </c>
      <c r="M257" s="5" t="s">
        <v>41</v>
      </c>
      <c r="N257" s="6" t="s">
        <v>1495</v>
      </c>
      <c r="O257" s="6" t="s">
        <v>1505</v>
      </c>
      <c r="P257" s="8"/>
      <c r="Q257" s="5"/>
      <c r="R257" s="8"/>
      <c r="S257" s="8"/>
      <c r="T257" s="8"/>
      <c r="U257" s="8"/>
      <c r="V257" s="8"/>
      <c r="W257" s="8"/>
      <c r="X257" s="8"/>
      <c r="Y257" s="5" t="s">
        <v>1435</v>
      </c>
      <c r="Z257" s="10" t="str">
        <f aca="false">REPLACE(AA257,SEARCH("M5-",AA257),LEN(AB257),AC257)</f>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AA257" s="10" t="s">
        <v>1527</v>
      </c>
      <c r="AB257" s="8" t="str">
        <f aca="false">IF(D257&lt;&gt;"No hacer",CONCATENATE(A257,"-",LEFT(C257),"-",IF(A256&lt;&gt;A257,1,IF(C256=C257,RIGHT(AB256)+1,1))))</f>
        <v>M5-EyP-2b-A-4</v>
      </c>
      <c r="AC257" s="8" t="str">
        <f aca="false">CONCATENATE(AB257,"-BR")</f>
        <v>M5-EyP-2b-A-4-BR</v>
      </c>
      <c r="AD257" s="5" t="s">
        <v>46</v>
      </c>
      <c r="AE257" s="5" t="s">
        <v>351</v>
      </c>
      <c r="AF257" s="5" t="s">
        <v>47</v>
      </c>
    </row>
    <row r="258" customFormat="false" ht="75" hidden="false" customHeight="true" outlineLevel="0" collapsed="false">
      <c r="A258" s="5" t="s">
        <v>1490</v>
      </c>
      <c r="B258" s="6" t="s">
        <v>1491</v>
      </c>
      <c r="C258" s="5" t="s">
        <v>58</v>
      </c>
      <c r="D258" s="5" t="s">
        <v>35</v>
      </c>
      <c r="E258" s="5"/>
      <c r="F258" s="6" t="s">
        <v>1528</v>
      </c>
      <c r="G258" s="6"/>
      <c r="H258" s="6"/>
      <c r="I258" s="5" t="s">
        <v>38</v>
      </c>
      <c r="J258" s="5" t="s">
        <v>52</v>
      </c>
      <c r="K258" s="6" t="s">
        <v>1529</v>
      </c>
      <c r="L258" s="6" t="s">
        <v>1530</v>
      </c>
      <c r="M258" s="5" t="s">
        <v>41</v>
      </c>
      <c r="N258" s="6" t="s">
        <v>1495</v>
      </c>
      <c r="O258" s="6" t="s">
        <v>1505</v>
      </c>
      <c r="P258" s="8"/>
      <c r="Q258" s="5"/>
      <c r="R258" s="8"/>
      <c r="S258" s="8"/>
      <c r="T258" s="8"/>
      <c r="U258" s="8"/>
      <c r="V258" s="8"/>
      <c r="W258" s="8"/>
      <c r="X258" s="8"/>
      <c r="Y258" s="5" t="s">
        <v>1435</v>
      </c>
      <c r="Z258" s="10" t="str">
        <f aca="false">REPLACE(AA258,SEARCH("M5-",AA258),LEN(AB258),AC258)</f>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AA258" s="10" t="s">
        <v>1531</v>
      </c>
      <c r="AB258" s="8" t="str">
        <f aca="false">IF(D258&lt;&gt;"No hacer",CONCATENATE(A258,"-",LEFT(C258),"-",IF(A257&lt;&gt;A258,1,IF(C257=C258,RIGHT(AB257)+1,1))))</f>
        <v>M5-EyP-2b-A-5</v>
      </c>
      <c r="AC258" s="8" t="str">
        <f aca="false">CONCATENATE(AB258,"-BR")</f>
        <v>M5-EyP-2b-A-5-BR</v>
      </c>
      <c r="AD258" s="5" t="s">
        <v>46</v>
      </c>
      <c r="AE258" s="5" t="s">
        <v>351</v>
      </c>
      <c r="AF258" s="5" t="s">
        <v>47</v>
      </c>
    </row>
    <row r="259" customFormat="false" ht="75" hidden="false" customHeight="true" outlineLevel="0" collapsed="false">
      <c r="A259" s="5" t="s">
        <v>1532</v>
      </c>
      <c r="B259" s="6" t="s">
        <v>1533</v>
      </c>
      <c r="C259" s="5" t="s">
        <v>34</v>
      </c>
      <c r="D259" s="5" t="s">
        <v>35</v>
      </c>
      <c r="E259" s="5"/>
      <c r="F259" s="6" t="s">
        <v>1534</v>
      </c>
      <c r="G259" s="6"/>
      <c r="H259" s="6"/>
      <c r="I259" s="5" t="s">
        <v>38</v>
      </c>
      <c r="J259" s="5" t="s">
        <v>297</v>
      </c>
      <c r="K259" s="6" t="s">
        <v>1535</v>
      </c>
      <c r="L259" s="6" t="s">
        <v>1536</v>
      </c>
      <c r="M259" s="5" t="s">
        <v>41</v>
      </c>
      <c r="N259" s="6" t="s">
        <v>1537</v>
      </c>
      <c r="O259" s="6" t="s">
        <v>1538</v>
      </c>
      <c r="P259" s="8"/>
      <c r="Q259" s="5"/>
      <c r="R259" s="8"/>
      <c r="S259" s="8"/>
      <c r="T259" s="8"/>
      <c r="U259" s="8"/>
      <c r="V259" s="8"/>
      <c r="W259" s="8"/>
      <c r="X259" s="8"/>
      <c r="Y259" s="5" t="s">
        <v>1435</v>
      </c>
      <c r="Z259" s="10" t="str">
        <f aca="false">REPLACE(AA259,SEARCH("M5-",AA259),LEN(AB259),AC259)</f>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AA259" s="6" t="s">
        <v>1539</v>
      </c>
      <c r="AB259" s="8" t="str">
        <f aca="false">IF(D259&lt;&gt;"No hacer",CONCATENATE(A259,"-",LEFT(C259),"-",IF(A258&lt;&gt;A259,1,IF(C258=C259,RIGHT(AB258)+1,1))))</f>
        <v>M5-EyP-3a-I-1</v>
      </c>
      <c r="AC259" s="8" t="str">
        <f aca="false">CONCATENATE(AB259,"-BR")</f>
        <v>M5-EyP-3a-I-1-BR</v>
      </c>
      <c r="AD259" s="5" t="s">
        <v>46</v>
      </c>
      <c r="AE259" s="5"/>
      <c r="AF259" s="5" t="s">
        <v>47</v>
      </c>
    </row>
    <row r="260" customFormat="false" ht="75" hidden="false" customHeight="true" outlineLevel="0" collapsed="false">
      <c r="A260" s="5" t="s">
        <v>1532</v>
      </c>
      <c r="B260" s="6" t="s">
        <v>1533</v>
      </c>
      <c r="C260" s="5" t="s">
        <v>34</v>
      </c>
      <c r="D260" s="5" t="s">
        <v>35</v>
      </c>
      <c r="E260" s="5"/>
      <c r="F260" s="6" t="s">
        <v>1540</v>
      </c>
      <c r="G260" s="6"/>
      <c r="H260" s="6"/>
      <c r="I260" s="5" t="s">
        <v>38</v>
      </c>
      <c r="J260" s="5" t="s">
        <v>297</v>
      </c>
      <c r="K260" s="6" t="s">
        <v>1535</v>
      </c>
      <c r="L260" s="6" t="s">
        <v>1536</v>
      </c>
      <c r="M260" s="5" t="s">
        <v>41</v>
      </c>
      <c r="N260" s="6" t="s">
        <v>1537</v>
      </c>
      <c r="O260" s="6" t="s">
        <v>1541</v>
      </c>
      <c r="P260" s="8"/>
      <c r="Q260" s="5"/>
      <c r="R260" s="8"/>
      <c r="S260" s="8"/>
      <c r="T260" s="8"/>
      <c r="U260" s="8"/>
      <c r="V260" s="8"/>
      <c r="W260" s="8"/>
      <c r="X260" s="8"/>
      <c r="Y260" s="5" t="s">
        <v>1435</v>
      </c>
      <c r="Z260" s="10" t="str">
        <f aca="false">REPLACE(AA260,SEARCH("M5-",AA260),LEN(AB260),AC260)</f>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AA260" s="6" t="s">
        <v>1542</v>
      </c>
      <c r="AB260" s="8" t="str">
        <f aca="false">IF(D260&lt;&gt;"No hacer",CONCATENATE(A260,"-",LEFT(C260),"-",IF(A259&lt;&gt;A260,1,IF(C259=C260,RIGHT(AB259)+1,1))))</f>
        <v>M5-EyP-3a-I-2</v>
      </c>
      <c r="AC260" s="8" t="str">
        <f aca="false">CONCATENATE(AB260,"-BR")</f>
        <v>M5-EyP-3a-I-2-BR</v>
      </c>
      <c r="AD260" s="5" t="s">
        <v>46</v>
      </c>
      <c r="AE260" s="5"/>
      <c r="AF260" s="5" t="s">
        <v>47</v>
      </c>
    </row>
    <row r="261" customFormat="false" ht="75" hidden="false" customHeight="true" outlineLevel="0" collapsed="false">
      <c r="A261" s="5" t="s">
        <v>1532</v>
      </c>
      <c r="B261" s="6" t="s">
        <v>1533</v>
      </c>
      <c r="C261" s="5" t="s">
        <v>48</v>
      </c>
      <c r="D261" s="5" t="s">
        <v>35</v>
      </c>
      <c r="E261" s="5"/>
      <c r="F261" s="6" t="s">
        <v>1543</v>
      </c>
      <c r="G261" s="6"/>
      <c r="H261" s="6" t="s">
        <v>1544</v>
      </c>
      <c r="I261" s="5" t="s">
        <v>38</v>
      </c>
      <c r="J261" s="5" t="s">
        <v>52</v>
      </c>
      <c r="K261" s="6" t="s">
        <v>1545</v>
      </c>
      <c r="L261" s="6" t="s">
        <v>1546</v>
      </c>
      <c r="M261" s="5" t="s">
        <v>41</v>
      </c>
      <c r="N261" s="6" t="s">
        <v>1537</v>
      </c>
      <c r="O261" s="6" t="s">
        <v>1547</v>
      </c>
      <c r="P261" s="8"/>
      <c r="Q261" s="5"/>
      <c r="R261" s="8"/>
      <c r="S261" s="8"/>
      <c r="T261" s="8"/>
      <c r="U261" s="8"/>
      <c r="V261" s="8"/>
      <c r="W261" s="8"/>
      <c r="X261" s="8"/>
      <c r="Y261" s="5" t="s">
        <v>1435</v>
      </c>
      <c r="Z261" s="10" t="str">
        <f aca="false">REPLACE(AA261,SEARCH("M5-",AA261),LEN(AB261),AC261)</f>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AA261" s="6" t="s">
        <v>1548</v>
      </c>
      <c r="AB261" s="8" t="str">
        <f aca="false">IF(D261&lt;&gt;"No hacer",CONCATENATE(A261,"-",LEFT(C261),"-",IF(A260&lt;&gt;A261,1,IF(C260=C261,RIGHT(AB260)+1,1))))</f>
        <v>M5-EyP-3a-E-1</v>
      </c>
      <c r="AC261" s="8" t="str">
        <f aca="false">CONCATENATE(AB261,"-BR")</f>
        <v>M5-EyP-3a-E-1-BR</v>
      </c>
      <c r="AD261" s="5" t="s">
        <v>46</v>
      </c>
      <c r="AE261" s="5"/>
      <c r="AF261" s="5" t="s">
        <v>47</v>
      </c>
    </row>
    <row r="262" customFormat="false" ht="75" hidden="false" customHeight="true" outlineLevel="0" collapsed="false">
      <c r="A262" s="5" t="s">
        <v>1532</v>
      </c>
      <c r="B262" s="6" t="s">
        <v>1533</v>
      </c>
      <c r="C262" s="5" t="s">
        <v>48</v>
      </c>
      <c r="D262" s="5" t="s">
        <v>35</v>
      </c>
      <c r="E262" s="5"/>
      <c r="F262" s="6" t="s">
        <v>1549</v>
      </c>
      <c r="G262" s="6"/>
      <c r="H262" s="6" t="s">
        <v>1544</v>
      </c>
      <c r="I262" s="5" t="s">
        <v>38</v>
      </c>
      <c r="J262" s="5" t="s">
        <v>52</v>
      </c>
      <c r="K262" s="6" t="s">
        <v>1545</v>
      </c>
      <c r="L262" s="6" t="s">
        <v>548</v>
      </c>
      <c r="M262" s="5" t="s">
        <v>41</v>
      </c>
      <c r="N262" s="6" t="s">
        <v>1537</v>
      </c>
      <c r="O262" s="6" t="s">
        <v>1550</v>
      </c>
      <c r="P262" s="8"/>
      <c r="Q262" s="5"/>
      <c r="R262" s="8"/>
      <c r="S262" s="8"/>
      <c r="T262" s="8"/>
      <c r="U262" s="8"/>
      <c r="V262" s="8"/>
      <c r="W262" s="8"/>
      <c r="X262" s="8"/>
      <c r="Y262" s="5" t="s">
        <v>1435</v>
      </c>
      <c r="Z262" s="10" t="str">
        <f aca="false">REPLACE(AA262,SEARCH("M5-",AA262),LEN(AB262),AC262)</f>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AA262" s="6" t="s">
        <v>1551</v>
      </c>
      <c r="AB262" s="8" t="str">
        <f aca="false">IF(D262&lt;&gt;"No hacer",CONCATENATE(A262,"-",LEFT(C262),"-",IF(A261&lt;&gt;A262,1,IF(C261=C262,RIGHT(AB261)+1,1))))</f>
        <v>M5-EyP-3a-E-2</v>
      </c>
      <c r="AC262" s="8" t="str">
        <f aca="false">CONCATENATE(AB262,"-BR")</f>
        <v>M5-EyP-3a-E-2-BR</v>
      </c>
      <c r="AD262" s="5" t="s">
        <v>46</v>
      </c>
      <c r="AE262" s="5"/>
      <c r="AF262" s="5" t="s">
        <v>47</v>
      </c>
    </row>
    <row r="263" customFormat="false" ht="75" hidden="false" customHeight="true" outlineLevel="0" collapsed="false">
      <c r="A263" s="5" t="s">
        <v>1532</v>
      </c>
      <c r="B263" s="6" t="s">
        <v>1533</v>
      </c>
      <c r="C263" s="5" t="s">
        <v>58</v>
      </c>
      <c r="D263" s="5" t="s">
        <v>35</v>
      </c>
      <c r="E263" s="5"/>
      <c r="F263" s="6" t="s">
        <v>1552</v>
      </c>
      <c r="G263" s="6"/>
      <c r="H263" s="6"/>
      <c r="I263" s="5" t="s">
        <v>38</v>
      </c>
      <c r="J263" s="5" t="s">
        <v>592</v>
      </c>
      <c r="K263" s="6" t="s">
        <v>1553</v>
      </c>
      <c r="L263" s="8" t="s">
        <v>1554</v>
      </c>
      <c r="M263" s="5" t="s">
        <v>41</v>
      </c>
      <c r="N263" s="6" t="s">
        <v>1537</v>
      </c>
      <c r="O263" s="6" t="s">
        <v>1555</v>
      </c>
      <c r="P263" s="8" t="s">
        <v>1556</v>
      </c>
      <c r="Q263" s="5"/>
      <c r="R263" s="8"/>
      <c r="S263" s="8"/>
      <c r="T263" s="8"/>
      <c r="U263" s="8"/>
      <c r="V263" s="8"/>
      <c r="W263" s="8"/>
      <c r="X263" s="8"/>
      <c r="Y263" s="5" t="s">
        <v>1435</v>
      </c>
      <c r="Z263" s="10" t="str">
        <f aca="false">REPLACE(AA263,SEARCH("M5-",AA263),LEN(AB263),AC263)</f>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AA263" s="6" t="s">
        <v>1557</v>
      </c>
      <c r="AB263" s="8" t="str">
        <f aca="false">IF(D263&lt;&gt;"No hacer",CONCATENATE(A263,"-",LEFT(C263),"-",IF(A262&lt;&gt;A263,1,IF(C262=C263,RIGHT(AB262)+1,1))))</f>
        <v>M5-EyP-3a-A-1</v>
      </c>
      <c r="AC263" s="8" t="str">
        <f aca="false">CONCATENATE(AB263,"-BR")</f>
        <v>M5-EyP-3a-A-1-BR</v>
      </c>
      <c r="AD263" s="5" t="s">
        <v>46</v>
      </c>
      <c r="AE263" s="5"/>
      <c r="AF263" s="5" t="s">
        <v>47</v>
      </c>
    </row>
    <row r="264" customFormat="false" ht="75" hidden="false" customHeight="true" outlineLevel="0" collapsed="false">
      <c r="A264" s="5" t="s">
        <v>1532</v>
      </c>
      <c r="B264" s="6" t="s">
        <v>1533</v>
      </c>
      <c r="C264" s="5" t="s">
        <v>58</v>
      </c>
      <c r="D264" s="5" t="s">
        <v>35</v>
      </c>
      <c r="E264" s="5"/>
      <c r="F264" s="6" t="s">
        <v>1558</v>
      </c>
      <c r="G264" s="6"/>
      <c r="H264" s="6"/>
      <c r="I264" s="5" t="s">
        <v>38</v>
      </c>
      <c r="J264" s="5" t="s">
        <v>592</v>
      </c>
      <c r="K264" s="6" t="s">
        <v>1559</v>
      </c>
      <c r="L264" s="8" t="s">
        <v>1560</v>
      </c>
      <c r="M264" s="5" t="s">
        <v>41</v>
      </c>
      <c r="N264" s="6" t="s">
        <v>1537</v>
      </c>
      <c r="O264" s="6" t="s">
        <v>1561</v>
      </c>
      <c r="P264" s="8"/>
      <c r="Q264" s="5"/>
      <c r="R264" s="8"/>
      <c r="S264" s="8"/>
      <c r="T264" s="8"/>
      <c r="U264" s="8"/>
      <c r="V264" s="8"/>
      <c r="W264" s="8"/>
      <c r="X264" s="8"/>
      <c r="Y264" s="5" t="s">
        <v>1435</v>
      </c>
      <c r="Z264" s="10" t="str">
        <f aca="false">REPLACE(AA264,SEARCH("M5-",AA264),LEN(AB264),AC264)</f>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AA264" s="6" t="s">
        <v>1562</v>
      </c>
      <c r="AB264" s="8" t="str">
        <f aca="false">IF(D264&lt;&gt;"No hacer",CONCATENATE(A264,"-",LEFT(C264),"-",IF(A263&lt;&gt;A264,1,IF(C263=C264,RIGHT(AB263)+1,1))))</f>
        <v>M5-EyP-3a-A-2</v>
      </c>
      <c r="AC264" s="8" t="str">
        <f aca="false">CONCATENATE(AB264,"-BR")</f>
        <v>M5-EyP-3a-A-2-BR</v>
      </c>
      <c r="AD264" s="5" t="s">
        <v>46</v>
      </c>
      <c r="AE264" s="5"/>
      <c r="AF264" s="5" t="s">
        <v>47</v>
      </c>
    </row>
    <row r="265" customFormat="false" ht="75" hidden="false" customHeight="true" outlineLevel="0" collapsed="false">
      <c r="A265" s="5" t="s">
        <v>1532</v>
      </c>
      <c r="B265" s="6" t="s">
        <v>1533</v>
      </c>
      <c r="C265" s="5" t="s">
        <v>58</v>
      </c>
      <c r="D265" s="5" t="s">
        <v>35</v>
      </c>
      <c r="E265" s="5"/>
      <c r="F265" s="6" t="s">
        <v>1563</v>
      </c>
      <c r="G265" s="6"/>
      <c r="H265" s="6"/>
      <c r="I265" s="5" t="s">
        <v>38</v>
      </c>
      <c r="J265" s="5" t="s">
        <v>592</v>
      </c>
      <c r="K265" s="6" t="s">
        <v>1564</v>
      </c>
      <c r="L265" s="8" t="s">
        <v>1565</v>
      </c>
      <c r="M265" s="5" t="s">
        <v>41</v>
      </c>
      <c r="N265" s="6" t="s">
        <v>1537</v>
      </c>
      <c r="O265" s="6" t="s">
        <v>1566</v>
      </c>
      <c r="P265" s="8" t="s">
        <v>1567</v>
      </c>
      <c r="Q265" s="9"/>
      <c r="R265" s="8"/>
      <c r="S265" s="8"/>
      <c r="T265" s="8"/>
      <c r="U265" s="8"/>
      <c r="V265" s="8"/>
      <c r="W265" s="8"/>
      <c r="X265" s="8"/>
      <c r="Y265" s="5" t="s">
        <v>1435</v>
      </c>
      <c r="Z265" s="10" t="str">
        <f aca="false">REPLACE(AA265,SEARCH("M5-",AA265),LEN(AB265),AC265)</f>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AA265" s="6" t="s">
        <v>1568</v>
      </c>
      <c r="AB265" s="8" t="str">
        <f aca="false">IF(D265&lt;&gt;"No hacer",CONCATENATE(A265,"-",LEFT(C265),"-",IF(A264&lt;&gt;A265,1,IF(C264=C265,RIGHT(AB264)+1,1))))</f>
        <v>M5-EyP-3a-A-3</v>
      </c>
      <c r="AC265" s="8" t="str">
        <f aca="false">CONCATENATE(AB265,"-BR")</f>
        <v>M5-EyP-3a-A-3-BR</v>
      </c>
      <c r="AD265" s="5" t="s">
        <v>46</v>
      </c>
      <c r="AE265" s="5"/>
      <c r="AF265" s="5" t="s">
        <v>47</v>
      </c>
    </row>
    <row r="266" customFormat="false" ht="75" hidden="false" customHeight="true" outlineLevel="0" collapsed="false">
      <c r="A266" s="5" t="s">
        <v>1532</v>
      </c>
      <c r="B266" s="6" t="s">
        <v>1533</v>
      </c>
      <c r="C266" s="5" t="s">
        <v>58</v>
      </c>
      <c r="D266" s="5" t="s">
        <v>35</v>
      </c>
      <c r="E266" s="5"/>
      <c r="F266" s="6" t="s">
        <v>1569</v>
      </c>
      <c r="G266" s="6"/>
      <c r="H266" s="6"/>
      <c r="I266" s="5" t="s">
        <v>38</v>
      </c>
      <c r="J266" s="5" t="s">
        <v>592</v>
      </c>
      <c r="K266" s="6" t="s">
        <v>1570</v>
      </c>
      <c r="L266" s="6" t="s">
        <v>1571</v>
      </c>
      <c r="M266" s="5" t="s">
        <v>41</v>
      </c>
      <c r="N266" s="6" t="s">
        <v>1537</v>
      </c>
      <c r="O266" s="6" t="s">
        <v>1572</v>
      </c>
      <c r="P266" s="8" t="s">
        <v>1573</v>
      </c>
      <c r="Q266" s="5"/>
      <c r="R266" s="8"/>
      <c r="S266" s="8"/>
      <c r="T266" s="8"/>
      <c r="U266" s="8"/>
      <c r="V266" s="8"/>
      <c r="W266" s="8"/>
      <c r="X266" s="8"/>
      <c r="Y266" s="5" t="s">
        <v>1435</v>
      </c>
      <c r="Z266" s="10" t="str">
        <f aca="false">REPLACE(AA266,SEARCH("M5-",AA266),LEN(AB266),AC266)</f>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AA266" s="6" t="s">
        <v>1574</v>
      </c>
      <c r="AB266" s="8" t="str">
        <f aca="false">IF(D266&lt;&gt;"No hacer",CONCATENATE(A266,"-",LEFT(C266),"-",IF(A265&lt;&gt;A266,1,IF(C265=C266,RIGHT(AB265)+1,1))))</f>
        <v>M5-EyP-3a-A-4</v>
      </c>
      <c r="AC266" s="8" t="str">
        <f aca="false">CONCATENATE(AB266,"-BR")</f>
        <v>M5-EyP-3a-A-4-BR</v>
      </c>
      <c r="AD266" s="5" t="s">
        <v>46</v>
      </c>
      <c r="AE266" s="5"/>
      <c r="AF266" s="5" t="s">
        <v>47</v>
      </c>
    </row>
    <row r="267" customFormat="false" ht="75" hidden="false" customHeight="true" outlineLevel="0" collapsed="false">
      <c r="A267" s="5" t="s">
        <v>1532</v>
      </c>
      <c r="B267" s="6" t="s">
        <v>1533</v>
      </c>
      <c r="C267" s="5" t="s">
        <v>58</v>
      </c>
      <c r="D267" s="5" t="s">
        <v>35</v>
      </c>
      <c r="E267" s="5"/>
      <c r="F267" s="6" t="s">
        <v>1575</v>
      </c>
      <c r="G267" s="6"/>
      <c r="H267" s="6"/>
      <c r="I267" s="5" t="s">
        <v>38</v>
      </c>
      <c r="J267" s="5" t="s">
        <v>592</v>
      </c>
      <c r="K267" s="6" t="s">
        <v>1576</v>
      </c>
      <c r="L267" s="6" t="s">
        <v>1554</v>
      </c>
      <c r="M267" s="5" t="s">
        <v>41</v>
      </c>
      <c r="N267" s="6" t="s">
        <v>1537</v>
      </c>
      <c r="O267" s="6" t="s">
        <v>1577</v>
      </c>
      <c r="P267" s="8" t="s">
        <v>1578</v>
      </c>
      <c r="Q267" s="5"/>
      <c r="R267" s="8"/>
      <c r="S267" s="8"/>
      <c r="T267" s="8"/>
      <c r="U267" s="8"/>
      <c r="V267" s="8"/>
      <c r="W267" s="8"/>
      <c r="X267" s="8"/>
      <c r="Y267" s="5" t="s">
        <v>1435</v>
      </c>
      <c r="Z267" s="10" t="str">
        <f aca="false">REPLACE(AA267,SEARCH("M5-",AA267),LEN(AB267),AC267)</f>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AA267" s="6" t="s">
        <v>1579</v>
      </c>
      <c r="AB267" s="8" t="str">
        <f aca="false">IF(D267&lt;&gt;"No hacer",CONCATENATE(A267,"-",LEFT(C267),"-",IF(A266&lt;&gt;A267,1,IF(C266=C267,RIGHT(AB266)+1,1))))</f>
        <v>M5-EyP-3a-A-5</v>
      </c>
      <c r="AC267" s="8" t="str">
        <f aca="false">CONCATENATE(AB267,"-BR")</f>
        <v>M5-EyP-3a-A-5-BR</v>
      </c>
      <c r="AD267" s="5" t="s">
        <v>46</v>
      </c>
      <c r="AE267" s="5"/>
      <c r="AF267" s="5" t="s">
        <v>47</v>
      </c>
    </row>
    <row r="268" customFormat="false" ht="75" hidden="false" customHeight="true" outlineLevel="0" collapsed="false">
      <c r="A268" s="5" t="s">
        <v>1580</v>
      </c>
      <c r="B268" s="6" t="s">
        <v>1581</v>
      </c>
      <c r="C268" s="5" t="s">
        <v>34</v>
      </c>
      <c r="D268" s="5" t="s">
        <v>35</v>
      </c>
      <c r="E268" s="5"/>
      <c r="F268" s="8" t="s">
        <v>1582</v>
      </c>
      <c r="G268" s="8"/>
      <c r="H268" s="6"/>
      <c r="I268" s="5" t="s">
        <v>38</v>
      </c>
      <c r="J268" s="5" t="s">
        <v>297</v>
      </c>
      <c r="K268" s="6" t="s">
        <v>1583</v>
      </c>
      <c r="L268" s="6" t="s">
        <v>1584</v>
      </c>
      <c r="M268" s="5" t="s">
        <v>41</v>
      </c>
      <c r="N268" s="6" t="s">
        <v>1585</v>
      </c>
      <c r="O268" s="6" t="s">
        <v>1586</v>
      </c>
      <c r="P268" s="6" t="s">
        <v>1587</v>
      </c>
      <c r="Q268" s="5"/>
      <c r="R268" s="8"/>
      <c r="S268" s="8"/>
      <c r="T268" s="8"/>
      <c r="U268" s="8"/>
      <c r="V268" s="8"/>
      <c r="W268" s="8"/>
      <c r="X268" s="8"/>
      <c r="Y268" s="5" t="s">
        <v>1435</v>
      </c>
      <c r="Z268" s="10" t="str">
        <f aca="false">REPLACE(AA268,SEARCH("M5-",AA268),LEN(AB268),AC268)</f>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AA268" s="10" t="s">
        <v>1588</v>
      </c>
      <c r="AB268" s="8" t="str">
        <f aca="false">IF(D268&lt;&gt;"No hacer",CONCATENATE(A268,"-",LEFT(C268),"-",IF(A267&lt;&gt;A268,1,IF(C267=C268,RIGHT(AB267)+1,1))))</f>
        <v>M5-EyP-10a-I-1</v>
      </c>
      <c r="AC268" s="8" t="str">
        <f aca="false">CONCATENATE(AB268,"-BR")</f>
        <v>M5-EyP-10a-I-1-BR</v>
      </c>
      <c r="AD268" s="5" t="s">
        <v>46</v>
      </c>
      <c r="AE268" s="5" t="s">
        <v>351</v>
      </c>
      <c r="AF268" s="5" t="s">
        <v>47</v>
      </c>
    </row>
    <row r="269" customFormat="false" ht="75" hidden="false" customHeight="true" outlineLevel="0" collapsed="false">
      <c r="A269" s="5" t="s">
        <v>1580</v>
      </c>
      <c r="B269" s="6" t="s">
        <v>1581</v>
      </c>
      <c r="C269" s="5" t="s">
        <v>34</v>
      </c>
      <c r="D269" s="5" t="s">
        <v>35</v>
      </c>
      <c r="E269" s="5"/>
      <c r="F269" s="8" t="s">
        <v>1589</v>
      </c>
      <c r="G269" s="8"/>
      <c r="H269" s="6"/>
      <c r="I269" s="5" t="s">
        <v>38</v>
      </c>
      <c r="J269" s="5" t="s">
        <v>297</v>
      </c>
      <c r="K269" s="6" t="s">
        <v>1583</v>
      </c>
      <c r="L269" s="6" t="s">
        <v>1590</v>
      </c>
      <c r="M269" s="5" t="s">
        <v>41</v>
      </c>
      <c r="N269" s="6" t="s">
        <v>1585</v>
      </c>
      <c r="O269" s="6" t="s">
        <v>1591</v>
      </c>
      <c r="P269" s="6" t="s">
        <v>1592</v>
      </c>
      <c r="Q269" s="5"/>
      <c r="R269" s="8"/>
      <c r="S269" s="8"/>
      <c r="T269" s="8"/>
      <c r="U269" s="8"/>
      <c r="V269" s="8"/>
      <c r="W269" s="8"/>
      <c r="X269" s="8"/>
      <c r="Y269" s="5" t="s">
        <v>1435</v>
      </c>
      <c r="Z269" s="10" t="str">
        <f aca="false">REPLACE(AA269,SEARCH("M5-",AA269),LEN(AB269),AC269)</f>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AA269" s="10" t="s">
        <v>1593</v>
      </c>
      <c r="AB269" s="8" t="str">
        <f aca="false">IF(D269&lt;&gt;"No hacer",CONCATENATE(A269,"-",LEFT(C269),"-",IF(A268&lt;&gt;A269,1,IF(C268=C269,RIGHT(AB268)+1,1))))</f>
        <v>M5-EyP-10a-I-2</v>
      </c>
      <c r="AC269" s="8" t="str">
        <f aca="false">CONCATENATE(AB269,"-BR")</f>
        <v>M5-EyP-10a-I-2-BR</v>
      </c>
      <c r="AD269" s="5" t="s">
        <v>46</v>
      </c>
      <c r="AE269" s="5" t="s">
        <v>351</v>
      </c>
      <c r="AF269" s="5" t="s">
        <v>47</v>
      </c>
    </row>
    <row r="270" customFormat="false" ht="75" hidden="false" customHeight="true" outlineLevel="0" collapsed="false">
      <c r="A270" s="5" t="s">
        <v>1580</v>
      </c>
      <c r="B270" s="6" t="s">
        <v>1581</v>
      </c>
      <c r="C270" s="5" t="s">
        <v>48</v>
      </c>
      <c r="D270" s="5" t="s">
        <v>35</v>
      </c>
      <c r="E270" s="5"/>
      <c r="F270" s="6" t="s">
        <v>1594</v>
      </c>
      <c r="G270" s="6"/>
      <c r="H270" s="6"/>
      <c r="I270" s="5" t="s">
        <v>38</v>
      </c>
      <c r="J270" s="5" t="s">
        <v>52</v>
      </c>
      <c r="K270" s="6" t="s">
        <v>1595</v>
      </c>
      <c r="L270" s="6" t="s">
        <v>1596</v>
      </c>
      <c r="M270" s="5" t="s">
        <v>41</v>
      </c>
      <c r="N270" s="6" t="s">
        <v>1585</v>
      </c>
      <c r="O270" s="6" t="s">
        <v>1597</v>
      </c>
      <c r="P270" s="6" t="s">
        <v>1598</v>
      </c>
      <c r="Q270" s="5"/>
      <c r="R270" s="8"/>
      <c r="S270" s="8"/>
      <c r="T270" s="8"/>
      <c r="U270" s="8"/>
      <c r="V270" s="8"/>
      <c r="W270" s="8"/>
      <c r="X270" s="8"/>
      <c r="Y270" s="5" t="s">
        <v>1435</v>
      </c>
      <c r="Z270" s="10" t="str">
        <f aca="false">REPLACE(AA270,SEARCH("M5-",AA270),LEN(AB270),AC270)</f>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AA270" s="10" t="s">
        <v>1599</v>
      </c>
      <c r="AB270" s="8" t="str">
        <f aca="false">IF(D270&lt;&gt;"No hacer",CONCATENATE(A270,"-",LEFT(C270),"-",IF(A269&lt;&gt;A270,1,IF(C269=C270,RIGHT(AB269)+1,1))))</f>
        <v>M5-EyP-10a-E-1</v>
      </c>
      <c r="AC270" s="8" t="str">
        <f aca="false">CONCATENATE(AB270,"-BR")</f>
        <v>M5-EyP-10a-E-1-BR</v>
      </c>
      <c r="AD270" s="5" t="s">
        <v>46</v>
      </c>
      <c r="AE270" s="5" t="s">
        <v>351</v>
      </c>
      <c r="AF270" s="5" t="s">
        <v>47</v>
      </c>
    </row>
    <row r="271" customFormat="false" ht="75" hidden="false" customHeight="true" outlineLevel="0" collapsed="false">
      <c r="A271" s="5" t="s">
        <v>1580</v>
      </c>
      <c r="B271" s="6" t="s">
        <v>1581</v>
      </c>
      <c r="C271" s="5" t="s">
        <v>58</v>
      </c>
      <c r="D271" s="5" t="s">
        <v>35</v>
      </c>
      <c r="E271" s="5"/>
      <c r="F271" s="6" t="s">
        <v>1600</v>
      </c>
      <c r="G271" s="6"/>
      <c r="H271" s="6" t="s">
        <v>1601</v>
      </c>
      <c r="I271" s="5" t="s">
        <v>38</v>
      </c>
      <c r="J271" s="5" t="s">
        <v>52</v>
      </c>
      <c r="K271" s="8" t="s">
        <v>1602</v>
      </c>
      <c r="L271" s="6" t="s">
        <v>1603</v>
      </c>
      <c r="M271" s="5" t="s">
        <v>63</v>
      </c>
      <c r="N271" s="8"/>
      <c r="O271" s="8"/>
      <c r="P271" s="8"/>
      <c r="Q271" s="5"/>
      <c r="R271" s="8"/>
      <c r="S271" s="8" t="s">
        <v>1604</v>
      </c>
      <c r="T271" s="8" t="s">
        <v>1605</v>
      </c>
      <c r="U271" s="8" t="s">
        <v>1606</v>
      </c>
      <c r="V271" s="8" t="s">
        <v>1607</v>
      </c>
      <c r="W271" s="8"/>
      <c r="X271" s="8"/>
      <c r="Y271" s="5" t="s">
        <v>1435</v>
      </c>
      <c r="Z271" s="10" t="str">
        <f aca="false">REPLACE(AA271,SEARCH("M5-",AA271),LEN(AB271),AC271)</f>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AA271" s="10" t="s">
        <v>1608</v>
      </c>
      <c r="AB271" s="8" t="str">
        <f aca="false">IF(D271&lt;&gt;"No hacer",CONCATENATE(A271,"-",LEFT(C271),"-",IF(A270&lt;&gt;A271,1,IF(C270=C271,RIGHT(AB270)+1,1))))</f>
        <v>M5-EyP-10a-A-1</v>
      </c>
      <c r="AC271" s="8" t="str">
        <f aca="false">CONCATENATE(AB271,"-BR")</f>
        <v>M5-EyP-10a-A-1-BR</v>
      </c>
      <c r="AD271" s="5" t="s">
        <v>46</v>
      </c>
      <c r="AE271" s="5" t="s">
        <v>351</v>
      </c>
      <c r="AF271" s="5" t="s">
        <v>47</v>
      </c>
    </row>
    <row r="272" customFormat="false" ht="75" hidden="false" customHeight="true" outlineLevel="0" collapsed="false">
      <c r="A272" s="5" t="s">
        <v>1580</v>
      </c>
      <c r="B272" s="6" t="s">
        <v>1581</v>
      </c>
      <c r="C272" s="5" t="s">
        <v>58</v>
      </c>
      <c r="D272" s="5" t="s">
        <v>35</v>
      </c>
      <c r="E272" s="5"/>
      <c r="F272" s="6" t="s">
        <v>1609</v>
      </c>
      <c r="G272" s="6"/>
      <c r="H272" s="6"/>
      <c r="I272" s="5" t="s">
        <v>38</v>
      </c>
      <c r="J272" s="5" t="s">
        <v>52</v>
      </c>
      <c r="K272" s="6" t="s">
        <v>1610</v>
      </c>
      <c r="L272" s="6" t="s">
        <v>1611</v>
      </c>
      <c r="M272" s="5" t="s">
        <v>63</v>
      </c>
      <c r="N272" s="8"/>
      <c r="O272" s="8"/>
      <c r="P272" s="8"/>
      <c r="Q272" s="5"/>
      <c r="R272" s="8"/>
      <c r="S272" s="8" t="s">
        <v>1612</v>
      </c>
      <c r="T272" s="8" t="s">
        <v>1613</v>
      </c>
      <c r="U272" s="8" t="s">
        <v>1614</v>
      </c>
      <c r="V272" s="8" t="s">
        <v>1615</v>
      </c>
      <c r="W272" s="8"/>
      <c r="X272" s="8"/>
      <c r="Y272" s="5" t="s">
        <v>1435</v>
      </c>
      <c r="Z272" s="10" t="str">
        <f aca="false">REPLACE(AA272,SEARCH("M5-",AA272),LEN(AB272),AC272)</f>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AA272" s="10" t="s">
        <v>1616</v>
      </c>
      <c r="AB272" s="8" t="str">
        <f aca="false">IF(D272&lt;&gt;"No hacer",CONCATENATE(A272,"-",LEFT(C272),"-",IF(A271&lt;&gt;A272,1,IF(C271=C272,RIGHT(AB271)+1,1))))</f>
        <v>M5-EyP-10a-A-2</v>
      </c>
      <c r="AC272" s="8" t="str">
        <f aca="false">CONCATENATE(AB272,"-BR")</f>
        <v>M5-EyP-10a-A-2-BR</v>
      </c>
      <c r="AD272" s="5" t="s">
        <v>46</v>
      </c>
      <c r="AE272" s="5" t="s">
        <v>351</v>
      </c>
      <c r="AF272" s="5" t="s">
        <v>47</v>
      </c>
    </row>
    <row r="273" customFormat="false" ht="75" hidden="false" customHeight="true" outlineLevel="0" collapsed="false">
      <c r="A273" s="5" t="s">
        <v>1580</v>
      </c>
      <c r="B273" s="6" t="s">
        <v>1581</v>
      </c>
      <c r="C273" s="5" t="s">
        <v>58</v>
      </c>
      <c r="D273" s="5" t="s">
        <v>35</v>
      </c>
      <c r="E273" s="5"/>
      <c r="F273" s="6" t="s">
        <v>1617</v>
      </c>
      <c r="G273" s="6"/>
      <c r="H273" s="6"/>
      <c r="I273" s="5" t="s">
        <v>38</v>
      </c>
      <c r="J273" s="5" t="s">
        <v>52</v>
      </c>
      <c r="K273" s="6" t="s">
        <v>1618</v>
      </c>
      <c r="L273" s="6" t="s">
        <v>1619</v>
      </c>
      <c r="M273" s="5" t="s">
        <v>63</v>
      </c>
      <c r="N273" s="8"/>
      <c r="O273" s="8"/>
      <c r="P273" s="17"/>
      <c r="Q273" s="6"/>
      <c r="R273" s="8"/>
      <c r="S273" s="8" t="s">
        <v>1620</v>
      </c>
      <c r="T273" s="8" t="s">
        <v>1621</v>
      </c>
      <c r="U273" s="8" t="s">
        <v>1622</v>
      </c>
      <c r="V273" s="8" t="s">
        <v>1623</v>
      </c>
      <c r="W273" s="8"/>
      <c r="X273" s="8"/>
      <c r="Y273" s="5" t="s">
        <v>1435</v>
      </c>
      <c r="Z273" s="10" t="str">
        <f aca="false">REPLACE(AA273,SEARCH("M5-",AA273),LEN(AB273),AC273)</f>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AA273" s="10" t="s">
        <v>1624</v>
      </c>
      <c r="AB273" s="8" t="str">
        <f aca="false">IF(D273&lt;&gt;"No hacer",CONCATENATE(A273,"-",LEFT(C273),"-",IF(A272&lt;&gt;A273,1,IF(C272=C273,RIGHT(AB272)+1,1))))</f>
        <v>M5-EyP-10a-A-3</v>
      </c>
      <c r="AC273" s="8" t="str">
        <f aca="false">CONCATENATE(AB273,"-BR")</f>
        <v>M5-EyP-10a-A-3-BR</v>
      </c>
      <c r="AD273" s="5" t="s">
        <v>46</v>
      </c>
      <c r="AE273" s="5" t="s">
        <v>351</v>
      </c>
      <c r="AF273" s="5" t="s">
        <v>47</v>
      </c>
    </row>
    <row r="274" customFormat="false" ht="75" hidden="false" customHeight="true" outlineLevel="0" collapsed="false">
      <c r="A274" s="5" t="s">
        <v>1580</v>
      </c>
      <c r="B274" s="6" t="s">
        <v>1581</v>
      </c>
      <c r="C274" s="5" t="s">
        <v>58</v>
      </c>
      <c r="D274" s="5" t="s">
        <v>35</v>
      </c>
      <c r="E274" s="5"/>
      <c r="F274" s="6" t="s">
        <v>1625</v>
      </c>
      <c r="G274" s="6"/>
      <c r="H274" s="6"/>
      <c r="I274" s="5" t="s">
        <v>38</v>
      </c>
      <c r="J274" s="5" t="s">
        <v>52</v>
      </c>
      <c r="K274" s="6" t="s">
        <v>1626</v>
      </c>
      <c r="L274" s="6" t="s">
        <v>1627</v>
      </c>
      <c r="M274" s="5" t="s">
        <v>63</v>
      </c>
      <c r="N274" s="8"/>
      <c r="O274" s="8"/>
      <c r="P274" s="8"/>
      <c r="Q274" s="5"/>
      <c r="R274" s="8"/>
      <c r="S274" s="8" t="s">
        <v>1628</v>
      </c>
      <c r="T274" s="8" t="s">
        <v>1629</v>
      </c>
      <c r="U274" s="8" t="s">
        <v>1630</v>
      </c>
      <c r="V274" s="8" t="s">
        <v>1631</v>
      </c>
      <c r="W274" s="8"/>
      <c r="X274" s="8"/>
      <c r="Y274" s="5" t="s">
        <v>1435</v>
      </c>
      <c r="Z274" s="10" t="str">
        <f aca="false">REPLACE(AA274,SEARCH("M5-",AA274),LEN(AB274),AC274)</f>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AA274" s="10" t="s">
        <v>1632</v>
      </c>
      <c r="AB274" s="8" t="str">
        <f aca="false">IF(D274&lt;&gt;"No hacer",CONCATENATE(A274,"-",LEFT(C274),"-",IF(A273&lt;&gt;A274,1,IF(C273=C274,RIGHT(AB273)+1,1))))</f>
        <v>M5-EyP-10a-A-4</v>
      </c>
      <c r="AC274" s="8" t="str">
        <f aca="false">CONCATENATE(AB274,"-BR")</f>
        <v>M5-EyP-10a-A-4-BR</v>
      </c>
      <c r="AD274" s="5" t="s">
        <v>46</v>
      </c>
      <c r="AE274" s="5" t="s">
        <v>351</v>
      </c>
      <c r="AF274" s="5" t="s">
        <v>47</v>
      </c>
    </row>
    <row r="275" customFormat="false" ht="75" hidden="false" customHeight="true" outlineLevel="0" collapsed="false">
      <c r="A275" s="5" t="s">
        <v>1580</v>
      </c>
      <c r="B275" s="6" t="s">
        <v>1581</v>
      </c>
      <c r="C275" s="5" t="s">
        <v>58</v>
      </c>
      <c r="D275" s="5" t="s">
        <v>35</v>
      </c>
      <c r="E275" s="5"/>
      <c r="F275" s="6" t="s">
        <v>1633</v>
      </c>
      <c r="G275" s="6"/>
      <c r="H275" s="6"/>
      <c r="I275" s="5" t="s">
        <v>38</v>
      </c>
      <c r="J275" s="5" t="s">
        <v>52</v>
      </c>
      <c r="K275" s="6" t="s">
        <v>1634</v>
      </c>
      <c r="L275" s="6" t="s">
        <v>1635</v>
      </c>
      <c r="M275" s="5" t="s">
        <v>63</v>
      </c>
      <c r="N275" s="8"/>
      <c r="O275" s="8"/>
      <c r="P275" s="8"/>
      <c r="Q275" s="6"/>
      <c r="R275" s="8"/>
      <c r="S275" s="8" t="s">
        <v>1636</v>
      </c>
      <c r="T275" s="8" t="s">
        <v>1637</v>
      </c>
      <c r="U275" s="8" t="s">
        <v>1638</v>
      </c>
      <c r="V275" s="8" t="s">
        <v>1639</v>
      </c>
      <c r="W275" s="8"/>
      <c r="X275" s="8"/>
      <c r="Y275" s="5" t="s">
        <v>1435</v>
      </c>
      <c r="Z275" s="10" t="str">
        <f aca="false">REPLACE(AA275,SEARCH("M5-",AA275),LEN(AB275),AC275)</f>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AA275" s="10" t="s">
        <v>1640</v>
      </c>
      <c r="AB275" s="8" t="str">
        <f aca="false">IF(D275&lt;&gt;"No hacer",CONCATENATE(A275,"-",LEFT(C275),"-",IF(A274&lt;&gt;A275,1,IF(C274=C275,RIGHT(AB274)+1,1))))</f>
        <v>M5-EyP-10a-A-5</v>
      </c>
      <c r="AC275" s="8" t="str">
        <f aca="false">CONCATENATE(AB275,"-BR")</f>
        <v>M5-EyP-10a-A-5-BR</v>
      </c>
      <c r="AD275" s="5" t="s">
        <v>46</v>
      </c>
      <c r="AE275" s="5" t="s">
        <v>351</v>
      </c>
      <c r="AF275" s="5" t="s">
        <v>47</v>
      </c>
    </row>
    <row r="276" customFormat="false" ht="75" hidden="false" customHeight="true" outlineLevel="0" collapsed="false">
      <c r="A276" s="5" t="s">
        <v>1641</v>
      </c>
      <c r="B276" s="6" t="s">
        <v>1642</v>
      </c>
      <c r="C276" s="5" t="s">
        <v>34</v>
      </c>
      <c r="D276" s="5" t="s">
        <v>35</v>
      </c>
      <c r="E276" s="5"/>
      <c r="F276" s="6" t="s">
        <v>1643</v>
      </c>
      <c r="G276" s="6"/>
      <c r="H276" s="6" t="s">
        <v>1644</v>
      </c>
      <c r="I276" s="5" t="s">
        <v>38</v>
      </c>
      <c r="J276" s="5" t="s">
        <v>586</v>
      </c>
      <c r="K276" s="8" t="s">
        <v>1645</v>
      </c>
      <c r="L276" s="6"/>
      <c r="M276" s="5" t="s">
        <v>41</v>
      </c>
      <c r="N276" s="6" t="s">
        <v>1646</v>
      </c>
      <c r="O276" s="6" t="s">
        <v>1647</v>
      </c>
      <c r="P276" s="8"/>
      <c r="Q276" s="6"/>
      <c r="R276" s="8"/>
      <c r="S276" s="8"/>
      <c r="T276" s="8"/>
      <c r="U276" s="8"/>
      <c r="V276" s="8"/>
      <c r="W276" s="8"/>
      <c r="X276" s="8"/>
      <c r="Y276" s="5" t="s">
        <v>1435</v>
      </c>
      <c r="Z276" s="10" t="str">
        <f aca="false">REPLACE(AA276,SEARCH("M5-",AA276),LEN(AB276),AC276)</f>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AA276" s="10" t="s">
        <v>1648</v>
      </c>
      <c r="AB276" s="8" t="str">
        <f aca="false">IF(D276&lt;&gt;"No hacer",CONCATENATE(A276,"-",LEFT(C276),"-",IF(A275&lt;&gt;A276,1,IF(C275=C276,RIGHT(AB275)+1,1))))</f>
        <v>M5-EyP-4a-I-1</v>
      </c>
      <c r="AC276" s="8" t="str">
        <f aca="false">CONCATENATE(AB276,"-BR")</f>
        <v>M5-EyP-4a-I-1-BR</v>
      </c>
      <c r="AD276" s="5" t="s">
        <v>46</v>
      </c>
      <c r="AE276" s="5" t="s">
        <v>351</v>
      </c>
      <c r="AF276" s="5" t="s">
        <v>47</v>
      </c>
    </row>
    <row r="277" customFormat="false" ht="75" hidden="false" customHeight="true" outlineLevel="0" collapsed="false">
      <c r="A277" s="5" t="s">
        <v>1641</v>
      </c>
      <c r="B277" s="6" t="s">
        <v>1642</v>
      </c>
      <c r="C277" s="5" t="s">
        <v>48</v>
      </c>
      <c r="D277" s="5" t="s">
        <v>35</v>
      </c>
      <c r="E277" s="5"/>
      <c r="F277" s="6" t="s">
        <v>1649</v>
      </c>
      <c r="G277" s="6"/>
      <c r="H277" s="6" t="s">
        <v>1650</v>
      </c>
      <c r="I277" s="5" t="s">
        <v>38</v>
      </c>
      <c r="J277" s="5" t="s">
        <v>52</v>
      </c>
      <c r="K277" s="6" t="s">
        <v>1651</v>
      </c>
      <c r="L277" s="6" t="s">
        <v>1652</v>
      </c>
      <c r="M277" s="5" t="s">
        <v>41</v>
      </c>
      <c r="N277" s="6" t="s">
        <v>1653</v>
      </c>
      <c r="O277" s="6" t="s">
        <v>1653</v>
      </c>
      <c r="P277" s="8"/>
      <c r="Q277" s="6"/>
      <c r="R277" s="8"/>
      <c r="S277" s="8"/>
      <c r="T277" s="8"/>
      <c r="U277" s="8"/>
      <c r="V277" s="8"/>
      <c r="W277" s="8"/>
      <c r="X277" s="8"/>
      <c r="Y277" s="5" t="s">
        <v>1435</v>
      </c>
      <c r="Z277" s="10" t="str">
        <f aca="false">REPLACE(AA277,SEARCH("M5-",AA277),LEN(AB277),AC277)</f>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AA277" s="10" t="s">
        <v>1654</v>
      </c>
      <c r="AB277" s="8" t="str">
        <f aca="false">IF(D277&lt;&gt;"No hacer",CONCATENATE(A277,"-",LEFT(C277),"-",IF(A276&lt;&gt;A277,1,IF(C276=C277,RIGHT(AB276)+1,1))))</f>
        <v>M5-EyP-4a-E-1</v>
      </c>
      <c r="AC277" s="8" t="str">
        <f aca="false">CONCATENATE(AB277,"-BR")</f>
        <v>M5-EyP-4a-E-1-BR</v>
      </c>
      <c r="AD277" s="5" t="s">
        <v>46</v>
      </c>
      <c r="AE277" s="5" t="s">
        <v>351</v>
      </c>
      <c r="AF277" s="5" t="s">
        <v>47</v>
      </c>
    </row>
    <row r="278" customFormat="false" ht="75" hidden="false" customHeight="true" outlineLevel="0" collapsed="false">
      <c r="A278" s="5" t="s">
        <v>1641</v>
      </c>
      <c r="B278" s="6" t="s">
        <v>1642</v>
      </c>
      <c r="C278" s="5" t="s">
        <v>48</v>
      </c>
      <c r="D278" s="5" t="s">
        <v>35</v>
      </c>
      <c r="E278" s="5"/>
      <c r="F278" s="6" t="s">
        <v>1655</v>
      </c>
      <c r="G278" s="6"/>
      <c r="H278" s="6" t="s">
        <v>1656</v>
      </c>
      <c r="I278" s="5" t="s">
        <v>38</v>
      </c>
      <c r="J278" s="5" t="s">
        <v>52</v>
      </c>
      <c r="K278" s="6" t="s">
        <v>1657</v>
      </c>
      <c r="L278" s="6" t="s">
        <v>1658</v>
      </c>
      <c r="M278" s="5" t="s">
        <v>41</v>
      </c>
      <c r="N278" s="7" t="s">
        <v>1659</v>
      </c>
      <c r="O278" s="6" t="s">
        <v>1659</v>
      </c>
      <c r="P278" s="8"/>
      <c r="Q278" s="6"/>
      <c r="R278" s="8"/>
      <c r="S278" s="8"/>
      <c r="T278" s="8"/>
      <c r="U278" s="8"/>
      <c r="V278" s="8"/>
      <c r="W278" s="8"/>
      <c r="X278" s="8"/>
      <c r="Y278" s="5" t="s">
        <v>1435</v>
      </c>
      <c r="Z278" s="10" t="str">
        <f aca="false">REPLACE(AA278,SEARCH("M5-",AA278),LEN(AB278),AC278)</f>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AA278" s="10" t="s">
        <v>1660</v>
      </c>
      <c r="AB278" s="8" t="str">
        <f aca="false">IF(D278&lt;&gt;"No hacer",CONCATENATE(A278,"-",LEFT(C278),"-",IF(A277&lt;&gt;A278,1,IF(C277=C278,RIGHT(AB277)+1,1))))</f>
        <v>M5-EyP-4a-E-2</v>
      </c>
      <c r="AC278" s="8" t="str">
        <f aca="false">CONCATENATE(AB278,"-BR")</f>
        <v>M5-EyP-4a-E-2-BR</v>
      </c>
      <c r="AD278" s="5" t="s">
        <v>46</v>
      </c>
      <c r="AE278" s="5" t="s">
        <v>351</v>
      </c>
      <c r="AF278" s="5" t="s">
        <v>47</v>
      </c>
    </row>
    <row r="279" customFormat="false" ht="75" hidden="false" customHeight="true" outlineLevel="0" collapsed="false">
      <c r="A279" s="5" t="s">
        <v>1641</v>
      </c>
      <c r="B279" s="6" t="s">
        <v>1642</v>
      </c>
      <c r="C279" s="5" t="s">
        <v>48</v>
      </c>
      <c r="D279" s="5" t="s">
        <v>35</v>
      </c>
      <c r="E279" s="5"/>
      <c r="F279" s="7" t="s">
        <v>1661</v>
      </c>
      <c r="G279" s="7"/>
      <c r="H279" s="6"/>
      <c r="I279" s="5" t="s">
        <v>38</v>
      </c>
      <c r="J279" s="5" t="s">
        <v>52</v>
      </c>
      <c r="K279" s="6" t="s">
        <v>1662</v>
      </c>
      <c r="L279" s="6" t="s">
        <v>1663</v>
      </c>
      <c r="M279" s="5" t="s">
        <v>41</v>
      </c>
      <c r="N279" s="7" t="s">
        <v>1664</v>
      </c>
      <c r="O279" s="7" t="s">
        <v>1664</v>
      </c>
      <c r="P279" s="8"/>
      <c r="Q279" s="6"/>
      <c r="R279" s="8"/>
      <c r="S279" s="8"/>
      <c r="T279" s="8"/>
      <c r="U279" s="8"/>
      <c r="V279" s="8"/>
      <c r="W279" s="8"/>
      <c r="X279" s="8"/>
      <c r="Y279" s="5" t="s">
        <v>1435</v>
      </c>
      <c r="Z279" s="10" t="str">
        <f aca="false">REPLACE(AA279,SEARCH("M5-",AA279),LEN(AB279),AC279)</f>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AA279" s="10" t="s">
        <v>1665</v>
      </c>
      <c r="AB279" s="8" t="str">
        <f aca="false">IF(D279&lt;&gt;"No hacer",CONCATENATE(A279,"-",LEFT(C279),"-",IF(A278&lt;&gt;A279,1,IF(C278=C279,RIGHT(AB278)+1,1))))</f>
        <v>M5-EyP-4a-E-3</v>
      </c>
      <c r="AC279" s="8" t="str">
        <f aca="false">CONCATENATE(AB279,"-BR")</f>
        <v>M5-EyP-4a-E-3-BR</v>
      </c>
      <c r="AD279" s="5" t="s">
        <v>46</v>
      </c>
      <c r="AE279" s="5" t="s">
        <v>351</v>
      </c>
      <c r="AF279" s="5" t="s">
        <v>47</v>
      </c>
    </row>
    <row r="280" customFormat="false" ht="75" hidden="false" customHeight="true" outlineLevel="0" collapsed="false">
      <c r="A280" s="5" t="s">
        <v>1641</v>
      </c>
      <c r="B280" s="6" t="s">
        <v>1642</v>
      </c>
      <c r="C280" s="5" t="s">
        <v>48</v>
      </c>
      <c r="D280" s="5" t="s">
        <v>35</v>
      </c>
      <c r="E280" s="5"/>
      <c r="F280" s="6" t="s">
        <v>1666</v>
      </c>
      <c r="G280" s="6"/>
      <c r="H280" s="6"/>
      <c r="I280" s="5" t="s">
        <v>38</v>
      </c>
      <c r="J280" s="5" t="s">
        <v>52</v>
      </c>
      <c r="K280" s="6" t="s">
        <v>1667</v>
      </c>
      <c r="L280" s="6" t="s">
        <v>1668</v>
      </c>
      <c r="M280" s="5" t="s">
        <v>41</v>
      </c>
      <c r="N280" s="7" t="s">
        <v>1669</v>
      </c>
      <c r="O280" s="7" t="s">
        <v>1669</v>
      </c>
      <c r="P280" s="8"/>
      <c r="Q280" s="6"/>
      <c r="R280" s="8"/>
      <c r="S280" s="8"/>
      <c r="T280" s="8"/>
      <c r="U280" s="8"/>
      <c r="V280" s="8"/>
      <c r="W280" s="8"/>
      <c r="X280" s="8"/>
      <c r="Y280" s="5" t="s">
        <v>1435</v>
      </c>
      <c r="Z280" s="10" t="str">
        <f aca="false">REPLACE(AA280,SEARCH("M5-",AA280),LEN(AB280),AC280)</f>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AA280" s="10" t="s">
        <v>1670</v>
      </c>
      <c r="AB280" s="8" t="str">
        <f aca="false">IF(D280&lt;&gt;"No hacer",CONCATENATE(A280,"-",LEFT(C280),"-",IF(A279&lt;&gt;A280,1,IF(C279=C280,RIGHT(AB279)+1,1))))</f>
        <v>M5-EyP-4a-E-4</v>
      </c>
      <c r="AC280" s="8" t="str">
        <f aca="false">CONCATENATE(AB280,"-BR")</f>
        <v>M5-EyP-4a-E-4-BR</v>
      </c>
      <c r="AD280" s="5" t="s">
        <v>46</v>
      </c>
      <c r="AE280" s="5" t="s">
        <v>351</v>
      </c>
      <c r="AF280" s="5" t="s">
        <v>47</v>
      </c>
    </row>
    <row r="281" customFormat="false" ht="75" hidden="false" customHeight="true" outlineLevel="0" collapsed="false">
      <c r="A281" s="5" t="s">
        <v>1641</v>
      </c>
      <c r="B281" s="6" t="s">
        <v>1642</v>
      </c>
      <c r="C281" s="5" t="s">
        <v>48</v>
      </c>
      <c r="D281" s="5" t="s">
        <v>35</v>
      </c>
      <c r="E281" s="5"/>
      <c r="F281" s="6" t="s">
        <v>1671</v>
      </c>
      <c r="G281" s="6"/>
      <c r="H281" s="6"/>
      <c r="I281" s="5" t="s">
        <v>38</v>
      </c>
      <c r="J281" s="5" t="s">
        <v>52</v>
      </c>
      <c r="K281" s="6" t="s">
        <v>1672</v>
      </c>
      <c r="L281" s="6" t="s">
        <v>1673</v>
      </c>
      <c r="M281" s="5" t="s">
        <v>41</v>
      </c>
      <c r="N281" s="6" t="s">
        <v>1674</v>
      </c>
      <c r="O281" s="6" t="s">
        <v>1674</v>
      </c>
      <c r="P281" s="8"/>
      <c r="Q281" s="6"/>
      <c r="R281" s="8"/>
      <c r="S281" s="8"/>
      <c r="T281" s="8"/>
      <c r="U281" s="8"/>
      <c r="V281" s="8"/>
      <c r="W281" s="8"/>
      <c r="X281" s="8"/>
      <c r="Y281" s="5" t="s">
        <v>1435</v>
      </c>
      <c r="Z281" s="10" t="str">
        <f aca="false">REPLACE(AA281,SEARCH("M5-",AA281),LEN(AB281),AC281)</f>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AA281" s="10" t="s">
        <v>1675</v>
      </c>
      <c r="AB281" s="8" t="str">
        <f aca="false">IF(D281&lt;&gt;"No hacer",CONCATENATE(A281,"-",LEFT(C281),"-",IF(A280&lt;&gt;A281,1,IF(C280=C281,RIGHT(AB280)+1,1))))</f>
        <v>M5-EyP-4a-E-5</v>
      </c>
      <c r="AC281" s="8" t="str">
        <f aca="false">CONCATENATE(AB281,"-BR")</f>
        <v>M5-EyP-4a-E-5-BR</v>
      </c>
      <c r="AD281" s="5" t="s">
        <v>46</v>
      </c>
      <c r="AE281" s="5" t="s">
        <v>351</v>
      </c>
      <c r="AF281" s="5" t="s">
        <v>47</v>
      </c>
    </row>
    <row r="282" customFormat="false" ht="75" hidden="false" customHeight="true" outlineLevel="0" collapsed="false">
      <c r="A282" s="5" t="s">
        <v>1676</v>
      </c>
      <c r="B282" s="6" t="s">
        <v>1677</v>
      </c>
      <c r="C282" s="5" t="s">
        <v>34</v>
      </c>
      <c r="D282" s="5" t="s">
        <v>35</v>
      </c>
      <c r="E282" s="5"/>
      <c r="F282" s="6" t="s">
        <v>1678</v>
      </c>
      <c r="G282" s="6"/>
      <c r="H282" s="6"/>
      <c r="I282" s="5" t="s">
        <v>38</v>
      </c>
      <c r="J282" s="5" t="s">
        <v>1679</v>
      </c>
      <c r="K282" s="6" t="s">
        <v>1680</v>
      </c>
      <c r="L282" s="22"/>
      <c r="M282" s="5" t="s">
        <v>41</v>
      </c>
      <c r="N282" s="6" t="s">
        <v>1681</v>
      </c>
      <c r="O282" s="6" t="s">
        <v>1681</v>
      </c>
      <c r="P282" s="8"/>
      <c r="Q282" s="6"/>
      <c r="R282" s="8"/>
      <c r="S282" s="8"/>
      <c r="T282" s="8"/>
      <c r="U282" s="8"/>
      <c r="V282" s="8"/>
      <c r="W282" s="8"/>
      <c r="X282" s="8"/>
      <c r="Y282" s="5" t="s">
        <v>1435</v>
      </c>
      <c r="Z282" s="10" t="str">
        <f aca="false">REPLACE(AA282,SEARCH("M5-",AA282),LEN(AB282),AC282)</f>
        <v>{
    "id": "M5-EyP-4b-I-1-BR",
    "stimulus": "&lt;p&gt;Para decorar uma festa de aniversário, Theo comprou os balões mostrados nesta tabela. Construa o gráfico de barras a partir dessas informações.&lt;/p&gt;",
    "hint": "&lt;p&gt;A altura das barras representa o número de balões de cada cor.&lt;/p&gt;",
    "feedback": "&lt;p&gt;A altura das barras representa o número de balões de cada cor.&lt;/p&gt;",
    "seed": {
        "parameters": [
            {
                "name": "Q1",
                "label": "Vermelho",
                "theme": "theme-dark-orange",
                "min": 1,
                "max": 10,
                "step": 1
            },
            {
                "name": "Q2",
                "label": "Roxo",
                "theme": "theme-violet",
                "min": 1,
                "max": 10,
                "step": 1
            },
            {
                "name": "Q3",
                "label": "Amarelo",
                "theme": "theme-light-orange",
                "min": 1,
                "max": 10,
                "step": 1
            },
            {
                "name": "Q4",
                "label": "Azul",
                "theme": "theme-dark-blue",
                "min": 1,
                "max": 10,
                "step": 1
            },
            {
                "name": "Q5",
                "label": "Verde",
                "theme": "theme-green",
                "min": 1,
                "max": 10,
                "step": 1
            }
        ],
        "uniques": true
    },
    "algorithm": {
        "name": "barchart",
        "params": {
            "labelY": "Cor",
            "labelsX": [
                {
                    "label": "Unidades",
                    "theme": "theme-violet"
                }
            ],
            "tableEnable": true,
            "tablePosition": "LEFT",
            "multiplier": 1
        }
    }
}</v>
      </c>
      <c r="AA282" s="6" t="s">
        <v>1682</v>
      </c>
      <c r="AB282" s="8" t="str">
        <f aca="false">IF(D282&lt;&gt;"No hacer",CONCATENATE(A282,"-",LEFT(C282),"-",IF(A281&lt;&gt;A282,1,IF(C281=C282,RIGHT(AB281)+1,1))))</f>
        <v>M5-EyP-4b-I-1</v>
      </c>
      <c r="AC282" s="8" t="str">
        <f aca="false">CONCATENATE(AB282,"-BR")</f>
        <v>M5-EyP-4b-I-1-BR</v>
      </c>
      <c r="AD282" s="5"/>
      <c r="AE282" s="5" t="s">
        <v>351</v>
      </c>
      <c r="AF282" s="5" t="s">
        <v>47</v>
      </c>
    </row>
    <row r="283" customFormat="false" ht="75" hidden="false" customHeight="true" outlineLevel="0" collapsed="false">
      <c r="A283" s="5" t="s">
        <v>1676</v>
      </c>
      <c r="B283" s="6" t="s">
        <v>1677</v>
      </c>
      <c r="C283" s="5" t="s">
        <v>34</v>
      </c>
      <c r="D283" s="5" t="s">
        <v>35</v>
      </c>
      <c r="E283" s="5"/>
      <c r="F283" s="6" t="s">
        <v>1683</v>
      </c>
      <c r="G283" s="6"/>
      <c r="H283" s="6"/>
      <c r="I283" s="5" t="s">
        <v>38</v>
      </c>
      <c r="J283" s="5" t="s">
        <v>1679</v>
      </c>
      <c r="K283" s="6" t="s">
        <v>1680</v>
      </c>
      <c r="L283" s="22"/>
      <c r="M283" s="5" t="s">
        <v>41</v>
      </c>
      <c r="N283" s="6" t="s">
        <v>1684</v>
      </c>
      <c r="O283" s="6" t="s">
        <v>1684</v>
      </c>
      <c r="P283" s="8"/>
      <c r="Q283" s="6"/>
      <c r="R283" s="8"/>
      <c r="S283" s="8"/>
      <c r="T283" s="8"/>
      <c r="U283" s="8"/>
      <c r="V283" s="8"/>
      <c r="W283" s="8"/>
      <c r="X283" s="8"/>
      <c r="Y283" s="5" t="s">
        <v>1435</v>
      </c>
      <c r="Z283" s="10" t="str">
        <f aca="false">REPLACE(AA283,SEARCH("M5-",AA283),LEN(AB283),AC283)</f>
        <v>{
    "id": "M5-EyP-4b-I-2-BR",
    "stimulus": "&lt;p&gt;Um colecionador anotou em uma tabela os selos que possui de diferentes países. Construa o gráfico de barras a partir dessas informações.&lt;/p&gt;",
    "hint": "&lt;p&gt;A altura das barras representa o número de selos de cada país.&lt;/p&gt;",
    "feedback": "&lt;p&gt;A altura das barras representa o número de selos em cada país.&lt;/p&gt;",
    "seed": {
        "parameters": [
            {
                "name": "Q1",
                "label": "Espanha",
                "theme": "theme-light-blue",
                "min": 1,
                "max": 10,
                "step": 1
            },
            {
                "name": "Q2",
                "label": "Peru",
                "theme": "theme-light-blue",
                "min": 1,
                "max": 10,
                "step": 1
            },
            {
                "name": "Q3",
                "label": "França",
                "theme": "theme-light-blue",
                "min": 1,
                "max": 10,
                "step": 1
            },
            {
                "name": "Q4",
                "label": "Itália",
                "theme": "theme-light-blue",
                "min": 1,
                "max": 10,
                "step": 1
            },
            {
                "name": "Q5",
                "label": "Inglaterra",
                "theme": "theme-light-blue",
                "min": 1,
                "max": 10,
                "step": 1
            }
        ],
        "uniques": true
    },
    "algorithm": {
        "name": "barchart",
        "params": {
            "labelY": "País",
            "labelsX": [
                {
                    "label": "Unidades",
                    "theme": "theme-violet"
                }
            ],
            "tableEnable": true,
            "tablePosition": "LEFT",
            "multiplier": 1
        }
    }
}</v>
      </c>
      <c r="AA283" s="6" t="s">
        <v>1685</v>
      </c>
      <c r="AB283" s="8" t="str">
        <f aca="false">IF(D283&lt;&gt;"No hacer",CONCATENATE(A283,"-",LEFT(C283),"-",IF(A282&lt;&gt;A283,1,IF(C282=C283,RIGHT(AB282)+1,1))))</f>
        <v>M5-EyP-4b-I-2</v>
      </c>
      <c r="AC283" s="8" t="str">
        <f aca="false">CONCATENATE(AB283,"-BR")</f>
        <v>M5-EyP-4b-I-2-BR</v>
      </c>
      <c r="AD283" s="5"/>
      <c r="AE283" s="5" t="s">
        <v>351</v>
      </c>
      <c r="AF283" s="5" t="s">
        <v>47</v>
      </c>
    </row>
    <row r="284" customFormat="false" ht="75" hidden="false" customHeight="true" outlineLevel="0" collapsed="false">
      <c r="A284" s="5" t="s">
        <v>1676</v>
      </c>
      <c r="B284" s="6" t="s">
        <v>1677</v>
      </c>
      <c r="C284" s="5" t="s">
        <v>34</v>
      </c>
      <c r="D284" s="5" t="s">
        <v>35</v>
      </c>
      <c r="E284" s="5"/>
      <c r="F284" s="6" t="s">
        <v>1686</v>
      </c>
      <c r="G284" s="6"/>
      <c r="H284" s="6"/>
      <c r="I284" s="5" t="s">
        <v>38</v>
      </c>
      <c r="J284" s="5" t="s">
        <v>1679</v>
      </c>
      <c r="K284" s="6" t="s">
        <v>1680</v>
      </c>
      <c r="L284" s="22"/>
      <c r="M284" s="5" t="s">
        <v>41</v>
      </c>
      <c r="N284" s="6" t="s">
        <v>1687</v>
      </c>
      <c r="O284" s="6" t="s">
        <v>1687</v>
      </c>
      <c r="P284" s="8"/>
      <c r="Q284" s="6"/>
      <c r="R284" s="8"/>
      <c r="S284" s="8"/>
      <c r="T284" s="8"/>
      <c r="U284" s="8"/>
      <c r="V284" s="8"/>
      <c r="W284" s="8"/>
      <c r="X284" s="8"/>
      <c r="Y284" s="5" t="s">
        <v>1435</v>
      </c>
      <c r="Z284" s="10" t="str">
        <f aca="false">REPLACE(AA284,SEARCH("M5-",AA284),LEN(AB284),AC284)</f>
        <v>{
    "id": "M5-EyP-4b-I-3-BR",
    "stimulus": "&lt;p&gt;As seguintes ferramentas aparecem no inventário da oficina de um carpinteiro. Construa o gráfico de barras a partir dessas informações.&lt;/p&gt;",
    "hint": "&lt;p&gt;A altura das barras representa o número de ferramentas de cada tipo.&lt;/p&gt;",
    "feedback": "&lt;p&gt;A altura das barras representa o número de ferramentas de cada tipo.&lt;/p&gt;",
    "seed": {
        "parameters": [
            {
                "name": "Q1",
                "label": "Serras",
                "theme": "theme-dark-orange",
                "min": 1,
                "max": 10,
                "step": 1
            },
            {
                "name": "Q2",
                "label": "Goivas",
                "theme": "theme-dark-orange",
                "min": 1,
                "max": 10,
                "step": 1
            },
            {
                "name": "Q3",
                "label": "Lixadeiras",
                "theme": "theme-dark-orange",
                "min": 1,
                "max": 10,
                "step": 1
            },
            {
                "name": "Q4",
                "label": "Plainas",
                "theme": "theme-dark-orange",
                "min": 1,
                "max": 10,
                "step": 1
            },
            {
                "name": "Q5",
                "label": "Luvas",
                "theme": "theme-dark-orange",
                "min": 1,
                "max": 10,
                "step": 1
            }
        ],
        "uniques": true
    },
    "algorithm": {
        "name": "barchart",
        "params": {
            "labelY": "Ferramentas",
            "labelsX": [
                {
                    "label": "Unidades",
                    "theme": "theme-violet"
                }
            ],
            "tableEnable": true,
            "tablePosition": "LEFT",
            "multiplier": 1
        }
    }
}</v>
      </c>
      <c r="AA284" s="6" t="s">
        <v>1688</v>
      </c>
      <c r="AB284" s="8" t="str">
        <f aca="false">IF(D284&lt;&gt;"No hacer",CONCATENATE(A284,"-",LEFT(C284),"-",IF(A283&lt;&gt;A284,1,IF(C283=C284,RIGHT(AB283)+1,1))))</f>
        <v>M5-EyP-4b-I-3</v>
      </c>
      <c r="AC284" s="8" t="str">
        <f aca="false">CONCATENATE(AB284,"-BR")</f>
        <v>M5-EyP-4b-I-3-BR</v>
      </c>
      <c r="AD284" s="5"/>
      <c r="AE284" s="5" t="s">
        <v>351</v>
      </c>
      <c r="AF284" s="5" t="s">
        <v>47</v>
      </c>
    </row>
    <row r="285" customFormat="false" ht="75" hidden="false" customHeight="true" outlineLevel="0" collapsed="false">
      <c r="A285" s="5" t="s">
        <v>1689</v>
      </c>
      <c r="B285" s="6" t="s">
        <v>1690</v>
      </c>
      <c r="C285" s="23" t="s">
        <v>34</v>
      </c>
      <c r="D285" s="5" t="s">
        <v>35</v>
      </c>
      <c r="E285" s="5"/>
      <c r="F285" s="6" t="s">
        <v>1691</v>
      </c>
      <c r="G285" s="6"/>
      <c r="H285" s="6"/>
      <c r="I285" s="5" t="s">
        <v>38</v>
      </c>
      <c r="J285" s="5" t="s">
        <v>1692</v>
      </c>
      <c r="K285" s="6" t="s">
        <v>1693</v>
      </c>
      <c r="L285" s="6"/>
      <c r="M285" s="5" t="s">
        <v>41</v>
      </c>
      <c r="N285" s="6" t="s">
        <v>1694</v>
      </c>
      <c r="O285" s="6" t="s">
        <v>1694</v>
      </c>
      <c r="P285" s="8"/>
      <c r="Q285" s="6"/>
      <c r="R285" s="8"/>
      <c r="S285" s="8"/>
      <c r="T285" s="8"/>
      <c r="U285" s="8"/>
      <c r="V285" s="8"/>
      <c r="W285" s="8"/>
      <c r="X285" s="8"/>
      <c r="Y285" s="5" t="s">
        <v>1435</v>
      </c>
      <c r="Z285" s="10" t="str">
        <f aca="false">REPLACE(AA285,SEARCH("M5-",AA285),LEN(AB285),AC285)</f>
        <v>{
    "id": "M5-EyP-5a-I-1-BR",
    "stimulus": "&lt;p&gt;A tabela mostra os gols marcados por dois times de futebol durante quatro meses. Complete o polígono de frequências a partir dela.&lt;/p&gt;",
    "hint": "&lt;p&gt;A altura da linha representa as gols de cada mês.&lt;/p&gt;",
    "feedback": "&lt;p&gt;A altura da linha representa as gols de cada mês.&lt;/p&gt;",
    "seed": {
        "parameters": [
            {
                "name": "Q1",
                "label": "Outubro",
                "min": 1,
                "max": 10,
                "step": 1,
                "group": 1
            },
            {
                "name": "Q2",
                "label": "Novembro",
                "min": 1,
                "max": 10,
                "step": 1,
                "group": 1
            },
            {
                "name": "Q3",
                "label": "Dezembro",
                "min": 1,
                "max": 9,
                "step": 1,
                "group": 1
            },
            {
                "name": "Q4",
                "label": "Janeiro",
                "min": 1,
                "max": 8,
                "step": 1,
                "group": 1
            },
            {
                "name": "Q5",
                "label": "Outubro",
                "min": 1,
                "max": 10,
                "step": 1,
                "group": 2
            },
            {
                "name": "Q6",
                "label": "Novembro",
                "min": 1,
                "max": 10,
                "step": 1,
                "group": 2
            },
            {
                "name": "Q7",
                "label": "Dezembro",
                "min": 1,
                "max": 9,
                "step": 1,
                "group": 2
            },
            {
                "name": "Q8",
                "label": "Janeiro",
                "min": 1,
                "max": 8,
                "step": 1,
                "group": 2
            }
        ],
        "uniques": false
    },
    "algorithm": {
        "name": "linechart",
        "params": {
            "labelY": "Meses",
            "labelsX": [
                {
                    "label": "Os Pumas",
                    "theme": "theme-light-blue"
                },
                {
                    "label": "Os Amigos",
                    "theme": "theme-violet"
                }
            ],
            "measure": "",
            "tableEnable": true,
            "tablePosition": "LEFT",
            "multiplier": 1
        }
    }
}</v>
      </c>
      <c r="AA285" s="10" t="s">
        <v>1695</v>
      </c>
      <c r="AB285" s="8" t="str">
        <f aca="false">IF(D285&lt;&gt;"No hacer",CONCATENATE(A285,"-",LEFT(C285),"-",IF(A284&lt;&gt;A285,1,IF(C284=C285,RIGHT(AB284)+1,1))))</f>
        <v>M5-EyP-5a-I-1</v>
      </c>
      <c r="AC285" s="8" t="str">
        <f aca="false">CONCATENATE(AB285,"-BR")</f>
        <v>M5-EyP-5a-I-1-BR</v>
      </c>
      <c r="AD285" s="5"/>
      <c r="AE285" s="5" t="s">
        <v>351</v>
      </c>
      <c r="AF285" s="5" t="s">
        <v>47</v>
      </c>
    </row>
    <row r="286" customFormat="false" ht="75" hidden="false" customHeight="true" outlineLevel="0" collapsed="false">
      <c r="A286" s="5" t="s">
        <v>1689</v>
      </c>
      <c r="B286" s="6" t="s">
        <v>1690</v>
      </c>
      <c r="C286" s="23" t="s">
        <v>34</v>
      </c>
      <c r="D286" s="5" t="s">
        <v>35</v>
      </c>
      <c r="E286" s="5"/>
      <c r="F286" s="6" t="s">
        <v>1696</v>
      </c>
      <c r="G286" s="6"/>
      <c r="H286" s="6"/>
      <c r="I286" s="5" t="s">
        <v>38</v>
      </c>
      <c r="J286" s="5" t="s">
        <v>1692</v>
      </c>
      <c r="K286" s="6" t="s">
        <v>1697</v>
      </c>
      <c r="L286" s="6"/>
      <c r="M286" s="5" t="s">
        <v>41</v>
      </c>
      <c r="N286" s="6" t="s">
        <v>1698</v>
      </c>
      <c r="O286" s="6" t="s">
        <v>1698</v>
      </c>
      <c r="P286" s="8"/>
      <c r="Q286" s="6"/>
      <c r="R286" s="8"/>
      <c r="S286" s="8"/>
      <c r="T286" s="8"/>
      <c r="U286" s="8"/>
      <c r="V286" s="8"/>
      <c r="W286" s="8"/>
      <c r="X286" s="8"/>
      <c r="Y286" s="5" t="s">
        <v>1435</v>
      </c>
      <c r="Z286" s="10" t="str">
        <f aca="false">REPLACE(AA286,SEARCH("M5-",AA286),LEN(AB286),AC286)</f>
        <v>{
    "id": "M5-EyP-5a-I-2-BR",
    "stimulus": "&lt;p&gt;Represente nesse polígono de frequências as bolas de gude que têm de cada cor Miguel e sua irmã Helena.&lt;/p&gt;",
    "hint": "&lt;p&gt;A altura da linha representa as bolas de gude de cada tipo.&lt;/p&gt;",
    "feedback": "&lt;p&gt;A altura da linha representa as bolas de gude de cada tipo.&lt;/p&gt;",
    "seed": {
        "parameters": [
            {
                "name": "Q1",
                "label": "Rojas",
                "min": 1,
                "max": 10,
                "step": 1,
                "group": 1
            },
            {
                "name": "Q2",
                "label": "Preto",
                "min": 1,
                "max": 10,
                "step": 1,
                "group": 1
            },
            {
                "name": "Q3",
                "label": "Azul",
                "min": 1,
                "max": 10,
                "step": 1,
                "group": 1
            },
            {
                "name": "Q4",
                "label": "Rojas",
                "min": 1,
                "max": 10,
                "step": 1,
                "group": 2
            },
            {
                "name": "Q5",
                "label": "Preto",
                "min": 1,
                "max": 10,
                "step": 1,
                "group": 2
            },
            {
                "name": "Q6",
                "label": "Azul",
                "min": 1,
                "max": 10,
                "step": 1,
                "group": 2
            }
        ],
        "uniques": false
    },
    "algorithm": {
        "name": "linechart",
        "params": {
            "labelY": "Bolas de gude",
            "labelsX": [
                {
                    "label": "Miguel",
                    "theme": "theme-turquoise"
                },
                {
                    "label": "Helena",
                    "theme": "theme-bordeaux"
                }
            ],
            "measure": "",
            "tableEnable": true,
            "tablePosition": "LEFT",
            "multiplier": 1
        }
    }
}</v>
      </c>
      <c r="AA286" s="10" t="s">
        <v>1699</v>
      </c>
      <c r="AB286" s="8" t="str">
        <f aca="false">IF(D286&lt;&gt;"No hacer",CONCATENATE(A286,"-",LEFT(C286),"-",IF(A285&lt;&gt;A286,1,IF(C285=C286,RIGHT(AB285)+1,1))))</f>
        <v>M5-EyP-5a-I-2</v>
      </c>
      <c r="AC286" s="8" t="str">
        <f aca="false">CONCATENATE(AB286,"-BR")</f>
        <v>M5-EyP-5a-I-2-BR</v>
      </c>
      <c r="AD286" s="5"/>
      <c r="AE286" s="5" t="s">
        <v>351</v>
      </c>
      <c r="AF286" s="5" t="s">
        <v>47</v>
      </c>
    </row>
    <row r="287" customFormat="false" ht="75" hidden="false" customHeight="true" outlineLevel="0" collapsed="false">
      <c r="A287" s="5" t="s">
        <v>1689</v>
      </c>
      <c r="B287" s="6" t="s">
        <v>1690</v>
      </c>
      <c r="C287" s="23" t="s">
        <v>34</v>
      </c>
      <c r="D287" s="5" t="s">
        <v>35</v>
      </c>
      <c r="E287" s="5"/>
      <c r="F287" s="6" t="s">
        <v>1700</v>
      </c>
      <c r="G287" s="6"/>
      <c r="H287" s="6"/>
      <c r="I287" s="5" t="s">
        <v>38</v>
      </c>
      <c r="J287" s="5" t="s">
        <v>1692</v>
      </c>
      <c r="K287" s="6" t="s">
        <v>1701</v>
      </c>
      <c r="L287" s="6"/>
      <c r="M287" s="5" t="s">
        <v>41</v>
      </c>
      <c r="N287" s="6" t="s">
        <v>1702</v>
      </c>
      <c r="O287" s="6" t="s">
        <v>1702</v>
      </c>
      <c r="P287" s="8"/>
      <c r="Q287" s="6"/>
      <c r="R287" s="8"/>
      <c r="S287" s="8"/>
      <c r="T287" s="8"/>
      <c r="U287" s="8"/>
      <c r="V287" s="8"/>
      <c r="W287" s="8"/>
      <c r="X287" s="8"/>
      <c r="Y287" s="5" t="s">
        <v>1435</v>
      </c>
      <c r="Z287" s="10" t="str">
        <f aca="false">REPLACE(AA287,SEARCH("M5-",AA287),LEN(AB287),AC287)</f>
        <v>{
    "id": "M5-EyP-5a-I-3-BR",
    "stimulus": "&lt;p&gt;Na horta da escola, os alunos da 4ª ano plantaram os vegetais mostrados na tabela. Represente essas informações no polígono de frequências.&lt;/p&gt;",
    "hint": "&lt;p&gt;A altura da linha representa os vegetais de cada tipo.&lt;/p&gt;",
    "feedback": "&lt;p&gt;A altura da linha representa os vegetais de cada tipo.&lt;/p&gt;",
    "seed": {
        "parameters": [
            {
                "name": "Q1",
                "label": "Tomates",
                "min": 1,
                "max": 10,
                "step": 1,
                "group": 1
            },
            {
                "name": "Q2",
                "label": "Abobrinhas",
                "min": 1,
                "max": 10,
                "step": 1,
                "group": 1
            },
            {
                "name": "Q3",
                "label": "Rabanetes",
                "min": 1,
                "max": 10,
                "step": 1,
                "group": 1
            },
            {
                "name": "Q4",
                "label": "Alface",
                "min": 1,
                "max": 10,
                "step": 1,
                "group": 1
            }
        ],
        "uniques": false
    },
    "algorithm": {
        "name": "linechart",
        "params": {
            "labelY": "Vegetais",
            "labelsX": [
                {
                    "label": "Plantas",
                    "theme": "theme-dark-orange"
                }
            ],
            "measure": "",
            "tableEnable": true,
            "tablePosition": "LEFT",
            "multiplier": 1
        }
    }
}</v>
      </c>
      <c r="AA287" s="10" t="s">
        <v>1703</v>
      </c>
      <c r="AB287" s="8" t="str">
        <f aca="false">IF(D287&lt;&gt;"No hacer",CONCATENATE(A287,"-",LEFT(C287),"-",IF(A286&lt;&gt;A287,1,IF(C286=C287,RIGHT(AB286)+1,1))))</f>
        <v>M5-EyP-5a-I-3</v>
      </c>
      <c r="AC287" s="8" t="str">
        <f aca="false">CONCATENATE(AB287,"-BR")</f>
        <v>M5-EyP-5a-I-3-BR</v>
      </c>
      <c r="AD287" s="5"/>
      <c r="AE287" s="5" t="s">
        <v>351</v>
      </c>
      <c r="AF287" s="5" t="s">
        <v>47</v>
      </c>
    </row>
    <row r="288" customFormat="false" ht="75" hidden="false" customHeight="true" outlineLevel="0" collapsed="false">
      <c r="A288" s="5" t="s">
        <v>1704</v>
      </c>
      <c r="B288" s="6" t="s">
        <v>1705</v>
      </c>
      <c r="C288" s="5" t="s">
        <v>34</v>
      </c>
      <c r="D288" s="5" t="s">
        <v>35</v>
      </c>
      <c r="E288" s="5"/>
      <c r="F288" s="6" t="s">
        <v>1706</v>
      </c>
      <c r="G288" s="6"/>
      <c r="H288" s="6" t="s">
        <v>1707</v>
      </c>
      <c r="I288" s="5" t="s">
        <v>38</v>
      </c>
      <c r="J288" s="5" t="s">
        <v>586</v>
      </c>
      <c r="K288" s="6" t="s">
        <v>1708</v>
      </c>
      <c r="L288" s="6" t="s">
        <v>40</v>
      </c>
      <c r="M288" s="5" t="s">
        <v>41</v>
      </c>
      <c r="N288" s="6" t="s">
        <v>1709</v>
      </c>
      <c r="O288" s="6" t="s">
        <v>1710</v>
      </c>
      <c r="P288" s="8"/>
      <c r="Q288" s="6"/>
      <c r="R288" s="8"/>
      <c r="S288" s="8"/>
      <c r="T288" s="8"/>
      <c r="U288" s="8"/>
      <c r="V288" s="8"/>
      <c r="W288" s="8"/>
      <c r="X288" s="8"/>
      <c r="Y288" s="5" t="s">
        <v>1435</v>
      </c>
      <c r="Z288" s="10" t="str">
        <f aca="false">REPLACE(AA288,SEARCH("M5-",AA288),LEN(AB288),AC288)</f>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AA288" s="10" t="s">
        <v>1711</v>
      </c>
      <c r="AB288" s="8" t="str">
        <f aca="false">IF(D288&lt;&gt;"No hacer",CONCATENATE(A288,"-",LEFT(C288),"-",IF(A287&lt;&gt;A288,1,IF(C287=C288,RIGHT(AB287)+1,1))))</f>
        <v>M5-EyP-5b-I-1</v>
      </c>
      <c r="AC288" s="8" t="str">
        <f aca="false">CONCATENATE(AB288,"-BR")</f>
        <v>M5-EyP-5b-I-1-BR</v>
      </c>
      <c r="AD288" s="5" t="s">
        <v>46</v>
      </c>
      <c r="AE288" s="5" t="s">
        <v>351</v>
      </c>
      <c r="AF288" s="5" t="s">
        <v>47</v>
      </c>
    </row>
    <row r="289" customFormat="false" ht="75" hidden="false" customHeight="true" outlineLevel="0" collapsed="false">
      <c r="A289" s="5" t="s">
        <v>1704</v>
      </c>
      <c r="B289" s="6" t="s">
        <v>1705</v>
      </c>
      <c r="C289" s="5" t="s">
        <v>48</v>
      </c>
      <c r="D289" s="5" t="s">
        <v>35</v>
      </c>
      <c r="E289" s="5"/>
      <c r="F289" s="6" t="s">
        <v>1712</v>
      </c>
      <c r="G289" s="6"/>
      <c r="H289" s="6" t="s">
        <v>1713</v>
      </c>
      <c r="I289" s="5" t="s">
        <v>38</v>
      </c>
      <c r="J289" s="5" t="s">
        <v>52</v>
      </c>
      <c r="K289" s="6" t="s">
        <v>1714</v>
      </c>
      <c r="L289" s="6" t="s">
        <v>1715</v>
      </c>
      <c r="M289" s="5" t="s">
        <v>41</v>
      </c>
      <c r="N289" s="6" t="s">
        <v>1716</v>
      </c>
      <c r="O289" s="6" t="s">
        <v>1717</v>
      </c>
      <c r="P289" s="6"/>
      <c r="Q289" s="6"/>
      <c r="R289" s="8"/>
      <c r="S289" s="8"/>
      <c r="T289" s="8"/>
      <c r="U289" s="8"/>
      <c r="V289" s="8"/>
      <c r="W289" s="8"/>
      <c r="X289" s="8"/>
      <c r="Y289" s="5" t="s">
        <v>1435</v>
      </c>
      <c r="Z289" s="10" t="str">
        <f aca="false">REPLACE(AA289,SEARCH("M5-",AA289),LEN(AB289),AC289)</f>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AA289" s="10" t="s">
        <v>1718</v>
      </c>
      <c r="AB289" s="8" t="str">
        <f aca="false">IF(D289&lt;&gt;"No hacer",CONCATENATE(A289,"-",LEFT(C289),"-",IF(A288&lt;&gt;A289,1,IF(C288=C289,RIGHT(AB288)+1,1))))</f>
        <v>M5-EyP-5b-E-1</v>
      </c>
      <c r="AC289" s="8" t="str">
        <f aca="false">CONCATENATE(AB289,"-BR")</f>
        <v>M5-EyP-5b-E-1-BR</v>
      </c>
      <c r="AD289" s="5" t="s">
        <v>46</v>
      </c>
      <c r="AE289" s="5" t="s">
        <v>351</v>
      </c>
      <c r="AF289" s="5" t="s">
        <v>47</v>
      </c>
    </row>
    <row r="290" customFormat="false" ht="75" hidden="false" customHeight="true" outlineLevel="0" collapsed="false">
      <c r="A290" s="5" t="s">
        <v>1704</v>
      </c>
      <c r="B290" s="6" t="s">
        <v>1705</v>
      </c>
      <c r="C290" s="5" t="s">
        <v>48</v>
      </c>
      <c r="D290" s="5" t="s">
        <v>35</v>
      </c>
      <c r="E290" s="5"/>
      <c r="F290" s="6" t="s">
        <v>1719</v>
      </c>
      <c r="G290" s="6"/>
      <c r="H290" s="6" t="s">
        <v>1720</v>
      </c>
      <c r="I290" s="5" t="s">
        <v>38</v>
      </c>
      <c r="J290" s="5" t="s">
        <v>52</v>
      </c>
      <c r="K290" s="6" t="s">
        <v>1721</v>
      </c>
      <c r="L290" s="6" t="s">
        <v>1722</v>
      </c>
      <c r="M290" s="5" t="s">
        <v>41</v>
      </c>
      <c r="N290" s="6" t="s">
        <v>1723</v>
      </c>
      <c r="O290" s="6" t="s">
        <v>1723</v>
      </c>
      <c r="P290" s="8"/>
      <c r="Q290" s="6"/>
      <c r="R290" s="8"/>
      <c r="S290" s="8"/>
      <c r="T290" s="8"/>
      <c r="U290" s="8"/>
      <c r="V290" s="8"/>
      <c r="W290" s="8"/>
      <c r="X290" s="8"/>
      <c r="Y290" s="5" t="s">
        <v>1435</v>
      </c>
      <c r="Z290" s="10" t="str">
        <f aca="false">REPLACE(AA290,SEARCH("M5-",AA290),LEN(AB290),AC290)</f>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AA290" s="10" t="s">
        <v>1724</v>
      </c>
      <c r="AB290" s="8" t="str">
        <f aca="false">IF(D290&lt;&gt;"No hacer",CONCATENATE(A290,"-",LEFT(C290),"-",IF(A289&lt;&gt;A290,1,IF(C289=C290,RIGHT(AB289)+1,1))))</f>
        <v>M5-EyP-5b-E-2</v>
      </c>
      <c r="AC290" s="8" t="str">
        <f aca="false">CONCATENATE(AB290,"-BR")</f>
        <v>M5-EyP-5b-E-2-BR</v>
      </c>
      <c r="AD290" s="5" t="s">
        <v>46</v>
      </c>
      <c r="AE290" s="5" t="s">
        <v>351</v>
      </c>
      <c r="AF290" s="5" t="s">
        <v>47</v>
      </c>
    </row>
    <row r="291" customFormat="false" ht="75" hidden="false" customHeight="true" outlineLevel="0" collapsed="false">
      <c r="A291" s="5" t="s">
        <v>1704</v>
      </c>
      <c r="B291" s="6" t="s">
        <v>1705</v>
      </c>
      <c r="C291" s="5" t="s">
        <v>48</v>
      </c>
      <c r="D291" s="5" t="s">
        <v>35</v>
      </c>
      <c r="E291" s="5"/>
      <c r="F291" s="7" t="s">
        <v>1725</v>
      </c>
      <c r="G291" s="7"/>
      <c r="H291" s="6"/>
      <c r="I291" s="5" t="s">
        <v>38</v>
      </c>
      <c r="J291" s="5" t="s">
        <v>52</v>
      </c>
      <c r="K291" s="6" t="s">
        <v>1726</v>
      </c>
      <c r="L291" s="7" t="s">
        <v>1663</v>
      </c>
      <c r="M291" s="5" t="s">
        <v>41</v>
      </c>
      <c r="N291" s="7" t="s">
        <v>1727</v>
      </c>
      <c r="O291" s="7" t="s">
        <v>1727</v>
      </c>
      <c r="P291" s="8"/>
      <c r="Q291" s="6"/>
      <c r="R291" s="8"/>
      <c r="S291" s="8"/>
      <c r="T291" s="8"/>
      <c r="U291" s="8"/>
      <c r="V291" s="8"/>
      <c r="W291" s="8"/>
      <c r="X291" s="8"/>
      <c r="Y291" s="5" t="s">
        <v>1435</v>
      </c>
      <c r="Z291" s="10" t="str">
        <f aca="false">REPLACE(AA291,SEARCH("M5-",AA291),LEN(AB291),AC291)</f>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AA291" s="10" t="s">
        <v>1728</v>
      </c>
      <c r="AB291" s="8" t="str">
        <f aca="false">IF(D291&lt;&gt;"No hacer",CONCATENATE(A291,"-",LEFT(C291),"-",IF(A290&lt;&gt;A291,1,IF(C290=C291,RIGHT(AB290)+1,1))))</f>
        <v>M5-EyP-5b-E-3</v>
      </c>
      <c r="AC291" s="8" t="str">
        <f aca="false">CONCATENATE(AB291,"-BR")</f>
        <v>M5-EyP-5b-E-3-BR</v>
      </c>
      <c r="AD291" s="5" t="s">
        <v>46</v>
      </c>
      <c r="AE291" s="5" t="s">
        <v>351</v>
      </c>
      <c r="AF291" s="5" t="s">
        <v>47</v>
      </c>
    </row>
    <row r="292" customFormat="false" ht="75" hidden="false" customHeight="true" outlineLevel="0" collapsed="false">
      <c r="A292" s="5" t="s">
        <v>1704</v>
      </c>
      <c r="B292" s="6" t="s">
        <v>1705</v>
      </c>
      <c r="C292" s="5" t="s">
        <v>48</v>
      </c>
      <c r="D292" s="5" t="s">
        <v>35</v>
      </c>
      <c r="E292" s="5"/>
      <c r="F292" s="6" t="s">
        <v>1729</v>
      </c>
      <c r="G292" s="6"/>
      <c r="H292" s="6"/>
      <c r="I292" s="5" t="s">
        <v>38</v>
      </c>
      <c r="J292" s="5" t="s">
        <v>52</v>
      </c>
      <c r="K292" s="6" t="s">
        <v>1730</v>
      </c>
      <c r="L292" s="6" t="s">
        <v>1731</v>
      </c>
      <c r="M292" s="5" t="s">
        <v>41</v>
      </c>
      <c r="N292" s="7" t="s">
        <v>1732</v>
      </c>
      <c r="O292" s="7" t="s">
        <v>1732</v>
      </c>
      <c r="P292" s="8"/>
      <c r="Q292" s="6"/>
      <c r="R292" s="8"/>
      <c r="S292" s="8"/>
      <c r="T292" s="8"/>
      <c r="U292" s="8"/>
      <c r="V292" s="8"/>
      <c r="W292" s="8"/>
      <c r="X292" s="8"/>
      <c r="Y292" s="5" t="s">
        <v>1435</v>
      </c>
      <c r="Z292" s="10" t="str">
        <f aca="false">REPLACE(AA292,SEARCH("M5-",AA292),LEN(AB292),AC292)</f>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AA292" s="10" t="s">
        <v>1733</v>
      </c>
      <c r="AB292" s="8" t="str">
        <f aca="false">IF(D292&lt;&gt;"No hacer",CONCATENATE(A292,"-",LEFT(C292),"-",IF(A291&lt;&gt;A292,1,IF(C291=C292,RIGHT(AB291)+1,1))))</f>
        <v>M5-EyP-5b-E-4</v>
      </c>
      <c r="AC292" s="8" t="str">
        <f aca="false">CONCATENATE(AB292,"-BR")</f>
        <v>M5-EyP-5b-E-4-BR</v>
      </c>
      <c r="AD292" s="5" t="s">
        <v>46</v>
      </c>
      <c r="AE292" s="5" t="s">
        <v>351</v>
      </c>
      <c r="AF292" s="5" t="s">
        <v>47</v>
      </c>
    </row>
    <row r="293" customFormat="false" ht="75" hidden="false" customHeight="true" outlineLevel="0" collapsed="false">
      <c r="A293" s="5" t="s">
        <v>1704</v>
      </c>
      <c r="B293" s="6" t="s">
        <v>1705</v>
      </c>
      <c r="C293" s="5" t="s">
        <v>48</v>
      </c>
      <c r="D293" s="5" t="s">
        <v>35</v>
      </c>
      <c r="E293" s="5"/>
      <c r="F293" s="6" t="s">
        <v>1734</v>
      </c>
      <c r="G293" s="6"/>
      <c r="H293" s="6"/>
      <c r="I293" s="5" t="s">
        <v>38</v>
      </c>
      <c r="J293" s="5" t="s">
        <v>52</v>
      </c>
      <c r="K293" s="6" t="s">
        <v>1735</v>
      </c>
      <c r="L293" s="6" t="s">
        <v>1736</v>
      </c>
      <c r="M293" s="5" t="s">
        <v>41</v>
      </c>
      <c r="N293" s="7" t="s">
        <v>1737</v>
      </c>
      <c r="O293" s="7" t="s">
        <v>1737</v>
      </c>
      <c r="P293" s="8"/>
      <c r="Q293" s="6"/>
      <c r="R293" s="8"/>
      <c r="S293" s="8"/>
      <c r="T293" s="8"/>
      <c r="U293" s="8"/>
      <c r="V293" s="8"/>
      <c r="W293" s="8"/>
      <c r="X293" s="8"/>
      <c r="Y293" s="5" t="s">
        <v>1435</v>
      </c>
      <c r="Z293" s="10" t="str">
        <f aca="false">REPLACE(AA293,SEARCH("M5-",AA293),LEN(AB293),AC293)</f>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AA293" s="10" t="s">
        <v>1738</v>
      </c>
      <c r="AB293" s="8" t="str">
        <f aca="false">IF(D293&lt;&gt;"No hacer",CONCATENATE(A293,"-",LEFT(C293),"-",IF(A292&lt;&gt;A293,1,IF(C292=C293,RIGHT(AB292)+1,1))))</f>
        <v>M5-EyP-5b-E-5</v>
      </c>
      <c r="AC293" s="8" t="str">
        <f aca="false">CONCATENATE(AB293,"-BR")</f>
        <v>M5-EyP-5b-E-5-BR</v>
      </c>
      <c r="AD293" s="5" t="s">
        <v>46</v>
      </c>
      <c r="AE293" s="5" t="s">
        <v>351</v>
      </c>
      <c r="AF293" s="5" t="s">
        <v>47</v>
      </c>
    </row>
    <row r="294" customFormat="false" ht="75" hidden="false" customHeight="true" outlineLevel="0" collapsed="false">
      <c r="A294" s="11" t="s">
        <v>1739</v>
      </c>
      <c r="B294" s="6" t="s">
        <v>1740</v>
      </c>
      <c r="C294" s="5" t="s">
        <v>34</v>
      </c>
      <c r="D294" s="5" t="s">
        <v>35</v>
      </c>
      <c r="E294" s="5"/>
      <c r="F294" s="7" t="s">
        <v>1741</v>
      </c>
      <c r="G294" s="7"/>
      <c r="H294" s="7" t="s">
        <v>1742</v>
      </c>
      <c r="I294" s="11" t="s">
        <v>51</v>
      </c>
      <c r="J294" s="5" t="s">
        <v>586</v>
      </c>
      <c r="K294" s="7" t="s">
        <v>1743</v>
      </c>
      <c r="L294" s="7" t="s">
        <v>1744</v>
      </c>
      <c r="M294" s="5" t="s">
        <v>41</v>
      </c>
      <c r="N294" s="7" t="s">
        <v>1745</v>
      </c>
      <c r="O294" s="7" t="s">
        <v>1746</v>
      </c>
      <c r="P294" s="8"/>
      <c r="Q294" s="6"/>
      <c r="R294" s="8"/>
      <c r="S294" s="8"/>
      <c r="T294" s="8"/>
      <c r="U294" s="8"/>
      <c r="V294" s="8"/>
      <c r="W294" s="8"/>
      <c r="X294" s="8"/>
      <c r="Y294" s="5" t="s">
        <v>1435</v>
      </c>
      <c r="Z294" s="10" t="str">
        <f aca="false">REPLACE(AA294,SEARCH("M5-",AA294),LEN(AB294),AC294)</f>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AA294" s="10" t="s">
        <v>1747</v>
      </c>
      <c r="AB294" s="8" t="str">
        <f aca="false">IF(D294&lt;&gt;"No hacer",CONCATENATE(A294,"-",LEFT(C294),"-",IF(A293&lt;&gt;A294,1,IF(C293=C294,RIGHT(AB293)+1,1))))</f>
        <v>M5-EyP-6a-I-1</v>
      </c>
      <c r="AC294" s="8" t="str">
        <f aca="false">CONCATENATE(AB294,"-BR")</f>
        <v>M5-EyP-6a-I-1-BR</v>
      </c>
      <c r="AD294" s="5" t="s">
        <v>46</v>
      </c>
      <c r="AE294" s="5" t="s">
        <v>351</v>
      </c>
      <c r="AF294" s="5" t="s">
        <v>47</v>
      </c>
    </row>
    <row r="295" customFormat="false" ht="75" hidden="false" customHeight="true" outlineLevel="0" collapsed="false">
      <c r="A295" s="11" t="s">
        <v>1739</v>
      </c>
      <c r="B295" s="6" t="s">
        <v>1740</v>
      </c>
      <c r="C295" s="5" t="s">
        <v>48</v>
      </c>
      <c r="D295" s="5" t="s">
        <v>35</v>
      </c>
      <c r="E295" s="5"/>
      <c r="F295" s="7" t="s">
        <v>1748</v>
      </c>
      <c r="G295" s="7"/>
      <c r="H295" s="7" t="s">
        <v>1749</v>
      </c>
      <c r="I295" s="11" t="s">
        <v>51</v>
      </c>
      <c r="J295" s="5" t="s">
        <v>52</v>
      </c>
      <c r="K295" s="7" t="s">
        <v>1750</v>
      </c>
      <c r="L295" s="7" t="s">
        <v>1751</v>
      </c>
      <c r="M295" s="5" t="s">
        <v>41</v>
      </c>
      <c r="N295" s="7" t="s">
        <v>1752</v>
      </c>
      <c r="O295" s="6" t="s">
        <v>1753</v>
      </c>
      <c r="P295" s="6" t="s">
        <v>1754</v>
      </c>
      <c r="Q295" s="6"/>
      <c r="R295" s="8"/>
      <c r="S295" s="8"/>
      <c r="T295" s="8"/>
      <c r="U295" s="8"/>
      <c r="V295" s="8"/>
      <c r="W295" s="8"/>
      <c r="X295" s="8"/>
      <c r="Y295" s="5" t="s">
        <v>1435</v>
      </c>
      <c r="Z295" s="10" t="str">
        <f aca="false">REPLACE(AA295,SEARCH("M5-",AA295),LEN(AB295),AC295)</f>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AA295" s="10" t="s">
        <v>1755</v>
      </c>
      <c r="AB295" s="8" t="str">
        <f aca="false">IF(D295&lt;&gt;"No hacer",CONCATENATE(A295,"-",LEFT(C295),"-",IF(A294&lt;&gt;A295,1,IF(C294=C295,RIGHT(AB294)+1,1))))</f>
        <v>M5-EyP-6a-E-1</v>
      </c>
      <c r="AC295" s="8" t="str">
        <f aca="false">CONCATENATE(AB295,"-BR")</f>
        <v>M5-EyP-6a-E-1-BR</v>
      </c>
      <c r="AD295" s="5" t="s">
        <v>46</v>
      </c>
      <c r="AE295" s="5" t="s">
        <v>351</v>
      </c>
      <c r="AF295" s="5" t="s">
        <v>47</v>
      </c>
    </row>
    <row r="296" customFormat="false" ht="75" hidden="false" customHeight="true" outlineLevel="0" collapsed="false">
      <c r="A296" s="11" t="s">
        <v>1739</v>
      </c>
      <c r="B296" s="6" t="s">
        <v>1740</v>
      </c>
      <c r="C296" s="5" t="s">
        <v>48</v>
      </c>
      <c r="D296" s="5" t="s">
        <v>35</v>
      </c>
      <c r="E296" s="5"/>
      <c r="F296" s="7" t="s">
        <v>1756</v>
      </c>
      <c r="G296" s="7"/>
      <c r="H296" s="7" t="s">
        <v>1757</v>
      </c>
      <c r="I296" s="11" t="s">
        <v>51</v>
      </c>
      <c r="J296" s="5" t="s">
        <v>592</v>
      </c>
      <c r="K296" s="7" t="s">
        <v>1758</v>
      </c>
      <c r="L296" s="7" t="s">
        <v>1759</v>
      </c>
      <c r="M296" s="5" t="s">
        <v>41</v>
      </c>
      <c r="N296" s="7" t="s">
        <v>1760</v>
      </c>
      <c r="O296" s="7" t="s">
        <v>1761</v>
      </c>
      <c r="P296" s="6" t="s">
        <v>1762</v>
      </c>
      <c r="Q296" s="6"/>
      <c r="R296" s="8"/>
      <c r="S296" s="8"/>
      <c r="T296" s="8"/>
      <c r="U296" s="8"/>
      <c r="V296" s="8"/>
      <c r="W296" s="8"/>
      <c r="X296" s="8"/>
      <c r="Y296" s="5" t="s">
        <v>1435</v>
      </c>
      <c r="Z296" s="10" t="str">
        <f aca="false">REPLACE(AA296,SEARCH("M5-",AA296),LEN(AB296),AC296)</f>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AA296" s="10" t="s">
        <v>1763</v>
      </c>
      <c r="AB296" s="8" t="str">
        <f aca="false">IF(D296&lt;&gt;"No hacer",CONCATENATE(A296,"-",LEFT(C296),"-",IF(A295&lt;&gt;A296,1,IF(C295=C296,RIGHT(AB295)+1,1))))</f>
        <v>M5-EyP-6a-E-2</v>
      </c>
      <c r="AC296" s="8" t="str">
        <f aca="false">CONCATENATE(AB296,"-BR")</f>
        <v>M5-EyP-6a-E-2-BR</v>
      </c>
      <c r="AD296" s="5" t="s">
        <v>46</v>
      </c>
      <c r="AE296" s="5" t="s">
        <v>351</v>
      </c>
      <c r="AF296" s="5" t="s">
        <v>47</v>
      </c>
    </row>
    <row r="297" customFormat="false" ht="75" hidden="false" customHeight="true" outlineLevel="0" collapsed="false">
      <c r="A297" s="11" t="s">
        <v>1739</v>
      </c>
      <c r="B297" s="6" t="s">
        <v>1740</v>
      </c>
      <c r="C297" s="5" t="s">
        <v>48</v>
      </c>
      <c r="D297" s="5" t="s">
        <v>35</v>
      </c>
      <c r="E297" s="5"/>
      <c r="F297" s="6" t="s">
        <v>1764</v>
      </c>
      <c r="G297" s="6"/>
      <c r="H297" s="6"/>
      <c r="I297" s="5" t="s">
        <v>51</v>
      </c>
      <c r="J297" s="5" t="s">
        <v>52</v>
      </c>
      <c r="K297" s="6" t="s">
        <v>1765</v>
      </c>
      <c r="L297" s="6" t="s">
        <v>1766</v>
      </c>
      <c r="M297" s="5" t="s">
        <v>41</v>
      </c>
      <c r="N297" s="6" t="s">
        <v>1767</v>
      </c>
      <c r="O297" s="6" t="s">
        <v>1768</v>
      </c>
      <c r="P297" s="8"/>
      <c r="Q297" s="6"/>
      <c r="R297" s="8"/>
      <c r="S297" s="8"/>
      <c r="T297" s="8"/>
      <c r="U297" s="8"/>
      <c r="V297" s="8"/>
      <c r="W297" s="8"/>
      <c r="X297" s="8"/>
      <c r="Y297" s="5" t="s">
        <v>1435</v>
      </c>
      <c r="Z297" s="10" t="str">
        <f aca="false">REPLACE(AA297,SEARCH("M5-",AA297),LEN(AB297),AC297)</f>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AA297" s="10" t="s">
        <v>1769</v>
      </c>
      <c r="AB297" s="8" t="str">
        <f aca="false">IF(D297&lt;&gt;"No hacer",CONCATENATE(A297,"-",LEFT(C297),"-",IF(A296&lt;&gt;A297,1,IF(C296=C297,RIGHT(AB296)+1,1))))</f>
        <v>M5-EyP-6a-E-3</v>
      </c>
      <c r="AC297" s="8" t="str">
        <f aca="false">CONCATENATE(AB297,"-BR")</f>
        <v>M5-EyP-6a-E-3-BR</v>
      </c>
      <c r="AD297" s="5" t="s">
        <v>46</v>
      </c>
      <c r="AE297" s="5" t="s">
        <v>351</v>
      </c>
      <c r="AF297" s="5" t="s">
        <v>47</v>
      </c>
    </row>
    <row r="298" customFormat="false" ht="75" hidden="false" customHeight="true" outlineLevel="0" collapsed="false">
      <c r="A298" s="11" t="s">
        <v>1739</v>
      </c>
      <c r="B298" s="6" t="s">
        <v>1740</v>
      </c>
      <c r="C298" s="5" t="s">
        <v>48</v>
      </c>
      <c r="D298" s="5" t="s">
        <v>35</v>
      </c>
      <c r="E298" s="5"/>
      <c r="F298" s="6" t="s">
        <v>1770</v>
      </c>
      <c r="G298" s="6"/>
      <c r="H298" s="6"/>
      <c r="I298" s="5" t="s">
        <v>51</v>
      </c>
      <c r="J298" s="5" t="s">
        <v>52</v>
      </c>
      <c r="K298" s="6" t="s">
        <v>1771</v>
      </c>
      <c r="L298" s="6" t="s">
        <v>1772</v>
      </c>
      <c r="M298" s="5" t="s">
        <v>41</v>
      </c>
      <c r="N298" s="6" t="s">
        <v>1767</v>
      </c>
      <c r="O298" s="6" t="s">
        <v>1773</v>
      </c>
      <c r="P298" s="6" t="s">
        <v>1774</v>
      </c>
      <c r="Q298" s="6"/>
      <c r="R298" s="8"/>
      <c r="S298" s="8"/>
      <c r="T298" s="8"/>
      <c r="U298" s="8"/>
      <c r="V298" s="8"/>
      <c r="W298" s="8"/>
      <c r="X298" s="8"/>
      <c r="Y298" s="5" t="s">
        <v>1435</v>
      </c>
      <c r="Z298" s="10" t="str">
        <f aca="false">REPLACE(AA298,SEARCH("M5-",AA298),LEN(AB298),AC298)</f>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AA298" s="10" t="s">
        <v>1775</v>
      </c>
      <c r="AB298" s="8" t="str">
        <f aca="false">IF(D298&lt;&gt;"No hacer",CONCATENATE(A298,"-",LEFT(C298),"-",IF(A297&lt;&gt;A298,1,IF(C297=C298,RIGHT(AB297)+1,1))))</f>
        <v>M5-EyP-6a-E-4</v>
      </c>
      <c r="AC298" s="8" t="str">
        <f aca="false">CONCATENATE(AB298,"-BR")</f>
        <v>M5-EyP-6a-E-4-BR</v>
      </c>
      <c r="AD298" s="5" t="s">
        <v>46</v>
      </c>
      <c r="AE298" s="5" t="s">
        <v>351</v>
      </c>
      <c r="AF298" s="5" t="s">
        <v>47</v>
      </c>
    </row>
    <row r="299" customFormat="false" ht="75" hidden="false" customHeight="true" outlineLevel="0" collapsed="false">
      <c r="A299" s="11" t="s">
        <v>1739</v>
      </c>
      <c r="B299" s="6" t="s">
        <v>1740</v>
      </c>
      <c r="C299" s="5" t="s">
        <v>48</v>
      </c>
      <c r="D299" s="5" t="s">
        <v>35</v>
      </c>
      <c r="E299" s="5"/>
      <c r="F299" s="6" t="s">
        <v>1776</v>
      </c>
      <c r="G299" s="6"/>
      <c r="H299" s="6"/>
      <c r="I299" s="5" t="s">
        <v>51</v>
      </c>
      <c r="J299" s="5" t="s">
        <v>52</v>
      </c>
      <c r="K299" s="6" t="s">
        <v>1777</v>
      </c>
      <c r="L299" s="6" t="s">
        <v>1778</v>
      </c>
      <c r="M299" s="5" t="s">
        <v>41</v>
      </c>
      <c r="N299" s="6" t="s">
        <v>1779</v>
      </c>
      <c r="O299" s="6" t="s">
        <v>1780</v>
      </c>
      <c r="P299" s="6" t="s">
        <v>1781</v>
      </c>
      <c r="Q299" s="6"/>
      <c r="R299" s="8"/>
      <c r="S299" s="8"/>
      <c r="T299" s="8"/>
      <c r="U299" s="8"/>
      <c r="V299" s="8"/>
      <c r="W299" s="8"/>
      <c r="X299" s="8"/>
      <c r="Y299" s="5" t="s">
        <v>1435</v>
      </c>
      <c r="Z299" s="10" t="str">
        <f aca="false">REPLACE(AA299,SEARCH("M5-",AA299),LEN(AB299),AC299)</f>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AA299" s="10" t="s">
        <v>1782</v>
      </c>
      <c r="AB299" s="8" t="str">
        <f aca="false">IF(D299&lt;&gt;"No hacer",CONCATENATE(A299,"-",LEFT(C299),"-",IF(A298&lt;&gt;A299,1,IF(C298=C299,RIGHT(AB298)+1,1))))</f>
        <v>M5-EyP-6a-E-5</v>
      </c>
      <c r="AC299" s="8" t="str">
        <f aca="false">CONCATENATE(AB299,"-BR")</f>
        <v>M5-EyP-6a-E-5-BR</v>
      </c>
      <c r="AD299" s="5" t="s">
        <v>46</v>
      </c>
      <c r="AE299" s="5" t="s">
        <v>351</v>
      </c>
      <c r="AF299" s="5" t="s">
        <v>47</v>
      </c>
    </row>
    <row r="300" customFormat="false" ht="75" hidden="false" customHeight="true" outlineLevel="0" collapsed="false">
      <c r="A300" s="11" t="s">
        <v>1783</v>
      </c>
      <c r="B300" s="6" t="s">
        <v>1784</v>
      </c>
      <c r="C300" s="5" t="s">
        <v>34</v>
      </c>
      <c r="D300" s="5" t="s">
        <v>35</v>
      </c>
      <c r="E300" s="5"/>
      <c r="F300" s="6" t="s">
        <v>1785</v>
      </c>
      <c r="G300" s="6"/>
      <c r="H300" s="6"/>
      <c r="I300" s="5" t="s">
        <v>51</v>
      </c>
      <c r="J300" s="5" t="s">
        <v>1786</v>
      </c>
      <c r="K300" s="6" t="s">
        <v>1787</v>
      </c>
      <c r="L300" s="6"/>
      <c r="M300" s="5" t="s">
        <v>41</v>
      </c>
      <c r="N300" s="6" t="s">
        <v>1788</v>
      </c>
      <c r="O300" s="6" t="s">
        <v>1789</v>
      </c>
      <c r="P300" s="6"/>
      <c r="Q300" s="6"/>
      <c r="R300" s="8"/>
      <c r="S300" s="8"/>
      <c r="T300" s="8"/>
      <c r="U300" s="8"/>
      <c r="V300" s="8"/>
      <c r="W300" s="8"/>
      <c r="X300" s="8"/>
      <c r="Y300" s="5" t="s">
        <v>1435</v>
      </c>
      <c r="Z300" s="10" t="str">
        <f aca="false">REPLACE(AA300,SEARCH("M5-",AA300),LEN(AB300),AC300)</f>
        <v>{
    "id": "M5-EyP-6b-I-1-BR",
    "stimulus": "&lt;p&gt;A tabela mostra o número de romances que uma livraria vendeu em um dia. Complete o pictograma sabendo que cada ícone representa &lt;u&gt;2 livros&lt;/u&gt;.&lt;/p&gt;",
    "hint": "&lt;p&gt;Marque no gráfico os livros que foram vendidos de cada tipo. Lembre-se de que cada ícone representa 2 livros.&lt;/p&gt;",
    "feedback": "&lt;p&gt;Em um pictograma, cada coluna de ícones representa uma quantidade.&lt;/p&gt;",
    "seed": {
        "parameters": [
            {
                "name": "Q1",
                "label": "Romântico",
                "img": "https://blueberry-assets.oneclick.es/M5_EyP_6a_8.svg",
                "min": 1,
                "max": 8,
                "step": 1
            },
            {
                "name": "Q2",
                "label": "Ficção científica",
                "img": "https://blueberry-assets.oneclick.es/M5_EyP_6a_8.svg",
                "min": 1,
                "max": 8,
                "step": 1
            },
            {
                "name": "Q3",
                "label": "Aventura",
                "img": "https://blueberry-assets.oneclick.es/M5_EyP_6a_8.svg",
                "min": 1,
                "max": 8,
                "step": 1
            },
            {
                "name": "Q4",
                "label": "Histórico",
                "img": "https://blueberry-assets.oneclick.es/M5_EyP_6a_8.svg",
                "min": 1,
                "max": 8,
                "step": 1
            }
        ],
        "uniques": false
    },
    "algorithm": {
        "name": "pictograph",
        "params": {
            "labelY": "",
            "labelX": "Livros",
            "tableEnable": true,
            "tablePosition": "LEFT",
            "multiplier": 2
        }
    }
}</v>
      </c>
      <c r="AA300" s="6" t="s">
        <v>1790</v>
      </c>
      <c r="AB300" s="8" t="str">
        <f aca="false">IF(D300&lt;&gt;"No hacer",CONCATENATE(A300,"-",LEFT(C300),"-",IF(A299&lt;&gt;A300,1,IF(C299=C300,RIGHT(AB299)+1,1))))</f>
        <v>M5-EyP-6b-I-1</v>
      </c>
      <c r="AC300" s="8" t="str">
        <f aca="false">CONCATENATE(AB300,"-BR")</f>
        <v>M5-EyP-6b-I-1-BR</v>
      </c>
      <c r="AD300" s="5"/>
      <c r="AE300" s="5" t="s">
        <v>351</v>
      </c>
      <c r="AF300" s="5" t="s">
        <v>47</v>
      </c>
    </row>
    <row r="301" customFormat="false" ht="75" hidden="false" customHeight="true" outlineLevel="0" collapsed="false">
      <c r="A301" s="11" t="s">
        <v>1783</v>
      </c>
      <c r="B301" s="6" t="s">
        <v>1784</v>
      </c>
      <c r="C301" s="5" t="s">
        <v>34</v>
      </c>
      <c r="D301" s="5" t="s">
        <v>35</v>
      </c>
      <c r="E301" s="5"/>
      <c r="F301" s="6" t="s">
        <v>1791</v>
      </c>
      <c r="G301" s="6"/>
      <c r="H301" s="6"/>
      <c r="I301" s="5" t="s">
        <v>51</v>
      </c>
      <c r="J301" s="5" t="s">
        <v>1786</v>
      </c>
      <c r="K301" s="6" t="s">
        <v>1787</v>
      </c>
      <c r="L301" s="6"/>
      <c r="M301" s="5" t="s">
        <v>41</v>
      </c>
      <c r="N301" s="6" t="s">
        <v>1792</v>
      </c>
      <c r="O301" s="6" t="s">
        <v>1789</v>
      </c>
      <c r="P301" s="6"/>
      <c r="Q301" s="6"/>
      <c r="R301" s="8"/>
      <c r="S301" s="8"/>
      <c r="T301" s="8"/>
      <c r="U301" s="8"/>
      <c r="V301" s="8"/>
      <c r="W301" s="8"/>
      <c r="X301" s="8"/>
      <c r="Y301" s="5" t="s">
        <v>1435</v>
      </c>
      <c r="Z301" s="10" t="str">
        <f aca="false">REPLACE(AA301,SEARCH("M5-",AA301),LEN(AB301),AC301)</f>
        <v>{
    "id": "M5-EyP-6b-I-2-BR",
    "stimulus": "&lt;p&gt;Essas são as batatas que um cozinheiro precisou para preparar quatro pratos diferentes. Complete o pictograma com essas informações.&lt;/p&gt;",
    "hint": "&lt;p&gt;Marque na tabela as batatas usadas em cada prato.&lt;/p&gt;",
    "feedback": "&lt;p&gt;Em um pictograma, cada coluna de ícones representa uma quantidade.&lt;/p&gt;",
    "seed": {
        "parameters": [
            {
                "name": "Q1",
                "label": "Tortilha",
                "img": "https://blueberry-assets.oneclick.es/M5_EyP_6b_1.svg",
                "min": 1,
                "max": 8,
                "step": 1
            },
            {
                "name": "Q2",
                "label": "Ensopado de carne",
                "img": "https://blueberry-assets.oneclick.es/M5_EyP_6b_1.svg",
                "min": 1,
                "max": 8,
                "step": 1
            },
            {
                "name": "Q3",
                "label": "Batatas fritas",
                "img": "https://blueberry-assets.oneclick.es/M5_EyP_6b_1.svg",
                "min": 1,
                "max": 8,
                "step": 1
            },
            {
                "name": "Q4",
                "label": "Purê",
                "img": "https://blueberry-assets.oneclick.es/M5_EyP_6b_1.svg",
                "min": 1,
                "max": 8,
                "step": 1
            }
        ],
        "uniques": false
    },
    "algorithm": {
        "name": "pictograph",
        "params": {
            "labelY": "",
            "labelX": "Batatas",
            "tableEnable": true,
            "tablePosition": "LEFT",
            "multiplier": 1
        }
    }
}</v>
      </c>
      <c r="AA301" s="10" t="s">
        <v>1793</v>
      </c>
      <c r="AB301" s="8" t="str">
        <f aca="false">IF(D301&lt;&gt;"No hacer",CONCATENATE(A301,"-",LEFT(C301),"-",IF(A300&lt;&gt;A301,1,IF(C300=C301,RIGHT(AB300)+1,1))))</f>
        <v>M5-EyP-6b-I-2</v>
      </c>
      <c r="AC301" s="8" t="str">
        <f aca="false">CONCATENATE(AB301,"-BR")</f>
        <v>M5-EyP-6b-I-2-BR</v>
      </c>
      <c r="AD301" s="5"/>
      <c r="AE301" s="5" t="s">
        <v>351</v>
      </c>
      <c r="AF301" s="5" t="s">
        <v>47</v>
      </c>
    </row>
    <row r="302" customFormat="false" ht="75" hidden="false" customHeight="true" outlineLevel="0" collapsed="false">
      <c r="A302" s="11" t="s">
        <v>1783</v>
      </c>
      <c r="B302" s="6" t="s">
        <v>1784</v>
      </c>
      <c r="C302" s="5" t="s">
        <v>34</v>
      </c>
      <c r="D302" s="5" t="s">
        <v>35</v>
      </c>
      <c r="E302" s="5"/>
      <c r="F302" s="6" t="s">
        <v>1794</v>
      </c>
      <c r="G302" s="6"/>
      <c r="H302" s="6"/>
      <c r="I302" s="5" t="s">
        <v>51</v>
      </c>
      <c r="J302" s="5" t="s">
        <v>1786</v>
      </c>
      <c r="K302" s="6" t="s">
        <v>1787</v>
      </c>
      <c r="L302" s="6"/>
      <c r="M302" s="5" t="s">
        <v>41</v>
      </c>
      <c r="N302" s="6" t="s">
        <v>1795</v>
      </c>
      <c r="O302" s="6" t="s">
        <v>1789</v>
      </c>
      <c r="P302" s="6"/>
      <c r="Q302" s="6"/>
      <c r="R302" s="8"/>
      <c r="S302" s="8"/>
      <c r="T302" s="8"/>
      <c r="U302" s="8"/>
      <c r="V302" s="8"/>
      <c r="W302" s="8"/>
      <c r="X302" s="8"/>
      <c r="Y302" s="5" t="s">
        <v>1435</v>
      </c>
      <c r="Z302" s="10" t="str">
        <f aca="false">REPLACE(AA302,SEARCH("M5-",AA302),LEN(AB302),AC302)</f>
        <v>{
    "id": "M5-EyP-6b-I-3-BR",
    "stimulus": "&lt;p&gt;Durante uma viagem ao campo, Ayla anotou em seu caderno o número de insetos que viu. Represente no pictograma as informações da tabela sabendo que cada ícone corresponde a &lt;u&gt;3 insetos&lt;/u&gt;.&lt;/p&gt;",
    "hint": "&lt;p&gt;Marque os insetos de cada tipo no gráfico. Lembre-se de que cada ícone representa 3 insetos.&lt;/p&gt;",
    "feedback": "&lt;p&gt;Em um pictograma, cada coluna de ícones representa uma quantidade.&lt;/p&gt;",
    "seed": {
        "parameters": [
            {
                "name": "Q1",
                "label": "Besouros",
                "img": "https://blueberry-assets.oneclick.es/M5_EyP_6b_2.svg",
                "min": 1,
                "max": 8,
                "step": 1
            },
            {
                "name": "Q2",
                "label": "Centopeia",
                "img": "https://blueberry-assets.oneclick.es/M5_EyP_6b_2.svg",
                "min": 1,
                "max": 8,
                "step": 1
            },
            {
                "name": "Q3",
                "label": "Aranhas",
                "img": "https://blueberry-assets.oneclick.es/M5_EyP_6b_2.svg",
                "min": 1,
                "max": 8,
                "step": 1
            },
            {
                "name": "Q4",
                "label": "Gafanhotos",
                "img": "https://blueberry-assets.oneclick.es/M5_EyP_6b_2.svg",
                "min": 1,
                "max": 8,
                "step": 1
            }
        ],
        "uniques": false
    },
    "algorithm": {
        "name": "pictograph",
        "params": {
            "labelY": "",
            "labelX": "Insetos",
            "tableEnable": true,
            "tablePosition": "LEFT",
            "multiplier": 3
        }
    }
}</v>
      </c>
      <c r="AA302" s="10" t="s">
        <v>1796</v>
      </c>
      <c r="AB302" s="8" t="str">
        <f aca="false">IF(D302&lt;&gt;"No hacer",CONCATENATE(A302,"-",LEFT(C302),"-",IF(A301&lt;&gt;A302,1,IF(C301=C302,RIGHT(AB301)+1,1))))</f>
        <v>M5-EyP-6b-I-3</v>
      </c>
      <c r="AC302" s="8" t="str">
        <f aca="false">CONCATENATE(AB302,"-BR")</f>
        <v>M5-EyP-6b-I-3-BR</v>
      </c>
      <c r="AD302" s="5"/>
      <c r="AE302" s="5" t="s">
        <v>351</v>
      </c>
      <c r="AF302" s="5" t="s">
        <v>47</v>
      </c>
    </row>
    <row r="303" customFormat="false" ht="75" hidden="false" customHeight="true" outlineLevel="0" collapsed="false">
      <c r="A303" s="11" t="s">
        <v>1797</v>
      </c>
      <c r="B303" s="6" t="s">
        <v>1798</v>
      </c>
      <c r="C303" s="5" t="s">
        <v>34</v>
      </c>
      <c r="D303" s="5" t="s">
        <v>35</v>
      </c>
      <c r="E303" s="5"/>
      <c r="F303" s="7" t="s">
        <v>1799</v>
      </c>
      <c r="G303" s="7"/>
      <c r="H303" s="24" t="s">
        <v>1800</v>
      </c>
      <c r="I303" s="11" t="s">
        <v>38</v>
      </c>
      <c r="J303" s="5" t="s">
        <v>586</v>
      </c>
      <c r="K303" s="7" t="s">
        <v>1801</v>
      </c>
      <c r="L303" s="7" t="s">
        <v>40</v>
      </c>
      <c r="M303" s="5" t="s">
        <v>41</v>
      </c>
      <c r="N303" s="6" t="s">
        <v>1802</v>
      </c>
      <c r="O303" s="6" t="s">
        <v>1803</v>
      </c>
      <c r="P303" s="8"/>
      <c r="Q303" s="6"/>
      <c r="R303" s="8"/>
      <c r="S303" s="8"/>
      <c r="T303" s="8"/>
      <c r="U303" s="8"/>
      <c r="V303" s="8"/>
      <c r="W303" s="8"/>
      <c r="X303" s="8"/>
      <c r="Y303" s="5" t="s">
        <v>1435</v>
      </c>
      <c r="Z303" s="10" t="str">
        <f aca="false">REPLACE(AA303,SEARCH("M5-",AA303),LEN(AB303),AC303)</f>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AA303" s="10" t="s">
        <v>1804</v>
      </c>
      <c r="AB303" s="8" t="str">
        <f aca="false">IF(D303&lt;&gt;"No hacer",CONCATENATE(A303,"-",LEFT(C303),"-",IF(A302&lt;&gt;A303,1,IF(C302=C303,RIGHT(AB302)+1,1))))</f>
        <v>M5-EyP-7a-I-1</v>
      </c>
      <c r="AC303" s="8" t="str">
        <f aca="false">CONCATENATE(AB303,"-BR")</f>
        <v>M5-EyP-7a-I-1-BR</v>
      </c>
      <c r="AD303" s="5" t="s">
        <v>46</v>
      </c>
      <c r="AE303" s="5" t="s">
        <v>351</v>
      </c>
      <c r="AF303" s="5" t="s">
        <v>47</v>
      </c>
    </row>
    <row r="304" customFormat="false" ht="75" hidden="false" customHeight="true" outlineLevel="0" collapsed="false">
      <c r="A304" s="11" t="s">
        <v>1797</v>
      </c>
      <c r="B304" s="6" t="s">
        <v>1798</v>
      </c>
      <c r="C304" s="5" t="s">
        <v>48</v>
      </c>
      <c r="D304" s="5" t="s">
        <v>35</v>
      </c>
      <c r="E304" s="5"/>
      <c r="F304" s="7" t="s">
        <v>1805</v>
      </c>
      <c r="G304" s="7"/>
      <c r="H304" s="7" t="s">
        <v>1806</v>
      </c>
      <c r="I304" s="11" t="s">
        <v>38</v>
      </c>
      <c r="J304" s="11" t="s">
        <v>1807</v>
      </c>
      <c r="K304" s="7" t="s">
        <v>1808</v>
      </c>
      <c r="L304" s="7" t="s">
        <v>1809</v>
      </c>
      <c r="M304" s="5" t="s">
        <v>41</v>
      </c>
      <c r="N304" s="6" t="s">
        <v>1802</v>
      </c>
      <c r="O304" s="6" t="s">
        <v>1810</v>
      </c>
      <c r="P304" s="6"/>
      <c r="Q304" s="6"/>
      <c r="R304" s="8"/>
      <c r="S304" s="8"/>
      <c r="T304" s="8"/>
      <c r="U304" s="8"/>
      <c r="V304" s="8"/>
      <c r="W304" s="8"/>
      <c r="X304" s="8"/>
      <c r="Y304" s="5" t="s">
        <v>1435</v>
      </c>
      <c r="Z304" s="10" t="str">
        <f aca="false">REPLACE(AA304,SEARCH("M5-",AA304),LEN(AB304),AC304)</f>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AA304" s="10" t="s">
        <v>1811</v>
      </c>
      <c r="AB304" s="8" t="str">
        <f aca="false">IF(D304&lt;&gt;"No hacer",CONCATENATE(A304,"-",LEFT(C304),"-",IF(A303&lt;&gt;A304,1,IF(C303=C304,RIGHT(AB303)+1,1))))</f>
        <v>M5-EyP-7a-E-1</v>
      </c>
      <c r="AC304" s="8" t="str">
        <f aca="false">CONCATENATE(AB304,"-BR")</f>
        <v>M5-EyP-7a-E-1-BR</v>
      </c>
      <c r="AD304" s="5" t="s">
        <v>46</v>
      </c>
      <c r="AE304" s="5" t="s">
        <v>351</v>
      </c>
      <c r="AF304" s="5" t="s">
        <v>47</v>
      </c>
    </row>
    <row r="305" customFormat="false" ht="75" hidden="false" customHeight="true" outlineLevel="0" collapsed="false">
      <c r="A305" s="11" t="s">
        <v>1797</v>
      </c>
      <c r="B305" s="6" t="s">
        <v>1798</v>
      </c>
      <c r="C305" s="5" t="s">
        <v>48</v>
      </c>
      <c r="D305" s="5" t="s">
        <v>35</v>
      </c>
      <c r="E305" s="16"/>
      <c r="F305" s="7" t="s">
        <v>1812</v>
      </c>
      <c r="G305" s="7"/>
      <c r="H305" s="7" t="s">
        <v>1813</v>
      </c>
      <c r="I305" s="11" t="s">
        <v>38</v>
      </c>
      <c r="J305" s="11" t="s">
        <v>1807</v>
      </c>
      <c r="K305" s="7" t="s">
        <v>1814</v>
      </c>
      <c r="L305" s="7" t="s">
        <v>1815</v>
      </c>
      <c r="M305" s="5" t="s">
        <v>41</v>
      </c>
      <c r="N305" s="6" t="s">
        <v>1802</v>
      </c>
      <c r="O305" s="6" t="s">
        <v>1810</v>
      </c>
      <c r="P305" s="8"/>
      <c r="Q305" s="6"/>
      <c r="R305" s="8"/>
      <c r="S305" s="8"/>
      <c r="T305" s="8"/>
      <c r="U305" s="8"/>
      <c r="V305" s="8"/>
      <c r="W305" s="8"/>
      <c r="X305" s="8"/>
      <c r="Y305" s="5" t="s">
        <v>1435</v>
      </c>
      <c r="Z305" s="10" t="str">
        <f aca="false">REPLACE(AA305,SEARCH("M5-",AA305),LEN(AB305),AC305)</f>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AA305" s="10" t="s">
        <v>1816</v>
      </c>
      <c r="AB305" s="8" t="str">
        <f aca="false">IF(D305&lt;&gt;"No hacer",CONCATENATE(A305,"-",LEFT(C305),"-",IF(A304&lt;&gt;A305,1,IF(C304=C305,RIGHT(AB304)+1,1))))</f>
        <v>M5-EyP-7a-E-2</v>
      </c>
      <c r="AC305" s="8" t="str">
        <f aca="false">CONCATENATE(AB305,"-BR")</f>
        <v>M5-EyP-7a-E-2-BR</v>
      </c>
      <c r="AD305" s="5" t="s">
        <v>46</v>
      </c>
      <c r="AE305" s="5" t="s">
        <v>351</v>
      </c>
      <c r="AF305" s="5" t="s">
        <v>47</v>
      </c>
    </row>
    <row r="306" customFormat="false" ht="75" hidden="false" customHeight="true" outlineLevel="0" collapsed="false">
      <c r="A306" s="11" t="s">
        <v>1797</v>
      </c>
      <c r="B306" s="6" t="s">
        <v>1798</v>
      </c>
      <c r="C306" s="5" t="s">
        <v>48</v>
      </c>
      <c r="D306" s="5" t="s">
        <v>35</v>
      </c>
      <c r="E306" s="5"/>
      <c r="F306" s="6" t="s">
        <v>1817</v>
      </c>
      <c r="G306" s="6"/>
      <c r="H306" s="6"/>
      <c r="I306" s="11" t="s">
        <v>38</v>
      </c>
      <c r="J306" s="11" t="s">
        <v>1807</v>
      </c>
      <c r="K306" s="7" t="s">
        <v>1818</v>
      </c>
      <c r="L306" s="7" t="s">
        <v>1819</v>
      </c>
      <c r="M306" s="5" t="s">
        <v>41</v>
      </c>
      <c r="N306" s="6" t="s">
        <v>1802</v>
      </c>
      <c r="O306" s="6" t="s">
        <v>1810</v>
      </c>
      <c r="P306" s="8"/>
      <c r="Q306" s="6"/>
      <c r="R306" s="8"/>
      <c r="S306" s="8"/>
      <c r="T306" s="8"/>
      <c r="U306" s="8"/>
      <c r="V306" s="8"/>
      <c r="W306" s="8"/>
      <c r="X306" s="8"/>
      <c r="Y306" s="5" t="s">
        <v>1435</v>
      </c>
      <c r="Z306" s="10" t="str">
        <f aca="false">REPLACE(AA306,SEARCH("M5-",AA306),LEN(AB306),AC306)</f>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AA306" s="10" t="s">
        <v>1820</v>
      </c>
      <c r="AB306" s="8" t="str">
        <f aca="false">IF(D306&lt;&gt;"No hacer",CONCATENATE(A306,"-",LEFT(C306),"-",IF(A305&lt;&gt;A306,1,IF(C305=C306,RIGHT(AB305)+1,1))))</f>
        <v>M5-EyP-7a-E-3</v>
      </c>
      <c r="AC306" s="8" t="str">
        <f aca="false">CONCATENATE(AB306,"-BR")</f>
        <v>M5-EyP-7a-E-3-BR</v>
      </c>
      <c r="AD306" s="5" t="s">
        <v>46</v>
      </c>
      <c r="AE306" s="5" t="s">
        <v>351</v>
      </c>
      <c r="AF306" s="5" t="s">
        <v>47</v>
      </c>
    </row>
    <row r="307" customFormat="false" ht="75" hidden="false" customHeight="true" outlineLevel="0" collapsed="false">
      <c r="A307" s="11" t="s">
        <v>1797</v>
      </c>
      <c r="B307" s="6" t="s">
        <v>1798</v>
      </c>
      <c r="C307" s="5" t="s">
        <v>48</v>
      </c>
      <c r="D307" s="5" t="s">
        <v>35</v>
      </c>
      <c r="E307" s="5"/>
      <c r="F307" s="6" t="s">
        <v>1821</v>
      </c>
      <c r="G307" s="6"/>
      <c r="H307" s="6"/>
      <c r="I307" s="11" t="s">
        <v>38</v>
      </c>
      <c r="J307" s="11" t="s">
        <v>1807</v>
      </c>
      <c r="K307" s="7" t="s">
        <v>1822</v>
      </c>
      <c r="L307" s="7" t="s">
        <v>1823</v>
      </c>
      <c r="M307" s="5" t="s">
        <v>41</v>
      </c>
      <c r="N307" s="6" t="s">
        <v>1802</v>
      </c>
      <c r="O307" s="6" t="s">
        <v>1810</v>
      </c>
      <c r="P307" s="8"/>
      <c r="Q307" s="6"/>
      <c r="R307" s="8"/>
      <c r="S307" s="8"/>
      <c r="T307" s="8"/>
      <c r="U307" s="8"/>
      <c r="V307" s="8"/>
      <c r="W307" s="8"/>
      <c r="X307" s="8"/>
      <c r="Y307" s="5" t="s">
        <v>1435</v>
      </c>
      <c r="Z307" s="10" t="str">
        <f aca="false">REPLACE(AA307,SEARCH("M5-",AA307),LEN(AB307),AC307)</f>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AA307" s="10" t="s">
        <v>1824</v>
      </c>
      <c r="AB307" s="8" t="str">
        <f aca="false">IF(D307&lt;&gt;"No hacer",CONCATENATE(A307,"-",LEFT(C307),"-",IF(A306&lt;&gt;A307,1,IF(C306=C307,RIGHT(AB306)+1,1))))</f>
        <v>M5-EyP-7a-E-4</v>
      </c>
      <c r="AC307" s="8" t="str">
        <f aca="false">CONCATENATE(AB307,"-BR")</f>
        <v>M5-EyP-7a-E-4-BR</v>
      </c>
      <c r="AD307" s="5" t="s">
        <v>46</v>
      </c>
      <c r="AE307" s="5" t="s">
        <v>351</v>
      </c>
      <c r="AF307" s="5" t="s">
        <v>47</v>
      </c>
    </row>
    <row r="308" customFormat="false" ht="75" hidden="false" customHeight="true" outlineLevel="0" collapsed="false">
      <c r="A308" s="11" t="s">
        <v>1797</v>
      </c>
      <c r="B308" s="6" t="s">
        <v>1798</v>
      </c>
      <c r="C308" s="5" t="s">
        <v>48</v>
      </c>
      <c r="D308" s="5" t="s">
        <v>35</v>
      </c>
      <c r="E308" s="5"/>
      <c r="F308" s="6" t="s">
        <v>1825</v>
      </c>
      <c r="G308" s="6"/>
      <c r="H308" s="6"/>
      <c r="I308" s="11" t="s">
        <v>38</v>
      </c>
      <c r="J308" s="11" t="s">
        <v>1807</v>
      </c>
      <c r="K308" s="7" t="s">
        <v>1826</v>
      </c>
      <c r="L308" s="7" t="s">
        <v>1827</v>
      </c>
      <c r="M308" s="5" t="s">
        <v>41</v>
      </c>
      <c r="N308" s="6" t="s">
        <v>1802</v>
      </c>
      <c r="O308" s="6" t="s">
        <v>1810</v>
      </c>
      <c r="P308" s="8"/>
      <c r="Q308" s="6"/>
      <c r="R308" s="8"/>
      <c r="S308" s="8"/>
      <c r="T308" s="8"/>
      <c r="U308" s="8"/>
      <c r="V308" s="8"/>
      <c r="W308" s="8"/>
      <c r="X308" s="8"/>
      <c r="Y308" s="5" t="s">
        <v>1435</v>
      </c>
      <c r="Z308" s="10" t="str">
        <f aca="false">REPLACE(AA308,SEARCH("M5-",AA308),LEN(AB308),AC308)</f>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AA308" s="10" t="s">
        <v>1828</v>
      </c>
      <c r="AB308" s="8" t="str">
        <f aca="false">IF(D308&lt;&gt;"No hacer",CONCATENATE(A308,"-",LEFT(C308),"-",IF(A307&lt;&gt;A308,1,IF(C307=C308,RIGHT(AB307)+1,1))))</f>
        <v>M5-EyP-7a-E-5</v>
      </c>
      <c r="AC308" s="8" t="str">
        <f aca="false">CONCATENATE(AB308,"-BR")</f>
        <v>M5-EyP-7a-E-5-BR</v>
      </c>
      <c r="AD308" s="5" t="s">
        <v>46</v>
      </c>
      <c r="AE308" s="5" t="s">
        <v>351</v>
      </c>
      <c r="AF308" s="5" t="s">
        <v>47</v>
      </c>
    </row>
    <row r="309" customFormat="false" ht="75" hidden="false" customHeight="true" outlineLevel="0" collapsed="false">
      <c r="A309" s="5" t="s">
        <v>1829</v>
      </c>
      <c r="B309" s="6" t="s">
        <v>1830</v>
      </c>
      <c r="C309" s="5" t="s">
        <v>34</v>
      </c>
      <c r="D309" s="5" t="s">
        <v>35</v>
      </c>
      <c r="E309" s="5"/>
      <c r="F309" s="6" t="s">
        <v>1831</v>
      </c>
      <c r="G309" s="6"/>
      <c r="H309" s="6" t="s">
        <v>1832</v>
      </c>
      <c r="I309" s="5" t="s">
        <v>38</v>
      </c>
      <c r="J309" s="5" t="s">
        <v>39</v>
      </c>
      <c r="K309" s="6" t="s">
        <v>1833</v>
      </c>
      <c r="L309" s="8" t="s">
        <v>40</v>
      </c>
      <c r="M309" s="5" t="s">
        <v>41</v>
      </c>
      <c r="N309" s="8" t="s">
        <v>1834</v>
      </c>
      <c r="O309" s="8" t="s">
        <v>1835</v>
      </c>
      <c r="P309" s="8"/>
      <c r="Q309" s="6"/>
      <c r="R309" s="8"/>
      <c r="S309" s="8"/>
      <c r="T309" s="8"/>
      <c r="U309" s="8"/>
      <c r="V309" s="8"/>
      <c r="W309" s="8"/>
      <c r="X309" s="8"/>
      <c r="Y309" s="5" t="s">
        <v>1435</v>
      </c>
      <c r="Z309" s="10" t="str">
        <f aca="false">REPLACE(AA309,SEARCH("M5-",AA309),LEN(AB309),AC309)</f>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AA309" s="10" t="s">
        <v>1836</v>
      </c>
      <c r="AB309" s="8" t="str">
        <f aca="false">IF(D309&lt;&gt;"No hacer",CONCATENATE(A309,"-",LEFT(C309),"-",IF(A308&lt;&gt;A309,1,IF(C308=C309,RIGHT(AB308)+1,1))))</f>
        <v>M5-EyP-8a-I-1</v>
      </c>
      <c r="AC309" s="8" t="str">
        <f aca="false">CONCATENATE(AB309,"-BR")</f>
        <v>M5-EyP-8a-I-1-BR</v>
      </c>
      <c r="AD309" s="5" t="s">
        <v>46</v>
      </c>
      <c r="AE309" s="5" t="s">
        <v>351</v>
      </c>
      <c r="AF309" s="5"/>
    </row>
    <row r="310" customFormat="false" ht="75" hidden="false" customHeight="true" outlineLevel="0" collapsed="false">
      <c r="A310" s="5" t="s">
        <v>1829</v>
      </c>
      <c r="B310" s="6" t="s">
        <v>1830</v>
      </c>
      <c r="C310" s="5" t="s">
        <v>48</v>
      </c>
      <c r="D310" s="5" t="s">
        <v>35</v>
      </c>
      <c r="E310" s="16"/>
      <c r="F310" s="6" t="s">
        <v>1837</v>
      </c>
      <c r="G310" s="6"/>
      <c r="H310" s="6" t="s">
        <v>1838</v>
      </c>
      <c r="I310" s="5" t="s">
        <v>51</v>
      </c>
      <c r="J310" s="5" t="s">
        <v>297</v>
      </c>
      <c r="K310" s="6" t="s">
        <v>1839</v>
      </c>
      <c r="L310" s="8" t="s">
        <v>40</v>
      </c>
      <c r="M310" s="5" t="s">
        <v>41</v>
      </c>
      <c r="N310" s="8" t="s">
        <v>1834</v>
      </c>
      <c r="O310" s="8" t="s">
        <v>1840</v>
      </c>
      <c r="P310" s="8"/>
      <c r="Q310" s="5"/>
      <c r="R310" s="8"/>
      <c r="S310" s="8"/>
      <c r="T310" s="8"/>
      <c r="U310" s="8"/>
      <c r="V310" s="8"/>
      <c r="W310" s="8"/>
      <c r="X310" s="8"/>
      <c r="Y310" s="5" t="s">
        <v>1435</v>
      </c>
      <c r="Z310" s="10" t="str">
        <f aca="false">REPLACE(AA310,SEARCH("M5-",AA310),LEN(AB310),AC310)</f>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AA310" s="10" t="s">
        <v>1841</v>
      </c>
      <c r="AB310" s="8" t="str">
        <f aca="false">IF(D310&lt;&gt;"No hacer",CONCATENATE(A310,"-",LEFT(C310),"-",IF(A309&lt;&gt;A310,1,IF(C309=C310,RIGHT(AB309)+1,1))))</f>
        <v>M5-EyP-8a-E-1</v>
      </c>
      <c r="AC310" s="8" t="str">
        <f aca="false">CONCATENATE(AB310,"-BR")</f>
        <v>M5-EyP-8a-E-1-BR</v>
      </c>
      <c r="AD310" s="5" t="s">
        <v>46</v>
      </c>
      <c r="AE310" s="5" t="s">
        <v>351</v>
      </c>
      <c r="AF310" s="5"/>
    </row>
    <row r="311" customFormat="false" ht="75" hidden="false" customHeight="true" outlineLevel="0" collapsed="false">
      <c r="A311" s="5" t="s">
        <v>1829</v>
      </c>
      <c r="B311" s="6" t="s">
        <v>1830</v>
      </c>
      <c r="C311" s="5" t="s">
        <v>48</v>
      </c>
      <c r="D311" s="5" t="s">
        <v>35</v>
      </c>
      <c r="E311" s="5"/>
      <c r="F311" s="6" t="s">
        <v>1842</v>
      </c>
      <c r="G311" s="6"/>
      <c r="H311" s="6" t="s">
        <v>1843</v>
      </c>
      <c r="I311" s="5" t="s">
        <v>51</v>
      </c>
      <c r="J311" s="5" t="s">
        <v>297</v>
      </c>
      <c r="K311" s="6" t="s">
        <v>1844</v>
      </c>
      <c r="L311" s="8" t="s">
        <v>40</v>
      </c>
      <c r="M311" s="5" t="s">
        <v>41</v>
      </c>
      <c r="N311" s="8" t="s">
        <v>1834</v>
      </c>
      <c r="O311" s="8" t="s">
        <v>1845</v>
      </c>
      <c r="P311" s="8"/>
      <c r="Q311" s="5"/>
      <c r="R311" s="8"/>
      <c r="S311" s="8"/>
      <c r="T311" s="8"/>
      <c r="U311" s="8"/>
      <c r="V311" s="8"/>
      <c r="W311" s="8"/>
      <c r="X311" s="8"/>
      <c r="Y311" s="5" t="s">
        <v>1435</v>
      </c>
      <c r="Z311" s="10" t="str">
        <f aca="false">REPLACE(AA311,SEARCH("M5-",AA311),LEN(AB311),AC311)</f>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AA311" s="10" t="s">
        <v>1846</v>
      </c>
      <c r="AB311" s="8" t="str">
        <f aca="false">IF(D311&lt;&gt;"No hacer",CONCATENATE(A311,"-",LEFT(C311),"-",IF(A310&lt;&gt;A311,1,IF(C310=C311,RIGHT(AB310)+1,1))))</f>
        <v>M5-EyP-8a-E-2</v>
      </c>
      <c r="AC311" s="8" t="str">
        <f aca="false">CONCATENATE(AB311,"-BR")</f>
        <v>M5-EyP-8a-E-2-BR</v>
      </c>
      <c r="AD311" s="5" t="s">
        <v>46</v>
      </c>
      <c r="AE311" s="5" t="s">
        <v>351</v>
      </c>
      <c r="AF311" s="5"/>
    </row>
    <row r="312" customFormat="false" ht="75" hidden="false" customHeight="true" outlineLevel="0" collapsed="false">
      <c r="A312" s="5" t="s">
        <v>1829</v>
      </c>
      <c r="B312" s="6" t="s">
        <v>1830</v>
      </c>
      <c r="C312" s="5" t="s">
        <v>48</v>
      </c>
      <c r="D312" s="5" t="s">
        <v>35</v>
      </c>
      <c r="E312" s="5"/>
      <c r="F312" s="6" t="s">
        <v>1847</v>
      </c>
      <c r="G312" s="6"/>
      <c r="H312" s="6" t="s">
        <v>1838</v>
      </c>
      <c r="I312" s="5" t="s">
        <v>51</v>
      </c>
      <c r="J312" s="5" t="s">
        <v>297</v>
      </c>
      <c r="K312" s="6" t="s">
        <v>1848</v>
      </c>
      <c r="L312" s="8" t="s">
        <v>40</v>
      </c>
      <c r="M312" s="5" t="s">
        <v>41</v>
      </c>
      <c r="N312" s="8" t="s">
        <v>1834</v>
      </c>
      <c r="O312" s="8" t="s">
        <v>1849</v>
      </c>
      <c r="P312" s="8"/>
      <c r="Q312" s="5"/>
      <c r="R312" s="8"/>
      <c r="S312" s="8"/>
      <c r="T312" s="8"/>
      <c r="U312" s="8"/>
      <c r="V312" s="8"/>
      <c r="W312" s="8"/>
      <c r="X312" s="8"/>
      <c r="Y312" s="5" t="s">
        <v>1435</v>
      </c>
      <c r="Z312" s="10" t="str">
        <f aca="false">REPLACE(AA312,SEARCH("M5-",AA312),LEN(AB312),AC312)</f>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AA312" s="10" t="s">
        <v>1850</v>
      </c>
      <c r="AB312" s="8" t="str">
        <f aca="false">IF(D312&lt;&gt;"No hacer",CONCATENATE(A312,"-",LEFT(C312),"-",IF(A311&lt;&gt;A312,1,IF(C311=C312,RIGHT(AB311)+1,1))))</f>
        <v>M5-EyP-8a-E-3</v>
      </c>
      <c r="AC312" s="8" t="str">
        <f aca="false">CONCATENATE(AB312,"-BR")</f>
        <v>M5-EyP-8a-E-3-BR</v>
      </c>
      <c r="AD312" s="5" t="s">
        <v>46</v>
      </c>
      <c r="AE312" s="5" t="s">
        <v>351</v>
      </c>
      <c r="AF312" s="5"/>
    </row>
    <row r="313" customFormat="false" ht="75" hidden="false" customHeight="true" outlineLevel="0" collapsed="false">
      <c r="A313" s="5" t="s">
        <v>1851</v>
      </c>
      <c r="B313" s="6" t="s">
        <v>1852</v>
      </c>
      <c r="C313" s="5" t="s">
        <v>34</v>
      </c>
      <c r="D313" s="5" t="s">
        <v>35</v>
      </c>
      <c r="E313" s="5"/>
      <c r="F313" s="6" t="s">
        <v>1853</v>
      </c>
      <c r="G313" s="6"/>
      <c r="H313" s="6" t="s">
        <v>1854</v>
      </c>
      <c r="I313" s="5" t="s">
        <v>38</v>
      </c>
      <c r="J313" s="5" t="s">
        <v>297</v>
      </c>
      <c r="K313" s="6" t="s">
        <v>40</v>
      </c>
      <c r="L313" s="6" t="s">
        <v>40</v>
      </c>
      <c r="M313" s="5" t="s">
        <v>41</v>
      </c>
      <c r="N313" s="8" t="s">
        <v>1855</v>
      </c>
      <c r="O313" s="8" t="s">
        <v>1856</v>
      </c>
      <c r="P313" s="8"/>
      <c r="Q313" s="5"/>
      <c r="R313" s="8"/>
      <c r="S313" s="8"/>
      <c r="T313" s="8"/>
      <c r="U313" s="8"/>
      <c r="V313" s="8"/>
      <c r="W313" s="8"/>
      <c r="X313" s="8"/>
      <c r="Y313" s="5" t="s">
        <v>1435</v>
      </c>
      <c r="Z313" s="10" t="str">
        <f aca="false">REPLACE(AA313,SEARCH("M5-",AA313),LEN(AB313),AC313)</f>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AA313" s="10" t="s">
        <v>1857</v>
      </c>
      <c r="AB313" s="8" t="str">
        <f aca="false">IF(D313&lt;&gt;"No hacer",CONCATENATE(A313,"-",LEFT(C313),"-",IF(A312&lt;&gt;A313,1,IF(C312=C313,RIGHT(AB312)+1,1))))</f>
        <v>M5-EyP-9a-I-1</v>
      </c>
      <c r="AC313" s="8" t="str">
        <f aca="false">CONCATENATE(AB313,"-BR")</f>
        <v>M5-EyP-9a-I-1-BR</v>
      </c>
      <c r="AD313" s="5" t="s">
        <v>46</v>
      </c>
      <c r="AE313" s="5" t="s">
        <v>351</v>
      </c>
      <c r="AF313" s="5" t="s">
        <v>47</v>
      </c>
    </row>
    <row r="314" customFormat="false" ht="75" hidden="false" customHeight="true" outlineLevel="0" collapsed="false">
      <c r="A314" s="5" t="s">
        <v>1851</v>
      </c>
      <c r="B314" s="6" t="s">
        <v>1852</v>
      </c>
      <c r="C314" s="5" t="s">
        <v>48</v>
      </c>
      <c r="D314" s="5" t="s">
        <v>35</v>
      </c>
      <c r="E314" s="5"/>
      <c r="F314" s="6" t="s">
        <v>1858</v>
      </c>
      <c r="G314" s="6"/>
      <c r="H314" s="6" t="s">
        <v>1859</v>
      </c>
      <c r="I314" s="5" t="s">
        <v>38</v>
      </c>
      <c r="J314" s="5" t="s">
        <v>52</v>
      </c>
      <c r="K314" s="6" t="s">
        <v>1860</v>
      </c>
      <c r="L314" s="6" t="s">
        <v>1861</v>
      </c>
      <c r="M314" s="5" t="s">
        <v>41</v>
      </c>
      <c r="N314" s="8" t="s">
        <v>1862</v>
      </c>
      <c r="O314" s="8" t="s">
        <v>1863</v>
      </c>
      <c r="P314" s="8"/>
      <c r="Q314" s="5"/>
      <c r="R314" s="8"/>
      <c r="S314" s="8"/>
      <c r="T314" s="8"/>
      <c r="U314" s="8"/>
      <c r="V314" s="8"/>
      <c r="W314" s="8"/>
      <c r="X314" s="8"/>
      <c r="Y314" s="5" t="s">
        <v>1435</v>
      </c>
      <c r="Z314" s="10" t="str">
        <f aca="false">REPLACE(AA314,SEARCH("M5-",AA314),LEN(AB314),AC314)</f>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AA314" s="10" t="s">
        <v>1864</v>
      </c>
      <c r="AB314" s="8" t="str">
        <f aca="false">IF(D314&lt;&gt;"No hacer",CONCATENATE(A314,"-",LEFT(C314),"-",IF(A313&lt;&gt;A314,1,IF(C313=C314,RIGHT(AB313)+1,1))))</f>
        <v>M5-EyP-9a-E-1</v>
      </c>
      <c r="AC314" s="8" t="str">
        <f aca="false">CONCATENATE(AB314,"-BR")</f>
        <v>M5-EyP-9a-E-1-BR</v>
      </c>
      <c r="AD314" s="5" t="s">
        <v>46</v>
      </c>
      <c r="AE314" s="5" t="s">
        <v>351</v>
      </c>
      <c r="AF314" s="5" t="s">
        <v>47</v>
      </c>
    </row>
    <row r="315" customFormat="false" ht="75" hidden="false" customHeight="true" outlineLevel="0" collapsed="false">
      <c r="A315" s="5" t="s">
        <v>1851</v>
      </c>
      <c r="B315" s="6" t="s">
        <v>1852</v>
      </c>
      <c r="C315" s="5" t="s">
        <v>58</v>
      </c>
      <c r="D315" s="5" t="s">
        <v>35</v>
      </c>
      <c r="E315" s="5"/>
      <c r="F315" s="6" t="s">
        <v>1865</v>
      </c>
      <c r="G315" s="6"/>
      <c r="H315" s="6" t="s">
        <v>1866</v>
      </c>
      <c r="I315" s="5" t="s">
        <v>38</v>
      </c>
      <c r="J315" s="5" t="s">
        <v>52</v>
      </c>
      <c r="K315" s="6" t="s">
        <v>1867</v>
      </c>
      <c r="L315" s="6" t="s">
        <v>1868</v>
      </c>
      <c r="M315" s="5" t="s">
        <v>63</v>
      </c>
      <c r="N315" s="8"/>
      <c r="O315" s="8"/>
      <c r="P315" s="8"/>
      <c r="Q315" s="6"/>
      <c r="R315" s="8"/>
      <c r="S315" s="8" t="s">
        <v>1869</v>
      </c>
      <c r="T315" s="8" t="s">
        <v>1870</v>
      </c>
      <c r="U315" s="8" t="s">
        <v>1871</v>
      </c>
      <c r="V315" s="8" t="s">
        <v>1872</v>
      </c>
      <c r="W315" s="8" t="s">
        <v>1873</v>
      </c>
      <c r="X315" s="6"/>
      <c r="Y315" s="5" t="s">
        <v>1435</v>
      </c>
      <c r="Z315" s="10" t="str">
        <f aca="false">REPLACE(AA315,SEARCH("M5-",AA315),LEN(AB315),AC315)</f>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AA315" s="10" t="s">
        <v>1874</v>
      </c>
      <c r="AB315" s="8" t="str">
        <f aca="false">IF(D315&lt;&gt;"No hacer",CONCATENATE(A315,"-",LEFT(C315),"-",IF(A314&lt;&gt;A315,1,IF(C314=C315,RIGHT(AB314)+1,1))))</f>
        <v>M5-EyP-9a-A-1</v>
      </c>
      <c r="AC315" s="8" t="str">
        <f aca="false">CONCATENATE(AB315,"-BR")</f>
        <v>M5-EyP-9a-A-1-BR</v>
      </c>
      <c r="AD315" s="5" t="s">
        <v>46</v>
      </c>
      <c r="AE315" s="5" t="s">
        <v>351</v>
      </c>
      <c r="AF315" s="5" t="s">
        <v>47</v>
      </c>
    </row>
    <row r="316" customFormat="false" ht="75" hidden="false" customHeight="true" outlineLevel="0" collapsed="false">
      <c r="A316" s="5" t="s">
        <v>1851</v>
      </c>
      <c r="B316" s="6" t="s">
        <v>1852</v>
      </c>
      <c r="C316" s="5" t="s">
        <v>58</v>
      </c>
      <c r="D316" s="5" t="s">
        <v>35</v>
      </c>
      <c r="E316" s="5"/>
      <c r="F316" s="6" t="s">
        <v>1875</v>
      </c>
      <c r="G316" s="6"/>
      <c r="H316" s="6" t="s">
        <v>1876</v>
      </c>
      <c r="I316" s="5" t="s">
        <v>38</v>
      </c>
      <c r="J316" s="5" t="s">
        <v>52</v>
      </c>
      <c r="K316" s="6" t="s">
        <v>1877</v>
      </c>
      <c r="L316" s="6" t="s">
        <v>1878</v>
      </c>
      <c r="M316" s="5" t="s">
        <v>63</v>
      </c>
      <c r="N316" s="8"/>
      <c r="O316" s="8"/>
      <c r="P316" s="8"/>
      <c r="Q316" s="5"/>
      <c r="R316" s="8"/>
      <c r="S316" s="8" t="s">
        <v>1879</v>
      </c>
      <c r="T316" s="8" t="s">
        <v>1880</v>
      </c>
      <c r="U316" s="8" t="s">
        <v>1871</v>
      </c>
      <c r="V316" s="8" t="s">
        <v>1881</v>
      </c>
      <c r="W316" s="8" t="s">
        <v>1882</v>
      </c>
      <c r="X316" s="8"/>
      <c r="Y316" s="5" t="s">
        <v>1435</v>
      </c>
      <c r="Z316" s="10" t="str">
        <f aca="false">REPLACE(AA316,SEARCH("M5-",AA316),LEN(AB316),AC316)</f>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AA316" s="10" t="s">
        <v>1883</v>
      </c>
      <c r="AB316" s="8" t="str">
        <f aca="false">IF(D316&lt;&gt;"No hacer",CONCATENATE(A316,"-",LEFT(C316),"-",IF(A315&lt;&gt;A316,1,IF(C315=C316,RIGHT(AB315)+1,1))))</f>
        <v>M5-EyP-9a-A-2</v>
      </c>
      <c r="AC316" s="8" t="str">
        <f aca="false">CONCATENATE(AB316,"-BR")</f>
        <v>M5-EyP-9a-A-2-BR</v>
      </c>
      <c r="AD316" s="5" t="s">
        <v>46</v>
      </c>
      <c r="AE316" s="5" t="s">
        <v>351</v>
      </c>
      <c r="AF316" s="5" t="s">
        <v>47</v>
      </c>
    </row>
    <row r="317" customFormat="false" ht="75" hidden="false" customHeight="true" outlineLevel="0" collapsed="false">
      <c r="A317" s="5" t="s">
        <v>1851</v>
      </c>
      <c r="B317" s="6" t="s">
        <v>1852</v>
      </c>
      <c r="C317" s="5" t="s">
        <v>58</v>
      </c>
      <c r="D317" s="5" t="s">
        <v>35</v>
      </c>
      <c r="E317" s="5"/>
      <c r="F317" s="6" t="s">
        <v>1884</v>
      </c>
      <c r="G317" s="6"/>
      <c r="H317" s="6" t="s">
        <v>1885</v>
      </c>
      <c r="I317" s="5" t="s">
        <v>38</v>
      </c>
      <c r="J317" s="5" t="s">
        <v>52</v>
      </c>
      <c r="K317" s="6" t="s">
        <v>1886</v>
      </c>
      <c r="L317" s="6" t="s">
        <v>1887</v>
      </c>
      <c r="M317" s="5" t="s">
        <v>63</v>
      </c>
      <c r="N317" s="8"/>
      <c r="O317" s="8"/>
      <c r="P317" s="8"/>
      <c r="Q317" s="5"/>
      <c r="R317" s="8"/>
      <c r="S317" s="8" t="s">
        <v>1888</v>
      </c>
      <c r="T317" s="8" t="s">
        <v>1889</v>
      </c>
      <c r="U317" s="8" t="s">
        <v>1871</v>
      </c>
      <c r="V317" s="8" t="s">
        <v>1890</v>
      </c>
      <c r="W317" s="8" t="s">
        <v>1891</v>
      </c>
      <c r="X317" s="6"/>
      <c r="Y317" s="5" t="s">
        <v>1435</v>
      </c>
      <c r="Z317" s="10" t="str">
        <f aca="false">REPLACE(AA317,SEARCH("M5-",AA317),LEN(AB317),AC317)</f>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AA317" s="10" t="s">
        <v>1892</v>
      </c>
      <c r="AB317" s="8" t="str">
        <f aca="false">IF(D317&lt;&gt;"No hacer",CONCATENATE(A317,"-",LEFT(C317),"-",IF(A316&lt;&gt;A317,1,IF(C316=C317,RIGHT(AB316)+1,1))))</f>
        <v>M5-EyP-9a-A-3</v>
      </c>
      <c r="AC317" s="8" t="str">
        <f aca="false">CONCATENATE(AB317,"-BR")</f>
        <v>M5-EyP-9a-A-3-BR</v>
      </c>
      <c r="AD317" s="5" t="s">
        <v>46</v>
      </c>
      <c r="AE317" s="5" t="s">
        <v>351</v>
      </c>
      <c r="AF317" s="5" t="s">
        <v>47</v>
      </c>
    </row>
    <row r="318" customFormat="false" ht="75" hidden="false" customHeight="true" outlineLevel="0" collapsed="false">
      <c r="A318" s="5" t="s">
        <v>1851</v>
      </c>
      <c r="B318" s="6" t="s">
        <v>1852</v>
      </c>
      <c r="C318" s="5" t="s">
        <v>58</v>
      </c>
      <c r="D318" s="5" t="s">
        <v>35</v>
      </c>
      <c r="E318" s="5"/>
      <c r="F318" s="6" t="s">
        <v>1893</v>
      </c>
      <c r="G318" s="6"/>
      <c r="H318" s="6" t="s">
        <v>1894</v>
      </c>
      <c r="I318" s="5" t="s">
        <v>38</v>
      </c>
      <c r="J318" s="5" t="s">
        <v>52</v>
      </c>
      <c r="K318" s="6" t="s">
        <v>1895</v>
      </c>
      <c r="L318" s="6" t="s">
        <v>1896</v>
      </c>
      <c r="M318" s="5" t="s">
        <v>63</v>
      </c>
      <c r="N318" s="8"/>
      <c r="O318" s="8"/>
      <c r="P318" s="8"/>
      <c r="Q318" s="5"/>
      <c r="R318" s="8"/>
      <c r="S318" s="8" t="s">
        <v>1897</v>
      </c>
      <c r="T318" s="8" t="s">
        <v>1898</v>
      </c>
      <c r="U318" s="8" t="s">
        <v>1871</v>
      </c>
      <c r="V318" s="8" t="s">
        <v>1899</v>
      </c>
      <c r="W318" s="8" t="s">
        <v>1900</v>
      </c>
      <c r="X318" s="8"/>
      <c r="Y318" s="5" t="s">
        <v>1435</v>
      </c>
      <c r="Z318" s="10" t="str">
        <f aca="false">REPLACE(AA318,SEARCH("M5-",AA318),LEN(AB318),AC318)</f>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AA318" s="10" t="s">
        <v>1901</v>
      </c>
      <c r="AB318" s="8" t="str">
        <f aca="false">IF(D318&lt;&gt;"No hacer",CONCATENATE(A318,"-",LEFT(C318),"-",IF(A317&lt;&gt;A318,1,IF(C317=C318,RIGHT(AB317)+1,1))))</f>
        <v>M5-EyP-9a-A-4</v>
      </c>
      <c r="AC318" s="8" t="str">
        <f aca="false">CONCATENATE(AB318,"-BR")</f>
        <v>M5-EyP-9a-A-4-BR</v>
      </c>
      <c r="AD318" s="5" t="s">
        <v>46</v>
      </c>
      <c r="AE318" s="5" t="s">
        <v>351</v>
      </c>
      <c r="AF318" s="5" t="s">
        <v>47</v>
      </c>
    </row>
    <row r="319" customFormat="false" ht="75" hidden="false" customHeight="true" outlineLevel="0" collapsed="false">
      <c r="A319" s="5" t="s">
        <v>1851</v>
      </c>
      <c r="B319" s="6" t="s">
        <v>1852</v>
      </c>
      <c r="C319" s="5" t="s">
        <v>58</v>
      </c>
      <c r="D319" s="5" t="s">
        <v>35</v>
      </c>
      <c r="E319" s="5"/>
      <c r="F319" s="6" t="s">
        <v>1902</v>
      </c>
      <c r="G319" s="6"/>
      <c r="H319" s="6" t="s">
        <v>1903</v>
      </c>
      <c r="I319" s="5" t="s">
        <v>38</v>
      </c>
      <c r="J319" s="5" t="s">
        <v>52</v>
      </c>
      <c r="K319" s="6" t="s">
        <v>1904</v>
      </c>
      <c r="L319" s="6" t="s">
        <v>1878</v>
      </c>
      <c r="M319" s="5" t="s">
        <v>63</v>
      </c>
      <c r="N319" s="8"/>
      <c r="O319" s="8"/>
      <c r="P319" s="8"/>
      <c r="Q319" s="5"/>
      <c r="R319" s="8"/>
      <c r="S319" s="8" t="s">
        <v>1905</v>
      </c>
      <c r="T319" s="8" t="s">
        <v>1906</v>
      </c>
      <c r="U319" s="8" t="s">
        <v>1871</v>
      </c>
      <c r="V319" s="8" t="s">
        <v>1907</v>
      </c>
      <c r="W319" s="8" t="s">
        <v>1908</v>
      </c>
      <c r="X319" s="6"/>
      <c r="Y319" s="5" t="s">
        <v>1435</v>
      </c>
      <c r="Z319" s="10" t="str">
        <f aca="false">REPLACE(AA319,SEARCH("M5-",AA319),LEN(AB319),AC319)</f>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AA319" s="10" t="s">
        <v>1909</v>
      </c>
      <c r="AB319" s="8" t="str">
        <f aca="false">IF(D319&lt;&gt;"No hacer",CONCATENATE(A319,"-",LEFT(C319),"-",IF(A318&lt;&gt;A319,1,IF(C318=C319,RIGHT(AB318)+1,1))))</f>
        <v>M5-EyP-9a-A-5</v>
      </c>
      <c r="AC319" s="8" t="str">
        <f aca="false">CONCATENATE(AB319,"-BR")</f>
        <v>M5-EyP-9a-A-5-BR</v>
      </c>
      <c r="AD319" s="5" t="s">
        <v>46</v>
      </c>
      <c r="AE319" s="5" t="s">
        <v>351</v>
      </c>
      <c r="AF319" s="5" t="s">
        <v>47</v>
      </c>
    </row>
    <row r="320" customFormat="false" ht="75" hidden="false" customHeight="true" outlineLevel="0" collapsed="false">
      <c r="A320" s="5" t="s">
        <v>1910</v>
      </c>
      <c r="B320" s="6" t="s">
        <v>1911</v>
      </c>
      <c r="C320" s="5" t="s">
        <v>34</v>
      </c>
      <c r="D320" s="5" t="s">
        <v>35</v>
      </c>
      <c r="E320" s="5"/>
      <c r="F320" s="6" t="s">
        <v>1912</v>
      </c>
      <c r="G320" s="6"/>
      <c r="H320" s="6" t="s">
        <v>1913</v>
      </c>
      <c r="I320" s="5" t="s">
        <v>38</v>
      </c>
      <c r="J320" s="5" t="s">
        <v>39</v>
      </c>
      <c r="K320" s="6" t="s">
        <v>1914</v>
      </c>
      <c r="L320" s="6" t="s">
        <v>1915</v>
      </c>
      <c r="M320" s="5" t="s">
        <v>41</v>
      </c>
      <c r="N320" s="8" t="s">
        <v>1916</v>
      </c>
      <c r="O320" s="6" t="s">
        <v>1917</v>
      </c>
      <c r="P320" s="8"/>
      <c r="Q320" s="5"/>
      <c r="R320" s="8"/>
      <c r="S320" s="8"/>
      <c r="T320" s="8"/>
      <c r="U320" s="8"/>
      <c r="V320" s="8"/>
      <c r="W320" s="8"/>
      <c r="X320" s="8"/>
      <c r="Y320" s="5" t="s">
        <v>1918</v>
      </c>
      <c r="Z320" s="10" t="str">
        <f aca="false">REPLACE(AA320,SEARCH("M5-",AA320),LEN(AB320),AC320)</f>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AA320" s="10" t="s">
        <v>1919</v>
      </c>
      <c r="AB320" s="8" t="str">
        <f aca="false">IF(D320&lt;&gt;"No hacer",CONCATENATE(A320,"-",LEFT(C320),"-",IF(A319&lt;&gt;A320,1,IF(C319=C320,RIGHT(AB319)+1,1))))</f>
        <v>M5-MyM-1a-I-1</v>
      </c>
      <c r="AC320" s="8" t="str">
        <f aca="false">CONCATENATE(AB320,"-BR")</f>
        <v>M5-MyM-1a-I-1-BR</v>
      </c>
      <c r="AD320" s="5" t="s">
        <v>46</v>
      </c>
      <c r="AE320" s="5" t="s">
        <v>351</v>
      </c>
      <c r="AF320" s="5"/>
    </row>
    <row r="321" customFormat="false" ht="75" hidden="false" customHeight="true" outlineLevel="0" collapsed="false">
      <c r="A321" s="5" t="s">
        <v>1910</v>
      </c>
      <c r="B321" s="6" t="s">
        <v>1911</v>
      </c>
      <c r="C321" s="5" t="s">
        <v>48</v>
      </c>
      <c r="D321" s="5" t="s">
        <v>35</v>
      </c>
      <c r="E321" s="5"/>
      <c r="F321" s="6" t="s">
        <v>1920</v>
      </c>
      <c r="G321" s="6"/>
      <c r="H321" s="6"/>
      <c r="I321" s="5" t="s">
        <v>38</v>
      </c>
      <c r="J321" s="5" t="s">
        <v>592</v>
      </c>
      <c r="K321" s="6" t="s">
        <v>1921</v>
      </c>
      <c r="L321" s="6" t="s">
        <v>1922</v>
      </c>
      <c r="M321" s="5" t="s">
        <v>41</v>
      </c>
      <c r="N321" s="8" t="s">
        <v>1916</v>
      </c>
      <c r="O321" s="8" t="s">
        <v>1923</v>
      </c>
      <c r="P321" s="8"/>
      <c r="Q321" s="5"/>
      <c r="R321" s="8"/>
      <c r="S321" s="8"/>
      <c r="T321" s="8"/>
      <c r="U321" s="8"/>
      <c r="V321" s="8"/>
      <c r="W321" s="8"/>
      <c r="X321" s="8"/>
      <c r="Y321" s="5" t="s">
        <v>1918</v>
      </c>
      <c r="Z321" s="10" t="str">
        <f aca="false">REPLACE(AA321,SEARCH("M5-",AA321),LEN(AB321),AC321)</f>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AA321" s="10" t="s">
        <v>1924</v>
      </c>
      <c r="AB321" s="8" t="str">
        <f aca="false">IF(D321&lt;&gt;"No hacer",CONCATENATE(A321,"-",LEFT(C321),"-",IF(A320&lt;&gt;A321,1,IF(C320=C321,RIGHT(AB320)+1,1))))</f>
        <v>M5-MyM-1a-E-1</v>
      </c>
      <c r="AC321" s="8" t="str">
        <f aca="false">CONCATENATE(AB321,"-BR")</f>
        <v>M5-MyM-1a-E-1-BR</v>
      </c>
      <c r="AD321" s="5" t="s">
        <v>46</v>
      </c>
      <c r="AE321" s="5" t="s">
        <v>351</v>
      </c>
      <c r="AF321" s="5"/>
    </row>
    <row r="322" customFormat="false" ht="75" hidden="false" customHeight="true" outlineLevel="0" collapsed="false">
      <c r="A322" s="5" t="s">
        <v>1910</v>
      </c>
      <c r="B322" s="6" t="s">
        <v>1911</v>
      </c>
      <c r="C322" s="5" t="s">
        <v>48</v>
      </c>
      <c r="D322" s="5" t="s">
        <v>35</v>
      </c>
      <c r="E322" s="5"/>
      <c r="F322" s="6" t="s">
        <v>1920</v>
      </c>
      <c r="G322" s="6"/>
      <c r="H322" s="6"/>
      <c r="I322" s="5" t="s">
        <v>38</v>
      </c>
      <c r="J322" s="5" t="s">
        <v>592</v>
      </c>
      <c r="K322" s="6" t="s">
        <v>1925</v>
      </c>
      <c r="L322" s="6" t="s">
        <v>1926</v>
      </c>
      <c r="M322" s="5" t="s">
        <v>41</v>
      </c>
      <c r="N322" s="8" t="s">
        <v>1916</v>
      </c>
      <c r="O322" s="8" t="s">
        <v>1927</v>
      </c>
      <c r="P322" s="8"/>
      <c r="Q322" s="5"/>
      <c r="R322" s="8"/>
      <c r="S322" s="8"/>
      <c r="T322" s="8"/>
      <c r="U322" s="8"/>
      <c r="V322" s="8"/>
      <c r="W322" s="8"/>
      <c r="X322" s="8"/>
      <c r="Y322" s="5" t="s">
        <v>1918</v>
      </c>
      <c r="Z322" s="10" t="str">
        <f aca="false">REPLACE(AA322,SEARCH("M5-",AA322),LEN(AB322),AC322)</f>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AA322" s="10" t="s">
        <v>1928</v>
      </c>
      <c r="AB322" s="8" t="str">
        <f aca="false">IF(D322&lt;&gt;"No hacer",CONCATENATE(A322,"-",LEFT(C322),"-",IF(A321&lt;&gt;A322,1,IF(C321=C322,RIGHT(AB321)+1,1))))</f>
        <v>M5-MyM-1a-E-2</v>
      </c>
      <c r="AC322" s="8" t="str">
        <f aca="false">CONCATENATE(AB322,"-BR")</f>
        <v>M5-MyM-1a-E-2-BR</v>
      </c>
      <c r="AD322" s="5" t="s">
        <v>46</v>
      </c>
      <c r="AE322" s="5" t="s">
        <v>351</v>
      </c>
      <c r="AF322" s="5"/>
    </row>
    <row r="323" customFormat="false" ht="75" hidden="false" customHeight="true" outlineLevel="0" collapsed="false">
      <c r="A323" s="5" t="s">
        <v>1929</v>
      </c>
      <c r="B323" s="6" t="s">
        <v>1930</v>
      </c>
      <c r="C323" s="5" t="s">
        <v>34</v>
      </c>
      <c r="D323" s="5" t="s">
        <v>35</v>
      </c>
      <c r="E323" s="5"/>
      <c r="F323" s="6" t="s">
        <v>1931</v>
      </c>
      <c r="G323" s="6"/>
      <c r="H323" s="6"/>
      <c r="I323" s="5" t="s">
        <v>38</v>
      </c>
      <c r="J323" s="5" t="s">
        <v>654</v>
      </c>
      <c r="K323" s="6" t="s">
        <v>1932</v>
      </c>
      <c r="L323" s="6" t="s">
        <v>1933</v>
      </c>
      <c r="M323" s="5" t="s">
        <v>41</v>
      </c>
      <c r="N323" s="8" t="s">
        <v>1934</v>
      </c>
      <c r="O323" s="6" t="s">
        <v>1935</v>
      </c>
      <c r="P323" s="8"/>
      <c r="Q323" s="5"/>
      <c r="R323" s="8"/>
      <c r="S323" s="8"/>
      <c r="T323" s="8"/>
      <c r="U323" s="8"/>
      <c r="V323" s="8"/>
      <c r="W323" s="8"/>
      <c r="X323" s="8"/>
      <c r="Y323" s="5" t="s">
        <v>1918</v>
      </c>
      <c r="Z323" s="10" t="str">
        <f aca="false">REPLACE(AA323,SEARCH("M5-",AA323),LEN(AB323),AC323)</f>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AA323" s="10" t="s">
        <v>1936</v>
      </c>
      <c r="AB323" s="8" t="str">
        <f aca="false">IF(D323&lt;&gt;"No hacer",CONCATENATE(A323,"-",LEFT(C323),"-",IF(A322&lt;&gt;A323,1,IF(C322=C323,RIGHT(AB322)+1,1))))</f>
        <v>M5-MyM-25a-I-1</v>
      </c>
      <c r="AC323" s="8" t="str">
        <f aca="false">CONCATENATE(AB323,"-BR")</f>
        <v>M5-MyM-25a-I-1-BR</v>
      </c>
      <c r="AD323" s="5" t="s">
        <v>46</v>
      </c>
      <c r="AE323" s="5" t="s">
        <v>351</v>
      </c>
      <c r="AF323" s="5"/>
    </row>
    <row r="324" customFormat="false" ht="75" hidden="false" customHeight="true" outlineLevel="0" collapsed="false">
      <c r="A324" s="5" t="s">
        <v>1929</v>
      </c>
      <c r="B324" s="6" t="s">
        <v>1930</v>
      </c>
      <c r="C324" s="5" t="s">
        <v>34</v>
      </c>
      <c r="D324" s="5" t="s">
        <v>35</v>
      </c>
      <c r="E324" s="5"/>
      <c r="F324" s="6" t="s">
        <v>1937</v>
      </c>
      <c r="G324" s="6"/>
      <c r="H324" s="6"/>
      <c r="I324" s="5" t="s">
        <v>38</v>
      </c>
      <c r="J324" s="5" t="s">
        <v>654</v>
      </c>
      <c r="K324" s="6" t="s">
        <v>1938</v>
      </c>
      <c r="L324" s="6" t="s">
        <v>1939</v>
      </c>
      <c r="M324" s="5" t="s">
        <v>41</v>
      </c>
      <c r="N324" s="25" t="s">
        <v>1934</v>
      </c>
      <c r="O324" s="6" t="s">
        <v>1940</v>
      </c>
      <c r="P324" s="8"/>
      <c r="Q324" s="5"/>
      <c r="R324" s="8"/>
      <c r="S324" s="8"/>
      <c r="T324" s="8"/>
      <c r="U324" s="8"/>
      <c r="V324" s="8"/>
      <c r="W324" s="8"/>
      <c r="X324" s="8"/>
      <c r="Y324" s="5" t="s">
        <v>1918</v>
      </c>
      <c r="Z324" s="10" t="str">
        <f aca="false">REPLACE(AA324,SEARCH("M5-",AA324),LEN(AB324),AC324)</f>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AA324" s="10" t="s">
        <v>1941</v>
      </c>
      <c r="AB324" s="8" t="str">
        <f aca="false">IF(D324&lt;&gt;"No hacer",CONCATENATE(A324,"-",LEFT(C324),"-",IF(A323&lt;&gt;A324,1,IF(C323=C324,RIGHT(AB323)+1,1))))</f>
        <v>M5-MyM-25a-I-2</v>
      </c>
      <c r="AC324" s="8" t="str">
        <f aca="false">CONCATENATE(AB324,"-BR")</f>
        <v>M5-MyM-25a-I-2-BR</v>
      </c>
      <c r="AD324" s="5" t="s">
        <v>46</v>
      </c>
      <c r="AE324" s="5" t="s">
        <v>351</v>
      </c>
      <c r="AF324" s="5"/>
    </row>
    <row r="325" customFormat="false" ht="75" hidden="false" customHeight="true" outlineLevel="0" collapsed="false">
      <c r="A325" s="5" t="s">
        <v>1929</v>
      </c>
      <c r="B325" s="6" t="s">
        <v>1930</v>
      </c>
      <c r="C325" s="5" t="s">
        <v>48</v>
      </c>
      <c r="D325" s="5" t="s">
        <v>35</v>
      </c>
      <c r="E325" s="16"/>
      <c r="F325" s="6" t="s">
        <v>1942</v>
      </c>
      <c r="G325" s="6"/>
      <c r="H325" s="6"/>
      <c r="I325" s="5" t="s">
        <v>38</v>
      </c>
      <c r="J325" s="5" t="s">
        <v>52</v>
      </c>
      <c r="K325" s="6" t="s">
        <v>1943</v>
      </c>
      <c r="L325" s="6" t="s">
        <v>1944</v>
      </c>
      <c r="M325" s="5" t="s">
        <v>41</v>
      </c>
      <c r="N325" s="8" t="s">
        <v>1934</v>
      </c>
      <c r="O325" s="6" t="s">
        <v>1945</v>
      </c>
      <c r="P325" s="8"/>
      <c r="Q325" s="5" t="s">
        <v>51</v>
      </c>
      <c r="R325" s="8"/>
      <c r="S325" s="8"/>
      <c r="T325" s="8"/>
      <c r="U325" s="8"/>
      <c r="V325" s="8"/>
      <c r="W325" s="8"/>
      <c r="X325" s="8"/>
      <c r="Y325" s="5" t="s">
        <v>1918</v>
      </c>
      <c r="Z325" s="10" t="str">
        <f aca="false">REPLACE(AA325,SEARCH("M5-",AA325),LEN(AB325),AC325)</f>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AA325" s="10" t="s">
        <v>1946</v>
      </c>
      <c r="AB325" s="8" t="str">
        <f aca="false">IF(D325&lt;&gt;"No hacer",CONCATENATE(A325,"-",LEFT(C325),"-",IF(A324&lt;&gt;A325,1,IF(C324=C325,RIGHT(AB324)+1,1))))</f>
        <v>M5-MyM-25a-E-1</v>
      </c>
      <c r="AC325" s="8" t="str">
        <f aca="false">CONCATENATE(AB325,"-BR")</f>
        <v>M5-MyM-25a-E-1-BR</v>
      </c>
      <c r="AD325" s="5" t="s">
        <v>46</v>
      </c>
      <c r="AE325" s="5" t="s">
        <v>351</v>
      </c>
      <c r="AF325" s="5"/>
    </row>
    <row r="326" customFormat="false" ht="75" hidden="false" customHeight="true" outlineLevel="0" collapsed="false">
      <c r="A326" s="5" t="s">
        <v>1929</v>
      </c>
      <c r="B326" s="6" t="s">
        <v>1930</v>
      </c>
      <c r="C326" s="5" t="s">
        <v>48</v>
      </c>
      <c r="D326" s="5" t="s">
        <v>35</v>
      </c>
      <c r="E326" s="5"/>
      <c r="F326" s="6" t="s">
        <v>1947</v>
      </c>
      <c r="G326" s="6"/>
      <c r="H326" s="6"/>
      <c r="I326" s="5" t="s">
        <v>38</v>
      </c>
      <c r="J326" s="5" t="s">
        <v>52</v>
      </c>
      <c r="K326" s="6" t="s">
        <v>1948</v>
      </c>
      <c r="L326" s="6" t="s">
        <v>1949</v>
      </c>
      <c r="M326" s="5" t="s">
        <v>41</v>
      </c>
      <c r="N326" s="8" t="s">
        <v>1934</v>
      </c>
      <c r="O326" s="6" t="s">
        <v>1950</v>
      </c>
      <c r="P326" s="8"/>
      <c r="Q326" s="5" t="s">
        <v>51</v>
      </c>
      <c r="R326" s="8"/>
      <c r="S326" s="8"/>
      <c r="T326" s="8"/>
      <c r="U326" s="8"/>
      <c r="V326" s="8"/>
      <c r="W326" s="8"/>
      <c r="X326" s="8"/>
      <c r="Y326" s="5" t="s">
        <v>1918</v>
      </c>
      <c r="Z326" s="10" t="str">
        <f aca="false">REPLACE(AA326,SEARCH("M5-",AA326),LEN(AB326),AC326)</f>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AA326" s="10" t="s">
        <v>1951</v>
      </c>
      <c r="AB326" s="8" t="str">
        <f aca="false">IF(D326&lt;&gt;"No hacer",CONCATENATE(A326,"-",LEFT(C326),"-",IF(A325&lt;&gt;A326,1,IF(C325=C326,RIGHT(AB325)+1,1))))</f>
        <v>M5-MyM-25a-E-2</v>
      </c>
      <c r="AC326" s="8" t="str">
        <f aca="false">CONCATENATE(AB326,"-BR")</f>
        <v>M5-MyM-25a-E-2-BR</v>
      </c>
      <c r="AD326" s="5" t="s">
        <v>46</v>
      </c>
      <c r="AE326" s="5" t="s">
        <v>351</v>
      </c>
      <c r="AF326" s="5"/>
    </row>
    <row r="327" customFormat="false" ht="75" hidden="false" customHeight="true" outlineLevel="0" collapsed="false">
      <c r="A327" s="5" t="s">
        <v>1929</v>
      </c>
      <c r="B327" s="6" t="s">
        <v>1930</v>
      </c>
      <c r="C327" s="5" t="s">
        <v>48</v>
      </c>
      <c r="D327" s="5" t="s">
        <v>35</v>
      </c>
      <c r="E327" s="5"/>
      <c r="F327" s="6" t="s">
        <v>1952</v>
      </c>
      <c r="G327" s="6"/>
      <c r="H327" s="6"/>
      <c r="I327" s="5" t="s">
        <v>38</v>
      </c>
      <c r="J327" s="5" t="s">
        <v>52</v>
      </c>
      <c r="K327" s="6" t="s">
        <v>1953</v>
      </c>
      <c r="L327" s="6" t="s">
        <v>1954</v>
      </c>
      <c r="M327" s="5" t="s">
        <v>41</v>
      </c>
      <c r="N327" s="8" t="s">
        <v>1934</v>
      </c>
      <c r="O327" s="6" t="s">
        <v>1955</v>
      </c>
      <c r="P327" s="8"/>
      <c r="Q327" s="5" t="s">
        <v>51</v>
      </c>
      <c r="R327" s="8"/>
      <c r="S327" s="8"/>
      <c r="T327" s="8"/>
      <c r="U327" s="8"/>
      <c r="V327" s="8"/>
      <c r="W327" s="8"/>
      <c r="X327" s="8"/>
      <c r="Y327" s="5" t="s">
        <v>1918</v>
      </c>
      <c r="Z327" s="10" t="str">
        <f aca="false">REPLACE(AA327,SEARCH("M5-",AA327),LEN(AB327),AC327)</f>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AA327" s="10" t="s">
        <v>1956</v>
      </c>
      <c r="AB327" s="8" t="str">
        <f aca="false">IF(D327&lt;&gt;"No hacer",CONCATENATE(A327,"-",LEFT(C327),"-",IF(A326&lt;&gt;A327,1,IF(C326=C327,RIGHT(AB326)+1,1))))</f>
        <v>M5-MyM-25a-E-3</v>
      </c>
      <c r="AC327" s="8" t="str">
        <f aca="false">CONCATENATE(AB327,"-BR")</f>
        <v>M5-MyM-25a-E-3-BR</v>
      </c>
      <c r="AD327" s="5" t="s">
        <v>46</v>
      </c>
      <c r="AE327" s="5" t="s">
        <v>351</v>
      </c>
      <c r="AF327" s="5"/>
    </row>
    <row r="328" customFormat="false" ht="75" hidden="false" customHeight="true" outlineLevel="0" collapsed="false">
      <c r="A328" s="5" t="s">
        <v>1929</v>
      </c>
      <c r="B328" s="6" t="s">
        <v>1930</v>
      </c>
      <c r="C328" s="5" t="s">
        <v>58</v>
      </c>
      <c r="D328" s="5" t="s">
        <v>35</v>
      </c>
      <c r="E328" s="16"/>
      <c r="F328" s="6" t="s">
        <v>1957</v>
      </c>
      <c r="G328" s="6"/>
      <c r="H328" s="6"/>
      <c r="I328" s="5" t="s">
        <v>38</v>
      </c>
      <c r="J328" s="5" t="s">
        <v>52</v>
      </c>
      <c r="K328" s="6" t="s">
        <v>1958</v>
      </c>
      <c r="L328" s="6" t="s">
        <v>1959</v>
      </c>
      <c r="M328" s="5" t="s">
        <v>63</v>
      </c>
      <c r="N328" s="8"/>
      <c r="O328" s="8"/>
      <c r="P328" s="8"/>
      <c r="Q328" s="5"/>
      <c r="R328" s="8"/>
      <c r="S328" s="8" t="s">
        <v>1960</v>
      </c>
      <c r="T328" s="8" t="s">
        <v>1961</v>
      </c>
      <c r="U328" s="8" t="s">
        <v>1962</v>
      </c>
      <c r="V328" s="8" t="s">
        <v>1963</v>
      </c>
      <c r="W328" s="8"/>
      <c r="X328" s="8"/>
      <c r="Y328" s="5" t="s">
        <v>1918</v>
      </c>
      <c r="Z328" s="10" t="str">
        <f aca="false">REPLACE(AA328,SEARCH("M5-",AA328),LEN(AB328),AC328)</f>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AA328" s="10" t="s">
        <v>1964</v>
      </c>
      <c r="AB328" s="8" t="str">
        <f aca="false">IF(D328&lt;&gt;"No hacer",CONCATENATE(A328,"-",LEFT(C328),"-",IF(A327&lt;&gt;A328,1,IF(C327=C328,RIGHT(AB327)+1,1))))</f>
        <v>M5-MyM-25a-A-1</v>
      </c>
      <c r="AC328" s="8" t="str">
        <f aca="false">CONCATENATE(AB328,"-BR")</f>
        <v>M5-MyM-25a-A-1-BR</v>
      </c>
      <c r="AD328" s="5" t="s">
        <v>46</v>
      </c>
      <c r="AE328" s="5" t="s">
        <v>351</v>
      </c>
      <c r="AF328" s="5"/>
    </row>
    <row r="329" customFormat="false" ht="75" hidden="false" customHeight="true" outlineLevel="0" collapsed="false">
      <c r="A329" s="5" t="s">
        <v>1929</v>
      </c>
      <c r="B329" s="6" t="s">
        <v>1930</v>
      </c>
      <c r="C329" s="5" t="s">
        <v>58</v>
      </c>
      <c r="D329" s="5" t="s">
        <v>35</v>
      </c>
      <c r="E329" s="5"/>
      <c r="F329" s="6" t="s">
        <v>1965</v>
      </c>
      <c r="G329" s="6"/>
      <c r="H329" s="6"/>
      <c r="I329" s="5" t="s">
        <v>38</v>
      </c>
      <c r="J329" s="5" t="s">
        <v>52</v>
      </c>
      <c r="K329" s="6" t="s">
        <v>1966</v>
      </c>
      <c r="L329" s="6" t="s">
        <v>1967</v>
      </c>
      <c r="M329" s="5" t="s">
        <v>63</v>
      </c>
      <c r="N329" s="8"/>
      <c r="O329" s="8"/>
      <c r="P329" s="8"/>
      <c r="Q329" s="5"/>
      <c r="R329" s="8"/>
      <c r="S329" s="8" t="s">
        <v>1968</v>
      </c>
      <c r="T329" s="8" t="s">
        <v>1969</v>
      </c>
      <c r="U329" s="8" t="s">
        <v>1962</v>
      </c>
      <c r="V329" s="8" t="s">
        <v>1970</v>
      </c>
      <c r="W329" s="8"/>
      <c r="X329" s="8"/>
      <c r="Y329" s="5" t="s">
        <v>1918</v>
      </c>
      <c r="Z329" s="10" t="str">
        <f aca="false">REPLACE(AA329,SEARCH("M5-",AA329),LEN(AB329),AC329)</f>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AA329" s="10" t="s">
        <v>1971</v>
      </c>
      <c r="AB329" s="8" t="str">
        <f aca="false">IF(D329&lt;&gt;"No hacer",CONCATENATE(A329,"-",LEFT(C329),"-",IF(A328&lt;&gt;A329,1,IF(C328=C329,RIGHT(AB328)+1,1))))</f>
        <v>M5-MyM-25a-A-2</v>
      </c>
      <c r="AC329" s="8" t="str">
        <f aca="false">CONCATENATE(AB329,"-BR")</f>
        <v>M5-MyM-25a-A-2-BR</v>
      </c>
      <c r="AD329" s="5" t="s">
        <v>46</v>
      </c>
      <c r="AE329" s="5" t="s">
        <v>351</v>
      </c>
      <c r="AF329" s="5"/>
    </row>
    <row r="330" customFormat="false" ht="75" hidden="false" customHeight="true" outlineLevel="0" collapsed="false">
      <c r="A330" s="5" t="s">
        <v>1929</v>
      </c>
      <c r="B330" s="6" t="s">
        <v>1930</v>
      </c>
      <c r="C330" s="5" t="s">
        <v>58</v>
      </c>
      <c r="D330" s="5" t="s">
        <v>35</v>
      </c>
      <c r="E330" s="16"/>
      <c r="F330" s="6" t="s">
        <v>1972</v>
      </c>
      <c r="G330" s="6"/>
      <c r="H330" s="6"/>
      <c r="I330" s="5" t="s">
        <v>38</v>
      </c>
      <c r="J330" s="5" t="s">
        <v>52</v>
      </c>
      <c r="K330" s="6" t="s">
        <v>1973</v>
      </c>
      <c r="L330" s="6" t="s">
        <v>1974</v>
      </c>
      <c r="M330" s="5" t="s">
        <v>63</v>
      </c>
      <c r="N330" s="8"/>
      <c r="O330" s="8"/>
      <c r="P330" s="8"/>
      <c r="Q330" s="5"/>
      <c r="R330" s="8"/>
      <c r="S330" s="8" t="s">
        <v>1975</v>
      </c>
      <c r="T330" s="8" t="s">
        <v>1976</v>
      </c>
      <c r="U330" s="8" t="s">
        <v>1962</v>
      </c>
      <c r="V330" s="8" t="s">
        <v>1977</v>
      </c>
      <c r="W330" s="8"/>
      <c r="X330" s="8"/>
      <c r="Y330" s="5" t="s">
        <v>1918</v>
      </c>
      <c r="Z330" s="10" t="str">
        <f aca="false">REPLACE(AA330,SEARCH("M5-",AA330),LEN(AB330),AC330)</f>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AA330" s="10" t="s">
        <v>1978</v>
      </c>
      <c r="AB330" s="8" t="str">
        <f aca="false">IF(D330&lt;&gt;"No hacer",CONCATENATE(A330,"-",LEFT(C330),"-",IF(A329&lt;&gt;A330,1,IF(C329=C330,RIGHT(AB329)+1,1))))</f>
        <v>M5-MyM-25a-A-3</v>
      </c>
      <c r="AC330" s="8" t="str">
        <f aca="false">CONCATENATE(AB330,"-BR")</f>
        <v>M5-MyM-25a-A-3-BR</v>
      </c>
      <c r="AD330" s="5" t="s">
        <v>46</v>
      </c>
      <c r="AE330" s="5" t="s">
        <v>351</v>
      </c>
      <c r="AF330" s="5"/>
    </row>
    <row r="331" customFormat="false" ht="75" hidden="false" customHeight="true" outlineLevel="0" collapsed="false">
      <c r="A331" s="5" t="s">
        <v>1929</v>
      </c>
      <c r="B331" s="6" t="s">
        <v>1930</v>
      </c>
      <c r="C331" s="5" t="s">
        <v>58</v>
      </c>
      <c r="D331" s="5" t="s">
        <v>35</v>
      </c>
      <c r="E331" s="5"/>
      <c r="F331" s="6" t="s">
        <v>1979</v>
      </c>
      <c r="G331" s="6"/>
      <c r="H331" s="6"/>
      <c r="I331" s="5" t="s">
        <v>51</v>
      </c>
      <c r="J331" s="5" t="s">
        <v>52</v>
      </c>
      <c r="K331" s="6" t="s">
        <v>1980</v>
      </c>
      <c r="L331" s="6" t="s">
        <v>1981</v>
      </c>
      <c r="M331" s="5" t="s">
        <v>63</v>
      </c>
      <c r="N331" s="8"/>
      <c r="O331" s="8"/>
      <c r="P331" s="8"/>
      <c r="Q331" s="5"/>
      <c r="R331" s="8"/>
      <c r="S331" s="8" t="s">
        <v>1982</v>
      </c>
      <c r="T331" s="8" t="s">
        <v>1983</v>
      </c>
      <c r="U331" s="8" t="s">
        <v>1962</v>
      </c>
      <c r="V331" s="8" t="s">
        <v>1984</v>
      </c>
      <c r="W331" s="8"/>
      <c r="X331" s="8"/>
      <c r="Y331" s="5" t="s">
        <v>1918</v>
      </c>
      <c r="Z331" s="10" t="str">
        <f aca="false">REPLACE(AA331,SEARCH("M5-",AA331),LEN(AB331),AC331)</f>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AA331" s="10" t="s">
        <v>1985</v>
      </c>
      <c r="AB331" s="8" t="str">
        <f aca="false">IF(D331&lt;&gt;"No hacer",CONCATENATE(A331,"-",LEFT(C331),"-",IF(A330&lt;&gt;A331,1,IF(C330=C331,RIGHT(AB330)+1,1))))</f>
        <v>M5-MyM-25a-A-4</v>
      </c>
      <c r="AC331" s="8" t="str">
        <f aca="false">CONCATENATE(AB331,"-BR")</f>
        <v>M5-MyM-25a-A-4-BR</v>
      </c>
      <c r="AD331" s="5" t="s">
        <v>46</v>
      </c>
      <c r="AE331" s="5" t="s">
        <v>351</v>
      </c>
      <c r="AF331" s="5"/>
    </row>
    <row r="332" customFormat="false" ht="75" hidden="false" customHeight="true" outlineLevel="0" collapsed="false">
      <c r="A332" s="5" t="s">
        <v>1929</v>
      </c>
      <c r="B332" s="6" t="s">
        <v>1930</v>
      </c>
      <c r="C332" s="5" t="s">
        <v>58</v>
      </c>
      <c r="D332" s="5" t="s">
        <v>35</v>
      </c>
      <c r="E332" s="5"/>
      <c r="F332" s="6" t="s">
        <v>1986</v>
      </c>
      <c r="G332" s="6"/>
      <c r="H332" s="6"/>
      <c r="I332" s="5" t="s">
        <v>38</v>
      </c>
      <c r="J332" s="5" t="s">
        <v>52</v>
      </c>
      <c r="K332" s="6" t="s">
        <v>1987</v>
      </c>
      <c r="L332" s="6" t="s">
        <v>1988</v>
      </c>
      <c r="M332" s="5" t="s">
        <v>63</v>
      </c>
      <c r="N332" s="8"/>
      <c r="O332" s="8"/>
      <c r="P332" s="8"/>
      <c r="Q332" s="5"/>
      <c r="R332" s="8"/>
      <c r="S332" s="8" t="s">
        <v>1989</v>
      </c>
      <c r="T332" s="8" t="s">
        <v>1990</v>
      </c>
      <c r="U332" s="8" t="s">
        <v>1962</v>
      </c>
      <c r="V332" s="8" t="s">
        <v>1991</v>
      </c>
      <c r="W332" s="8"/>
      <c r="X332" s="8"/>
      <c r="Y332" s="5" t="s">
        <v>1918</v>
      </c>
      <c r="Z332" s="10" t="str">
        <f aca="false">REPLACE(AA332,SEARCH("M5-",AA332),LEN(AB332),AC332)</f>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AA332" s="10" t="s">
        <v>1992</v>
      </c>
      <c r="AB332" s="8" t="str">
        <f aca="false">IF(D332&lt;&gt;"No hacer",CONCATENATE(A332,"-",LEFT(C332),"-",IF(A331&lt;&gt;A332,1,IF(C331=C332,RIGHT(AB331)+1,1))))</f>
        <v>M5-MyM-25a-A-5</v>
      </c>
      <c r="AC332" s="8" t="str">
        <f aca="false">CONCATENATE(AB332,"-BR")</f>
        <v>M5-MyM-25a-A-5-BR</v>
      </c>
      <c r="AD332" s="5" t="s">
        <v>46</v>
      </c>
      <c r="AE332" s="5" t="s">
        <v>351</v>
      </c>
      <c r="AF332" s="5"/>
    </row>
    <row r="333" customFormat="false" ht="75" hidden="false" customHeight="true" outlineLevel="0" collapsed="false">
      <c r="A333" s="5" t="s">
        <v>1993</v>
      </c>
      <c r="B333" s="6" t="s">
        <v>1994</v>
      </c>
      <c r="C333" s="5" t="s">
        <v>34</v>
      </c>
      <c r="D333" s="5" t="s">
        <v>35</v>
      </c>
      <c r="E333" s="5"/>
      <c r="F333" s="6" t="s">
        <v>1995</v>
      </c>
      <c r="G333" s="6"/>
      <c r="H333" s="6"/>
      <c r="I333" s="5" t="s">
        <v>38</v>
      </c>
      <c r="J333" s="5" t="s">
        <v>586</v>
      </c>
      <c r="K333" s="7" t="s">
        <v>1996</v>
      </c>
      <c r="L333" s="6" t="s">
        <v>40</v>
      </c>
      <c r="M333" s="11" t="s">
        <v>41</v>
      </c>
      <c r="N333" s="8" t="s">
        <v>1997</v>
      </c>
      <c r="O333" s="6" t="s">
        <v>1998</v>
      </c>
      <c r="P333" s="8"/>
      <c r="Q333" s="5"/>
      <c r="R333" s="8"/>
      <c r="S333" s="8"/>
      <c r="T333" s="8"/>
      <c r="U333" s="8"/>
      <c r="V333" s="8"/>
      <c r="W333" s="8"/>
      <c r="X333" s="8"/>
      <c r="Y333" s="5" t="s">
        <v>1918</v>
      </c>
      <c r="Z333" s="10" t="str">
        <f aca="false">REPLACE(AA333,SEARCH("M5-",AA333),LEN(AB333),AC333)</f>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AA333" s="10" t="s">
        <v>1999</v>
      </c>
      <c r="AB333" s="8" t="str">
        <f aca="false">IF(D333&lt;&gt;"No hacer",CONCATENATE(A333,"-",LEFT(C333),"-",IF(A332&lt;&gt;A333,1,IF(C332=C333,RIGHT(AB332)+1,1))))</f>
        <v>M5-MyM-26a-I-1</v>
      </c>
      <c r="AC333" s="8" t="str">
        <f aca="false">CONCATENATE(AB333,"-BR")</f>
        <v>M5-MyM-26a-I-1-BR</v>
      </c>
      <c r="AD333" s="5" t="s">
        <v>46</v>
      </c>
      <c r="AE333" s="5" t="s">
        <v>351</v>
      </c>
      <c r="AF333" s="5"/>
    </row>
    <row r="334" customFormat="false" ht="75" hidden="false" customHeight="true" outlineLevel="0" collapsed="false">
      <c r="A334" s="5" t="s">
        <v>1993</v>
      </c>
      <c r="B334" s="6" t="s">
        <v>1994</v>
      </c>
      <c r="C334" s="5" t="s">
        <v>48</v>
      </c>
      <c r="D334" s="5" t="s">
        <v>35</v>
      </c>
      <c r="E334" s="5"/>
      <c r="F334" s="6" t="s">
        <v>2000</v>
      </c>
      <c r="G334" s="6"/>
      <c r="H334" s="6"/>
      <c r="I334" s="5" t="s">
        <v>38</v>
      </c>
      <c r="J334" s="5" t="s">
        <v>1807</v>
      </c>
      <c r="K334" s="6" t="s">
        <v>2001</v>
      </c>
      <c r="L334" s="6" t="s">
        <v>2002</v>
      </c>
      <c r="M334" s="5" t="s">
        <v>63</v>
      </c>
      <c r="N334" s="8"/>
      <c r="O334" s="7"/>
      <c r="P334" s="8"/>
      <c r="Q334" s="5"/>
      <c r="R334" s="8"/>
      <c r="S334" s="8" t="s">
        <v>2003</v>
      </c>
      <c r="T334" s="8" t="s">
        <v>2004</v>
      </c>
      <c r="U334" s="8" t="s">
        <v>2005</v>
      </c>
      <c r="V334" s="8" t="s">
        <v>2006</v>
      </c>
      <c r="W334" s="8"/>
      <c r="X334" s="8"/>
      <c r="Y334" s="5" t="s">
        <v>1918</v>
      </c>
      <c r="Z334" s="10" t="str">
        <f aca="false">REPLACE(AA334,SEARCH("M5-",AA334),LEN(AB334),AC334)</f>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AA334" s="10" t="s">
        <v>2007</v>
      </c>
      <c r="AB334" s="8" t="str">
        <f aca="false">IF(D334&lt;&gt;"No hacer",CONCATENATE(A334,"-",LEFT(C334),"-",IF(A333&lt;&gt;A334,1,IF(C333=C334,RIGHT(AB333)+1,1))))</f>
        <v>M5-MyM-26a-E-1</v>
      </c>
      <c r="AC334" s="8" t="str">
        <f aca="false">CONCATENATE(AB334,"-BR")</f>
        <v>M5-MyM-26a-E-1-BR</v>
      </c>
      <c r="AD334" s="5" t="s">
        <v>46</v>
      </c>
      <c r="AE334" s="5" t="s">
        <v>351</v>
      </c>
      <c r="AF334" s="5"/>
    </row>
    <row r="335" customFormat="false" ht="75" hidden="false" customHeight="true" outlineLevel="0" collapsed="false">
      <c r="A335" s="5" t="s">
        <v>1993</v>
      </c>
      <c r="B335" s="6" t="s">
        <v>1994</v>
      </c>
      <c r="C335" s="5" t="s">
        <v>58</v>
      </c>
      <c r="D335" s="5" t="s">
        <v>35</v>
      </c>
      <c r="E335" s="16"/>
      <c r="F335" s="8" t="s">
        <v>2008</v>
      </c>
      <c r="G335" s="8"/>
      <c r="H335" s="6" t="s">
        <v>2009</v>
      </c>
      <c r="I335" s="5" t="s">
        <v>38</v>
      </c>
      <c r="J335" s="5" t="s">
        <v>592</v>
      </c>
      <c r="K335" s="8" t="s">
        <v>2010</v>
      </c>
      <c r="L335" s="6" t="s">
        <v>2011</v>
      </c>
      <c r="M335" s="5" t="s">
        <v>63</v>
      </c>
      <c r="N335" s="8"/>
      <c r="O335" s="8"/>
      <c r="P335" s="8"/>
      <c r="Q335" s="5"/>
      <c r="R335" s="8"/>
      <c r="S335" s="8" t="s">
        <v>2012</v>
      </c>
      <c r="T335" s="8" t="s">
        <v>2013</v>
      </c>
      <c r="U335" s="8" t="s">
        <v>2004</v>
      </c>
      <c r="V335" s="8" t="s">
        <v>2014</v>
      </c>
      <c r="W335" s="8" t="s">
        <v>2015</v>
      </c>
      <c r="X335" s="8"/>
      <c r="Y335" s="5" t="s">
        <v>1918</v>
      </c>
      <c r="Z335" s="10" t="str">
        <f aca="false">REPLACE(AA335,SEARCH("M5-",AA335),LEN(AB335),AC335)</f>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AA335" s="10" t="s">
        <v>2016</v>
      </c>
      <c r="AB335" s="8" t="str">
        <f aca="false">IF(D335&lt;&gt;"No hacer",CONCATENATE(A335,"-",LEFT(C335),"-",IF(A334&lt;&gt;A335,1,IF(C334=C335,RIGHT(AB334)+1,1))))</f>
        <v>M5-MyM-26a-A-1</v>
      </c>
      <c r="AC335" s="8" t="str">
        <f aca="false">CONCATENATE(AB335,"-BR")</f>
        <v>M5-MyM-26a-A-1-BR</v>
      </c>
      <c r="AD335" s="5" t="s">
        <v>46</v>
      </c>
      <c r="AE335" s="5" t="s">
        <v>351</v>
      </c>
      <c r="AF335" s="5"/>
    </row>
    <row r="336" customFormat="false" ht="75" hidden="false" customHeight="true" outlineLevel="0" collapsed="false">
      <c r="A336" s="5" t="s">
        <v>1993</v>
      </c>
      <c r="B336" s="6" t="s">
        <v>1994</v>
      </c>
      <c r="C336" s="5" t="s">
        <v>58</v>
      </c>
      <c r="D336" s="19" t="s">
        <v>35</v>
      </c>
      <c r="E336" s="19"/>
      <c r="F336" s="6" t="s">
        <v>2017</v>
      </c>
      <c r="G336" s="6"/>
      <c r="H336" s="6" t="s">
        <v>2018</v>
      </c>
      <c r="I336" s="5" t="s">
        <v>38</v>
      </c>
      <c r="J336" s="5" t="s">
        <v>1807</v>
      </c>
      <c r="K336" s="6" t="s">
        <v>2019</v>
      </c>
      <c r="L336" s="8" t="s">
        <v>2020</v>
      </c>
      <c r="M336" s="5" t="s">
        <v>63</v>
      </c>
      <c r="N336" s="8"/>
      <c r="O336" s="8"/>
      <c r="P336" s="8"/>
      <c r="Q336" s="5"/>
      <c r="R336" s="8"/>
      <c r="S336" s="8" t="s">
        <v>2021</v>
      </c>
      <c r="T336" s="8" t="s">
        <v>2004</v>
      </c>
      <c r="U336" s="8" t="s">
        <v>2022</v>
      </c>
      <c r="V336" s="8" t="s">
        <v>2023</v>
      </c>
      <c r="W336" s="8"/>
      <c r="X336" s="8"/>
      <c r="Y336" s="5" t="s">
        <v>1918</v>
      </c>
      <c r="Z336" s="10" t="str">
        <f aca="false">REPLACE(AA336,SEARCH("M5-",AA336),LEN(AB336),AC336)</f>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AA336" s="10" t="s">
        <v>2024</v>
      </c>
      <c r="AB336" s="8" t="str">
        <f aca="false">IF(D336&lt;&gt;"No hacer",CONCATENATE(A336,"-",LEFT(C336),"-",IF(A335&lt;&gt;A336,1,IF(C335=C336,RIGHT(AB335)+1,1))))</f>
        <v>M5-MyM-26a-A-2</v>
      </c>
      <c r="AC336" s="8" t="str">
        <f aca="false">CONCATENATE(AB336,"-BR")</f>
        <v>M5-MyM-26a-A-2-BR</v>
      </c>
      <c r="AD336" s="5" t="s">
        <v>46</v>
      </c>
      <c r="AE336" s="5" t="s">
        <v>351</v>
      </c>
      <c r="AF336" s="5"/>
    </row>
    <row r="337" customFormat="false" ht="75" hidden="false" customHeight="true" outlineLevel="0" collapsed="false">
      <c r="A337" s="5" t="s">
        <v>1993</v>
      </c>
      <c r="B337" s="6" t="s">
        <v>1994</v>
      </c>
      <c r="C337" s="5" t="s">
        <v>58</v>
      </c>
      <c r="D337" s="5" t="s">
        <v>35</v>
      </c>
      <c r="E337" s="5"/>
      <c r="F337" s="6" t="s">
        <v>2025</v>
      </c>
      <c r="G337" s="6"/>
      <c r="H337" s="6" t="s">
        <v>2026</v>
      </c>
      <c r="I337" s="5" t="s">
        <v>38</v>
      </c>
      <c r="J337" s="5" t="s">
        <v>592</v>
      </c>
      <c r="K337" s="6" t="s">
        <v>2027</v>
      </c>
      <c r="L337" s="6" t="s">
        <v>2028</v>
      </c>
      <c r="M337" s="5" t="s">
        <v>63</v>
      </c>
      <c r="N337" s="8"/>
      <c r="O337" s="8"/>
      <c r="P337" s="8"/>
      <c r="Q337" s="5"/>
      <c r="R337" s="8"/>
      <c r="S337" s="8" t="s">
        <v>2029</v>
      </c>
      <c r="T337" s="8" t="s">
        <v>2030</v>
      </c>
      <c r="U337" s="8" t="s">
        <v>2004</v>
      </c>
      <c r="V337" s="8" t="s">
        <v>2031</v>
      </c>
      <c r="W337" s="8" t="s">
        <v>2032</v>
      </c>
      <c r="X337" s="8"/>
      <c r="Y337" s="5" t="s">
        <v>1918</v>
      </c>
      <c r="Z337" s="10" t="str">
        <f aca="false">REPLACE(AA337,SEARCH("M5-",AA337),LEN(AB337),AC337)</f>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AA337" s="10" t="s">
        <v>2033</v>
      </c>
      <c r="AB337" s="8" t="str">
        <f aca="false">IF(D337&lt;&gt;"No hacer",CONCATENATE(A337,"-",LEFT(C337),"-",IF(A336&lt;&gt;A337,1,IF(C336=C337,RIGHT(AB336)+1,1))))</f>
        <v>M5-MyM-26a-A-3</v>
      </c>
      <c r="AC337" s="8" t="str">
        <f aca="false">CONCATENATE(AB337,"-BR")</f>
        <v>M5-MyM-26a-A-3-BR</v>
      </c>
      <c r="AD337" s="5" t="s">
        <v>46</v>
      </c>
      <c r="AE337" s="5" t="s">
        <v>351</v>
      </c>
      <c r="AF337" s="5"/>
    </row>
    <row r="338" customFormat="false" ht="75" hidden="false" customHeight="true" outlineLevel="0" collapsed="false">
      <c r="A338" s="5" t="s">
        <v>1993</v>
      </c>
      <c r="B338" s="6" t="s">
        <v>1994</v>
      </c>
      <c r="C338" s="5" t="s">
        <v>58</v>
      </c>
      <c r="D338" s="19" t="s">
        <v>35</v>
      </c>
      <c r="E338" s="19"/>
      <c r="F338" s="6" t="s">
        <v>2034</v>
      </c>
      <c r="G338" s="6"/>
      <c r="H338" s="6" t="s">
        <v>2035</v>
      </c>
      <c r="I338" s="5" t="s">
        <v>38</v>
      </c>
      <c r="J338" s="5" t="s">
        <v>1807</v>
      </c>
      <c r="K338" s="6" t="s">
        <v>2036</v>
      </c>
      <c r="L338" s="6" t="s">
        <v>2037</v>
      </c>
      <c r="M338" s="5" t="s">
        <v>63</v>
      </c>
      <c r="N338" s="8"/>
      <c r="O338" s="8"/>
      <c r="P338" s="8"/>
      <c r="Q338" s="5"/>
      <c r="R338" s="8"/>
      <c r="S338" s="8" t="s">
        <v>2038</v>
      </c>
      <c r="T338" s="8" t="s">
        <v>2004</v>
      </c>
      <c r="U338" s="8" t="s">
        <v>2039</v>
      </c>
      <c r="V338" s="8" t="s">
        <v>2040</v>
      </c>
      <c r="W338" s="8"/>
      <c r="X338" s="8"/>
      <c r="Y338" s="5" t="s">
        <v>1918</v>
      </c>
      <c r="Z338" s="10" t="str">
        <f aca="false">REPLACE(AA338,SEARCH("M5-",AA338),LEN(AB338),AC338)</f>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AA338" s="10" t="s">
        <v>2041</v>
      </c>
      <c r="AB338" s="8" t="str">
        <f aca="false">IF(D338&lt;&gt;"No hacer",CONCATENATE(A338,"-",LEFT(C338),"-",IF(A337&lt;&gt;A338,1,IF(C337=C338,RIGHT(AB337)+1,1))))</f>
        <v>M5-MyM-26a-A-4</v>
      </c>
      <c r="AC338" s="8" t="str">
        <f aca="false">CONCATENATE(AB338,"-BR")</f>
        <v>M5-MyM-26a-A-4-BR</v>
      </c>
      <c r="AD338" s="5" t="s">
        <v>46</v>
      </c>
      <c r="AE338" s="5" t="s">
        <v>351</v>
      </c>
      <c r="AF338" s="5"/>
    </row>
    <row r="339" customFormat="false" ht="75" hidden="false" customHeight="true" outlineLevel="0" collapsed="false">
      <c r="A339" s="5" t="s">
        <v>1993</v>
      </c>
      <c r="B339" s="6" t="s">
        <v>1994</v>
      </c>
      <c r="C339" s="5" t="s">
        <v>58</v>
      </c>
      <c r="D339" s="5" t="s">
        <v>35</v>
      </c>
      <c r="E339" s="5"/>
      <c r="F339" s="6" t="s">
        <v>2042</v>
      </c>
      <c r="G339" s="6"/>
      <c r="H339" s="6" t="s">
        <v>2043</v>
      </c>
      <c r="I339" s="5" t="s">
        <v>38</v>
      </c>
      <c r="J339" s="5" t="s">
        <v>1807</v>
      </c>
      <c r="K339" s="6" t="s">
        <v>2044</v>
      </c>
      <c r="L339" s="6" t="s">
        <v>2045</v>
      </c>
      <c r="M339" s="5" t="s">
        <v>63</v>
      </c>
      <c r="N339" s="8"/>
      <c r="O339" s="8"/>
      <c r="P339" s="8"/>
      <c r="Q339" s="5"/>
      <c r="R339" s="8"/>
      <c r="S339" s="8" t="s">
        <v>2046</v>
      </c>
      <c r="T339" s="8" t="s">
        <v>2004</v>
      </c>
      <c r="U339" s="8" t="s">
        <v>2047</v>
      </c>
      <c r="V339" s="8" t="s">
        <v>2048</v>
      </c>
      <c r="W339" s="8"/>
      <c r="X339" s="8"/>
      <c r="Y339" s="5" t="s">
        <v>1918</v>
      </c>
      <c r="Z339" s="10" t="str">
        <f aca="false">REPLACE(AA339,SEARCH("M5-",AA339),LEN(AB339),AC339)</f>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AA339" s="10" t="s">
        <v>2049</v>
      </c>
      <c r="AB339" s="8" t="str">
        <f aca="false">IF(D339&lt;&gt;"No hacer",CONCATENATE(A339,"-",LEFT(C339),"-",IF(A338&lt;&gt;A339,1,IF(C338=C339,RIGHT(AB338)+1,1))))</f>
        <v>M5-MyM-26a-A-5</v>
      </c>
      <c r="AC339" s="8" t="str">
        <f aca="false">CONCATENATE(AB339,"-BR")</f>
        <v>M5-MyM-26a-A-5-BR</v>
      </c>
      <c r="AD339" s="5" t="s">
        <v>46</v>
      </c>
      <c r="AE339" s="5" t="s">
        <v>351</v>
      </c>
      <c r="AF339" s="5"/>
    </row>
    <row r="340" customFormat="false" ht="75" hidden="false" customHeight="true" outlineLevel="0" collapsed="false">
      <c r="A340" s="5" t="s">
        <v>2050</v>
      </c>
      <c r="B340" s="6" t="s">
        <v>2051</v>
      </c>
      <c r="C340" s="5" t="s">
        <v>34</v>
      </c>
      <c r="D340" s="5" t="s">
        <v>35</v>
      </c>
      <c r="E340" s="5"/>
      <c r="F340" s="7" t="s">
        <v>2052</v>
      </c>
      <c r="G340" s="7"/>
      <c r="H340" s="7"/>
      <c r="I340" s="5" t="s">
        <v>38</v>
      </c>
      <c r="J340" s="5" t="s">
        <v>2053</v>
      </c>
      <c r="K340" s="6" t="s">
        <v>2054</v>
      </c>
      <c r="L340" s="7" t="s">
        <v>2055</v>
      </c>
      <c r="M340" s="11" t="s">
        <v>41</v>
      </c>
      <c r="N340" s="6" t="s">
        <v>2056</v>
      </c>
      <c r="O340" s="6" t="s">
        <v>2057</v>
      </c>
      <c r="P340" s="6" t="s">
        <v>2058</v>
      </c>
      <c r="Q340" s="5"/>
      <c r="R340" s="8"/>
      <c r="S340" s="8"/>
      <c r="T340" s="8"/>
      <c r="U340" s="8"/>
      <c r="V340" s="8"/>
      <c r="W340" s="8"/>
      <c r="X340" s="8"/>
      <c r="Y340" s="5" t="s">
        <v>1918</v>
      </c>
      <c r="Z340" s="10" t="str">
        <f aca="false">REPLACE(AA340,SEARCH("M5-",AA340),LEN(AB340),AC340)</f>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AA340" s="8" t="s">
        <v>2059</v>
      </c>
      <c r="AB340" s="8" t="str">
        <f aca="false">IF(D340&lt;&gt;"No hacer",CONCATENATE(A340,"-",LEFT(C340),"-",IF(A339&lt;&gt;A340,1,IF(C339=C340,RIGHT(AB339)+1,1))))</f>
        <v>M5-MyM-17a-I-1</v>
      </c>
      <c r="AC340" s="8" t="str">
        <f aca="false">CONCATENATE(AB340,"-BR")</f>
        <v>M5-MyM-17a-I-1-BR</v>
      </c>
      <c r="AD340" s="5" t="s">
        <v>46</v>
      </c>
      <c r="AE340" s="5"/>
      <c r="AF340" s="5"/>
    </row>
    <row r="341" customFormat="false" ht="75" hidden="false" customHeight="true" outlineLevel="0" collapsed="false">
      <c r="A341" s="5" t="s">
        <v>2050</v>
      </c>
      <c r="B341" s="6" t="s">
        <v>2051</v>
      </c>
      <c r="C341" s="5" t="s">
        <v>34</v>
      </c>
      <c r="D341" s="5" t="s">
        <v>35</v>
      </c>
      <c r="E341" s="5"/>
      <c r="F341" s="7" t="s">
        <v>2060</v>
      </c>
      <c r="G341" s="7"/>
      <c r="H341" s="7" t="s">
        <v>2061</v>
      </c>
      <c r="I341" s="5"/>
      <c r="J341" s="5" t="s">
        <v>2053</v>
      </c>
      <c r="K341" s="6" t="s">
        <v>2062</v>
      </c>
      <c r="L341" s="6" t="s">
        <v>2063</v>
      </c>
      <c r="M341" s="11" t="s">
        <v>41</v>
      </c>
      <c r="N341" s="6" t="s">
        <v>2056</v>
      </c>
      <c r="O341" s="6" t="s">
        <v>2064</v>
      </c>
      <c r="P341" s="6" t="s">
        <v>2065</v>
      </c>
      <c r="Q341" s="5"/>
      <c r="R341" s="8"/>
      <c r="S341" s="8"/>
      <c r="T341" s="8"/>
      <c r="U341" s="8"/>
      <c r="V341" s="8"/>
      <c r="W341" s="8"/>
      <c r="X341" s="8"/>
      <c r="Y341" s="5" t="s">
        <v>1918</v>
      </c>
      <c r="Z341" s="10" t="str">
        <f aca="false">REPLACE(AA341,SEARCH("M5-",AA341),LEN(AB341),AC341)</f>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AA341" s="8" t="s">
        <v>2066</v>
      </c>
      <c r="AB341" s="8" t="str">
        <f aca="false">IF(D341&lt;&gt;"No hacer",CONCATENATE(A341,"-",LEFT(C341),"-",IF(A340&lt;&gt;A341,1,IF(C340=C341,RIGHT(AB340)+1,1))))</f>
        <v>M5-MyM-17a-I-2</v>
      </c>
      <c r="AC341" s="8" t="str">
        <f aca="false">CONCATENATE(AB341,"-BR")</f>
        <v>M5-MyM-17a-I-2-BR</v>
      </c>
      <c r="AD341" s="5" t="s">
        <v>46</v>
      </c>
      <c r="AE341" s="5"/>
      <c r="AF341" s="5"/>
    </row>
    <row r="342" customFormat="false" ht="75" hidden="false" customHeight="true" outlineLevel="0" collapsed="false">
      <c r="A342" s="5" t="s">
        <v>2050</v>
      </c>
      <c r="B342" s="6" t="s">
        <v>2051</v>
      </c>
      <c r="C342" s="5" t="s">
        <v>48</v>
      </c>
      <c r="D342" s="5" t="s">
        <v>35</v>
      </c>
      <c r="E342" s="5"/>
      <c r="F342" s="6" t="s">
        <v>2067</v>
      </c>
      <c r="G342" s="6"/>
      <c r="H342" s="6"/>
      <c r="I342" s="5" t="s">
        <v>38</v>
      </c>
      <c r="J342" s="5" t="s">
        <v>52</v>
      </c>
      <c r="K342" s="6" t="s">
        <v>2068</v>
      </c>
      <c r="L342" s="7" t="s">
        <v>2069</v>
      </c>
      <c r="M342" s="11" t="s">
        <v>41</v>
      </c>
      <c r="N342" s="6" t="s">
        <v>2056</v>
      </c>
      <c r="O342" s="6" t="s">
        <v>2070</v>
      </c>
      <c r="P342" s="8" t="s">
        <v>2071</v>
      </c>
      <c r="Q342" s="5"/>
      <c r="R342" s="8"/>
      <c r="S342" s="8"/>
      <c r="T342" s="8"/>
      <c r="U342" s="8"/>
      <c r="V342" s="8"/>
      <c r="W342" s="8"/>
      <c r="X342" s="8"/>
      <c r="Y342" s="5" t="s">
        <v>1918</v>
      </c>
      <c r="Z342" s="10" t="str">
        <f aca="false">REPLACE(AA342,SEARCH("M5-",AA342),LEN(AB342),AC342)</f>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AA342" s="8" t="s">
        <v>2072</v>
      </c>
      <c r="AB342" s="8" t="str">
        <f aca="false">IF(D342&lt;&gt;"No hacer",CONCATENATE(A342,"-",LEFT(C342),"-",IF(A341&lt;&gt;A342,1,IF(C341=C342,RIGHT(AB341)+1,1))))</f>
        <v>M5-MyM-17a-E-1</v>
      </c>
      <c r="AC342" s="8" t="str">
        <f aca="false">CONCATENATE(AB342,"-BR")</f>
        <v>M5-MyM-17a-E-1-BR</v>
      </c>
      <c r="AD342" s="5" t="s">
        <v>46</v>
      </c>
      <c r="AE342" s="5"/>
      <c r="AF342" s="5"/>
    </row>
    <row r="343" customFormat="false" ht="75" hidden="false" customHeight="true" outlineLevel="0" collapsed="false">
      <c r="A343" s="5" t="s">
        <v>2050</v>
      </c>
      <c r="B343" s="6" t="s">
        <v>2051</v>
      </c>
      <c r="C343" s="5" t="s">
        <v>48</v>
      </c>
      <c r="D343" s="5" t="s">
        <v>35</v>
      </c>
      <c r="E343" s="5"/>
      <c r="F343" s="6" t="s">
        <v>2073</v>
      </c>
      <c r="G343" s="6"/>
      <c r="H343" s="6"/>
      <c r="I343" s="5" t="s">
        <v>38</v>
      </c>
      <c r="J343" s="5" t="s">
        <v>52</v>
      </c>
      <c r="K343" s="6" t="s">
        <v>2074</v>
      </c>
      <c r="L343" s="6" t="s">
        <v>2075</v>
      </c>
      <c r="M343" s="11" t="s">
        <v>41</v>
      </c>
      <c r="N343" s="6" t="s">
        <v>2056</v>
      </c>
      <c r="O343" s="6" t="s">
        <v>2076</v>
      </c>
      <c r="P343" s="8" t="s">
        <v>2077</v>
      </c>
      <c r="Q343" s="5"/>
      <c r="R343" s="8"/>
      <c r="S343" s="8"/>
      <c r="T343" s="8"/>
      <c r="U343" s="8"/>
      <c r="V343" s="8"/>
      <c r="W343" s="8"/>
      <c r="X343" s="8"/>
      <c r="Y343" s="5" t="s">
        <v>1918</v>
      </c>
      <c r="Z343" s="10" t="str">
        <f aca="false">REPLACE(AA343,SEARCH("M5-",AA343),LEN(AB343),AC343)</f>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AA343" s="8" t="s">
        <v>2078</v>
      </c>
      <c r="AB343" s="8" t="str">
        <f aca="false">IF(D343&lt;&gt;"No hacer",CONCATENATE(A343,"-",LEFT(C343),"-",IF(A342&lt;&gt;A343,1,IF(C342=C343,RIGHT(AB342)+1,1))))</f>
        <v>M5-MyM-17a-E-2</v>
      </c>
      <c r="AC343" s="8" t="str">
        <f aca="false">CONCATENATE(AB343,"-BR")</f>
        <v>M5-MyM-17a-E-2-BR</v>
      </c>
      <c r="AD343" s="5" t="s">
        <v>46</v>
      </c>
      <c r="AE343" s="5"/>
      <c r="AF343" s="5"/>
    </row>
    <row r="344" customFormat="false" ht="75" hidden="false" customHeight="true" outlineLevel="0" collapsed="false">
      <c r="A344" s="5" t="s">
        <v>2050</v>
      </c>
      <c r="B344" s="6" t="s">
        <v>2051</v>
      </c>
      <c r="C344" s="5" t="s">
        <v>58</v>
      </c>
      <c r="D344" s="5" t="s">
        <v>35</v>
      </c>
      <c r="E344" s="5"/>
      <c r="F344" s="6" t="s">
        <v>2079</v>
      </c>
      <c r="G344" s="6"/>
      <c r="H344" s="6"/>
      <c r="I344" s="5" t="s">
        <v>38</v>
      </c>
      <c r="J344" s="5" t="s">
        <v>52</v>
      </c>
      <c r="K344" s="6" t="s">
        <v>2080</v>
      </c>
      <c r="L344" s="6" t="s">
        <v>2081</v>
      </c>
      <c r="M344" s="5" t="s">
        <v>63</v>
      </c>
      <c r="N344" s="8"/>
      <c r="O344" s="8"/>
      <c r="P344" s="8"/>
      <c r="Q344" s="5"/>
      <c r="R344" s="8"/>
      <c r="S344" s="8" t="s">
        <v>2082</v>
      </c>
      <c r="T344" s="8" t="s">
        <v>2083</v>
      </c>
      <c r="U344" s="8" t="s">
        <v>1962</v>
      </c>
      <c r="V344" s="8" t="s">
        <v>2084</v>
      </c>
      <c r="W344" s="8"/>
      <c r="X344" s="8"/>
      <c r="Y344" s="5" t="s">
        <v>1918</v>
      </c>
      <c r="Z344" s="10" t="str">
        <f aca="false">REPLACE(AA344,SEARCH("M5-",AA344),LEN(AB344),AC344)</f>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AA344" s="8" t="s">
        <v>2085</v>
      </c>
      <c r="AB344" s="8" t="str">
        <f aca="false">IF(D344&lt;&gt;"No hacer",CONCATENATE(A344,"-",LEFT(C344),"-",IF(A343&lt;&gt;A344,1,IF(C343=C344,RIGHT(AB343)+1,1))))</f>
        <v>M5-MyM-17a-A-1</v>
      </c>
      <c r="AC344" s="8" t="str">
        <f aca="false">CONCATENATE(AB344,"-BR")</f>
        <v>M5-MyM-17a-A-1-BR</v>
      </c>
      <c r="AD344" s="5" t="s">
        <v>46</v>
      </c>
      <c r="AE344" s="5"/>
      <c r="AF344" s="5"/>
    </row>
    <row r="345" customFormat="false" ht="75" hidden="false" customHeight="true" outlineLevel="0" collapsed="false">
      <c r="A345" s="5" t="s">
        <v>2050</v>
      </c>
      <c r="B345" s="6" t="s">
        <v>2051</v>
      </c>
      <c r="C345" s="5" t="s">
        <v>58</v>
      </c>
      <c r="D345" s="5" t="s">
        <v>35</v>
      </c>
      <c r="E345" s="5"/>
      <c r="F345" s="6" t="s">
        <v>2086</v>
      </c>
      <c r="G345" s="6"/>
      <c r="H345" s="6"/>
      <c r="I345" s="5" t="s">
        <v>38</v>
      </c>
      <c r="J345" s="5" t="s">
        <v>52</v>
      </c>
      <c r="K345" s="6" t="s">
        <v>2087</v>
      </c>
      <c r="L345" s="6" t="s">
        <v>2088</v>
      </c>
      <c r="M345" s="5" t="s">
        <v>63</v>
      </c>
      <c r="N345" s="8"/>
      <c r="O345" s="8"/>
      <c r="P345" s="8"/>
      <c r="Q345" s="5"/>
      <c r="R345" s="8"/>
      <c r="S345" s="8" t="s">
        <v>2089</v>
      </c>
      <c r="T345" s="8" t="s">
        <v>2090</v>
      </c>
      <c r="U345" s="8" t="s">
        <v>1962</v>
      </c>
      <c r="V345" s="8" t="s">
        <v>2091</v>
      </c>
      <c r="W345" s="8"/>
      <c r="X345" s="8"/>
      <c r="Y345" s="5" t="s">
        <v>1918</v>
      </c>
      <c r="Z345" s="10" t="str">
        <f aca="false">REPLACE(AA345,SEARCH("M5-",AA345),LEN(AB345),AC345)</f>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AA345" s="8" t="s">
        <v>2092</v>
      </c>
      <c r="AB345" s="8" t="str">
        <f aca="false">IF(D345&lt;&gt;"No hacer",CONCATENATE(A345,"-",LEFT(C345),"-",IF(A344&lt;&gt;A345,1,IF(C344=C345,RIGHT(AB344)+1,1))))</f>
        <v>M5-MyM-17a-A-2</v>
      </c>
      <c r="AC345" s="8" t="str">
        <f aca="false">CONCATENATE(AB345,"-BR")</f>
        <v>M5-MyM-17a-A-2-BR</v>
      </c>
      <c r="AD345" s="5" t="s">
        <v>46</v>
      </c>
      <c r="AE345" s="5"/>
      <c r="AF345" s="5"/>
    </row>
    <row r="346" customFormat="false" ht="75" hidden="false" customHeight="true" outlineLevel="0" collapsed="false">
      <c r="A346" s="5" t="s">
        <v>2050</v>
      </c>
      <c r="B346" s="6" t="s">
        <v>2051</v>
      </c>
      <c r="C346" s="5" t="s">
        <v>58</v>
      </c>
      <c r="D346" s="5" t="s">
        <v>35</v>
      </c>
      <c r="E346" s="5"/>
      <c r="F346" s="6" t="s">
        <v>2093</v>
      </c>
      <c r="G346" s="6"/>
      <c r="H346" s="6"/>
      <c r="I346" s="5" t="s">
        <v>38</v>
      </c>
      <c r="J346" s="5" t="s">
        <v>52</v>
      </c>
      <c r="K346" s="6" t="s">
        <v>2094</v>
      </c>
      <c r="L346" s="6" t="s">
        <v>2095</v>
      </c>
      <c r="M346" s="5" t="s">
        <v>63</v>
      </c>
      <c r="N346" s="8"/>
      <c r="O346" s="8"/>
      <c r="P346" s="8"/>
      <c r="Q346" s="5"/>
      <c r="R346" s="8"/>
      <c r="S346" s="8" t="s">
        <v>2096</v>
      </c>
      <c r="T346" s="8" t="s">
        <v>2097</v>
      </c>
      <c r="U346" s="8" t="s">
        <v>1962</v>
      </c>
      <c r="V346" s="8" t="s">
        <v>2098</v>
      </c>
      <c r="W346" s="8"/>
      <c r="X346" s="8"/>
      <c r="Y346" s="5" t="s">
        <v>1918</v>
      </c>
      <c r="Z346" s="10" t="str">
        <f aca="false">REPLACE(AA346,SEARCH("M5-",AA346),LEN(AB346),AC346)</f>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AA346" s="8" t="s">
        <v>2099</v>
      </c>
      <c r="AB346" s="8" t="str">
        <f aca="false">IF(D346&lt;&gt;"No hacer",CONCATENATE(A346,"-",LEFT(C346),"-",IF(A345&lt;&gt;A346,1,IF(C345=C346,RIGHT(AB345)+1,1))))</f>
        <v>M5-MyM-17a-A-3</v>
      </c>
      <c r="AC346" s="8" t="str">
        <f aca="false">CONCATENATE(AB346,"-BR")</f>
        <v>M5-MyM-17a-A-3-BR</v>
      </c>
      <c r="AD346" s="5" t="s">
        <v>46</v>
      </c>
      <c r="AE346" s="5"/>
      <c r="AF346" s="5"/>
    </row>
    <row r="347" customFormat="false" ht="75" hidden="false" customHeight="true" outlineLevel="0" collapsed="false">
      <c r="A347" s="5" t="s">
        <v>2050</v>
      </c>
      <c r="B347" s="6" t="s">
        <v>2051</v>
      </c>
      <c r="C347" s="5" t="s">
        <v>58</v>
      </c>
      <c r="D347" s="5" t="s">
        <v>35</v>
      </c>
      <c r="E347" s="5"/>
      <c r="F347" s="6" t="s">
        <v>2100</v>
      </c>
      <c r="G347" s="6"/>
      <c r="H347" s="6"/>
      <c r="I347" s="5" t="s">
        <v>38</v>
      </c>
      <c r="J347" s="5" t="s">
        <v>52</v>
      </c>
      <c r="K347" s="6" t="s">
        <v>2101</v>
      </c>
      <c r="L347" s="6" t="s">
        <v>2102</v>
      </c>
      <c r="M347" s="5" t="s">
        <v>63</v>
      </c>
      <c r="N347" s="8"/>
      <c r="O347" s="8"/>
      <c r="P347" s="8"/>
      <c r="Q347" s="6"/>
      <c r="R347" s="8"/>
      <c r="S347" s="8" t="s">
        <v>2103</v>
      </c>
      <c r="T347" s="8" t="s">
        <v>2104</v>
      </c>
      <c r="U347" s="8" t="s">
        <v>1962</v>
      </c>
      <c r="V347" s="8" t="s">
        <v>2105</v>
      </c>
      <c r="W347" s="8"/>
      <c r="X347" s="8"/>
      <c r="Y347" s="5" t="s">
        <v>1918</v>
      </c>
      <c r="Z347" s="10" t="str">
        <f aca="false">REPLACE(AA347,SEARCH("M5-",AA347),LEN(AB347),AC347)</f>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AA347" s="8" t="s">
        <v>2106</v>
      </c>
      <c r="AB347" s="8" t="str">
        <f aca="false">IF(D347&lt;&gt;"No hacer",CONCATENATE(A347,"-",LEFT(C347),"-",IF(A346&lt;&gt;A347,1,IF(C346=C347,RIGHT(AB346)+1,1))))</f>
        <v>M5-MyM-17a-A-4</v>
      </c>
      <c r="AC347" s="8" t="str">
        <f aca="false">CONCATENATE(AB347,"-BR")</f>
        <v>M5-MyM-17a-A-4-BR</v>
      </c>
      <c r="AD347" s="5" t="s">
        <v>46</v>
      </c>
      <c r="AE347" s="5"/>
      <c r="AF347" s="5"/>
    </row>
    <row r="348" customFormat="false" ht="75" hidden="false" customHeight="true" outlineLevel="0" collapsed="false">
      <c r="A348" s="5" t="s">
        <v>2050</v>
      </c>
      <c r="B348" s="6" t="s">
        <v>2051</v>
      </c>
      <c r="C348" s="5" t="s">
        <v>58</v>
      </c>
      <c r="D348" s="5" t="s">
        <v>35</v>
      </c>
      <c r="E348" s="5"/>
      <c r="F348" s="8" t="s">
        <v>2107</v>
      </c>
      <c r="G348" s="8"/>
      <c r="H348" s="8"/>
      <c r="I348" s="5" t="s">
        <v>38</v>
      </c>
      <c r="J348" s="5" t="s">
        <v>52</v>
      </c>
      <c r="K348" s="6" t="s">
        <v>2108</v>
      </c>
      <c r="L348" s="6" t="s">
        <v>2109</v>
      </c>
      <c r="M348" s="5" t="s">
        <v>63</v>
      </c>
      <c r="N348" s="8"/>
      <c r="O348" s="8"/>
      <c r="P348" s="8"/>
      <c r="Q348" s="5"/>
      <c r="R348" s="8"/>
      <c r="S348" s="8" t="s">
        <v>2110</v>
      </c>
      <c r="T348" s="8" t="s">
        <v>2111</v>
      </c>
      <c r="U348" s="8" t="s">
        <v>1962</v>
      </c>
      <c r="V348" s="8" t="s">
        <v>2112</v>
      </c>
      <c r="W348" s="8"/>
      <c r="X348" s="8"/>
      <c r="Y348" s="5" t="s">
        <v>1918</v>
      </c>
      <c r="Z348" s="10" t="str">
        <f aca="false">REPLACE(AA348,SEARCH("M5-",AA348),LEN(AB348),AC348)</f>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AA348" s="8" t="s">
        <v>2113</v>
      </c>
      <c r="AB348" s="8" t="str">
        <f aca="false">IF(D348&lt;&gt;"No hacer",CONCATENATE(A348,"-",LEFT(C348),"-",IF(A347&lt;&gt;A348,1,IF(C347=C348,RIGHT(AB347)+1,1))))</f>
        <v>M5-MyM-17a-A-5</v>
      </c>
      <c r="AC348" s="8" t="str">
        <f aca="false">CONCATENATE(AB348,"-BR")</f>
        <v>M5-MyM-17a-A-5-BR</v>
      </c>
      <c r="AD348" s="5" t="s">
        <v>46</v>
      </c>
      <c r="AE348" s="5"/>
      <c r="AF348" s="5"/>
    </row>
    <row r="349" customFormat="false" ht="75" hidden="false" customHeight="true" outlineLevel="0" collapsed="false">
      <c r="A349" s="5" t="s">
        <v>2114</v>
      </c>
      <c r="B349" s="6" t="s">
        <v>2115</v>
      </c>
      <c r="C349" s="5" t="s">
        <v>34</v>
      </c>
      <c r="D349" s="5" t="s">
        <v>35</v>
      </c>
      <c r="E349" s="5"/>
      <c r="F349" s="7" t="s">
        <v>2116</v>
      </c>
      <c r="G349" s="7"/>
      <c r="H349" s="7" t="s">
        <v>2117</v>
      </c>
      <c r="I349" s="5" t="s">
        <v>38</v>
      </c>
      <c r="J349" s="5" t="s">
        <v>1807</v>
      </c>
      <c r="K349" s="6" t="s">
        <v>2118</v>
      </c>
      <c r="L349" s="6" t="s">
        <v>2119</v>
      </c>
      <c r="M349" s="11" t="s">
        <v>41</v>
      </c>
      <c r="N349" s="6" t="s">
        <v>2120</v>
      </c>
      <c r="O349" s="8" t="s">
        <v>2121</v>
      </c>
      <c r="P349" s="8"/>
      <c r="Q349" s="5" t="s">
        <v>51</v>
      </c>
      <c r="R349" s="8"/>
      <c r="S349" s="8"/>
      <c r="T349" s="8"/>
      <c r="U349" s="8"/>
      <c r="V349" s="8"/>
      <c r="W349" s="8"/>
      <c r="X349" s="8"/>
      <c r="Y349" s="5" t="s">
        <v>1918</v>
      </c>
      <c r="Z349" s="10" t="str">
        <f aca="false">REPLACE(AA349,SEARCH("M5-",AA349),LEN(AB349),AC349)</f>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AA349" s="6" t="s">
        <v>2122</v>
      </c>
      <c r="AB349" s="8" t="str">
        <f aca="false">IF(D349&lt;&gt;"No hacer",CONCATENATE(A349,"-",LEFT(C349),"-",IF(A348&lt;&gt;A349,1,IF(C348=C349,RIGHT(AB348)+1,1))))</f>
        <v>M5-MyM-17b-I-1</v>
      </c>
      <c r="AC349" s="8" t="str">
        <f aca="false">CONCATENATE(AB349,"-BR")</f>
        <v>M5-MyM-17b-I-1-BR</v>
      </c>
      <c r="AD349" s="5" t="s">
        <v>46</v>
      </c>
      <c r="AE349" s="5"/>
      <c r="AF349" s="5"/>
    </row>
    <row r="350" customFormat="false" ht="75" hidden="false" customHeight="true" outlineLevel="0" collapsed="false">
      <c r="A350" s="5" t="s">
        <v>2114</v>
      </c>
      <c r="B350" s="6" t="s">
        <v>2115</v>
      </c>
      <c r="C350" s="5" t="s">
        <v>48</v>
      </c>
      <c r="D350" s="5" t="s">
        <v>35</v>
      </c>
      <c r="E350" s="5"/>
      <c r="F350" s="7" t="s">
        <v>2123</v>
      </c>
      <c r="G350" s="7"/>
      <c r="H350" s="6"/>
      <c r="I350" s="5" t="s">
        <v>38</v>
      </c>
      <c r="J350" s="5" t="s">
        <v>1807</v>
      </c>
      <c r="K350" s="7" t="s">
        <v>2124</v>
      </c>
      <c r="L350" s="8" t="s">
        <v>2125</v>
      </c>
      <c r="M350" s="5" t="s">
        <v>63</v>
      </c>
      <c r="N350" s="8"/>
      <c r="O350" s="8"/>
      <c r="P350" s="8"/>
      <c r="Q350" s="5" t="s">
        <v>51</v>
      </c>
      <c r="R350" s="8"/>
      <c r="S350" s="8" t="s">
        <v>2126</v>
      </c>
      <c r="T350" s="8" t="s">
        <v>2004</v>
      </c>
      <c r="U350" s="8" t="s">
        <v>2127</v>
      </c>
      <c r="V350" s="8" t="s">
        <v>2128</v>
      </c>
      <c r="W350" s="8"/>
      <c r="X350" s="8"/>
      <c r="Y350" s="5" t="s">
        <v>1918</v>
      </c>
      <c r="Z350" s="10" t="str">
        <f aca="false">REPLACE(AA350,SEARCH("M5-",AA350),LEN(AB350),AC350)</f>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AA350" s="8" t="s">
        <v>2129</v>
      </c>
      <c r="AB350" s="8" t="str">
        <f aca="false">IF(D350&lt;&gt;"No hacer",CONCATENATE(A350,"-",LEFT(C350),"-",IF(A349&lt;&gt;A350,1,IF(C349=C350,RIGHT(AB349)+1,1))))</f>
        <v>M5-MyM-17b-E-1</v>
      </c>
      <c r="AC350" s="8" t="str">
        <f aca="false">CONCATENATE(AB350,"-BR")</f>
        <v>M5-MyM-17b-E-1-BR</v>
      </c>
      <c r="AD350" s="5" t="s">
        <v>46</v>
      </c>
      <c r="AE350" s="5"/>
      <c r="AF350" s="5"/>
    </row>
    <row r="351" customFormat="false" ht="75" hidden="false" customHeight="true" outlineLevel="0" collapsed="false">
      <c r="A351" s="5" t="s">
        <v>2114</v>
      </c>
      <c r="B351" s="6" t="s">
        <v>2115</v>
      </c>
      <c r="C351" s="5" t="s">
        <v>58</v>
      </c>
      <c r="D351" s="5" t="s">
        <v>35</v>
      </c>
      <c r="E351" s="5"/>
      <c r="F351" s="6" t="s">
        <v>2130</v>
      </c>
      <c r="G351" s="6"/>
      <c r="H351" s="6"/>
      <c r="I351" s="5" t="s">
        <v>38</v>
      </c>
      <c r="J351" s="5" t="s">
        <v>52</v>
      </c>
      <c r="K351" s="6" t="s">
        <v>2131</v>
      </c>
      <c r="L351" s="6" t="s">
        <v>2132</v>
      </c>
      <c r="M351" s="5" t="s">
        <v>63</v>
      </c>
      <c r="N351" s="8"/>
      <c r="O351" s="8"/>
      <c r="P351" s="8"/>
      <c r="Q351" s="5"/>
      <c r="R351" s="8"/>
      <c r="S351" s="8" t="s">
        <v>2133</v>
      </c>
      <c r="T351" s="8" t="s">
        <v>2134</v>
      </c>
      <c r="U351" s="8" t="s">
        <v>2135</v>
      </c>
      <c r="V351" s="8" t="s">
        <v>2136</v>
      </c>
      <c r="W351" s="8" t="s">
        <v>2137</v>
      </c>
      <c r="X351" s="8"/>
      <c r="Y351" s="5" t="s">
        <v>1918</v>
      </c>
      <c r="Z351" s="10" t="str">
        <f aca="false">REPLACE(AA351,SEARCH("M5-",AA351),LEN(AB351),AC351)</f>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AA351" s="8" t="s">
        <v>2138</v>
      </c>
      <c r="AB351" s="8" t="str">
        <f aca="false">IF(D351&lt;&gt;"No hacer",CONCATENATE(A351,"-",LEFT(C351),"-",IF(A350&lt;&gt;A351,1,IF(C350=C351,RIGHT(AB350)+1,1))))</f>
        <v>M5-MyM-17b-A-1</v>
      </c>
      <c r="AC351" s="8" t="str">
        <f aca="false">CONCATENATE(AB351,"-BR")</f>
        <v>M5-MyM-17b-A-1-BR</v>
      </c>
      <c r="AD351" s="5" t="s">
        <v>46</v>
      </c>
      <c r="AE351" s="5"/>
      <c r="AF351" s="5"/>
    </row>
    <row r="352" customFormat="false" ht="75" hidden="false" customHeight="true" outlineLevel="0" collapsed="false">
      <c r="A352" s="5" t="s">
        <v>2114</v>
      </c>
      <c r="B352" s="6" t="s">
        <v>2115</v>
      </c>
      <c r="C352" s="5" t="s">
        <v>58</v>
      </c>
      <c r="D352" s="5" t="s">
        <v>35</v>
      </c>
      <c r="E352" s="5"/>
      <c r="F352" s="8" t="s">
        <v>2139</v>
      </c>
      <c r="G352" s="8"/>
      <c r="H352" s="6"/>
      <c r="I352" s="5" t="s">
        <v>1431</v>
      </c>
      <c r="J352" s="5" t="s">
        <v>1807</v>
      </c>
      <c r="K352" s="6" t="s">
        <v>2140</v>
      </c>
      <c r="L352" s="8" t="s">
        <v>2141</v>
      </c>
      <c r="M352" s="5" t="s">
        <v>63</v>
      </c>
      <c r="N352" s="8"/>
      <c r="O352" s="8"/>
      <c r="P352" s="8"/>
      <c r="Q352" s="5" t="s">
        <v>51</v>
      </c>
      <c r="R352" s="8"/>
      <c r="S352" s="8" t="s">
        <v>2142</v>
      </c>
      <c r="T352" s="8" t="s">
        <v>2004</v>
      </c>
      <c r="U352" s="8" t="s">
        <v>2143</v>
      </c>
      <c r="V352" s="8" t="s">
        <v>2144</v>
      </c>
      <c r="W352" s="8"/>
      <c r="X352" s="8"/>
      <c r="Y352" s="5" t="s">
        <v>1918</v>
      </c>
      <c r="Z352" s="10" t="str">
        <f aca="false">REPLACE(AA352,SEARCH("M5-",AA352),LEN(AB352),AC352)</f>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AA352" s="8" t="s">
        <v>2145</v>
      </c>
      <c r="AB352" s="8" t="str">
        <f aca="false">IF(D352&lt;&gt;"No hacer",CONCATENATE(A352,"-",LEFT(C352),"-",IF(A351&lt;&gt;A352,1,IF(C351=C352,RIGHT(AB351)+1,1))))</f>
        <v>M5-MyM-17b-A-2</v>
      </c>
      <c r="AC352" s="8" t="str">
        <f aca="false">CONCATENATE(AB352,"-BR")</f>
        <v>M5-MyM-17b-A-2-BR</v>
      </c>
      <c r="AD352" s="5" t="s">
        <v>46</v>
      </c>
      <c r="AE352" s="5"/>
      <c r="AF352" s="5"/>
    </row>
    <row r="353" customFormat="false" ht="75" hidden="false" customHeight="true" outlineLevel="0" collapsed="false">
      <c r="A353" s="5" t="s">
        <v>2114</v>
      </c>
      <c r="B353" s="6" t="s">
        <v>2115</v>
      </c>
      <c r="C353" s="5" t="s">
        <v>58</v>
      </c>
      <c r="D353" s="5" t="s">
        <v>35</v>
      </c>
      <c r="E353" s="5"/>
      <c r="F353" s="6" t="s">
        <v>2146</v>
      </c>
      <c r="G353" s="6"/>
      <c r="H353" s="6"/>
      <c r="I353" s="5" t="s">
        <v>38</v>
      </c>
      <c r="J353" s="5" t="s">
        <v>52</v>
      </c>
      <c r="K353" s="6" t="s">
        <v>2147</v>
      </c>
      <c r="L353" s="6" t="s">
        <v>2148</v>
      </c>
      <c r="M353" s="5" t="s">
        <v>63</v>
      </c>
      <c r="N353" s="8"/>
      <c r="O353" s="8"/>
      <c r="P353" s="8"/>
      <c r="Q353" s="5" t="s">
        <v>51</v>
      </c>
      <c r="R353" s="8"/>
      <c r="S353" s="8" t="s">
        <v>2149</v>
      </c>
      <c r="T353" s="8" t="s">
        <v>2150</v>
      </c>
      <c r="U353" s="8" t="s">
        <v>2151</v>
      </c>
      <c r="V353" s="8" t="s">
        <v>2152</v>
      </c>
      <c r="W353" s="8" t="s">
        <v>2153</v>
      </c>
      <c r="X353" s="8"/>
      <c r="Y353" s="5" t="s">
        <v>1918</v>
      </c>
      <c r="Z353" s="10" t="str">
        <f aca="false">REPLACE(AA353,SEARCH("M5-",AA353),LEN(AB353),AC353)</f>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AA353" s="8" t="s">
        <v>2154</v>
      </c>
      <c r="AB353" s="8" t="str">
        <f aca="false">IF(D353&lt;&gt;"No hacer",CONCATENATE(A353,"-",LEFT(C353),"-",IF(A352&lt;&gt;A353,1,IF(C352=C353,RIGHT(AB352)+1,1))))</f>
        <v>M5-MyM-17b-A-3</v>
      </c>
      <c r="AC353" s="8" t="str">
        <f aca="false">CONCATENATE(AB353,"-BR")</f>
        <v>M5-MyM-17b-A-3-BR</v>
      </c>
      <c r="AD353" s="5" t="s">
        <v>46</v>
      </c>
      <c r="AE353" s="5"/>
      <c r="AF353" s="5"/>
    </row>
    <row r="354" customFormat="false" ht="75" hidden="false" customHeight="true" outlineLevel="0" collapsed="false">
      <c r="A354" s="5" t="s">
        <v>2114</v>
      </c>
      <c r="B354" s="6" t="s">
        <v>2115</v>
      </c>
      <c r="C354" s="5" t="s">
        <v>58</v>
      </c>
      <c r="D354" s="5" t="s">
        <v>35</v>
      </c>
      <c r="E354" s="16"/>
      <c r="F354" s="6" t="s">
        <v>2155</v>
      </c>
      <c r="G354" s="6"/>
      <c r="H354" s="6"/>
      <c r="I354" s="5" t="s">
        <v>38</v>
      </c>
      <c r="J354" s="5" t="s">
        <v>1807</v>
      </c>
      <c r="K354" s="6" t="s">
        <v>2156</v>
      </c>
      <c r="L354" s="6" t="s">
        <v>2157</v>
      </c>
      <c r="M354" s="5" t="s">
        <v>63</v>
      </c>
      <c r="N354" s="8"/>
      <c r="O354" s="8"/>
      <c r="P354" s="8"/>
      <c r="Q354" s="5" t="s">
        <v>51</v>
      </c>
      <c r="R354" s="8"/>
      <c r="S354" s="8" t="s">
        <v>2158</v>
      </c>
      <c r="T354" s="8" t="s">
        <v>2004</v>
      </c>
      <c r="U354" s="8" t="s">
        <v>2159</v>
      </c>
      <c r="V354" s="8" t="s">
        <v>2160</v>
      </c>
      <c r="W354" s="8"/>
      <c r="X354" s="8"/>
      <c r="Y354" s="5" t="s">
        <v>1918</v>
      </c>
      <c r="Z354" s="10" t="str">
        <f aca="false">REPLACE(AA354,SEARCH("M5-",AA354),LEN(AB354),AC354)</f>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AA354" s="8" t="s">
        <v>2161</v>
      </c>
      <c r="AB354" s="8" t="str">
        <f aca="false">IF(D354&lt;&gt;"No hacer",CONCATENATE(A354,"-",LEFT(C354),"-",IF(A353&lt;&gt;A354,1,IF(C353=C354,RIGHT(AB353)+1,1))))</f>
        <v>M5-MyM-17b-A-4</v>
      </c>
      <c r="AC354" s="8" t="str">
        <f aca="false">CONCATENATE(AB354,"-BR")</f>
        <v>M5-MyM-17b-A-4-BR</v>
      </c>
      <c r="AD354" s="5" t="s">
        <v>46</v>
      </c>
      <c r="AE354" s="5"/>
      <c r="AF354" s="5"/>
    </row>
    <row r="355" customFormat="false" ht="75" hidden="false" customHeight="true" outlineLevel="0" collapsed="false">
      <c r="A355" s="5" t="s">
        <v>2114</v>
      </c>
      <c r="B355" s="6" t="s">
        <v>2115</v>
      </c>
      <c r="C355" s="5" t="s">
        <v>58</v>
      </c>
      <c r="D355" s="5" t="s">
        <v>35</v>
      </c>
      <c r="E355" s="5"/>
      <c r="F355" s="6" t="s">
        <v>2162</v>
      </c>
      <c r="G355" s="6"/>
      <c r="H355" s="6"/>
      <c r="I355" s="5" t="s">
        <v>38</v>
      </c>
      <c r="J355" s="5" t="s">
        <v>52</v>
      </c>
      <c r="K355" s="6" t="s">
        <v>2163</v>
      </c>
      <c r="L355" s="6" t="s">
        <v>2164</v>
      </c>
      <c r="M355" s="5" t="s">
        <v>63</v>
      </c>
      <c r="N355" s="8"/>
      <c r="O355" s="8"/>
      <c r="P355" s="8"/>
      <c r="Q355" s="5" t="s">
        <v>51</v>
      </c>
      <c r="R355" s="8"/>
      <c r="S355" s="8" t="s">
        <v>2165</v>
      </c>
      <c r="T355" s="8" t="s">
        <v>2166</v>
      </c>
      <c r="U355" s="8" t="s">
        <v>2167</v>
      </c>
      <c r="V355" s="8" t="s">
        <v>2168</v>
      </c>
      <c r="W355" s="8" t="s">
        <v>2169</v>
      </c>
      <c r="X355" s="8"/>
      <c r="Y355" s="5" t="s">
        <v>1918</v>
      </c>
      <c r="Z355" s="10" t="str">
        <f aca="false">REPLACE(AA355,SEARCH("M5-",AA355),LEN(AB355),AC355)</f>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AA355" s="8" t="s">
        <v>2170</v>
      </c>
      <c r="AB355" s="8" t="str">
        <f aca="false">IF(D355&lt;&gt;"No hacer",CONCATENATE(A355,"-",LEFT(C355),"-",IF(A354&lt;&gt;A355,1,IF(C354=C355,RIGHT(AB354)+1,1))))</f>
        <v>M5-MyM-17b-A-5</v>
      </c>
      <c r="AC355" s="8" t="str">
        <f aca="false">CONCATENATE(AB355,"-BR")</f>
        <v>M5-MyM-17b-A-5-BR</v>
      </c>
      <c r="AD355" s="5" t="s">
        <v>46</v>
      </c>
      <c r="AE355" s="5"/>
      <c r="AF355" s="5"/>
    </row>
    <row r="356" customFormat="false" ht="75" hidden="false" customHeight="true" outlineLevel="0" collapsed="false">
      <c r="A356" s="5" t="s">
        <v>2171</v>
      </c>
      <c r="B356" s="6" t="s">
        <v>2172</v>
      </c>
      <c r="C356" s="5" t="s">
        <v>34</v>
      </c>
      <c r="D356" s="5" t="s">
        <v>35</v>
      </c>
      <c r="E356" s="5"/>
      <c r="F356" s="6" t="s">
        <v>2173</v>
      </c>
      <c r="G356" s="6"/>
      <c r="H356" s="6"/>
      <c r="I356" s="5" t="s">
        <v>38</v>
      </c>
      <c r="J356" s="5" t="s">
        <v>239</v>
      </c>
      <c r="K356" s="6" t="s">
        <v>2174</v>
      </c>
      <c r="L356" s="6" t="s">
        <v>2175</v>
      </c>
      <c r="M356" s="11" t="s">
        <v>41</v>
      </c>
      <c r="N356" s="8" t="s">
        <v>2176</v>
      </c>
      <c r="O356" s="6" t="s">
        <v>2177</v>
      </c>
      <c r="P356" s="8"/>
      <c r="Q356" s="5"/>
      <c r="R356" s="8"/>
      <c r="S356" s="8"/>
      <c r="T356" s="8"/>
      <c r="U356" s="8"/>
      <c r="V356" s="8"/>
      <c r="W356" s="8"/>
      <c r="X356" s="8"/>
      <c r="Y356" s="5" t="s">
        <v>1918</v>
      </c>
      <c r="Z356" s="10" t="str">
        <f aca="false">REPLACE(AA356,SEARCH("M5-",AA356),LEN(AB356),AC356)</f>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AA356" s="10" t="s">
        <v>2178</v>
      </c>
      <c r="AB356" s="8" t="str">
        <f aca="false">IF(D356&lt;&gt;"No hacer",CONCATENATE(A356,"-",LEFT(C356),"-",IF(A355&lt;&gt;A356,1,IF(C355=C356,RIGHT(AB355)+1,1))))</f>
        <v>M5-MyM-2a-I-1</v>
      </c>
      <c r="AC356" s="8" t="str">
        <f aca="false">CONCATENATE(AB356,"-BR")</f>
        <v>M5-MyM-2a-I-1-BR</v>
      </c>
      <c r="AD356" s="5" t="s">
        <v>46</v>
      </c>
      <c r="AE356" s="5" t="s">
        <v>351</v>
      </c>
      <c r="AF356" s="5"/>
    </row>
    <row r="357" customFormat="false" ht="75" hidden="false" customHeight="true" outlineLevel="0" collapsed="false">
      <c r="A357" s="5" t="s">
        <v>2171</v>
      </c>
      <c r="B357" s="6" t="s">
        <v>2172</v>
      </c>
      <c r="C357" s="5" t="s">
        <v>48</v>
      </c>
      <c r="D357" s="5" t="s">
        <v>35</v>
      </c>
      <c r="E357" s="5"/>
      <c r="F357" s="7" t="s">
        <v>2179</v>
      </c>
      <c r="G357" s="7"/>
      <c r="H357" s="6"/>
      <c r="I357" s="5" t="s">
        <v>38</v>
      </c>
      <c r="J357" s="5" t="s">
        <v>592</v>
      </c>
      <c r="K357" s="6" t="s">
        <v>2180</v>
      </c>
      <c r="L357" s="6" t="s">
        <v>2181</v>
      </c>
      <c r="M357" s="11" t="s">
        <v>41</v>
      </c>
      <c r="N357" s="8" t="s">
        <v>2176</v>
      </c>
      <c r="O357" s="6" t="s">
        <v>2182</v>
      </c>
      <c r="P357" s="8"/>
      <c r="Q357" s="5"/>
      <c r="R357" s="8"/>
      <c r="S357" s="8"/>
      <c r="T357" s="8"/>
      <c r="U357" s="8"/>
      <c r="V357" s="8"/>
      <c r="W357" s="8"/>
      <c r="X357" s="8"/>
      <c r="Y357" s="5" t="s">
        <v>1918</v>
      </c>
      <c r="Z357" s="10" t="str">
        <f aca="false">REPLACE(AA357,SEARCH("M5-",AA357),LEN(AB357),AC357)</f>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AA357" s="10" t="s">
        <v>2183</v>
      </c>
      <c r="AB357" s="8" t="str">
        <f aca="false">IF(D357&lt;&gt;"No hacer",CONCATENATE(A357,"-",LEFT(C357),"-",IF(A356&lt;&gt;A357,1,IF(C356=C357,RIGHT(AB356)+1,1))))</f>
        <v>M5-MyM-2a-E-1</v>
      </c>
      <c r="AC357" s="8" t="str">
        <f aca="false">CONCATENATE(AB357,"-BR")</f>
        <v>M5-MyM-2a-E-1-BR</v>
      </c>
      <c r="AD357" s="5" t="s">
        <v>46</v>
      </c>
      <c r="AE357" s="5" t="s">
        <v>351</v>
      </c>
      <c r="AF357" s="5"/>
    </row>
    <row r="358" customFormat="false" ht="75" hidden="false" customHeight="true" outlineLevel="0" collapsed="false">
      <c r="A358" s="5" t="s">
        <v>2171</v>
      </c>
      <c r="B358" s="6" t="s">
        <v>2172</v>
      </c>
      <c r="C358" s="5" t="s">
        <v>48</v>
      </c>
      <c r="D358" s="5" t="s">
        <v>35</v>
      </c>
      <c r="E358" s="5"/>
      <c r="F358" s="7" t="s">
        <v>2184</v>
      </c>
      <c r="G358" s="7"/>
      <c r="H358" s="6"/>
      <c r="I358" s="5" t="s">
        <v>38</v>
      </c>
      <c r="J358" s="5" t="s">
        <v>592</v>
      </c>
      <c r="K358" s="6" t="s">
        <v>2180</v>
      </c>
      <c r="L358" s="6" t="s">
        <v>2181</v>
      </c>
      <c r="M358" s="11" t="s">
        <v>41</v>
      </c>
      <c r="N358" s="8" t="s">
        <v>2176</v>
      </c>
      <c r="O358" s="6" t="s">
        <v>2185</v>
      </c>
      <c r="P358" s="8"/>
      <c r="Q358" s="5"/>
      <c r="R358" s="8"/>
      <c r="S358" s="8"/>
      <c r="T358" s="8"/>
      <c r="U358" s="8"/>
      <c r="V358" s="8"/>
      <c r="W358" s="8"/>
      <c r="X358" s="8"/>
      <c r="Y358" s="5" t="s">
        <v>1918</v>
      </c>
      <c r="Z358" s="10" t="str">
        <f aca="false">REPLACE(AA358,SEARCH("M5-",AA358),LEN(AB358),AC358)</f>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AA358" s="10" t="s">
        <v>2186</v>
      </c>
      <c r="AB358" s="8" t="str">
        <f aca="false">IF(D358&lt;&gt;"No hacer",CONCATENATE(A358,"-",LEFT(C358),"-",IF(A357&lt;&gt;A358,1,IF(C357=C358,RIGHT(AB357)+1,1))))</f>
        <v>M5-MyM-2a-E-2</v>
      </c>
      <c r="AC358" s="8" t="str">
        <f aca="false">CONCATENATE(AB358,"-BR")</f>
        <v>M5-MyM-2a-E-2-BR</v>
      </c>
      <c r="AD358" s="5" t="s">
        <v>46</v>
      </c>
      <c r="AE358" s="5" t="s">
        <v>351</v>
      </c>
      <c r="AF358" s="5"/>
    </row>
    <row r="359" customFormat="false" ht="75" hidden="false" customHeight="true" outlineLevel="0" collapsed="false">
      <c r="A359" s="5" t="s">
        <v>2187</v>
      </c>
      <c r="B359" s="6" t="s">
        <v>2188</v>
      </c>
      <c r="C359" s="5" t="s">
        <v>34</v>
      </c>
      <c r="D359" s="5" t="s">
        <v>35</v>
      </c>
      <c r="E359" s="16"/>
      <c r="F359" s="6" t="s">
        <v>2189</v>
      </c>
      <c r="G359" s="6"/>
      <c r="H359" s="6"/>
      <c r="I359" s="5" t="s">
        <v>38</v>
      </c>
      <c r="J359" s="5" t="s">
        <v>654</v>
      </c>
      <c r="K359" s="6" t="s">
        <v>2190</v>
      </c>
      <c r="L359" s="6" t="s">
        <v>2191</v>
      </c>
      <c r="M359" s="5" t="s">
        <v>41</v>
      </c>
      <c r="N359" s="8" t="s">
        <v>2192</v>
      </c>
      <c r="O359" s="6" t="s">
        <v>2193</v>
      </c>
      <c r="P359" s="8" t="s">
        <v>2194</v>
      </c>
      <c r="Q359" s="5"/>
      <c r="R359" s="8"/>
      <c r="S359" s="8"/>
      <c r="T359" s="8"/>
      <c r="U359" s="8"/>
      <c r="V359" s="8"/>
      <c r="W359" s="8"/>
      <c r="X359" s="8"/>
      <c r="Y359" s="5" t="s">
        <v>1918</v>
      </c>
      <c r="Z359" s="10" t="str">
        <f aca="false">REPLACE(AA359,SEARCH("M5-",AA359),LEN(AB359),AC359)</f>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AA359" s="10" t="s">
        <v>2195</v>
      </c>
      <c r="AB359" s="8" t="str">
        <f aca="false">IF(D359&lt;&gt;"No hacer",CONCATENATE(A359,"-",LEFT(C359),"-",IF(A358&lt;&gt;A359,1,IF(C358=C359,RIGHT(AB358)+1,1))))</f>
        <v>M5-MyM-27a-I-1</v>
      </c>
      <c r="AC359" s="8" t="str">
        <f aca="false">CONCATENATE(AB359,"-BR")</f>
        <v>M5-MyM-27a-I-1-BR</v>
      </c>
      <c r="AD359" s="5" t="s">
        <v>46</v>
      </c>
      <c r="AE359" s="5" t="s">
        <v>351</v>
      </c>
      <c r="AF359" s="5"/>
    </row>
    <row r="360" customFormat="false" ht="75" hidden="false" customHeight="true" outlineLevel="0" collapsed="false">
      <c r="A360" s="5" t="s">
        <v>2187</v>
      </c>
      <c r="B360" s="6" t="s">
        <v>2188</v>
      </c>
      <c r="C360" s="5" t="s">
        <v>34</v>
      </c>
      <c r="D360" s="5" t="s">
        <v>35</v>
      </c>
      <c r="E360" s="16"/>
      <c r="F360" s="6" t="s">
        <v>2196</v>
      </c>
      <c r="G360" s="6"/>
      <c r="H360" s="6"/>
      <c r="I360" s="5" t="s">
        <v>38</v>
      </c>
      <c r="J360" s="5" t="s">
        <v>654</v>
      </c>
      <c r="K360" s="6" t="s">
        <v>2197</v>
      </c>
      <c r="L360" s="6" t="s">
        <v>2198</v>
      </c>
      <c r="M360" s="5" t="s">
        <v>41</v>
      </c>
      <c r="N360" s="8" t="s">
        <v>2192</v>
      </c>
      <c r="O360" s="6" t="s">
        <v>2199</v>
      </c>
      <c r="P360" s="8" t="s">
        <v>2200</v>
      </c>
      <c r="Q360" s="5"/>
      <c r="R360" s="8"/>
      <c r="S360" s="8"/>
      <c r="T360" s="8"/>
      <c r="U360" s="8"/>
      <c r="V360" s="8"/>
      <c r="W360" s="8"/>
      <c r="X360" s="8"/>
      <c r="Y360" s="5" t="s">
        <v>1918</v>
      </c>
      <c r="Z360" s="10" t="str">
        <f aca="false">REPLACE(AA360,SEARCH("M5-",AA360),LEN(AB360),AC360)</f>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AA360" s="10" t="s">
        <v>2201</v>
      </c>
      <c r="AB360" s="8" t="str">
        <f aca="false">IF(D360&lt;&gt;"No hacer",CONCATENATE(A360,"-",LEFT(C360),"-",IF(A359&lt;&gt;A360,1,IF(C359=C360,RIGHT(AB359)+1,1))))</f>
        <v>M5-MyM-27a-I-2</v>
      </c>
      <c r="AC360" s="8" t="str">
        <f aca="false">CONCATENATE(AB360,"-BR")</f>
        <v>M5-MyM-27a-I-2-BR</v>
      </c>
      <c r="AD360" s="5" t="s">
        <v>46</v>
      </c>
      <c r="AE360" s="5" t="s">
        <v>351</v>
      </c>
      <c r="AF360" s="5"/>
    </row>
    <row r="361" customFormat="false" ht="75" hidden="false" customHeight="true" outlineLevel="0" collapsed="false">
      <c r="A361" s="5" t="s">
        <v>2187</v>
      </c>
      <c r="B361" s="6" t="s">
        <v>2188</v>
      </c>
      <c r="C361" s="5" t="s">
        <v>48</v>
      </c>
      <c r="D361" s="5" t="s">
        <v>35</v>
      </c>
      <c r="E361" s="16"/>
      <c r="F361" s="6" t="s">
        <v>2202</v>
      </c>
      <c r="G361" s="6"/>
      <c r="H361" s="6"/>
      <c r="I361" s="5" t="s">
        <v>38</v>
      </c>
      <c r="J361" s="5" t="s">
        <v>52</v>
      </c>
      <c r="K361" s="6" t="s">
        <v>2203</v>
      </c>
      <c r="L361" s="6" t="s">
        <v>2204</v>
      </c>
      <c r="M361" s="11" t="s">
        <v>41</v>
      </c>
      <c r="N361" s="8" t="s">
        <v>2192</v>
      </c>
      <c r="O361" s="7" t="s">
        <v>2205</v>
      </c>
      <c r="P361" s="8"/>
      <c r="Q361" s="5"/>
      <c r="R361" s="8"/>
      <c r="S361" s="8"/>
      <c r="T361" s="8"/>
      <c r="U361" s="8"/>
      <c r="V361" s="8"/>
      <c r="W361" s="8"/>
      <c r="X361" s="8"/>
      <c r="Y361" s="5" t="s">
        <v>1918</v>
      </c>
      <c r="Z361" s="10" t="str">
        <f aca="false">REPLACE(AA361,SEARCH("M5-",AA361),LEN(AB361),AC361)</f>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AA361" s="10" t="s">
        <v>2206</v>
      </c>
      <c r="AB361" s="8" t="str">
        <f aca="false">IF(D361&lt;&gt;"No hacer",CONCATENATE(A361,"-",LEFT(C361),"-",IF(A360&lt;&gt;A361,1,IF(C360=C361,RIGHT(AB360)+1,1))))</f>
        <v>M5-MyM-27a-E-1</v>
      </c>
      <c r="AC361" s="8" t="str">
        <f aca="false">CONCATENATE(AB361,"-BR")</f>
        <v>M5-MyM-27a-E-1-BR</v>
      </c>
      <c r="AD361" s="5" t="s">
        <v>46</v>
      </c>
      <c r="AE361" s="5" t="s">
        <v>351</v>
      </c>
      <c r="AF361" s="5"/>
    </row>
    <row r="362" customFormat="false" ht="75" hidden="false" customHeight="true" outlineLevel="0" collapsed="false">
      <c r="A362" s="5" t="s">
        <v>2187</v>
      </c>
      <c r="B362" s="6" t="s">
        <v>2188</v>
      </c>
      <c r="C362" s="5" t="s">
        <v>48</v>
      </c>
      <c r="D362" s="5" t="s">
        <v>35</v>
      </c>
      <c r="E362" s="16"/>
      <c r="F362" s="6" t="s">
        <v>2207</v>
      </c>
      <c r="G362" s="6"/>
      <c r="H362" s="6"/>
      <c r="I362" s="5" t="s">
        <v>38</v>
      </c>
      <c r="J362" s="5" t="s">
        <v>52</v>
      </c>
      <c r="K362" s="6" t="s">
        <v>2208</v>
      </c>
      <c r="L362" s="6" t="s">
        <v>2209</v>
      </c>
      <c r="M362" s="11" t="s">
        <v>41</v>
      </c>
      <c r="N362" s="8" t="s">
        <v>2192</v>
      </c>
      <c r="O362" s="7" t="s">
        <v>2210</v>
      </c>
      <c r="P362" s="8"/>
      <c r="Q362" s="5"/>
      <c r="R362" s="8"/>
      <c r="S362" s="8"/>
      <c r="T362" s="8"/>
      <c r="U362" s="8"/>
      <c r="V362" s="8"/>
      <c r="W362" s="8"/>
      <c r="X362" s="8"/>
      <c r="Y362" s="5" t="s">
        <v>1918</v>
      </c>
      <c r="Z362" s="10" t="str">
        <f aca="false">REPLACE(AA362,SEARCH("M5-",AA362),LEN(AB362),AC362)</f>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AA362" s="10" t="s">
        <v>2211</v>
      </c>
      <c r="AB362" s="8" t="str">
        <f aca="false">IF(D362&lt;&gt;"No hacer",CONCATENATE(A362,"-",LEFT(C362),"-",IF(A361&lt;&gt;A362,1,IF(C361=C362,RIGHT(AB361)+1,1))))</f>
        <v>M5-MyM-27a-E-2</v>
      </c>
      <c r="AC362" s="8" t="str">
        <f aca="false">CONCATENATE(AB362,"-BR")</f>
        <v>M5-MyM-27a-E-2-BR</v>
      </c>
      <c r="AD362" s="5" t="s">
        <v>46</v>
      </c>
      <c r="AE362" s="5" t="s">
        <v>351</v>
      </c>
      <c r="AF362" s="5"/>
    </row>
    <row r="363" customFormat="false" ht="75" hidden="false" customHeight="true" outlineLevel="0" collapsed="false">
      <c r="A363" s="5" t="s">
        <v>2187</v>
      </c>
      <c r="B363" s="6" t="s">
        <v>2188</v>
      </c>
      <c r="C363" s="5" t="s">
        <v>48</v>
      </c>
      <c r="D363" s="5" t="s">
        <v>35</v>
      </c>
      <c r="E363" s="16"/>
      <c r="F363" s="8" t="s">
        <v>2212</v>
      </c>
      <c r="G363" s="8"/>
      <c r="H363" s="6"/>
      <c r="I363" s="5" t="s">
        <v>38</v>
      </c>
      <c r="J363" s="5" t="s">
        <v>52</v>
      </c>
      <c r="K363" s="6" t="s">
        <v>2213</v>
      </c>
      <c r="L363" s="6" t="s">
        <v>2214</v>
      </c>
      <c r="M363" s="11" t="s">
        <v>41</v>
      </c>
      <c r="N363" s="8" t="s">
        <v>2192</v>
      </c>
      <c r="O363" s="7" t="s">
        <v>2215</v>
      </c>
      <c r="P363" s="8"/>
      <c r="Q363" s="5"/>
      <c r="R363" s="8"/>
      <c r="S363" s="8"/>
      <c r="T363" s="8"/>
      <c r="U363" s="8"/>
      <c r="V363" s="8"/>
      <c r="W363" s="8"/>
      <c r="X363" s="8"/>
      <c r="Y363" s="5" t="s">
        <v>1918</v>
      </c>
      <c r="Z363" s="10" t="str">
        <f aca="false">REPLACE(AA363,SEARCH("M5-",AA363),LEN(AB363),AC363)</f>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AA363" s="10" t="s">
        <v>2216</v>
      </c>
      <c r="AB363" s="8" t="str">
        <f aca="false">IF(D363&lt;&gt;"No hacer",CONCATENATE(A363,"-",LEFT(C363),"-",IF(A362&lt;&gt;A363,1,IF(C362=C363,RIGHT(AB362)+1,1))))</f>
        <v>M5-MyM-27a-E-3</v>
      </c>
      <c r="AC363" s="8" t="str">
        <f aca="false">CONCATENATE(AB363,"-BR")</f>
        <v>M5-MyM-27a-E-3-BR</v>
      </c>
      <c r="AD363" s="5" t="s">
        <v>46</v>
      </c>
      <c r="AE363" s="5" t="s">
        <v>351</v>
      </c>
      <c r="AF363" s="5"/>
    </row>
    <row r="364" customFormat="false" ht="75" hidden="false" customHeight="true" outlineLevel="0" collapsed="false">
      <c r="A364" s="5" t="s">
        <v>2187</v>
      </c>
      <c r="B364" s="6" t="s">
        <v>2188</v>
      </c>
      <c r="C364" s="5" t="s">
        <v>58</v>
      </c>
      <c r="D364" s="5" t="s">
        <v>35</v>
      </c>
      <c r="E364" s="16"/>
      <c r="F364" s="6" t="s">
        <v>2217</v>
      </c>
      <c r="G364" s="6"/>
      <c r="H364" s="6"/>
      <c r="I364" s="5" t="s">
        <v>38</v>
      </c>
      <c r="J364" s="5" t="s">
        <v>592</v>
      </c>
      <c r="K364" s="6" t="s">
        <v>2218</v>
      </c>
      <c r="L364" s="6" t="s">
        <v>2219</v>
      </c>
      <c r="M364" s="5" t="s">
        <v>63</v>
      </c>
      <c r="N364" s="8"/>
      <c r="O364" s="8"/>
      <c r="P364" s="8"/>
      <c r="Q364" s="5"/>
      <c r="R364" s="8"/>
      <c r="S364" s="8" t="s">
        <v>2220</v>
      </c>
      <c r="T364" s="8" t="s">
        <v>2221</v>
      </c>
      <c r="U364" s="8" t="s">
        <v>2222</v>
      </c>
      <c r="V364" s="8" t="s">
        <v>2223</v>
      </c>
      <c r="W364" s="8"/>
      <c r="X364" s="8"/>
      <c r="Y364" s="5" t="s">
        <v>1918</v>
      </c>
      <c r="Z364" s="10" t="str">
        <f aca="false">REPLACE(AA364,SEARCH("M5-",AA364),LEN(AB364),AC364)</f>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AA364" s="10" t="s">
        <v>2224</v>
      </c>
      <c r="AB364" s="8" t="str">
        <f aca="false">IF(D364&lt;&gt;"No hacer",CONCATENATE(A364,"-",LEFT(C364),"-",IF(A363&lt;&gt;A364,1,IF(C363=C364,RIGHT(AB363)+1,1))))</f>
        <v>M5-MyM-27a-A-1</v>
      </c>
      <c r="AC364" s="8" t="str">
        <f aca="false">CONCATENATE(AB364,"-BR")</f>
        <v>M5-MyM-27a-A-1-BR</v>
      </c>
      <c r="AD364" s="5" t="s">
        <v>46</v>
      </c>
      <c r="AE364" s="5" t="s">
        <v>351</v>
      </c>
      <c r="AF364" s="5"/>
    </row>
    <row r="365" customFormat="false" ht="75" hidden="false" customHeight="true" outlineLevel="0" collapsed="false">
      <c r="A365" s="5" t="s">
        <v>2187</v>
      </c>
      <c r="B365" s="6" t="s">
        <v>2188</v>
      </c>
      <c r="C365" s="5" t="s">
        <v>58</v>
      </c>
      <c r="D365" s="5" t="s">
        <v>35</v>
      </c>
      <c r="E365" s="16"/>
      <c r="F365" s="6" t="s">
        <v>2225</v>
      </c>
      <c r="G365" s="6"/>
      <c r="H365" s="6"/>
      <c r="I365" s="5" t="s">
        <v>38</v>
      </c>
      <c r="J365" s="5" t="s">
        <v>592</v>
      </c>
      <c r="K365" s="6" t="s">
        <v>2226</v>
      </c>
      <c r="L365" s="6" t="s">
        <v>2227</v>
      </c>
      <c r="M365" s="5" t="s">
        <v>63</v>
      </c>
      <c r="N365" s="8"/>
      <c r="O365" s="8"/>
      <c r="P365" s="8"/>
      <c r="Q365" s="5"/>
      <c r="R365" s="8"/>
      <c r="S365" s="8" t="s">
        <v>2228</v>
      </c>
      <c r="T365" s="8" t="s">
        <v>2229</v>
      </c>
      <c r="U365" s="8" t="s">
        <v>2230</v>
      </c>
      <c r="V365" s="8" t="s">
        <v>2231</v>
      </c>
      <c r="W365" s="8"/>
      <c r="X365" s="8"/>
      <c r="Y365" s="5" t="s">
        <v>1918</v>
      </c>
      <c r="Z365" s="10" t="str">
        <f aca="false">REPLACE(AA365,SEARCH("M5-",AA365),LEN(AB365),AC365)</f>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AA365" s="10" t="s">
        <v>2232</v>
      </c>
      <c r="AB365" s="8" t="str">
        <f aca="false">IF(D365&lt;&gt;"No hacer",CONCATENATE(A365,"-",LEFT(C365),"-",IF(A364&lt;&gt;A365,1,IF(C364=C365,RIGHT(AB364)+1,1))))</f>
        <v>M5-MyM-27a-A-2</v>
      </c>
      <c r="AC365" s="8" t="str">
        <f aca="false">CONCATENATE(AB365,"-BR")</f>
        <v>M5-MyM-27a-A-2-BR</v>
      </c>
      <c r="AD365" s="5" t="s">
        <v>46</v>
      </c>
      <c r="AE365" s="5" t="s">
        <v>351</v>
      </c>
      <c r="AF365" s="5"/>
    </row>
    <row r="366" customFormat="false" ht="75" hidden="false" customHeight="true" outlineLevel="0" collapsed="false">
      <c r="A366" s="5" t="s">
        <v>2187</v>
      </c>
      <c r="B366" s="6" t="s">
        <v>2188</v>
      </c>
      <c r="C366" s="5" t="s">
        <v>58</v>
      </c>
      <c r="D366" s="5" t="s">
        <v>35</v>
      </c>
      <c r="E366" s="5"/>
      <c r="F366" s="6" t="s">
        <v>2233</v>
      </c>
      <c r="G366" s="6"/>
      <c r="H366" s="6"/>
      <c r="I366" s="5" t="s">
        <v>38</v>
      </c>
      <c r="J366" s="5" t="s">
        <v>592</v>
      </c>
      <c r="K366" s="6" t="s">
        <v>2234</v>
      </c>
      <c r="L366" s="6" t="s">
        <v>1981</v>
      </c>
      <c r="M366" s="5" t="s">
        <v>63</v>
      </c>
      <c r="N366" s="8"/>
      <c r="O366" s="8"/>
      <c r="P366" s="8"/>
      <c r="Q366" s="5"/>
      <c r="R366" s="8"/>
      <c r="S366" s="8" t="s">
        <v>2235</v>
      </c>
      <c r="T366" s="8" t="s">
        <v>2236</v>
      </c>
      <c r="U366" s="8" t="s">
        <v>2222</v>
      </c>
      <c r="V366" s="8" t="s">
        <v>2237</v>
      </c>
      <c r="W366" s="8"/>
      <c r="X366" s="8"/>
      <c r="Y366" s="5" t="s">
        <v>1918</v>
      </c>
      <c r="Z366" s="10" t="str">
        <f aca="false">REPLACE(AA366,SEARCH("M5-",AA366),LEN(AB366),AC366)</f>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AA366" s="10" t="s">
        <v>2238</v>
      </c>
      <c r="AB366" s="8" t="str">
        <f aca="false">IF(D366&lt;&gt;"No hacer",CONCATENATE(A366,"-",LEFT(C366),"-",IF(A365&lt;&gt;A366,1,IF(C365=C366,RIGHT(AB365)+1,1))))</f>
        <v>M5-MyM-27a-A-3</v>
      </c>
      <c r="AC366" s="8" t="str">
        <f aca="false">CONCATENATE(AB366,"-BR")</f>
        <v>M5-MyM-27a-A-3-BR</v>
      </c>
      <c r="AD366" s="5" t="s">
        <v>46</v>
      </c>
      <c r="AE366" s="5" t="s">
        <v>351</v>
      </c>
      <c r="AF366" s="5"/>
    </row>
    <row r="367" customFormat="false" ht="75" hidden="false" customHeight="true" outlineLevel="0" collapsed="false">
      <c r="A367" s="5" t="s">
        <v>2187</v>
      </c>
      <c r="B367" s="6" t="s">
        <v>2188</v>
      </c>
      <c r="C367" s="5" t="s">
        <v>58</v>
      </c>
      <c r="D367" s="5" t="s">
        <v>35</v>
      </c>
      <c r="E367" s="5"/>
      <c r="F367" s="6" t="s">
        <v>2239</v>
      </c>
      <c r="G367" s="6"/>
      <c r="H367" s="6"/>
      <c r="I367" s="5" t="s">
        <v>38</v>
      </c>
      <c r="J367" s="5" t="s">
        <v>592</v>
      </c>
      <c r="K367" s="6" t="s">
        <v>2240</v>
      </c>
      <c r="L367" s="6" t="s">
        <v>1967</v>
      </c>
      <c r="M367" s="5" t="s">
        <v>63</v>
      </c>
      <c r="N367" s="8"/>
      <c r="O367" s="8"/>
      <c r="P367" s="8"/>
      <c r="Q367" s="5"/>
      <c r="R367" s="8"/>
      <c r="S367" s="8" t="s">
        <v>2241</v>
      </c>
      <c r="T367" s="8" t="s">
        <v>2242</v>
      </c>
      <c r="U367" s="8" t="s">
        <v>2222</v>
      </c>
      <c r="V367" s="8" t="s">
        <v>2243</v>
      </c>
      <c r="W367" s="8"/>
      <c r="X367" s="8"/>
      <c r="Y367" s="5" t="s">
        <v>1918</v>
      </c>
      <c r="Z367" s="10" t="str">
        <f aca="false">REPLACE(AA367,SEARCH("M5-",AA367),LEN(AB367),AC367)</f>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AA367" s="10" t="s">
        <v>2244</v>
      </c>
      <c r="AB367" s="8" t="str">
        <f aca="false">IF(D367&lt;&gt;"No hacer",CONCATENATE(A367,"-",LEFT(C367),"-",IF(A366&lt;&gt;A367,1,IF(C366=C367,RIGHT(AB366)+1,1))))</f>
        <v>M5-MyM-27a-A-4</v>
      </c>
      <c r="AC367" s="8" t="str">
        <f aca="false">CONCATENATE(AB367,"-BR")</f>
        <v>M5-MyM-27a-A-4-BR</v>
      </c>
      <c r="AD367" s="5" t="s">
        <v>46</v>
      </c>
      <c r="AE367" s="5" t="s">
        <v>351</v>
      </c>
      <c r="AF367" s="5"/>
    </row>
    <row r="368" customFormat="false" ht="75" hidden="false" customHeight="true" outlineLevel="0" collapsed="false">
      <c r="A368" s="5" t="s">
        <v>2187</v>
      </c>
      <c r="B368" s="6" t="s">
        <v>2188</v>
      </c>
      <c r="C368" s="5" t="s">
        <v>58</v>
      </c>
      <c r="D368" s="5" t="s">
        <v>35</v>
      </c>
      <c r="E368" s="5"/>
      <c r="F368" s="6" t="s">
        <v>2245</v>
      </c>
      <c r="G368" s="6"/>
      <c r="H368" s="6"/>
      <c r="I368" s="5" t="s">
        <v>38</v>
      </c>
      <c r="J368" s="5" t="s">
        <v>592</v>
      </c>
      <c r="K368" s="6" t="s">
        <v>2246</v>
      </c>
      <c r="L368" s="6" t="s">
        <v>1988</v>
      </c>
      <c r="M368" s="5" t="s">
        <v>63</v>
      </c>
      <c r="N368" s="8"/>
      <c r="O368" s="8"/>
      <c r="P368" s="8"/>
      <c r="Q368" s="5"/>
      <c r="R368" s="8"/>
      <c r="S368" s="8" t="s">
        <v>2247</v>
      </c>
      <c r="T368" s="8" t="s">
        <v>2248</v>
      </c>
      <c r="U368" s="8" t="s">
        <v>2222</v>
      </c>
      <c r="V368" s="8" t="s">
        <v>2249</v>
      </c>
      <c r="W368" s="8"/>
      <c r="X368" s="8"/>
      <c r="Y368" s="5" t="s">
        <v>1918</v>
      </c>
      <c r="Z368" s="10" t="str">
        <f aca="false">REPLACE(AA368,SEARCH("M5-",AA368),LEN(AB368),AC368)</f>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AA368" s="10" t="s">
        <v>2250</v>
      </c>
      <c r="AB368" s="8" t="str">
        <f aca="false">IF(D368&lt;&gt;"No hacer",CONCATENATE(A368,"-",LEFT(C368),"-",IF(A367&lt;&gt;A368,1,IF(C367=C368,RIGHT(AB367)+1,1))))</f>
        <v>M5-MyM-27a-A-5</v>
      </c>
      <c r="AC368" s="8" t="str">
        <f aca="false">CONCATENATE(AB368,"-BR")</f>
        <v>M5-MyM-27a-A-5-BR</v>
      </c>
      <c r="AD368" s="5" t="s">
        <v>46</v>
      </c>
      <c r="AE368" s="5" t="s">
        <v>351</v>
      </c>
      <c r="AF368" s="5"/>
    </row>
    <row r="369" customFormat="false" ht="75" hidden="false" customHeight="true" outlineLevel="0" collapsed="false">
      <c r="A369" s="5" t="s">
        <v>2251</v>
      </c>
      <c r="B369" s="6" t="s">
        <v>2252</v>
      </c>
      <c r="C369" s="5" t="s">
        <v>34</v>
      </c>
      <c r="D369" s="5" t="s">
        <v>35</v>
      </c>
      <c r="E369" s="5"/>
      <c r="F369" s="8" t="s">
        <v>2253</v>
      </c>
      <c r="G369" s="8"/>
      <c r="H369" s="8"/>
      <c r="I369" s="5" t="s">
        <v>38</v>
      </c>
      <c r="J369" s="5" t="s">
        <v>1807</v>
      </c>
      <c r="K369" s="8" t="s">
        <v>2254</v>
      </c>
      <c r="L369" s="8" t="s">
        <v>2255</v>
      </c>
      <c r="M369" s="5" t="s">
        <v>41</v>
      </c>
      <c r="N369" s="6" t="s">
        <v>1997</v>
      </c>
      <c r="O369" s="7" t="s">
        <v>2256</v>
      </c>
      <c r="P369" s="8"/>
      <c r="Q369" s="5"/>
      <c r="R369" s="8"/>
      <c r="S369" s="8"/>
      <c r="T369" s="8"/>
      <c r="U369" s="8"/>
      <c r="V369" s="8"/>
      <c r="W369" s="8"/>
      <c r="X369" s="8"/>
      <c r="Y369" s="5" t="s">
        <v>1918</v>
      </c>
      <c r="Z369" s="10" t="str">
        <f aca="false">REPLACE(AA369,SEARCH("M5-",AA369),LEN(AB369),AC369)</f>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AA369" s="10" t="s">
        <v>2257</v>
      </c>
      <c r="AB369" s="8" t="str">
        <f aca="false">IF(D369&lt;&gt;"No hacer",CONCATENATE(A369,"-",LEFT(C369),"-",IF(A368&lt;&gt;A369,1,IF(C368=C369,RIGHT(AB368)+1,1))))</f>
        <v>M5-MyM-28a-I-1</v>
      </c>
      <c r="AC369" s="8" t="str">
        <f aca="false">CONCATENATE(AB369,"-BR")</f>
        <v>M5-MyM-28a-I-1-BR</v>
      </c>
      <c r="AD369" s="5" t="s">
        <v>46</v>
      </c>
      <c r="AE369" s="5" t="s">
        <v>351</v>
      </c>
      <c r="AF369" s="5"/>
    </row>
    <row r="370" customFormat="false" ht="75" hidden="false" customHeight="true" outlineLevel="0" collapsed="false">
      <c r="A370" s="5" t="s">
        <v>2251</v>
      </c>
      <c r="B370" s="6" t="s">
        <v>2252</v>
      </c>
      <c r="C370" s="5" t="s">
        <v>48</v>
      </c>
      <c r="D370" s="5" t="s">
        <v>35</v>
      </c>
      <c r="E370" s="5"/>
      <c r="F370" s="8" t="s">
        <v>2258</v>
      </c>
      <c r="G370" s="8"/>
      <c r="H370" s="8"/>
      <c r="I370" s="5" t="s">
        <v>38</v>
      </c>
      <c r="J370" s="5" t="s">
        <v>1807</v>
      </c>
      <c r="K370" s="6" t="s">
        <v>2259</v>
      </c>
      <c r="L370" s="6" t="s">
        <v>2260</v>
      </c>
      <c r="M370" s="5" t="s">
        <v>63</v>
      </c>
      <c r="N370" s="8"/>
      <c r="O370" s="8"/>
      <c r="P370" s="8"/>
      <c r="Q370" s="5" t="s">
        <v>51</v>
      </c>
      <c r="R370" s="8"/>
      <c r="S370" s="8" t="s">
        <v>2261</v>
      </c>
      <c r="T370" s="8" t="s">
        <v>2262</v>
      </c>
      <c r="U370" s="8" t="s">
        <v>2263</v>
      </c>
      <c r="V370" s="8" t="s">
        <v>2264</v>
      </c>
      <c r="W370" s="8"/>
      <c r="X370" s="8"/>
      <c r="Y370" s="5" t="s">
        <v>1918</v>
      </c>
      <c r="Z370" s="10" t="str">
        <f aca="false">REPLACE(AA370,SEARCH("M5-",AA370),LEN(AB370),AC370)</f>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AA370" s="10" t="s">
        <v>2265</v>
      </c>
      <c r="AB370" s="8" t="str">
        <f aca="false">IF(D370&lt;&gt;"No hacer",CONCATENATE(A370,"-",LEFT(C370),"-",IF(A369&lt;&gt;A370,1,IF(C369=C370,RIGHT(AB369)+1,1))))</f>
        <v>M5-MyM-28a-E-1</v>
      </c>
      <c r="AC370" s="8" t="str">
        <f aca="false">CONCATENATE(AB370,"-BR")</f>
        <v>M5-MyM-28a-E-1-BR</v>
      </c>
      <c r="AD370" s="5" t="s">
        <v>46</v>
      </c>
      <c r="AE370" s="5" t="s">
        <v>351</v>
      </c>
      <c r="AF370" s="5"/>
    </row>
    <row r="371" customFormat="false" ht="75" hidden="false" customHeight="true" outlineLevel="0" collapsed="false">
      <c r="A371" s="5" t="s">
        <v>2251</v>
      </c>
      <c r="B371" s="6" t="s">
        <v>2252</v>
      </c>
      <c r="C371" s="5" t="s">
        <v>58</v>
      </c>
      <c r="D371" s="5" t="s">
        <v>35</v>
      </c>
      <c r="E371" s="5"/>
      <c r="F371" s="6" t="s">
        <v>2266</v>
      </c>
      <c r="G371" s="6"/>
      <c r="H371" s="6" t="s">
        <v>2267</v>
      </c>
      <c r="I371" s="5" t="s">
        <v>38</v>
      </c>
      <c r="J371" s="5" t="s">
        <v>52</v>
      </c>
      <c r="K371" s="6" t="s">
        <v>2268</v>
      </c>
      <c r="L371" s="6" t="s">
        <v>2269</v>
      </c>
      <c r="M371" s="5" t="s">
        <v>63</v>
      </c>
      <c r="N371" s="8"/>
      <c r="O371" s="8"/>
      <c r="P371" s="8"/>
      <c r="Q371" s="5" t="s">
        <v>51</v>
      </c>
      <c r="R371" s="8"/>
      <c r="S371" s="8" t="s">
        <v>2270</v>
      </c>
      <c r="T371" s="8" t="s">
        <v>2271</v>
      </c>
      <c r="U371" s="8" t="s">
        <v>2262</v>
      </c>
      <c r="V371" s="8" t="s">
        <v>2272</v>
      </c>
      <c r="W371" s="8" t="s">
        <v>2273</v>
      </c>
      <c r="X371" s="8"/>
      <c r="Y371" s="5" t="s">
        <v>1918</v>
      </c>
      <c r="Z371" s="10" t="str">
        <f aca="false">REPLACE(AA371,SEARCH("M5-",AA371),LEN(AB371),AC371)</f>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AA371" s="10" t="s">
        <v>2274</v>
      </c>
      <c r="AB371" s="8" t="str">
        <f aca="false">IF(D371&lt;&gt;"No hacer",CONCATENATE(A371,"-",LEFT(C371),"-",IF(A370&lt;&gt;A371,1,IF(C370=C371,RIGHT(AB370)+1,1))))</f>
        <v>M5-MyM-28a-A-1</v>
      </c>
      <c r="AC371" s="8" t="str">
        <f aca="false">CONCATENATE(AB371,"-BR")</f>
        <v>M5-MyM-28a-A-1-BR</v>
      </c>
      <c r="AD371" s="5" t="s">
        <v>46</v>
      </c>
      <c r="AE371" s="5" t="s">
        <v>351</v>
      </c>
      <c r="AF371" s="5"/>
    </row>
    <row r="372" customFormat="false" ht="75" hidden="false" customHeight="true" outlineLevel="0" collapsed="false">
      <c r="A372" s="5" t="s">
        <v>2251</v>
      </c>
      <c r="B372" s="6" t="s">
        <v>2252</v>
      </c>
      <c r="C372" s="5" t="s">
        <v>58</v>
      </c>
      <c r="D372" s="5" t="s">
        <v>35</v>
      </c>
      <c r="E372" s="5"/>
      <c r="F372" s="6" t="s">
        <v>2275</v>
      </c>
      <c r="G372" s="6"/>
      <c r="H372" s="6"/>
      <c r="I372" s="5" t="s">
        <v>38</v>
      </c>
      <c r="J372" s="5" t="s">
        <v>52</v>
      </c>
      <c r="K372" s="6" t="s">
        <v>2276</v>
      </c>
      <c r="L372" s="6" t="s">
        <v>2277</v>
      </c>
      <c r="M372" s="5" t="s">
        <v>63</v>
      </c>
      <c r="N372" s="8"/>
      <c r="O372" s="8"/>
      <c r="P372" s="8"/>
      <c r="Q372" s="5" t="s">
        <v>51</v>
      </c>
      <c r="R372" s="8"/>
      <c r="S372" s="8" t="s">
        <v>2278</v>
      </c>
      <c r="T372" s="8" t="s">
        <v>2279</v>
      </c>
      <c r="U372" s="8" t="s">
        <v>2262</v>
      </c>
      <c r="V372" s="8" t="s">
        <v>2280</v>
      </c>
      <c r="W372" s="8" t="s">
        <v>2281</v>
      </c>
      <c r="X372" s="8"/>
      <c r="Y372" s="5" t="s">
        <v>1918</v>
      </c>
      <c r="Z372" s="10" t="str">
        <f aca="false">REPLACE(AA372,SEARCH("M5-",AA372),LEN(AB372),AC372)</f>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AA372" s="10" t="s">
        <v>2282</v>
      </c>
      <c r="AB372" s="8" t="str">
        <f aca="false">IF(D372&lt;&gt;"No hacer",CONCATENATE(A372,"-",LEFT(C372),"-",IF(A371&lt;&gt;A372,1,IF(C371=C372,RIGHT(AB371)+1,1))))</f>
        <v>M5-MyM-28a-A-2</v>
      </c>
      <c r="AC372" s="8" t="str">
        <f aca="false">CONCATENATE(AB372,"-BR")</f>
        <v>M5-MyM-28a-A-2-BR</v>
      </c>
      <c r="AD372" s="5" t="s">
        <v>46</v>
      </c>
      <c r="AE372" s="5" t="s">
        <v>351</v>
      </c>
      <c r="AF372" s="5"/>
    </row>
    <row r="373" customFormat="false" ht="75" hidden="false" customHeight="true" outlineLevel="0" collapsed="false">
      <c r="A373" s="5" t="s">
        <v>2251</v>
      </c>
      <c r="B373" s="6" t="s">
        <v>2252</v>
      </c>
      <c r="C373" s="5" t="s">
        <v>58</v>
      </c>
      <c r="D373" s="5" t="s">
        <v>35</v>
      </c>
      <c r="E373" s="5"/>
      <c r="F373" s="6" t="s">
        <v>2283</v>
      </c>
      <c r="G373" s="6"/>
      <c r="H373" s="6"/>
      <c r="I373" s="5" t="s">
        <v>38</v>
      </c>
      <c r="J373" s="5" t="s">
        <v>1807</v>
      </c>
      <c r="K373" s="6" t="s">
        <v>2284</v>
      </c>
      <c r="L373" s="6" t="s">
        <v>2285</v>
      </c>
      <c r="M373" s="5" t="s">
        <v>63</v>
      </c>
      <c r="N373" s="8"/>
      <c r="O373" s="8"/>
      <c r="P373" s="8"/>
      <c r="Q373" s="5" t="s">
        <v>51</v>
      </c>
      <c r="R373" s="8"/>
      <c r="S373" s="8" t="s">
        <v>2286</v>
      </c>
      <c r="T373" s="8" t="s">
        <v>2262</v>
      </c>
      <c r="U373" s="8" t="s">
        <v>2287</v>
      </c>
      <c r="V373" s="8" t="s">
        <v>2288</v>
      </c>
      <c r="W373" s="8"/>
      <c r="X373" s="8"/>
      <c r="Y373" s="5" t="s">
        <v>1918</v>
      </c>
      <c r="Z373" s="10" t="str">
        <f aca="false">REPLACE(AA373,SEARCH("M5-",AA373),LEN(AB373),AC373)</f>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AA373" s="10" t="s">
        <v>2289</v>
      </c>
      <c r="AB373" s="8" t="str">
        <f aca="false">IF(D373&lt;&gt;"No hacer",CONCATENATE(A373,"-",LEFT(C373),"-",IF(A372&lt;&gt;A373,1,IF(C372=C373,RIGHT(AB372)+1,1))))</f>
        <v>M5-MyM-28a-A-3</v>
      </c>
      <c r="AC373" s="8" t="str">
        <f aca="false">CONCATENATE(AB373,"-BR")</f>
        <v>M5-MyM-28a-A-3-BR</v>
      </c>
      <c r="AD373" s="5" t="s">
        <v>46</v>
      </c>
      <c r="AE373" s="5" t="s">
        <v>351</v>
      </c>
      <c r="AF373" s="5"/>
    </row>
    <row r="374" customFormat="false" ht="75" hidden="false" customHeight="true" outlineLevel="0" collapsed="false">
      <c r="A374" s="5" t="s">
        <v>2251</v>
      </c>
      <c r="B374" s="6" t="s">
        <v>2252</v>
      </c>
      <c r="C374" s="5" t="s">
        <v>58</v>
      </c>
      <c r="D374" s="5" t="s">
        <v>35</v>
      </c>
      <c r="E374" s="5"/>
      <c r="F374" s="6" t="s">
        <v>2290</v>
      </c>
      <c r="G374" s="6"/>
      <c r="H374" s="6"/>
      <c r="I374" s="5" t="s">
        <v>38</v>
      </c>
      <c r="J374" s="5" t="s">
        <v>1807</v>
      </c>
      <c r="K374" s="6" t="s">
        <v>2291</v>
      </c>
      <c r="L374" s="6" t="s">
        <v>2292</v>
      </c>
      <c r="M374" s="5" t="s">
        <v>63</v>
      </c>
      <c r="N374" s="8"/>
      <c r="O374" s="8"/>
      <c r="P374" s="8"/>
      <c r="Q374" s="5" t="s">
        <v>51</v>
      </c>
      <c r="R374" s="8"/>
      <c r="S374" s="8" t="s">
        <v>2293</v>
      </c>
      <c r="T374" s="8" t="s">
        <v>2262</v>
      </c>
      <c r="U374" s="8" t="s">
        <v>2294</v>
      </c>
      <c r="V374" s="8" t="s">
        <v>2295</v>
      </c>
      <c r="W374" s="8"/>
      <c r="X374" s="8"/>
      <c r="Y374" s="5" t="s">
        <v>1918</v>
      </c>
      <c r="Z374" s="10" t="str">
        <f aca="false">REPLACE(AA374,SEARCH("M5-",AA374),LEN(AB374),AC374)</f>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AA374" s="10" t="s">
        <v>2296</v>
      </c>
      <c r="AB374" s="8" t="str">
        <f aca="false">IF(D374&lt;&gt;"No hacer",CONCATENATE(A374,"-",LEFT(C374),"-",IF(A373&lt;&gt;A374,1,IF(C373=C374,RIGHT(AB373)+1,1))))</f>
        <v>M5-MyM-28a-A-4</v>
      </c>
      <c r="AC374" s="8" t="str">
        <f aca="false">CONCATENATE(AB374,"-BR")</f>
        <v>M5-MyM-28a-A-4-BR</v>
      </c>
      <c r="AD374" s="5" t="s">
        <v>46</v>
      </c>
      <c r="AE374" s="5" t="s">
        <v>351</v>
      </c>
      <c r="AF374" s="5"/>
    </row>
    <row r="375" customFormat="false" ht="75" hidden="false" customHeight="true" outlineLevel="0" collapsed="false">
      <c r="A375" s="5" t="s">
        <v>2251</v>
      </c>
      <c r="B375" s="6" t="s">
        <v>2252</v>
      </c>
      <c r="C375" s="5" t="s">
        <v>58</v>
      </c>
      <c r="D375" s="5" t="s">
        <v>35</v>
      </c>
      <c r="E375" s="5"/>
      <c r="F375" s="6" t="s">
        <v>2297</v>
      </c>
      <c r="G375" s="6"/>
      <c r="H375" s="6"/>
      <c r="I375" s="5" t="s">
        <v>38</v>
      </c>
      <c r="J375" s="5" t="s">
        <v>52</v>
      </c>
      <c r="K375" s="6" t="s">
        <v>2298</v>
      </c>
      <c r="L375" s="6" t="s">
        <v>2299</v>
      </c>
      <c r="M375" s="5" t="s">
        <v>63</v>
      </c>
      <c r="N375" s="8"/>
      <c r="O375" s="8"/>
      <c r="P375" s="8"/>
      <c r="Q375" s="5" t="s">
        <v>51</v>
      </c>
      <c r="R375" s="8"/>
      <c r="S375" s="8" t="s">
        <v>2300</v>
      </c>
      <c r="T375" s="8" t="s">
        <v>2301</v>
      </c>
      <c r="U375" s="8" t="s">
        <v>2262</v>
      </c>
      <c r="V375" s="8" t="s">
        <v>2302</v>
      </c>
      <c r="W375" s="8" t="s">
        <v>2303</v>
      </c>
      <c r="X375" s="9"/>
      <c r="Y375" s="5" t="s">
        <v>1918</v>
      </c>
      <c r="Z375" s="10" t="str">
        <f aca="false">REPLACE(AA375,SEARCH("M5-",AA375),LEN(AB375),AC375)</f>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AA375" s="10" t="s">
        <v>2304</v>
      </c>
      <c r="AB375" s="8" t="str">
        <f aca="false">IF(D375&lt;&gt;"No hacer",CONCATENATE(A375,"-",LEFT(C375),"-",IF(A374&lt;&gt;A375,1,IF(C374=C375,RIGHT(AB374)+1,1))))</f>
        <v>M5-MyM-28a-A-5</v>
      </c>
      <c r="AC375" s="8" t="str">
        <f aca="false">CONCATENATE(AB375,"-BR")</f>
        <v>M5-MyM-28a-A-5-BR</v>
      </c>
      <c r="AD375" s="5" t="s">
        <v>46</v>
      </c>
      <c r="AE375" s="5" t="s">
        <v>351</v>
      </c>
      <c r="AF375" s="5"/>
    </row>
    <row r="376" customFormat="false" ht="75" hidden="false" customHeight="true" outlineLevel="0" collapsed="false">
      <c r="A376" s="6" t="s">
        <v>2305</v>
      </c>
      <c r="B376" s="6" t="s">
        <v>2306</v>
      </c>
      <c r="C376" s="5" t="s">
        <v>34</v>
      </c>
      <c r="D376" s="5" t="s">
        <v>35</v>
      </c>
      <c r="E376" s="5"/>
      <c r="F376" s="6" t="s">
        <v>2307</v>
      </c>
      <c r="G376" s="6"/>
      <c r="H376" s="6"/>
      <c r="I376" s="5" t="s">
        <v>38</v>
      </c>
      <c r="J376" s="5" t="s">
        <v>116</v>
      </c>
      <c r="K376" s="7" t="s">
        <v>2308</v>
      </c>
      <c r="L376" s="7" t="s">
        <v>2309</v>
      </c>
      <c r="M376" s="11" t="s">
        <v>41</v>
      </c>
      <c r="N376" s="8" t="s">
        <v>2310</v>
      </c>
      <c r="O376" s="6" t="s">
        <v>2311</v>
      </c>
      <c r="P376" s="6" t="s">
        <v>2312</v>
      </c>
      <c r="Q376" s="5"/>
      <c r="R376" s="8"/>
      <c r="S376" s="8"/>
      <c r="T376" s="8"/>
      <c r="U376" s="8"/>
      <c r="V376" s="8"/>
      <c r="W376" s="8"/>
      <c r="X376" s="8"/>
      <c r="Y376" s="5" t="s">
        <v>1918</v>
      </c>
      <c r="Z376" s="10" t="str">
        <f aca="false">REPLACE(AA376,SEARCH("M5-",AA376),LEN(AB376),AC376)</f>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AA376" s="8" t="s">
        <v>2313</v>
      </c>
      <c r="AB376" s="8" t="str">
        <f aca="false">IF(D376&lt;&gt;"No hacer",CONCATENATE(A376,"-",LEFT(C376),"-",IF(A375&lt;&gt;A376,1,IF(C375=C376,RIGHT(AB375)+1,1))))</f>
        <v>M5-MyM-18a-I-1</v>
      </c>
      <c r="AC376" s="8" t="str">
        <f aca="false">CONCATENATE(AB376,"-BR")</f>
        <v>M5-MyM-18a-I-1-BR</v>
      </c>
      <c r="AD376" s="5" t="s">
        <v>46</v>
      </c>
      <c r="AE376" s="5"/>
      <c r="AF376" s="5"/>
    </row>
    <row r="377" customFormat="false" ht="75" hidden="false" customHeight="true" outlineLevel="0" collapsed="false">
      <c r="A377" s="6" t="s">
        <v>2305</v>
      </c>
      <c r="B377" s="6" t="s">
        <v>2306</v>
      </c>
      <c r="C377" s="5" t="s">
        <v>48</v>
      </c>
      <c r="D377" s="5" t="s">
        <v>35</v>
      </c>
      <c r="E377" s="5"/>
      <c r="F377" s="6" t="s">
        <v>2314</v>
      </c>
      <c r="G377" s="6"/>
      <c r="H377" s="6"/>
      <c r="I377" s="5" t="s">
        <v>38</v>
      </c>
      <c r="J377" s="5" t="s">
        <v>52</v>
      </c>
      <c r="K377" s="6" t="s">
        <v>2315</v>
      </c>
      <c r="L377" s="6" t="s">
        <v>2316</v>
      </c>
      <c r="M377" s="11" t="s">
        <v>41</v>
      </c>
      <c r="N377" s="8" t="s">
        <v>2310</v>
      </c>
      <c r="O377" s="6" t="s">
        <v>2317</v>
      </c>
      <c r="P377" s="6" t="s">
        <v>2318</v>
      </c>
      <c r="Q377" s="5"/>
      <c r="R377" s="8"/>
      <c r="S377" s="8"/>
      <c r="T377" s="8"/>
      <c r="U377" s="8"/>
      <c r="V377" s="8"/>
      <c r="W377" s="8"/>
      <c r="X377" s="8"/>
      <c r="Y377" s="5" t="s">
        <v>1918</v>
      </c>
      <c r="Z377" s="10" t="str">
        <f aca="false">REPLACE(AA377,SEARCH("M5-",AA377),LEN(AB377),AC377)</f>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AA377" s="8" t="s">
        <v>2319</v>
      </c>
      <c r="AB377" s="8" t="str">
        <f aca="false">IF(D377&lt;&gt;"No hacer",CONCATENATE(A377,"-",LEFT(C377),"-",IF(A376&lt;&gt;A377,1,IF(C376=C377,RIGHT(AB376)+1,1))))</f>
        <v>M5-MyM-18a-E-1</v>
      </c>
      <c r="AC377" s="8" t="str">
        <f aca="false">CONCATENATE(AB377,"-BR")</f>
        <v>M5-MyM-18a-E-1-BR</v>
      </c>
      <c r="AD377" s="5" t="s">
        <v>46</v>
      </c>
      <c r="AE377" s="5"/>
      <c r="AF377" s="5"/>
    </row>
    <row r="378" customFormat="false" ht="75" hidden="false" customHeight="true" outlineLevel="0" collapsed="false">
      <c r="A378" s="6" t="s">
        <v>2305</v>
      </c>
      <c r="B378" s="6" t="s">
        <v>2306</v>
      </c>
      <c r="C378" s="5" t="s">
        <v>48</v>
      </c>
      <c r="D378" s="5" t="s">
        <v>35</v>
      </c>
      <c r="E378" s="5"/>
      <c r="F378" s="6" t="s">
        <v>2320</v>
      </c>
      <c r="G378" s="6"/>
      <c r="H378" s="6"/>
      <c r="I378" s="5" t="s">
        <v>38</v>
      </c>
      <c r="J378" s="5" t="s">
        <v>52</v>
      </c>
      <c r="K378" s="6" t="s">
        <v>2321</v>
      </c>
      <c r="L378" s="6" t="s">
        <v>2322</v>
      </c>
      <c r="M378" s="11" t="s">
        <v>41</v>
      </c>
      <c r="N378" s="8" t="s">
        <v>2310</v>
      </c>
      <c r="O378" s="6" t="s">
        <v>2323</v>
      </c>
      <c r="P378" s="6" t="s">
        <v>2324</v>
      </c>
      <c r="Q378" s="5"/>
      <c r="R378" s="8"/>
      <c r="S378" s="8"/>
      <c r="T378" s="8"/>
      <c r="U378" s="8"/>
      <c r="V378" s="8"/>
      <c r="W378" s="8"/>
      <c r="X378" s="8"/>
      <c r="Y378" s="5" t="s">
        <v>1918</v>
      </c>
      <c r="Z378" s="10" t="str">
        <f aca="false">REPLACE(AA378,SEARCH("M5-",AA378),LEN(AB378),AC378)</f>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AA378" s="8" t="s">
        <v>2325</v>
      </c>
      <c r="AB378" s="8" t="str">
        <f aca="false">IF(D378&lt;&gt;"No hacer",CONCATENATE(A378,"-",LEFT(C378),"-",IF(A377&lt;&gt;A378,1,IF(C377=C378,RIGHT(AB377)+1,1))))</f>
        <v>M5-MyM-18a-E-2</v>
      </c>
      <c r="AC378" s="8" t="str">
        <f aca="false">CONCATENATE(AB378,"-BR")</f>
        <v>M5-MyM-18a-E-2-BR</v>
      </c>
      <c r="AD378" s="5" t="s">
        <v>46</v>
      </c>
      <c r="AE378" s="5"/>
      <c r="AF378" s="5"/>
    </row>
    <row r="379" customFormat="false" ht="75" hidden="false" customHeight="true" outlineLevel="0" collapsed="false">
      <c r="A379" s="6" t="s">
        <v>2305</v>
      </c>
      <c r="B379" s="6" t="s">
        <v>2306</v>
      </c>
      <c r="C379" s="5" t="s">
        <v>58</v>
      </c>
      <c r="D379" s="5" t="s">
        <v>35</v>
      </c>
      <c r="E379" s="5"/>
      <c r="F379" s="6" t="s">
        <v>2326</v>
      </c>
      <c r="G379" s="6"/>
      <c r="H379" s="6"/>
      <c r="I379" s="5" t="s">
        <v>38</v>
      </c>
      <c r="J379" s="5" t="s">
        <v>52</v>
      </c>
      <c r="K379" s="6" t="s">
        <v>2327</v>
      </c>
      <c r="L379" s="6" t="s">
        <v>2328</v>
      </c>
      <c r="M379" s="5" t="s">
        <v>63</v>
      </c>
      <c r="N379" s="8"/>
      <c r="O379" s="8"/>
      <c r="P379" s="8"/>
      <c r="Q379" s="5"/>
      <c r="R379" s="8"/>
      <c r="S379" s="8" t="s">
        <v>2329</v>
      </c>
      <c r="T379" s="8" t="s">
        <v>2330</v>
      </c>
      <c r="U379" s="8" t="s">
        <v>2331</v>
      </c>
      <c r="V379" s="8" t="s">
        <v>2332</v>
      </c>
      <c r="W379" s="8"/>
      <c r="X379" s="8"/>
      <c r="Y379" s="5" t="s">
        <v>1918</v>
      </c>
      <c r="Z379" s="10" t="str">
        <f aca="false">REPLACE(AA379,SEARCH("M5-",AA379),LEN(AB379),AC379)</f>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AA379" s="8" t="s">
        <v>2333</v>
      </c>
      <c r="AB379" s="8" t="str">
        <f aca="false">IF(D379&lt;&gt;"No hacer",CONCATENATE(A379,"-",LEFT(C379),"-",IF(A378&lt;&gt;A379,1,IF(C378=C379,RIGHT(AB378)+1,1))))</f>
        <v>M5-MyM-18a-A-1</v>
      </c>
      <c r="AC379" s="8" t="str">
        <f aca="false">CONCATENATE(AB379,"-BR")</f>
        <v>M5-MyM-18a-A-1-BR</v>
      </c>
      <c r="AD379" s="5" t="s">
        <v>46</v>
      </c>
      <c r="AE379" s="5"/>
      <c r="AF379" s="5"/>
    </row>
    <row r="380" customFormat="false" ht="75" hidden="false" customHeight="true" outlineLevel="0" collapsed="false">
      <c r="A380" s="6" t="s">
        <v>2305</v>
      </c>
      <c r="B380" s="6" t="s">
        <v>2306</v>
      </c>
      <c r="C380" s="5" t="s">
        <v>58</v>
      </c>
      <c r="D380" s="5" t="s">
        <v>35</v>
      </c>
      <c r="E380" s="5"/>
      <c r="F380" s="6" t="s">
        <v>2334</v>
      </c>
      <c r="G380" s="6"/>
      <c r="H380" s="6"/>
      <c r="I380" s="5" t="s">
        <v>38</v>
      </c>
      <c r="J380" s="5" t="s">
        <v>52</v>
      </c>
      <c r="K380" s="6" t="s">
        <v>2335</v>
      </c>
      <c r="L380" s="6" t="s">
        <v>2336</v>
      </c>
      <c r="M380" s="5" t="s">
        <v>63</v>
      </c>
      <c r="N380" s="8"/>
      <c r="O380" s="8"/>
      <c r="P380" s="8"/>
      <c r="Q380" s="5"/>
      <c r="R380" s="8"/>
      <c r="S380" s="8" t="s">
        <v>2337</v>
      </c>
      <c r="T380" s="8" t="s">
        <v>2338</v>
      </c>
      <c r="U380" s="8" t="s">
        <v>2331</v>
      </c>
      <c r="V380" s="8" t="s">
        <v>2339</v>
      </c>
      <c r="W380" s="8"/>
      <c r="X380" s="8"/>
      <c r="Y380" s="5" t="s">
        <v>1918</v>
      </c>
      <c r="Z380" s="10" t="str">
        <f aca="false">REPLACE(AA380,SEARCH("M5-",AA380),LEN(AB380),AC380)</f>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AA380" s="8" t="s">
        <v>2340</v>
      </c>
      <c r="AB380" s="8" t="str">
        <f aca="false">IF(D380&lt;&gt;"No hacer",CONCATENATE(A380,"-",LEFT(C380),"-",IF(A379&lt;&gt;A380,1,IF(C379=C380,RIGHT(AB379)+1,1))))</f>
        <v>M5-MyM-18a-A-2</v>
      </c>
      <c r="AC380" s="8" t="str">
        <f aca="false">CONCATENATE(AB380,"-BR")</f>
        <v>M5-MyM-18a-A-2-BR</v>
      </c>
      <c r="AD380" s="5" t="s">
        <v>46</v>
      </c>
      <c r="AE380" s="5"/>
      <c r="AF380" s="5"/>
    </row>
    <row r="381" customFormat="false" ht="75" hidden="false" customHeight="true" outlineLevel="0" collapsed="false">
      <c r="A381" s="6" t="s">
        <v>2305</v>
      </c>
      <c r="B381" s="6" t="s">
        <v>2306</v>
      </c>
      <c r="C381" s="5" t="s">
        <v>58</v>
      </c>
      <c r="D381" s="5" t="s">
        <v>35</v>
      </c>
      <c r="E381" s="5"/>
      <c r="F381" s="6" t="s">
        <v>2341</v>
      </c>
      <c r="G381" s="6"/>
      <c r="H381" s="6"/>
      <c r="I381" s="5" t="s">
        <v>38</v>
      </c>
      <c r="J381" s="5" t="s">
        <v>52</v>
      </c>
      <c r="K381" s="6" t="s">
        <v>2342</v>
      </c>
      <c r="L381" s="6" t="s">
        <v>2343</v>
      </c>
      <c r="M381" s="5" t="s">
        <v>63</v>
      </c>
      <c r="N381" s="8"/>
      <c r="O381" s="8"/>
      <c r="P381" s="8"/>
      <c r="Q381" s="5"/>
      <c r="R381" s="8"/>
      <c r="S381" s="8" t="s">
        <v>2344</v>
      </c>
      <c r="T381" s="8" t="s">
        <v>2345</v>
      </c>
      <c r="U381" s="8" t="s">
        <v>2331</v>
      </c>
      <c r="V381" s="8" t="s">
        <v>2346</v>
      </c>
      <c r="W381" s="8"/>
      <c r="X381" s="8"/>
      <c r="Y381" s="5" t="s">
        <v>1918</v>
      </c>
      <c r="Z381" s="10" t="str">
        <f aca="false">REPLACE(AA381,SEARCH("M5-",AA381),LEN(AB381),AC381)</f>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AA381" s="8" t="s">
        <v>2347</v>
      </c>
      <c r="AB381" s="8" t="str">
        <f aca="false">IF(D381&lt;&gt;"No hacer",CONCATENATE(A381,"-",LEFT(C381),"-",IF(A380&lt;&gt;A381,1,IF(C380=C381,RIGHT(AB380)+1,1))))</f>
        <v>M5-MyM-18a-A-3</v>
      </c>
      <c r="AC381" s="8" t="str">
        <f aca="false">CONCATENATE(AB381,"-BR")</f>
        <v>M5-MyM-18a-A-3-BR</v>
      </c>
      <c r="AD381" s="5" t="s">
        <v>46</v>
      </c>
      <c r="AE381" s="5"/>
      <c r="AF381" s="5"/>
    </row>
    <row r="382" customFormat="false" ht="75" hidden="false" customHeight="true" outlineLevel="0" collapsed="false">
      <c r="A382" s="6" t="s">
        <v>2305</v>
      </c>
      <c r="B382" s="6" t="s">
        <v>2306</v>
      </c>
      <c r="C382" s="5" t="s">
        <v>58</v>
      </c>
      <c r="D382" s="5" t="s">
        <v>35</v>
      </c>
      <c r="E382" s="5"/>
      <c r="F382" s="6" t="s">
        <v>2348</v>
      </c>
      <c r="G382" s="6"/>
      <c r="H382" s="6"/>
      <c r="I382" s="5" t="s">
        <v>38</v>
      </c>
      <c r="J382" s="5" t="s">
        <v>52</v>
      </c>
      <c r="K382" s="6" t="s">
        <v>2349</v>
      </c>
      <c r="L382" s="6" t="s">
        <v>2350</v>
      </c>
      <c r="M382" s="5" t="s">
        <v>63</v>
      </c>
      <c r="N382" s="8"/>
      <c r="O382" s="8"/>
      <c r="P382" s="8"/>
      <c r="Q382" s="5"/>
      <c r="R382" s="8"/>
      <c r="S382" s="8" t="s">
        <v>2351</v>
      </c>
      <c r="T382" s="8" t="s">
        <v>2352</v>
      </c>
      <c r="U382" s="8" t="s">
        <v>2331</v>
      </c>
      <c r="V382" s="8" t="s">
        <v>2353</v>
      </c>
      <c r="W382" s="8"/>
      <c r="X382" s="8"/>
      <c r="Y382" s="5" t="s">
        <v>1918</v>
      </c>
      <c r="Z382" s="10" t="str">
        <f aca="false">REPLACE(AA382,SEARCH("M5-",AA382),LEN(AB382),AC382)</f>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AA382" s="8" t="s">
        <v>2354</v>
      </c>
      <c r="AB382" s="8" t="str">
        <f aca="false">IF(D382&lt;&gt;"No hacer",CONCATENATE(A382,"-",LEFT(C382),"-",IF(A381&lt;&gt;A382,1,IF(C381=C382,RIGHT(AB381)+1,1))))</f>
        <v>M5-MyM-18a-A-4</v>
      </c>
      <c r="AC382" s="8" t="str">
        <f aca="false">CONCATENATE(AB382,"-BR")</f>
        <v>M5-MyM-18a-A-4-BR</v>
      </c>
      <c r="AD382" s="5" t="s">
        <v>46</v>
      </c>
      <c r="AE382" s="5"/>
      <c r="AF382" s="5"/>
    </row>
    <row r="383" customFormat="false" ht="75" hidden="false" customHeight="true" outlineLevel="0" collapsed="false">
      <c r="A383" s="6" t="s">
        <v>2305</v>
      </c>
      <c r="B383" s="6" t="s">
        <v>2306</v>
      </c>
      <c r="C383" s="5" t="s">
        <v>58</v>
      </c>
      <c r="D383" s="5" t="s">
        <v>35</v>
      </c>
      <c r="E383" s="5"/>
      <c r="F383" s="6" t="s">
        <v>2355</v>
      </c>
      <c r="G383" s="6"/>
      <c r="H383" s="6"/>
      <c r="I383" s="5" t="s">
        <v>38</v>
      </c>
      <c r="J383" s="5" t="s">
        <v>52</v>
      </c>
      <c r="K383" s="6" t="s">
        <v>2356</v>
      </c>
      <c r="L383" s="6" t="s">
        <v>2357</v>
      </c>
      <c r="M383" s="5" t="s">
        <v>63</v>
      </c>
      <c r="N383" s="8"/>
      <c r="O383" s="8"/>
      <c r="P383" s="8"/>
      <c r="Q383" s="5"/>
      <c r="R383" s="8"/>
      <c r="S383" s="8" t="s">
        <v>2358</v>
      </c>
      <c r="T383" s="8" t="s">
        <v>2359</v>
      </c>
      <c r="U383" s="8" t="s">
        <v>2331</v>
      </c>
      <c r="V383" s="8" t="s">
        <v>2360</v>
      </c>
      <c r="W383" s="8"/>
      <c r="X383" s="8"/>
      <c r="Y383" s="5" t="s">
        <v>1918</v>
      </c>
      <c r="Z383" s="10" t="str">
        <f aca="false">REPLACE(AA383,SEARCH("M5-",AA383),LEN(AB383),AC383)</f>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AA383" s="8" t="s">
        <v>2361</v>
      </c>
      <c r="AB383" s="8" t="str">
        <f aca="false">IF(D383&lt;&gt;"No hacer",CONCATENATE(A383,"-",LEFT(C383),"-",IF(A382&lt;&gt;A383,1,IF(C382=C383,RIGHT(AB382)+1,1))))</f>
        <v>M5-MyM-18a-A-5</v>
      </c>
      <c r="AC383" s="8" t="str">
        <f aca="false">CONCATENATE(AB383,"-BR")</f>
        <v>M5-MyM-18a-A-5-BR</v>
      </c>
      <c r="AD383" s="5" t="s">
        <v>46</v>
      </c>
      <c r="AE383" s="5"/>
      <c r="AF383" s="5"/>
    </row>
    <row r="384" customFormat="false" ht="75" hidden="false" customHeight="true" outlineLevel="0" collapsed="false">
      <c r="A384" s="5" t="s">
        <v>2362</v>
      </c>
      <c r="B384" s="6" t="s">
        <v>2363</v>
      </c>
      <c r="C384" s="5" t="s">
        <v>34</v>
      </c>
      <c r="D384" s="5" t="s">
        <v>35</v>
      </c>
      <c r="E384" s="5"/>
      <c r="F384" s="7" t="s">
        <v>2364</v>
      </c>
      <c r="G384" s="7"/>
      <c r="H384" s="7" t="s">
        <v>2117</v>
      </c>
      <c r="I384" s="5" t="s">
        <v>38</v>
      </c>
      <c r="J384" s="5" t="s">
        <v>1807</v>
      </c>
      <c r="K384" s="6" t="s">
        <v>2118</v>
      </c>
      <c r="L384" s="6" t="s">
        <v>2365</v>
      </c>
      <c r="M384" s="11" t="s">
        <v>41</v>
      </c>
      <c r="N384" s="6" t="s">
        <v>2120</v>
      </c>
      <c r="O384" s="8" t="s">
        <v>2366</v>
      </c>
      <c r="P384" s="8"/>
      <c r="Q384" s="5" t="s">
        <v>51</v>
      </c>
      <c r="R384" s="8"/>
      <c r="S384" s="8"/>
      <c r="T384" s="8"/>
      <c r="U384" s="8"/>
      <c r="V384" s="8"/>
      <c r="W384" s="8"/>
      <c r="X384" s="8"/>
      <c r="Y384" s="5" t="s">
        <v>1918</v>
      </c>
      <c r="Z384" s="10" t="str">
        <f aca="false">REPLACE(AA384,SEARCH("M5-",AA384),LEN(AB384),AC384)</f>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AA384" s="6" t="s">
        <v>2367</v>
      </c>
      <c r="AB384" s="8" t="str">
        <f aca="false">IF(D384&lt;&gt;"No hacer",CONCATENATE(A384,"-",LEFT(C384),"-",IF(A383&lt;&gt;A384,1,IF(C383=C384,RIGHT(AB383)+1,1))))</f>
        <v>M5-MyM-18b-I-1</v>
      </c>
      <c r="AC384" s="8" t="str">
        <f aca="false">CONCATENATE(AB384,"-BR")</f>
        <v>M5-MyM-18b-I-1-BR</v>
      </c>
      <c r="AD384" s="5" t="s">
        <v>46</v>
      </c>
      <c r="AE384" s="5"/>
      <c r="AF384" s="5"/>
    </row>
    <row r="385" customFormat="false" ht="75" hidden="false" customHeight="true" outlineLevel="0" collapsed="false">
      <c r="A385" s="5" t="s">
        <v>2362</v>
      </c>
      <c r="B385" s="6" t="s">
        <v>2363</v>
      </c>
      <c r="C385" s="5" t="s">
        <v>48</v>
      </c>
      <c r="D385" s="5" t="s">
        <v>35</v>
      </c>
      <c r="E385" s="5"/>
      <c r="F385" s="7" t="s">
        <v>2368</v>
      </c>
      <c r="G385" s="7"/>
      <c r="H385" s="6"/>
      <c r="I385" s="5" t="s">
        <v>38</v>
      </c>
      <c r="J385" s="5" t="s">
        <v>1807</v>
      </c>
      <c r="K385" s="8" t="s">
        <v>2369</v>
      </c>
      <c r="L385" s="8" t="s">
        <v>2370</v>
      </c>
      <c r="M385" s="5" t="s">
        <v>63</v>
      </c>
      <c r="N385" s="8"/>
      <c r="O385" s="8"/>
      <c r="P385" s="8"/>
      <c r="Q385" s="5"/>
      <c r="R385" s="8"/>
      <c r="S385" s="8" t="s">
        <v>2371</v>
      </c>
      <c r="T385" s="8" t="s">
        <v>2262</v>
      </c>
      <c r="U385" s="8" t="s">
        <v>2372</v>
      </c>
      <c r="V385" s="8" t="s">
        <v>2373</v>
      </c>
      <c r="W385" s="8"/>
      <c r="X385" s="8"/>
      <c r="Y385" s="5" t="s">
        <v>1918</v>
      </c>
      <c r="Z385" s="10" t="str">
        <f aca="false">REPLACE(AA385,SEARCH("M5-",AA385),LEN(AB385),AC385)</f>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AA385" s="6" t="s">
        <v>2374</v>
      </c>
      <c r="AB385" s="8" t="str">
        <f aca="false">IF(D385&lt;&gt;"No hacer",CONCATENATE(A385,"-",LEFT(C385),"-",IF(A384&lt;&gt;A385,1,IF(C384=C385,RIGHT(AB384)+1,1))))</f>
        <v>M5-MyM-18b-E-1</v>
      </c>
      <c r="AC385" s="8" t="str">
        <f aca="false">CONCATENATE(AB385,"-BR")</f>
        <v>M5-MyM-18b-E-1-BR</v>
      </c>
      <c r="AD385" s="5" t="s">
        <v>46</v>
      </c>
      <c r="AE385" s="5"/>
      <c r="AF385" s="5"/>
    </row>
    <row r="386" customFormat="false" ht="75" hidden="false" customHeight="true" outlineLevel="0" collapsed="false">
      <c r="A386" s="5" t="s">
        <v>2362</v>
      </c>
      <c r="B386" s="6" t="s">
        <v>2363</v>
      </c>
      <c r="C386" s="5" t="s">
        <v>58</v>
      </c>
      <c r="D386" s="5" t="s">
        <v>35</v>
      </c>
      <c r="E386" s="5"/>
      <c r="F386" s="6" t="s">
        <v>2375</v>
      </c>
      <c r="G386" s="6"/>
      <c r="H386" s="6" t="s">
        <v>2376</v>
      </c>
      <c r="I386" s="5" t="s">
        <v>38</v>
      </c>
      <c r="J386" s="5" t="s">
        <v>52</v>
      </c>
      <c r="K386" s="6" t="s">
        <v>2377</v>
      </c>
      <c r="L386" s="6" t="s">
        <v>2378</v>
      </c>
      <c r="M386" s="5" t="s">
        <v>63</v>
      </c>
      <c r="N386" s="8"/>
      <c r="O386" s="8"/>
      <c r="P386" s="8"/>
      <c r="Q386" s="5"/>
      <c r="R386" s="8"/>
      <c r="S386" s="8" t="s">
        <v>2379</v>
      </c>
      <c r="T386" s="8" t="s">
        <v>2380</v>
      </c>
      <c r="U386" s="8" t="s">
        <v>2381</v>
      </c>
      <c r="V386" s="8" t="s">
        <v>2382</v>
      </c>
      <c r="W386" s="8" t="s">
        <v>2383</v>
      </c>
      <c r="X386" s="8"/>
      <c r="Y386" s="5" t="s">
        <v>1918</v>
      </c>
      <c r="Z386" s="10" t="str">
        <f aca="false">REPLACE(AA386,SEARCH("M5-",AA386),LEN(AB386),AC386)</f>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AA386" s="6" t="s">
        <v>2384</v>
      </c>
      <c r="AB386" s="8" t="str">
        <f aca="false">IF(D386&lt;&gt;"No hacer",CONCATENATE(A386,"-",LEFT(C386),"-",IF(A385&lt;&gt;A386,1,IF(C385=C386,RIGHT(AB385)+1,1))))</f>
        <v>M5-MyM-18b-A-1</v>
      </c>
      <c r="AC386" s="8" t="str">
        <f aca="false">CONCATENATE(AB386,"-BR")</f>
        <v>M5-MyM-18b-A-1-BR</v>
      </c>
      <c r="AD386" s="5" t="s">
        <v>46</v>
      </c>
      <c r="AE386" s="5"/>
      <c r="AF386" s="5"/>
    </row>
    <row r="387" customFormat="false" ht="75" hidden="false" customHeight="true" outlineLevel="0" collapsed="false">
      <c r="A387" s="5" t="s">
        <v>2362</v>
      </c>
      <c r="B387" s="6" t="s">
        <v>2363</v>
      </c>
      <c r="C387" s="5" t="s">
        <v>58</v>
      </c>
      <c r="D387" s="5" t="s">
        <v>35</v>
      </c>
      <c r="E387" s="5"/>
      <c r="F387" s="6" t="s">
        <v>2385</v>
      </c>
      <c r="G387" s="6"/>
      <c r="H387" s="6"/>
      <c r="I387" s="5" t="s">
        <v>38</v>
      </c>
      <c r="J387" s="5" t="s">
        <v>1807</v>
      </c>
      <c r="K387" s="6" t="s">
        <v>2386</v>
      </c>
      <c r="L387" s="6" t="s">
        <v>2387</v>
      </c>
      <c r="M387" s="5" t="s">
        <v>63</v>
      </c>
      <c r="N387" s="8"/>
      <c r="O387" s="8"/>
      <c r="P387" s="8"/>
      <c r="Q387" s="5"/>
      <c r="R387" s="8"/>
      <c r="S387" s="8" t="s">
        <v>2388</v>
      </c>
      <c r="T387" s="8" t="s">
        <v>2389</v>
      </c>
      <c r="U387" s="8" t="s">
        <v>2390</v>
      </c>
      <c r="V387" s="8" t="s">
        <v>2391</v>
      </c>
      <c r="W387" s="8"/>
      <c r="X387" s="8"/>
      <c r="Y387" s="5" t="s">
        <v>1918</v>
      </c>
      <c r="Z387" s="10" t="str">
        <f aca="false">REPLACE(AA387,SEARCH("M5-",AA387),LEN(AB387),AC387)</f>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AA387" s="6" t="s">
        <v>2392</v>
      </c>
      <c r="AB387" s="8" t="str">
        <f aca="false">IF(D387&lt;&gt;"No hacer",CONCATENATE(A387,"-",LEFT(C387),"-",IF(A386&lt;&gt;A387,1,IF(C386=C387,RIGHT(AB386)+1,1))))</f>
        <v>M5-MyM-18b-A-2</v>
      </c>
      <c r="AC387" s="8" t="str">
        <f aca="false">CONCATENATE(AB387,"-BR")</f>
        <v>M5-MyM-18b-A-2-BR</v>
      </c>
      <c r="AD387" s="5" t="s">
        <v>46</v>
      </c>
      <c r="AE387" s="5"/>
      <c r="AF387" s="5"/>
    </row>
    <row r="388" customFormat="false" ht="75" hidden="false" customHeight="true" outlineLevel="0" collapsed="false">
      <c r="A388" s="5" t="s">
        <v>2362</v>
      </c>
      <c r="B388" s="6" t="s">
        <v>2363</v>
      </c>
      <c r="C388" s="5" t="s">
        <v>58</v>
      </c>
      <c r="D388" s="5" t="s">
        <v>35</v>
      </c>
      <c r="E388" s="5"/>
      <c r="F388" s="6" t="s">
        <v>2393</v>
      </c>
      <c r="G388" s="6"/>
      <c r="H388" s="6"/>
      <c r="I388" s="5" t="s">
        <v>38</v>
      </c>
      <c r="J388" s="5" t="s">
        <v>52</v>
      </c>
      <c r="K388" s="6" t="s">
        <v>2394</v>
      </c>
      <c r="L388" s="6" t="s">
        <v>2395</v>
      </c>
      <c r="M388" s="5" t="s">
        <v>63</v>
      </c>
      <c r="N388" s="8"/>
      <c r="O388" s="8"/>
      <c r="P388" s="8"/>
      <c r="Q388" s="5"/>
      <c r="R388" s="8"/>
      <c r="S388" s="8" t="s">
        <v>2396</v>
      </c>
      <c r="T388" s="8" t="s">
        <v>2397</v>
      </c>
      <c r="U388" s="8" t="s">
        <v>2398</v>
      </c>
      <c r="V388" s="8" t="s">
        <v>2399</v>
      </c>
      <c r="W388" s="8" t="s">
        <v>2400</v>
      </c>
      <c r="X388" s="8"/>
      <c r="Y388" s="5" t="s">
        <v>1918</v>
      </c>
      <c r="Z388" s="10" t="str">
        <f aca="false">REPLACE(AA388,SEARCH("M5-",AA388),LEN(AB388),AC388)</f>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AA388" s="6" t="s">
        <v>2401</v>
      </c>
      <c r="AB388" s="8" t="str">
        <f aca="false">IF(D388&lt;&gt;"No hacer",CONCATENATE(A388,"-",LEFT(C388),"-",IF(A387&lt;&gt;A388,1,IF(C387=C388,RIGHT(AB387)+1,1))))</f>
        <v>M5-MyM-18b-A-3</v>
      </c>
      <c r="AC388" s="8" t="str">
        <f aca="false">CONCATENATE(AB388,"-BR")</f>
        <v>M5-MyM-18b-A-3-BR</v>
      </c>
      <c r="AD388" s="5" t="s">
        <v>46</v>
      </c>
      <c r="AE388" s="5"/>
      <c r="AF388" s="5"/>
    </row>
    <row r="389" customFormat="false" ht="75" hidden="false" customHeight="true" outlineLevel="0" collapsed="false">
      <c r="A389" s="5" t="s">
        <v>2362</v>
      </c>
      <c r="B389" s="6" t="s">
        <v>2363</v>
      </c>
      <c r="C389" s="5" t="s">
        <v>58</v>
      </c>
      <c r="D389" s="5" t="s">
        <v>35</v>
      </c>
      <c r="E389" s="5"/>
      <c r="F389" s="6" t="s">
        <v>2402</v>
      </c>
      <c r="G389" s="6"/>
      <c r="H389" s="6" t="s">
        <v>2403</v>
      </c>
      <c r="I389" s="5" t="s">
        <v>38</v>
      </c>
      <c r="J389" s="5" t="s">
        <v>1807</v>
      </c>
      <c r="K389" s="6" t="s">
        <v>2404</v>
      </c>
      <c r="L389" s="6" t="s">
        <v>2405</v>
      </c>
      <c r="M389" s="5" t="s">
        <v>63</v>
      </c>
      <c r="N389" s="8"/>
      <c r="O389" s="8"/>
      <c r="P389" s="8"/>
      <c r="Q389" s="5"/>
      <c r="R389" s="8"/>
      <c r="S389" s="8" t="s">
        <v>2406</v>
      </c>
      <c r="T389" s="8" t="s">
        <v>2407</v>
      </c>
      <c r="U389" s="8" t="s">
        <v>2408</v>
      </c>
      <c r="V389" s="8" t="s">
        <v>2409</v>
      </c>
      <c r="W389" s="8"/>
      <c r="X389" s="8"/>
      <c r="Y389" s="5" t="s">
        <v>1918</v>
      </c>
      <c r="Z389" s="10" t="str">
        <f aca="false">REPLACE(AA389,SEARCH("M5-",AA389),LEN(AB389),AC389)</f>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AA389" s="6" t="s">
        <v>2410</v>
      </c>
      <c r="AB389" s="8" t="str">
        <f aca="false">IF(D389&lt;&gt;"No hacer",CONCATENATE(A389,"-",LEFT(C389),"-",IF(A388&lt;&gt;A389,1,IF(C388=C389,RIGHT(AB388)+1,1))))</f>
        <v>M5-MyM-18b-A-4</v>
      </c>
      <c r="AC389" s="8" t="str">
        <f aca="false">CONCATENATE(AB389,"-BR")</f>
        <v>M5-MyM-18b-A-4-BR</v>
      </c>
      <c r="AD389" s="5" t="s">
        <v>46</v>
      </c>
      <c r="AE389" s="5"/>
      <c r="AF389" s="5"/>
    </row>
    <row r="390" customFormat="false" ht="75" hidden="false" customHeight="true" outlineLevel="0" collapsed="false">
      <c r="A390" s="5" t="s">
        <v>2362</v>
      </c>
      <c r="B390" s="6" t="s">
        <v>2363</v>
      </c>
      <c r="C390" s="5" t="s">
        <v>58</v>
      </c>
      <c r="D390" s="5" t="s">
        <v>35</v>
      </c>
      <c r="E390" s="5"/>
      <c r="F390" s="6" t="s">
        <v>2411</v>
      </c>
      <c r="G390" s="6"/>
      <c r="H390" s="6"/>
      <c r="I390" s="5" t="s">
        <v>38</v>
      </c>
      <c r="J390" s="5" t="s">
        <v>52</v>
      </c>
      <c r="K390" s="6" t="s">
        <v>2412</v>
      </c>
      <c r="L390" s="6" t="s">
        <v>2413</v>
      </c>
      <c r="M390" s="5" t="s">
        <v>63</v>
      </c>
      <c r="N390" s="8"/>
      <c r="O390" s="8"/>
      <c r="P390" s="8"/>
      <c r="Q390" s="5"/>
      <c r="R390" s="8"/>
      <c r="S390" s="8" t="s">
        <v>2414</v>
      </c>
      <c r="T390" s="8" t="s">
        <v>2415</v>
      </c>
      <c r="U390" s="8" t="s">
        <v>2416</v>
      </c>
      <c r="V390" s="8" t="s">
        <v>2417</v>
      </c>
      <c r="W390" s="8" t="s">
        <v>2418</v>
      </c>
      <c r="X390" s="8"/>
      <c r="Y390" s="5" t="s">
        <v>1918</v>
      </c>
      <c r="Z390" s="10" t="str">
        <f aca="false">REPLACE(AA390,SEARCH("M5-",AA390),LEN(AB390),AC390)</f>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AA390" s="6" t="s">
        <v>2419</v>
      </c>
      <c r="AB390" s="8" t="str">
        <f aca="false">IF(D390&lt;&gt;"No hacer",CONCATENATE(A390,"-",LEFT(C390),"-",IF(A389&lt;&gt;A390,1,IF(C389=C390,RIGHT(AB389)+1,1))))</f>
        <v>M5-MyM-18b-A-5</v>
      </c>
      <c r="AC390" s="8" t="str">
        <f aca="false">CONCATENATE(AB390,"-BR")</f>
        <v>M5-MyM-18b-A-5-BR</v>
      </c>
      <c r="AD390" s="5" t="s">
        <v>46</v>
      </c>
      <c r="AE390" s="5"/>
      <c r="AF390" s="5"/>
    </row>
    <row r="391" customFormat="false" ht="75" hidden="false" customHeight="true" outlineLevel="0" collapsed="false">
      <c r="A391" s="5" t="s">
        <v>2420</v>
      </c>
      <c r="B391" s="6" t="s">
        <v>2421</v>
      </c>
      <c r="C391" s="5" t="s">
        <v>34</v>
      </c>
      <c r="D391" s="5" t="s">
        <v>35</v>
      </c>
      <c r="E391" s="5"/>
      <c r="F391" s="6" t="s">
        <v>2422</v>
      </c>
      <c r="G391" s="6"/>
      <c r="H391" s="6"/>
      <c r="I391" s="5" t="s">
        <v>38</v>
      </c>
      <c r="J391" s="5" t="s">
        <v>2053</v>
      </c>
      <c r="K391" s="6" t="s">
        <v>2423</v>
      </c>
      <c r="L391" s="6"/>
      <c r="M391" s="11" t="s">
        <v>41</v>
      </c>
      <c r="N391" s="6" t="s">
        <v>2424</v>
      </c>
      <c r="O391" s="6" t="s">
        <v>2425</v>
      </c>
      <c r="P391" s="8"/>
      <c r="Q391" s="5"/>
      <c r="R391" s="8"/>
      <c r="S391" s="8"/>
      <c r="T391" s="8"/>
      <c r="U391" s="8"/>
      <c r="V391" s="8"/>
      <c r="W391" s="8"/>
      <c r="X391" s="8"/>
      <c r="Y391" s="5" t="s">
        <v>1918</v>
      </c>
      <c r="Z391" s="10" t="str">
        <f aca="false">REPLACE(AA391,SEARCH("M5-",AA391),LEN(AB391),AC391)</f>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AA391" s="10" t="s">
        <v>2426</v>
      </c>
      <c r="AB391" s="8" t="str">
        <f aca="false">IF(D391&lt;&gt;"No hacer",CONCATENATE(A391,"-",LEFT(C391),"-",IF(A390&lt;&gt;A391,1,IF(C390=C391,RIGHT(AB390)+1,1))))</f>
        <v>M5-MyM-3a-I-1</v>
      </c>
      <c r="AC391" s="8" t="str">
        <f aca="false">CONCATENATE(AB391,"-BR")</f>
        <v>M5-MyM-3a-I-1-BR</v>
      </c>
      <c r="AD391" s="5" t="s">
        <v>46</v>
      </c>
      <c r="AE391" s="5" t="s">
        <v>351</v>
      </c>
      <c r="AF391" s="5"/>
    </row>
    <row r="392" customFormat="false" ht="75" hidden="false" customHeight="true" outlineLevel="0" collapsed="false">
      <c r="A392" s="5" t="s">
        <v>2420</v>
      </c>
      <c r="B392" s="6" t="s">
        <v>2421</v>
      </c>
      <c r="C392" s="5" t="s">
        <v>48</v>
      </c>
      <c r="D392" s="5" t="s">
        <v>35</v>
      </c>
      <c r="E392" s="5"/>
      <c r="F392" s="6" t="s">
        <v>2427</v>
      </c>
      <c r="G392" s="6"/>
      <c r="H392" s="6"/>
      <c r="I392" s="5" t="s">
        <v>38</v>
      </c>
      <c r="J392" s="5" t="s">
        <v>592</v>
      </c>
      <c r="K392" s="6" t="s">
        <v>2428</v>
      </c>
      <c r="L392" s="7" t="s">
        <v>2429</v>
      </c>
      <c r="M392" s="11" t="s">
        <v>41</v>
      </c>
      <c r="N392" s="6" t="s">
        <v>2424</v>
      </c>
      <c r="O392" s="6" t="s">
        <v>2430</v>
      </c>
      <c r="P392" s="8"/>
      <c r="Q392" s="5"/>
      <c r="R392" s="8"/>
      <c r="S392" s="8"/>
      <c r="T392" s="8"/>
      <c r="U392" s="8"/>
      <c r="V392" s="8"/>
      <c r="W392" s="8"/>
      <c r="X392" s="8"/>
      <c r="Y392" s="5" t="s">
        <v>1918</v>
      </c>
      <c r="Z392" s="10" t="str">
        <f aca="false">REPLACE(AA392,SEARCH("M5-",AA392),LEN(AB392),AC392)</f>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AA392" s="10" t="s">
        <v>2431</v>
      </c>
      <c r="AB392" s="8" t="str">
        <f aca="false">IF(D392&lt;&gt;"No hacer",CONCATENATE(A392,"-",LEFT(C392),"-",IF(A391&lt;&gt;A392,1,IF(C391=C392,RIGHT(AB391)+1,1))))</f>
        <v>M5-MyM-3a-E-1</v>
      </c>
      <c r="AC392" s="8" t="str">
        <f aca="false">CONCATENATE(AB392,"-BR")</f>
        <v>M5-MyM-3a-E-1-BR</v>
      </c>
      <c r="AD392" s="5" t="s">
        <v>46</v>
      </c>
      <c r="AE392" s="5" t="s">
        <v>351</v>
      </c>
      <c r="AF392" s="5"/>
    </row>
    <row r="393" customFormat="false" ht="75" hidden="false" customHeight="true" outlineLevel="0" collapsed="false">
      <c r="A393" s="5" t="s">
        <v>2420</v>
      </c>
      <c r="B393" s="6" t="s">
        <v>2421</v>
      </c>
      <c r="C393" s="5" t="s">
        <v>48</v>
      </c>
      <c r="D393" s="5" t="s">
        <v>35</v>
      </c>
      <c r="E393" s="5"/>
      <c r="F393" s="6" t="s">
        <v>2432</v>
      </c>
      <c r="G393" s="6"/>
      <c r="H393" s="6"/>
      <c r="I393" s="5" t="s">
        <v>38</v>
      </c>
      <c r="J393" s="5" t="s">
        <v>592</v>
      </c>
      <c r="K393" s="6" t="s">
        <v>2433</v>
      </c>
      <c r="L393" s="7" t="s">
        <v>2434</v>
      </c>
      <c r="M393" s="11" t="s">
        <v>41</v>
      </c>
      <c r="N393" s="6" t="s">
        <v>2424</v>
      </c>
      <c r="O393" s="6" t="s">
        <v>2435</v>
      </c>
      <c r="P393" s="8"/>
      <c r="Q393" s="5"/>
      <c r="R393" s="8"/>
      <c r="S393" s="8"/>
      <c r="T393" s="8"/>
      <c r="U393" s="8"/>
      <c r="V393" s="8"/>
      <c r="W393" s="8"/>
      <c r="X393" s="8"/>
      <c r="Y393" s="5" t="s">
        <v>1918</v>
      </c>
      <c r="Z393" s="10" t="str">
        <f aca="false">REPLACE(AA393,SEARCH("M5-",AA393),LEN(AB393),AC393)</f>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AA393" s="10" t="s">
        <v>2436</v>
      </c>
      <c r="AB393" s="8" t="str">
        <f aca="false">IF(D393&lt;&gt;"No hacer",CONCATENATE(A393,"-",LEFT(C393),"-",IF(A392&lt;&gt;A393,1,IF(C392=C393,RIGHT(AB392)+1,1))))</f>
        <v>M5-MyM-3a-E-2</v>
      </c>
      <c r="AC393" s="8" t="str">
        <f aca="false">CONCATENATE(AB393,"-BR")</f>
        <v>M5-MyM-3a-E-2-BR</v>
      </c>
      <c r="AD393" s="5" t="s">
        <v>46</v>
      </c>
      <c r="AE393" s="5" t="s">
        <v>351</v>
      </c>
      <c r="AF393" s="5"/>
    </row>
    <row r="394" customFormat="false" ht="75" hidden="false" customHeight="true" outlineLevel="0" collapsed="false">
      <c r="A394" s="5" t="s">
        <v>2420</v>
      </c>
      <c r="B394" s="6" t="s">
        <v>2421</v>
      </c>
      <c r="C394" s="5" t="s">
        <v>48</v>
      </c>
      <c r="D394" s="5" t="s">
        <v>35</v>
      </c>
      <c r="E394" s="5"/>
      <c r="F394" s="6" t="s">
        <v>2437</v>
      </c>
      <c r="G394" s="6"/>
      <c r="H394" s="6"/>
      <c r="I394" s="5" t="s">
        <v>38</v>
      </c>
      <c r="J394" s="5" t="s">
        <v>592</v>
      </c>
      <c r="K394" s="6" t="s">
        <v>2438</v>
      </c>
      <c r="L394" s="7" t="s">
        <v>2439</v>
      </c>
      <c r="M394" s="11" t="s">
        <v>41</v>
      </c>
      <c r="N394" s="6" t="s">
        <v>2424</v>
      </c>
      <c r="O394" s="6" t="s">
        <v>2440</v>
      </c>
      <c r="P394" s="8"/>
      <c r="Q394" s="5"/>
      <c r="R394" s="8"/>
      <c r="S394" s="8"/>
      <c r="T394" s="8"/>
      <c r="U394" s="8"/>
      <c r="V394" s="8"/>
      <c r="W394" s="8"/>
      <c r="X394" s="8"/>
      <c r="Y394" s="5" t="s">
        <v>1918</v>
      </c>
      <c r="Z394" s="10" t="str">
        <f aca="false">REPLACE(AA394,SEARCH("M5-",AA394),LEN(AB394),AC394)</f>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AA394" s="10" t="s">
        <v>2441</v>
      </c>
      <c r="AB394" s="8" t="str">
        <f aca="false">IF(D394&lt;&gt;"No hacer",CONCATENATE(A394,"-",LEFT(C394),"-",IF(A393&lt;&gt;A394,1,IF(C393=C394,RIGHT(AB393)+1,1))))</f>
        <v>M5-MyM-3a-E-3</v>
      </c>
      <c r="AC394" s="8" t="str">
        <f aca="false">CONCATENATE(AB394,"-BR")</f>
        <v>M5-MyM-3a-E-3-BR</v>
      </c>
      <c r="AD394" s="5" t="s">
        <v>46</v>
      </c>
      <c r="AE394" s="5" t="s">
        <v>351</v>
      </c>
      <c r="AF394" s="5"/>
    </row>
    <row r="395" customFormat="false" ht="75" hidden="false" customHeight="true" outlineLevel="0" collapsed="false">
      <c r="A395" s="5" t="s">
        <v>2442</v>
      </c>
      <c r="B395" s="6" t="s">
        <v>2443</v>
      </c>
      <c r="C395" s="5" t="s">
        <v>34</v>
      </c>
      <c r="D395" s="5" t="s">
        <v>35</v>
      </c>
      <c r="E395" s="5"/>
      <c r="F395" s="6" t="s">
        <v>2444</v>
      </c>
      <c r="G395" s="6"/>
      <c r="H395" s="6"/>
      <c r="I395" s="5" t="s">
        <v>38</v>
      </c>
      <c r="J395" s="5" t="s">
        <v>654</v>
      </c>
      <c r="K395" s="6" t="s">
        <v>2445</v>
      </c>
      <c r="L395" s="6" t="s">
        <v>2446</v>
      </c>
      <c r="M395" s="5" t="s">
        <v>41</v>
      </c>
      <c r="N395" s="6" t="s">
        <v>2447</v>
      </c>
      <c r="O395" s="6" t="s">
        <v>2448</v>
      </c>
      <c r="P395" s="8" t="s">
        <v>2449</v>
      </c>
      <c r="Q395" s="5"/>
      <c r="R395" s="8"/>
      <c r="S395" s="8"/>
      <c r="T395" s="8"/>
      <c r="U395" s="8"/>
      <c r="V395" s="8"/>
      <c r="W395" s="8"/>
      <c r="X395" s="8"/>
      <c r="Y395" s="5" t="s">
        <v>1918</v>
      </c>
      <c r="Z395" s="10" t="str">
        <f aca="false">REPLACE(AA395,SEARCH("M5-",AA395),LEN(AB395),AC395)</f>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AA395" s="10" t="s">
        <v>2450</v>
      </c>
      <c r="AB395" s="8" t="str">
        <f aca="false">IF(D395&lt;&gt;"No hacer",CONCATENATE(A395,"-",LEFT(C395),"-",IF(A394&lt;&gt;A395,1,IF(C394=C395,RIGHT(AB394)+1,1))))</f>
        <v>M5-MyM-29a-I-1</v>
      </c>
      <c r="AC395" s="8" t="str">
        <f aca="false">CONCATENATE(AB395,"-BR")</f>
        <v>M5-MyM-29a-I-1-BR</v>
      </c>
      <c r="AD395" s="5" t="s">
        <v>46</v>
      </c>
      <c r="AE395" s="5" t="s">
        <v>351</v>
      </c>
      <c r="AF395" s="5"/>
    </row>
    <row r="396" customFormat="false" ht="75" hidden="false" customHeight="true" outlineLevel="0" collapsed="false">
      <c r="A396" s="5" t="s">
        <v>2442</v>
      </c>
      <c r="B396" s="6" t="s">
        <v>2443</v>
      </c>
      <c r="C396" s="5" t="s">
        <v>34</v>
      </c>
      <c r="D396" s="5" t="s">
        <v>35</v>
      </c>
      <c r="E396" s="5"/>
      <c r="F396" s="6" t="s">
        <v>2451</v>
      </c>
      <c r="G396" s="6"/>
      <c r="H396" s="6"/>
      <c r="I396" s="5" t="s">
        <v>38</v>
      </c>
      <c r="J396" s="5" t="s">
        <v>654</v>
      </c>
      <c r="K396" s="6" t="s">
        <v>2452</v>
      </c>
      <c r="L396" s="6" t="s">
        <v>2453</v>
      </c>
      <c r="M396" s="5" t="s">
        <v>41</v>
      </c>
      <c r="N396" s="6" t="s">
        <v>2447</v>
      </c>
      <c r="O396" s="6" t="s">
        <v>2454</v>
      </c>
      <c r="P396" s="8" t="s">
        <v>2455</v>
      </c>
      <c r="Q396" s="5"/>
      <c r="R396" s="8"/>
      <c r="S396" s="8"/>
      <c r="T396" s="8"/>
      <c r="U396" s="8"/>
      <c r="V396" s="8"/>
      <c r="W396" s="8"/>
      <c r="X396" s="8"/>
      <c r="Y396" s="5" t="s">
        <v>1918</v>
      </c>
      <c r="Z396" s="10" t="str">
        <f aca="false">REPLACE(AA396,SEARCH("M5-",AA396),LEN(AB396),AC396)</f>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AA396" s="10" t="s">
        <v>2456</v>
      </c>
      <c r="AB396" s="8" t="str">
        <f aca="false">IF(D396&lt;&gt;"No hacer",CONCATENATE(A396,"-",LEFT(C396),"-",IF(A395&lt;&gt;A396,1,IF(C395=C396,RIGHT(AB395)+1,1))))</f>
        <v>M5-MyM-29a-I-2</v>
      </c>
      <c r="AC396" s="8" t="str">
        <f aca="false">CONCATENATE(AB396,"-BR")</f>
        <v>M5-MyM-29a-I-2-BR</v>
      </c>
      <c r="AD396" s="5" t="s">
        <v>46</v>
      </c>
      <c r="AE396" s="5" t="s">
        <v>351</v>
      </c>
      <c r="AF396" s="5"/>
    </row>
    <row r="397" customFormat="false" ht="75" hidden="false" customHeight="true" outlineLevel="0" collapsed="false">
      <c r="A397" s="5" t="s">
        <v>2442</v>
      </c>
      <c r="B397" s="6" t="s">
        <v>2443</v>
      </c>
      <c r="C397" s="5" t="s">
        <v>48</v>
      </c>
      <c r="D397" s="5" t="s">
        <v>35</v>
      </c>
      <c r="E397" s="16"/>
      <c r="F397" s="6" t="s">
        <v>2457</v>
      </c>
      <c r="G397" s="6"/>
      <c r="H397" s="6"/>
      <c r="I397" s="5" t="s">
        <v>38</v>
      </c>
      <c r="J397" s="5" t="s">
        <v>52</v>
      </c>
      <c r="K397" s="6" t="s">
        <v>2458</v>
      </c>
      <c r="L397" s="6" t="s">
        <v>2459</v>
      </c>
      <c r="M397" s="11" t="s">
        <v>41</v>
      </c>
      <c r="N397" s="6" t="s">
        <v>2447</v>
      </c>
      <c r="O397" s="7" t="s">
        <v>2460</v>
      </c>
      <c r="P397" s="8"/>
      <c r="Q397" s="5"/>
      <c r="R397" s="8"/>
      <c r="S397" s="8"/>
      <c r="T397" s="8"/>
      <c r="U397" s="8"/>
      <c r="V397" s="8"/>
      <c r="W397" s="8"/>
      <c r="X397" s="8"/>
      <c r="Y397" s="5" t="s">
        <v>1918</v>
      </c>
      <c r="Z397" s="10" t="str">
        <f aca="false">REPLACE(AA397,SEARCH("M5-",AA397),LEN(AB397),AC397)</f>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AA397" s="10" t="s">
        <v>2461</v>
      </c>
      <c r="AB397" s="8" t="str">
        <f aca="false">IF(D397&lt;&gt;"No hacer",CONCATENATE(A397,"-",LEFT(C397),"-",IF(A396&lt;&gt;A397,1,IF(C396=C397,RIGHT(AB396)+1,1))))</f>
        <v>M5-MyM-29a-E-1</v>
      </c>
      <c r="AC397" s="8" t="str">
        <f aca="false">CONCATENATE(AB397,"-BR")</f>
        <v>M5-MyM-29a-E-1-BR</v>
      </c>
      <c r="AD397" s="5" t="s">
        <v>46</v>
      </c>
      <c r="AE397" s="5" t="s">
        <v>351</v>
      </c>
      <c r="AF397" s="5"/>
    </row>
    <row r="398" customFormat="false" ht="75" hidden="false" customHeight="true" outlineLevel="0" collapsed="false">
      <c r="A398" s="5" t="s">
        <v>2442</v>
      </c>
      <c r="B398" s="6" t="s">
        <v>2443</v>
      </c>
      <c r="C398" s="5" t="s">
        <v>48</v>
      </c>
      <c r="D398" s="5" t="s">
        <v>35</v>
      </c>
      <c r="E398" s="16"/>
      <c r="F398" s="6" t="s">
        <v>2462</v>
      </c>
      <c r="G398" s="6"/>
      <c r="H398" s="6"/>
      <c r="I398" s="5" t="s">
        <v>38</v>
      </c>
      <c r="J398" s="5" t="s">
        <v>52</v>
      </c>
      <c r="K398" s="6" t="s">
        <v>2463</v>
      </c>
      <c r="L398" s="6" t="s">
        <v>2464</v>
      </c>
      <c r="M398" s="11" t="s">
        <v>41</v>
      </c>
      <c r="N398" s="6" t="s">
        <v>2447</v>
      </c>
      <c r="O398" s="7" t="s">
        <v>2465</v>
      </c>
      <c r="P398" s="8"/>
      <c r="Q398" s="5"/>
      <c r="R398" s="8"/>
      <c r="S398" s="8"/>
      <c r="T398" s="8"/>
      <c r="U398" s="8"/>
      <c r="V398" s="8"/>
      <c r="W398" s="8"/>
      <c r="X398" s="8"/>
      <c r="Y398" s="5" t="s">
        <v>1918</v>
      </c>
      <c r="Z398" s="10" t="str">
        <f aca="false">REPLACE(AA398,SEARCH("M5-",AA398),LEN(AB398),AC398)</f>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AA398" s="10" t="s">
        <v>2466</v>
      </c>
      <c r="AB398" s="8" t="str">
        <f aca="false">IF(D398&lt;&gt;"No hacer",CONCATENATE(A398,"-",LEFT(C398),"-",IF(A397&lt;&gt;A398,1,IF(C397=C398,RIGHT(AB397)+1,1))))</f>
        <v>M5-MyM-29a-E-2</v>
      </c>
      <c r="AC398" s="8" t="str">
        <f aca="false">CONCATENATE(AB398,"-BR")</f>
        <v>M5-MyM-29a-E-2-BR</v>
      </c>
      <c r="AD398" s="5" t="s">
        <v>46</v>
      </c>
      <c r="AE398" s="5" t="s">
        <v>351</v>
      </c>
      <c r="AF398" s="5"/>
    </row>
    <row r="399" customFormat="false" ht="75" hidden="false" customHeight="true" outlineLevel="0" collapsed="false">
      <c r="A399" s="5" t="s">
        <v>2442</v>
      </c>
      <c r="B399" s="6" t="s">
        <v>2443</v>
      </c>
      <c r="C399" s="5" t="s">
        <v>48</v>
      </c>
      <c r="D399" s="5" t="s">
        <v>35</v>
      </c>
      <c r="E399" s="16"/>
      <c r="F399" s="6" t="s">
        <v>2467</v>
      </c>
      <c r="G399" s="6"/>
      <c r="H399" s="6"/>
      <c r="I399" s="5" t="s">
        <v>38</v>
      </c>
      <c r="J399" s="5" t="s">
        <v>52</v>
      </c>
      <c r="K399" s="6" t="s">
        <v>2468</v>
      </c>
      <c r="L399" s="6" t="s">
        <v>2469</v>
      </c>
      <c r="M399" s="11" t="s">
        <v>41</v>
      </c>
      <c r="N399" s="6" t="s">
        <v>2447</v>
      </c>
      <c r="O399" s="7" t="s">
        <v>2470</v>
      </c>
      <c r="P399" s="8"/>
      <c r="Q399" s="5"/>
      <c r="R399" s="8"/>
      <c r="S399" s="8"/>
      <c r="T399" s="8"/>
      <c r="U399" s="8"/>
      <c r="V399" s="8"/>
      <c r="W399" s="8"/>
      <c r="X399" s="8"/>
      <c r="Y399" s="5" t="s">
        <v>1918</v>
      </c>
      <c r="Z399" s="10" t="str">
        <f aca="false">REPLACE(AA399,SEARCH("M5-",AA399),LEN(AB399),AC399)</f>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AA399" s="10" t="s">
        <v>2471</v>
      </c>
      <c r="AB399" s="8" t="str">
        <f aca="false">IF(D399&lt;&gt;"No hacer",CONCATENATE(A399,"-",LEFT(C399),"-",IF(A398&lt;&gt;A399,1,IF(C398=C399,RIGHT(AB398)+1,1))))</f>
        <v>M5-MyM-29a-E-3</v>
      </c>
      <c r="AC399" s="8" t="str">
        <f aca="false">CONCATENATE(AB399,"-BR")</f>
        <v>M5-MyM-29a-E-3-BR</v>
      </c>
      <c r="AD399" s="5" t="s">
        <v>46</v>
      </c>
      <c r="AE399" s="5" t="s">
        <v>351</v>
      </c>
      <c r="AF399" s="5"/>
    </row>
    <row r="400" customFormat="false" ht="75" hidden="false" customHeight="true" outlineLevel="0" collapsed="false">
      <c r="A400" s="5" t="s">
        <v>2442</v>
      </c>
      <c r="B400" s="6" t="s">
        <v>2443</v>
      </c>
      <c r="C400" s="5" t="s">
        <v>58</v>
      </c>
      <c r="D400" s="5" t="s">
        <v>35</v>
      </c>
      <c r="E400" s="5"/>
      <c r="F400" s="6" t="s">
        <v>2472</v>
      </c>
      <c r="G400" s="6"/>
      <c r="H400" s="6"/>
      <c r="I400" s="5" t="s">
        <v>38</v>
      </c>
      <c r="J400" s="5" t="s">
        <v>52</v>
      </c>
      <c r="K400" s="6" t="s">
        <v>2473</v>
      </c>
      <c r="L400" s="6" t="s">
        <v>1959</v>
      </c>
      <c r="M400" s="5" t="s">
        <v>63</v>
      </c>
      <c r="N400" s="8"/>
      <c r="O400" s="8"/>
      <c r="P400" s="8"/>
      <c r="Q400" s="5"/>
      <c r="R400" s="8"/>
      <c r="S400" s="8" t="s">
        <v>2474</v>
      </c>
      <c r="T400" s="8" t="s">
        <v>2475</v>
      </c>
      <c r="U400" s="8" t="s">
        <v>2476</v>
      </c>
      <c r="V400" s="8" t="s">
        <v>2477</v>
      </c>
      <c r="W400" s="8"/>
      <c r="X400" s="8"/>
      <c r="Y400" s="5" t="s">
        <v>1918</v>
      </c>
      <c r="Z400" s="10" t="str">
        <f aca="false">REPLACE(AA400,SEARCH("M5-",AA400),LEN(AB400),AC400)</f>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AA400" s="10" t="s">
        <v>2478</v>
      </c>
      <c r="AB400" s="8" t="str">
        <f aca="false">IF(D400&lt;&gt;"No hacer",CONCATENATE(A400,"-",LEFT(C400),"-",IF(A399&lt;&gt;A400,1,IF(C399=C400,RIGHT(AB399)+1,1))))</f>
        <v>M5-MyM-29a-A-1</v>
      </c>
      <c r="AC400" s="8" t="str">
        <f aca="false">CONCATENATE(AB400,"-BR")</f>
        <v>M5-MyM-29a-A-1-BR</v>
      </c>
      <c r="AD400" s="5" t="s">
        <v>46</v>
      </c>
      <c r="AE400" s="5" t="s">
        <v>351</v>
      </c>
      <c r="AF400" s="5"/>
    </row>
    <row r="401" customFormat="false" ht="75" hidden="false" customHeight="true" outlineLevel="0" collapsed="false">
      <c r="A401" s="5" t="s">
        <v>2442</v>
      </c>
      <c r="B401" s="6" t="s">
        <v>2443</v>
      </c>
      <c r="C401" s="5" t="s">
        <v>58</v>
      </c>
      <c r="D401" s="5" t="s">
        <v>35</v>
      </c>
      <c r="E401" s="5"/>
      <c r="F401" s="6" t="s">
        <v>2479</v>
      </c>
      <c r="G401" s="6"/>
      <c r="H401" s="6"/>
      <c r="I401" s="5" t="s">
        <v>38</v>
      </c>
      <c r="J401" s="5" t="s">
        <v>52</v>
      </c>
      <c r="K401" s="6" t="s">
        <v>2480</v>
      </c>
      <c r="L401" s="6" t="s">
        <v>1988</v>
      </c>
      <c r="M401" s="5" t="s">
        <v>63</v>
      </c>
      <c r="N401" s="8"/>
      <c r="O401" s="8"/>
      <c r="P401" s="8"/>
      <c r="Q401" s="5"/>
      <c r="R401" s="8"/>
      <c r="S401" s="8" t="s">
        <v>2481</v>
      </c>
      <c r="T401" s="8" t="s">
        <v>2482</v>
      </c>
      <c r="U401" s="8" t="s">
        <v>2476</v>
      </c>
      <c r="V401" s="8" t="s">
        <v>2483</v>
      </c>
      <c r="W401" s="8"/>
      <c r="X401" s="8"/>
      <c r="Y401" s="5" t="s">
        <v>1918</v>
      </c>
      <c r="Z401" s="10" t="str">
        <f aca="false">REPLACE(AA401,SEARCH("M5-",AA401),LEN(AB401),AC401)</f>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AA401" s="10" t="s">
        <v>2484</v>
      </c>
      <c r="AB401" s="8" t="str">
        <f aca="false">IF(D401&lt;&gt;"No hacer",CONCATENATE(A401,"-",LEFT(C401),"-",IF(A400&lt;&gt;A401,1,IF(C400=C401,RIGHT(AB400)+1,1))))</f>
        <v>M5-MyM-29a-A-2</v>
      </c>
      <c r="AC401" s="8" t="str">
        <f aca="false">CONCATENATE(AB401,"-BR")</f>
        <v>M5-MyM-29a-A-2-BR</v>
      </c>
      <c r="AD401" s="5" t="s">
        <v>46</v>
      </c>
      <c r="AE401" s="5" t="s">
        <v>351</v>
      </c>
      <c r="AF401" s="5"/>
    </row>
    <row r="402" customFormat="false" ht="75" hidden="false" customHeight="true" outlineLevel="0" collapsed="false">
      <c r="A402" s="5" t="s">
        <v>2442</v>
      </c>
      <c r="B402" s="6" t="s">
        <v>2443</v>
      </c>
      <c r="C402" s="5" t="s">
        <v>58</v>
      </c>
      <c r="D402" s="5" t="s">
        <v>35</v>
      </c>
      <c r="E402" s="5"/>
      <c r="F402" s="6" t="s">
        <v>2485</v>
      </c>
      <c r="G402" s="6"/>
      <c r="H402" s="6"/>
      <c r="I402" s="5" t="s">
        <v>38</v>
      </c>
      <c r="J402" s="5" t="s">
        <v>52</v>
      </c>
      <c r="K402" s="6" t="s">
        <v>2486</v>
      </c>
      <c r="L402" s="6" t="s">
        <v>1959</v>
      </c>
      <c r="M402" s="5" t="s">
        <v>63</v>
      </c>
      <c r="N402" s="8"/>
      <c r="O402" s="8"/>
      <c r="P402" s="8"/>
      <c r="Q402" s="5"/>
      <c r="R402" s="8"/>
      <c r="S402" s="8" t="s">
        <v>2487</v>
      </c>
      <c r="T402" s="8" t="s">
        <v>2488</v>
      </c>
      <c r="U402" s="8" t="s">
        <v>2476</v>
      </c>
      <c r="V402" s="8" t="s">
        <v>2489</v>
      </c>
      <c r="W402" s="8"/>
      <c r="X402" s="8"/>
      <c r="Y402" s="5" t="s">
        <v>1918</v>
      </c>
      <c r="Z402" s="10" t="str">
        <f aca="false">REPLACE(AA402,SEARCH("M5-",AA402),LEN(AB402),AC402)</f>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AA402" s="10" t="s">
        <v>2490</v>
      </c>
      <c r="AB402" s="8" t="str">
        <f aca="false">IF(D402&lt;&gt;"No hacer",CONCATENATE(A402,"-",LEFT(C402),"-",IF(A401&lt;&gt;A402,1,IF(C401=C402,RIGHT(AB401)+1,1))))</f>
        <v>M5-MyM-29a-A-3</v>
      </c>
      <c r="AC402" s="8" t="str">
        <f aca="false">CONCATENATE(AB402,"-BR")</f>
        <v>M5-MyM-29a-A-3-BR</v>
      </c>
      <c r="AD402" s="5" t="s">
        <v>46</v>
      </c>
      <c r="AE402" s="5" t="s">
        <v>351</v>
      </c>
      <c r="AF402" s="5"/>
    </row>
    <row r="403" customFormat="false" ht="75" hidden="false" customHeight="true" outlineLevel="0" collapsed="false">
      <c r="A403" s="5" t="s">
        <v>2442</v>
      </c>
      <c r="B403" s="6" t="s">
        <v>2443</v>
      </c>
      <c r="C403" s="5" t="s">
        <v>58</v>
      </c>
      <c r="D403" s="5" t="s">
        <v>35</v>
      </c>
      <c r="E403" s="5"/>
      <c r="F403" s="6" t="s">
        <v>2491</v>
      </c>
      <c r="G403" s="6"/>
      <c r="H403" s="6"/>
      <c r="I403" s="5" t="s">
        <v>38</v>
      </c>
      <c r="J403" s="5" t="s">
        <v>52</v>
      </c>
      <c r="K403" s="6" t="s">
        <v>2492</v>
      </c>
      <c r="L403" s="6" t="s">
        <v>1981</v>
      </c>
      <c r="M403" s="5" t="s">
        <v>63</v>
      </c>
      <c r="N403" s="8"/>
      <c r="O403" s="8"/>
      <c r="P403" s="8"/>
      <c r="Q403" s="5"/>
      <c r="R403" s="8"/>
      <c r="S403" s="8" t="s">
        <v>2493</v>
      </c>
      <c r="T403" s="8" t="s">
        <v>2494</v>
      </c>
      <c r="U403" s="8" t="s">
        <v>2476</v>
      </c>
      <c r="V403" s="8" t="s">
        <v>2495</v>
      </c>
      <c r="W403" s="8"/>
      <c r="X403" s="8"/>
      <c r="Y403" s="5" t="s">
        <v>1918</v>
      </c>
      <c r="Z403" s="10" t="str">
        <f aca="false">REPLACE(AA403,SEARCH("M5-",AA403),LEN(AB403),AC403)</f>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AA403" s="10" t="s">
        <v>2496</v>
      </c>
      <c r="AB403" s="8" t="str">
        <f aca="false">IF(D403&lt;&gt;"No hacer",CONCATENATE(A403,"-",LEFT(C403),"-",IF(A402&lt;&gt;A403,1,IF(C402=C403,RIGHT(AB402)+1,1))))</f>
        <v>M5-MyM-29a-A-4</v>
      </c>
      <c r="AC403" s="8" t="str">
        <f aca="false">CONCATENATE(AB403,"-BR")</f>
        <v>M5-MyM-29a-A-4-BR</v>
      </c>
      <c r="AD403" s="5" t="s">
        <v>46</v>
      </c>
      <c r="AE403" s="5" t="s">
        <v>351</v>
      </c>
      <c r="AF403" s="5"/>
    </row>
    <row r="404" customFormat="false" ht="75" hidden="false" customHeight="true" outlineLevel="0" collapsed="false">
      <c r="A404" s="5" t="s">
        <v>2442</v>
      </c>
      <c r="B404" s="6" t="s">
        <v>2443</v>
      </c>
      <c r="C404" s="5" t="s">
        <v>58</v>
      </c>
      <c r="D404" s="5" t="s">
        <v>35</v>
      </c>
      <c r="E404" s="5"/>
      <c r="F404" s="6" t="s">
        <v>2497</v>
      </c>
      <c r="G404" s="6"/>
      <c r="H404" s="6"/>
      <c r="I404" s="5" t="s">
        <v>38</v>
      </c>
      <c r="J404" s="5" t="s">
        <v>52</v>
      </c>
      <c r="K404" s="6" t="s">
        <v>2498</v>
      </c>
      <c r="L404" s="6" t="s">
        <v>1988</v>
      </c>
      <c r="M404" s="5" t="s">
        <v>63</v>
      </c>
      <c r="N404" s="8"/>
      <c r="O404" s="8"/>
      <c r="P404" s="8"/>
      <c r="Q404" s="5"/>
      <c r="R404" s="8"/>
      <c r="S404" s="8" t="s">
        <v>2499</v>
      </c>
      <c r="T404" s="8" t="s">
        <v>2500</v>
      </c>
      <c r="U404" s="8" t="s">
        <v>2476</v>
      </c>
      <c r="V404" s="8" t="s">
        <v>2501</v>
      </c>
      <c r="W404" s="8"/>
      <c r="X404" s="8"/>
      <c r="Y404" s="5" t="s">
        <v>1918</v>
      </c>
      <c r="Z404" s="10" t="str">
        <f aca="false">REPLACE(AA404,SEARCH("M5-",AA404),LEN(AB404),AC404)</f>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AA404" s="10" t="s">
        <v>2502</v>
      </c>
      <c r="AB404" s="8" t="str">
        <f aca="false">IF(D404&lt;&gt;"No hacer",CONCATENATE(A404,"-",LEFT(C404),"-",IF(A403&lt;&gt;A404,1,IF(C403=C404,RIGHT(AB403)+1,1))))</f>
        <v>M5-MyM-29a-A-5</v>
      </c>
      <c r="AC404" s="8" t="str">
        <f aca="false">CONCATENATE(AB404,"-BR")</f>
        <v>M5-MyM-29a-A-5-BR</v>
      </c>
      <c r="AD404" s="5" t="s">
        <v>46</v>
      </c>
      <c r="AE404" s="5" t="s">
        <v>351</v>
      </c>
      <c r="AF404" s="5"/>
    </row>
    <row r="405" customFormat="false" ht="75" hidden="false" customHeight="true" outlineLevel="0" collapsed="false">
      <c r="A405" s="5" t="s">
        <v>2503</v>
      </c>
      <c r="B405" s="6" t="s">
        <v>2504</v>
      </c>
      <c r="C405" s="5" t="s">
        <v>34</v>
      </c>
      <c r="D405" s="5" t="s">
        <v>35</v>
      </c>
      <c r="E405" s="5"/>
      <c r="F405" s="6" t="s">
        <v>2505</v>
      </c>
      <c r="G405" s="6"/>
      <c r="H405" s="6" t="s">
        <v>2506</v>
      </c>
      <c r="I405" s="5" t="s">
        <v>38</v>
      </c>
      <c r="J405" s="5" t="s">
        <v>586</v>
      </c>
      <c r="K405" s="6" t="s">
        <v>2507</v>
      </c>
      <c r="L405" s="6" t="s">
        <v>40</v>
      </c>
      <c r="M405" s="5" t="s">
        <v>41</v>
      </c>
      <c r="N405" s="6" t="s">
        <v>2508</v>
      </c>
      <c r="O405" s="6" t="s">
        <v>2509</v>
      </c>
      <c r="P405" s="8"/>
      <c r="Q405" s="5"/>
      <c r="R405" s="8"/>
      <c r="S405" s="8"/>
      <c r="T405" s="8"/>
      <c r="U405" s="8"/>
      <c r="V405" s="8"/>
      <c r="W405" s="8"/>
      <c r="X405" s="8"/>
      <c r="Y405" s="5" t="s">
        <v>1918</v>
      </c>
      <c r="Z405" s="10" t="str">
        <f aca="false">REPLACE(AA405,SEARCH("M5-",AA405),LEN(AB405),AC405)</f>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AA405" s="10" t="s">
        <v>2510</v>
      </c>
      <c r="AB405" s="8" t="str">
        <f aca="false">IF(D405&lt;&gt;"No hacer",CONCATENATE(A405,"-",LEFT(C405),"-",IF(A404&lt;&gt;A405,1,IF(C404=C405,RIGHT(AB404)+1,1))))</f>
        <v>M5-MyM-30a-I-1</v>
      </c>
      <c r="AC405" s="8" t="str">
        <f aca="false">CONCATENATE(AB405,"-BR")</f>
        <v>M5-MyM-30a-I-1-BR</v>
      </c>
      <c r="AD405" s="5" t="s">
        <v>46</v>
      </c>
      <c r="AE405" s="5" t="s">
        <v>351</v>
      </c>
      <c r="AF405" s="5"/>
    </row>
    <row r="406" customFormat="false" ht="75" hidden="false" customHeight="true" outlineLevel="0" collapsed="false">
      <c r="A406" s="5" t="s">
        <v>2503</v>
      </c>
      <c r="B406" s="6" t="s">
        <v>2504</v>
      </c>
      <c r="C406" s="5" t="s">
        <v>48</v>
      </c>
      <c r="D406" s="5" t="s">
        <v>35</v>
      </c>
      <c r="E406" s="5"/>
      <c r="F406" s="6" t="s">
        <v>2511</v>
      </c>
      <c r="G406" s="6"/>
      <c r="H406" s="6" t="s">
        <v>2512</v>
      </c>
      <c r="I406" s="5" t="s">
        <v>38</v>
      </c>
      <c r="J406" s="5" t="s">
        <v>1807</v>
      </c>
      <c r="K406" s="6" t="s">
        <v>2513</v>
      </c>
      <c r="L406" s="6" t="s">
        <v>2514</v>
      </c>
      <c r="M406" s="5" t="s">
        <v>63</v>
      </c>
      <c r="N406" s="8"/>
      <c r="O406" s="8"/>
      <c r="P406" s="8"/>
      <c r="Q406" s="5" t="s">
        <v>51</v>
      </c>
      <c r="R406" s="8"/>
      <c r="S406" s="8" t="s">
        <v>2515</v>
      </c>
      <c r="T406" s="8" t="s">
        <v>2516</v>
      </c>
      <c r="U406" s="8" t="s">
        <v>2517</v>
      </c>
      <c r="V406" s="8" t="s">
        <v>2518</v>
      </c>
      <c r="W406" s="8"/>
      <c r="X406" s="8"/>
      <c r="Y406" s="5" t="s">
        <v>1918</v>
      </c>
      <c r="Z406" s="10" t="str">
        <f aca="false">REPLACE(AA406,SEARCH("M5-",AA406),LEN(AB406),AC406)</f>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AA406" s="10" t="s">
        <v>2519</v>
      </c>
      <c r="AB406" s="8" t="str">
        <f aca="false">IF(D406&lt;&gt;"No hacer",CONCATENATE(A406,"-",LEFT(C406),"-",IF(A405&lt;&gt;A406,1,IF(C405=C406,RIGHT(AB405)+1,1))))</f>
        <v>M5-MyM-30a-E-1</v>
      </c>
      <c r="AC406" s="8" t="str">
        <f aca="false">CONCATENATE(AB406,"-BR")</f>
        <v>M5-MyM-30a-E-1-BR</v>
      </c>
      <c r="AD406" s="5" t="s">
        <v>46</v>
      </c>
      <c r="AE406" s="5" t="s">
        <v>351</v>
      </c>
      <c r="AF406" s="5"/>
    </row>
    <row r="407" customFormat="false" ht="75" hidden="false" customHeight="true" outlineLevel="0" collapsed="false">
      <c r="A407" s="5" t="s">
        <v>2503</v>
      </c>
      <c r="B407" s="6" t="s">
        <v>2504</v>
      </c>
      <c r="C407" s="5" t="s">
        <v>58</v>
      </c>
      <c r="D407" s="5" t="s">
        <v>35</v>
      </c>
      <c r="E407" s="5"/>
      <c r="F407" s="6" t="s">
        <v>2520</v>
      </c>
      <c r="G407" s="6"/>
      <c r="H407" s="6" t="s">
        <v>2521</v>
      </c>
      <c r="I407" s="5" t="s">
        <v>38</v>
      </c>
      <c r="J407" s="5" t="s">
        <v>1807</v>
      </c>
      <c r="K407" s="6" t="s">
        <v>2522</v>
      </c>
      <c r="L407" s="6" t="s">
        <v>2523</v>
      </c>
      <c r="M407" s="5" t="s">
        <v>63</v>
      </c>
      <c r="N407" s="8"/>
      <c r="O407" s="8"/>
      <c r="P407" s="8"/>
      <c r="Q407" s="5" t="s">
        <v>51</v>
      </c>
      <c r="R407" s="8"/>
      <c r="S407" s="8" t="s">
        <v>2524</v>
      </c>
      <c r="T407" s="8" t="s">
        <v>2516</v>
      </c>
      <c r="U407" s="8" t="s">
        <v>2525</v>
      </c>
      <c r="V407" s="8" t="s">
        <v>2526</v>
      </c>
      <c r="W407" s="8"/>
      <c r="X407" s="8"/>
      <c r="Y407" s="5" t="s">
        <v>1918</v>
      </c>
      <c r="Z407" s="10" t="str">
        <f aca="false">REPLACE(AA407,SEARCH("M5-",AA407),LEN(AB407),AC407)</f>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AA407" s="10" t="s">
        <v>2527</v>
      </c>
      <c r="AB407" s="8" t="str">
        <f aca="false">IF(D407&lt;&gt;"No hacer",CONCATENATE(A407,"-",LEFT(C407),"-",IF(A406&lt;&gt;A407,1,IF(C406=C407,RIGHT(AB406)+1,1))))</f>
        <v>M5-MyM-30a-A-1</v>
      </c>
      <c r="AC407" s="8" t="str">
        <f aca="false">CONCATENATE(AB407,"-BR")</f>
        <v>M5-MyM-30a-A-1-BR</v>
      </c>
      <c r="AD407" s="5" t="s">
        <v>46</v>
      </c>
      <c r="AE407" s="5" t="s">
        <v>351</v>
      </c>
      <c r="AF407" s="5"/>
    </row>
    <row r="408" customFormat="false" ht="75" hidden="false" customHeight="true" outlineLevel="0" collapsed="false">
      <c r="A408" s="5" t="s">
        <v>2503</v>
      </c>
      <c r="B408" s="6" t="s">
        <v>2504</v>
      </c>
      <c r="C408" s="5" t="s">
        <v>58</v>
      </c>
      <c r="D408" s="5" t="s">
        <v>35</v>
      </c>
      <c r="E408" s="5"/>
      <c r="F408" s="6" t="s">
        <v>2528</v>
      </c>
      <c r="G408" s="6"/>
      <c r="H408" s="6" t="s">
        <v>2529</v>
      </c>
      <c r="I408" s="5" t="s">
        <v>38</v>
      </c>
      <c r="J408" s="5" t="s">
        <v>1807</v>
      </c>
      <c r="K408" s="6" t="s">
        <v>2530</v>
      </c>
      <c r="L408" s="6" t="s">
        <v>2523</v>
      </c>
      <c r="M408" s="5" t="s">
        <v>63</v>
      </c>
      <c r="N408" s="8"/>
      <c r="O408" s="8"/>
      <c r="P408" s="8"/>
      <c r="Q408" s="5" t="s">
        <v>51</v>
      </c>
      <c r="R408" s="8"/>
      <c r="S408" s="8" t="s">
        <v>2531</v>
      </c>
      <c r="T408" s="8" t="s">
        <v>2516</v>
      </c>
      <c r="U408" s="8" t="s">
        <v>2532</v>
      </c>
      <c r="V408" s="8" t="s">
        <v>2533</v>
      </c>
      <c r="W408" s="8"/>
      <c r="X408" s="8"/>
      <c r="Y408" s="5" t="s">
        <v>1918</v>
      </c>
      <c r="Z408" s="10" t="str">
        <f aca="false">REPLACE(AA408,SEARCH("M5-",AA408),LEN(AB408),AC408)</f>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AA408" s="10" t="s">
        <v>2534</v>
      </c>
      <c r="AB408" s="8" t="str">
        <f aca="false">IF(D408&lt;&gt;"No hacer",CONCATENATE(A408,"-",LEFT(C408),"-",IF(A407&lt;&gt;A408,1,IF(C407=C408,RIGHT(AB407)+1,1))))</f>
        <v>M5-MyM-30a-A-2</v>
      </c>
      <c r="AC408" s="8" t="str">
        <f aca="false">CONCATENATE(AB408,"-BR")</f>
        <v>M5-MyM-30a-A-2-BR</v>
      </c>
      <c r="AD408" s="5" t="s">
        <v>46</v>
      </c>
      <c r="AE408" s="5" t="s">
        <v>351</v>
      </c>
      <c r="AF408" s="5"/>
    </row>
    <row r="409" customFormat="false" ht="75" hidden="false" customHeight="true" outlineLevel="0" collapsed="false">
      <c r="A409" s="5" t="s">
        <v>2503</v>
      </c>
      <c r="B409" s="6" t="s">
        <v>2504</v>
      </c>
      <c r="C409" s="5" t="s">
        <v>58</v>
      </c>
      <c r="D409" s="5" t="s">
        <v>35</v>
      </c>
      <c r="E409" s="5"/>
      <c r="F409" s="6" t="s">
        <v>2535</v>
      </c>
      <c r="G409" s="6"/>
      <c r="H409" s="6"/>
      <c r="I409" s="5" t="s">
        <v>38</v>
      </c>
      <c r="J409" s="5" t="s">
        <v>52</v>
      </c>
      <c r="K409" s="6" t="s">
        <v>2536</v>
      </c>
      <c r="L409" s="6" t="s">
        <v>2537</v>
      </c>
      <c r="M409" s="5" t="s">
        <v>63</v>
      </c>
      <c r="N409" s="8"/>
      <c r="O409" s="8"/>
      <c r="P409" s="8"/>
      <c r="Q409" s="5" t="s">
        <v>51</v>
      </c>
      <c r="R409" s="8"/>
      <c r="S409" s="8" t="s">
        <v>2538</v>
      </c>
      <c r="T409" s="8" t="s">
        <v>2539</v>
      </c>
      <c r="U409" s="8" t="s">
        <v>2516</v>
      </c>
      <c r="V409" s="8" t="s">
        <v>2540</v>
      </c>
      <c r="W409" s="8" t="s">
        <v>2541</v>
      </c>
      <c r="X409" s="8"/>
      <c r="Y409" s="5" t="s">
        <v>1918</v>
      </c>
      <c r="Z409" s="10" t="str">
        <f aca="false">REPLACE(AA409,SEARCH("M5-",AA409),LEN(AB409),AC409)</f>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AA409" s="10" t="s">
        <v>2542</v>
      </c>
      <c r="AB409" s="8" t="str">
        <f aca="false">IF(D409&lt;&gt;"No hacer",CONCATENATE(A409,"-",LEFT(C409),"-",IF(A408&lt;&gt;A409,1,IF(C408=C409,RIGHT(AB408)+1,1))))</f>
        <v>M5-MyM-30a-A-3</v>
      </c>
      <c r="AC409" s="8" t="str">
        <f aca="false">CONCATENATE(AB409,"-BR")</f>
        <v>M5-MyM-30a-A-3-BR</v>
      </c>
      <c r="AD409" s="5" t="s">
        <v>46</v>
      </c>
      <c r="AE409" s="5" t="s">
        <v>351</v>
      </c>
      <c r="AF409" s="5"/>
    </row>
    <row r="410" customFormat="false" ht="75" hidden="false" customHeight="true" outlineLevel="0" collapsed="false">
      <c r="A410" s="5" t="s">
        <v>2503</v>
      </c>
      <c r="B410" s="6" t="s">
        <v>2504</v>
      </c>
      <c r="C410" s="5" t="s">
        <v>58</v>
      </c>
      <c r="D410" s="5" t="s">
        <v>35</v>
      </c>
      <c r="E410" s="5"/>
      <c r="F410" s="6" t="s">
        <v>2543</v>
      </c>
      <c r="G410" s="6"/>
      <c r="H410" s="6"/>
      <c r="I410" s="5" t="s">
        <v>38</v>
      </c>
      <c r="J410" s="5" t="s">
        <v>52</v>
      </c>
      <c r="K410" s="6" t="s">
        <v>2544</v>
      </c>
      <c r="L410" s="6" t="s">
        <v>2545</v>
      </c>
      <c r="M410" s="5" t="s">
        <v>63</v>
      </c>
      <c r="N410" s="8"/>
      <c r="O410" s="8"/>
      <c r="P410" s="8"/>
      <c r="Q410" s="5" t="s">
        <v>51</v>
      </c>
      <c r="R410" s="8"/>
      <c r="S410" s="8" t="s">
        <v>2546</v>
      </c>
      <c r="T410" s="8" t="s">
        <v>2547</v>
      </c>
      <c r="U410" s="8" t="s">
        <v>2516</v>
      </c>
      <c r="V410" s="8" t="s">
        <v>2548</v>
      </c>
      <c r="W410" s="8" t="s">
        <v>2549</v>
      </c>
      <c r="X410" s="8"/>
      <c r="Y410" s="5" t="s">
        <v>1918</v>
      </c>
      <c r="Z410" s="10" t="str">
        <f aca="false">REPLACE(AA410,SEARCH("M5-",AA410),LEN(AB410),AC410)</f>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AA410" s="10" t="s">
        <v>2550</v>
      </c>
      <c r="AB410" s="8" t="str">
        <f aca="false">IF(D410&lt;&gt;"No hacer",CONCATENATE(A410,"-",LEFT(C410),"-",IF(A409&lt;&gt;A410,1,IF(C409=C410,RIGHT(AB409)+1,1))))</f>
        <v>M5-MyM-30a-A-4</v>
      </c>
      <c r="AC410" s="8" t="str">
        <f aca="false">CONCATENATE(AB410,"-BR")</f>
        <v>M5-MyM-30a-A-4-BR</v>
      </c>
      <c r="AD410" s="5" t="s">
        <v>46</v>
      </c>
      <c r="AE410" s="5" t="s">
        <v>351</v>
      </c>
      <c r="AF410" s="5"/>
    </row>
    <row r="411" customFormat="false" ht="75" hidden="false" customHeight="true" outlineLevel="0" collapsed="false">
      <c r="A411" s="5" t="s">
        <v>2503</v>
      </c>
      <c r="B411" s="6" t="s">
        <v>2504</v>
      </c>
      <c r="C411" s="5" t="s">
        <v>58</v>
      </c>
      <c r="D411" s="5" t="s">
        <v>35</v>
      </c>
      <c r="E411" s="16"/>
      <c r="F411" s="6" t="s">
        <v>2551</v>
      </c>
      <c r="G411" s="6"/>
      <c r="H411" s="6"/>
      <c r="I411" s="5" t="s">
        <v>38</v>
      </c>
      <c r="J411" s="5" t="s">
        <v>52</v>
      </c>
      <c r="K411" s="6" t="s">
        <v>2552</v>
      </c>
      <c r="L411" s="6" t="s">
        <v>2553</v>
      </c>
      <c r="M411" s="5" t="s">
        <v>63</v>
      </c>
      <c r="N411" s="8"/>
      <c r="O411" s="8"/>
      <c r="P411" s="8"/>
      <c r="Q411" s="5" t="s">
        <v>51</v>
      </c>
      <c r="R411" s="8"/>
      <c r="S411" s="8" t="s">
        <v>2554</v>
      </c>
      <c r="T411" s="8" t="s">
        <v>2555</v>
      </c>
      <c r="U411" s="8" t="s">
        <v>2516</v>
      </c>
      <c r="V411" s="8" t="s">
        <v>2556</v>
      </c>
      <c r="W411" s="8" t="s">
        <v>2557</v>
      </c>
      <c r="X411" s="8"/>
      <c r="Y411" s="5" t="s">
        <v>1918</v>
      </c>
      <c r="Z411" s="10" t="str">
        <f aca="false">REPLACE(AA411,SEARCH("M5-",AA411),LEN(AB411),AC411)</f>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AA411" s="10" t="s">
        <v>2558</v>
      </c>
      <c r="AB411" s="8" t="str">
        <f aca="false">IF(D411&lt;&gt;"No hacer",CONCATENATE(A411,"-",LEFT(C411),"-",IF(A410&lt;&gt;A411,1,IF(C410=C411,RIGHT(AB410)+1,1))))</f>
        <v>M5-MyM-30a-A-5</v>
      </c>
      <c r="AC411" s="8" t="str">
        <f aca="false">CONCATENATE(AB411,"-BR")</f>
        <v>M5-MyM-30a-A-5-BR</v>
      </c>
      <c r="AD411" s="5" t="s">
        <v>46</v>
      </c>
      <c r="AE411" s="5" t="s">
        <v>351</v>
      </c>
      <c r="AF411" s="5"/>
    </row>
    <row r="412" customFormat="false" ht="75" hidden="false" customHeight="true" outlineLevel="0" collapsed="false">
      <c r="A412" s="5" t="s">
        <v>2559</v>
      </c>
      <c r="B412" s="6" t="s">
        <v>2560</v>
      </c>
      <c r="C412" s="5" t="s">
        <v>34</v>
      </c>
      <c r="D412" s="5" t="s">
        <v>35</v>
      </c>
      <c r="E412" s="5"/>
      <c r="F412" s="6" t="s">
        <v>2561</v>
      </c>
      <c r="G412" s="6"/>
      <c r="H412" s="6"/>
      <c r="I412" s="5" t="s">
        <v>38</v>
      </c>
      <c r="J412" s="5" t="s">
        <v>297</v>
      </c>
      <c r="K412" s="7" t="s">
        <v>2562</v>
      </c>
      <c r="L412" s="6" t="s">
        <v>2563</v>
      </c>
      <c r="M412" s="11" t="s">
        <v>41</v>
      </c>
      <c r="N412" s="9" t="s">
        <v>2564</v>
      </c>
      <c r="O412" s="7" t="s">
        <v>2565</v>
      </c>
      <c r="P412" s="7" t="s">
        <v>2566</v>
      </c>
      <c r="Q412" s="5"/>
      <c r="R412" s="8"/>
      <c r="S412" s="8"/>
      <c r="T412" s="8"/>
      <c r="U412" s="8"/>
      <c r="V412" s="8"/>
      <c r="W412" s="8"/>
      <c r="X412" s="8"/>
      <c r="Y412" s="5" t="s">
        <v>1918</v>
      </c>
      <c r="Z412" s="10" t="str">
        <f aca="false">REPLACE(AA412,SEARCH("M5-",AA412),LEN(AB412),AC412)</f>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AA412" s="8" t="s">
        <v>2567</v>
      </c>
      <c r="AB412" s="8" t="str">
        <f aca="false">IF(D412&lt;&gt;"No hacer",CONCATENATE(A412,"-",LEFT(C412),"-",IF(A411&lt;&gt;A412,1,IF(C411=C412,RIGHT(AB411)+1,1))))</f>
        <v>M5-MyM-19a-I-1</v>
      </c>
      <c r="AC412" s="8" t="str">
        <f aca="false">CONCATENATE(AB412,"-BR")</f>
        <v>M5-MyM-19a-I-1-BR</v>
      </c>
      <c r="AD412" s="5" t="s">
        <v>46</v>
      </c>
      <c r="AE412" s="5"/>
      <c r="AF412" s="5"/>
    </row>
    <row r="413" customFormat="false" ht="75" hidden="false" customHeight="true" outlineLevel="0" collapsed="false">
      <c r="A413" s="5" t="s">
        <v>2559</v>
      </c>
      <c r="B413" s="6" t="s">
        <v>2560</v>
      </c>
      <c r="C413" s="5" t="s">
        <v>48</v>
      </c>
      <c r="D413" s="5" t="s">
        <v>35</v>
      </c>
      <c r="E413" s="5"/>
      <c r="F413" s="6" t="s">
        <v>2568</v>
      </c>
      <c r="G413" s="6"/>
      <c r="H413" s="6"/>
      <c r="I413" s="5" t="s">
        <v>38</v>
      </c>
      <c r="J413" s="5" t="s">
        <v>52</v>
      </c>
      <c r="K413" s="7" t="s">
        <v>2569</v>
      </c>
      <c r="L413" s="6" t="s">
        <v>2570</v>
      </c>
      <c r="M413" s="11" t="s">
        <v>41</v>
      </c>
      <c r="N413" s="9" t="s">
        <v>2571</v>
      </c>
      <c r="O413" s="6" t="s">
        <v>2572</v>
      </c>
      <c r="P413" s="8"/>
      <c r="Q413" s="5"/>
      <c r="R413" s="8"/>
      <c r="S413" s="8"/>
      <c r="T413" s="8"/>
      <c r="U413" s="8"/>
      <c r="V413" s="8"/>
      <c r="W413" s="8"/>
      <c r="X413" s="8"/>
      <c r="Y413" s="5" t="s">
        <v>1918</v>
      </c>
      <c r="Z413" s="10" t="str">
        <f aca="false">REPLACE(AA413,SEARCH("M5-",AA413),LEN(AB413),AC413)</f>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AA413" s="8" t="s">
        <v>2573</v>
      </c>
      <c r="AB413" s="8" t="str">
        <f aca="false">IF(D413&lt;&gt;"No hacer",CONCATENATE(A413,"-",LEFT(C413),"-",IF(A412&lt;&gt;A413,1,IF(C412=C413,RIGHT(AB412)+1,1))))</f>
        <v>M5-MyM-19a-E-1</v>
      </c>
      <c r="AC413" s="8" t="str">
        <f aca="false">CONCATENATE(AB413,"-BR")</f>
        <v>M5-MyM-19a-E-1-BR</v>
      </c>
      <c r="AD413" s="5" t="s">
        <v>46</v>
      </c>
      <c r="AE413" s="5"/>
      <c r="AF413" s="5"/>
    </row>
    <row r="414" customFormat="false" ht="75" hidden="false" customHeight="true" outlineLevel="0" collapsed="false">
      <c r="A414" s="5" t="s">
        <v>2559</v>
      </c>
      <c r="B414" s="6" t="s">
        <v>2560</v>
      </c>
      <c r="C414" s="5" t="s">
        <v>48</v>
      </c>
      <c r="D414" s="5" t="s">
        <v>35</v>
      </c>
      <c r="E414" s="5"/>
      <c r="F414" s="6" t="s">
        <v>2574</v>
      </c>
      <c r="G414" s="6"/>
      <c r="H414" s="6"/>
      <c r="I414" s="5" t="s">
        <v>38</v>
      </c>
      <c r="J414" s="5" t="s">
        <v>52</v>
      </c>
      <c r="K414" s="7" t="s">
        <v>2575</v>
      </c>
      <c r="L414" s="6" t="s">
        <v>2576</v>
      </c>
      <c r="M414" s="11" t="s">
        <v>41</v>
      </c>
      <c r="N414" s="9" t="s">
        <v>2577</v>
      </c>
      <c r="O414" s="6" t="s">
        <v>2578</v>
      </c>
      <c r="P414" s="8" t="s">
        <v>2579</v>
      </c>
      <c r="Q414" s="5"/>
      <c r="R414" s="8"/>
      <c r="S414" s="8"/>
      <c r="T414" s="8"/>
      <c r="U414" s="8"/>
      <c r="V414" s="8"/>
      <c r="W414" s="8"/>
      <c r="X414" s="8"/>
      <c r="Y414" s="5" t="s">
        <v>1918</v>
      </c>
      <c r="Z414" s="10" t="str">
        <f aca="false">REPLACE(AA414,SEARCH("M5-",AA414),LEN(AB414),AC414)</f>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AA414" s="8" t="s">
        <v>2580</v>
      </c>
      <c r="AB414" s="8" t="str">
        <f aca="false">IF(D414&lt;&gt;"No hacer",CONCATENATE(A414,"-",LEFT(C414),"-",IF(A413&lt;&gt;A414,1,IF(C413=C414,RIGHT(AB413)+1,1))))</f>
        <v>M5-MyM-19a-E-2</v>
      </c>
      <c r="AC414" s="8" t="str">
        <f aca="false">CONCATENATE(AB414,"-BR")</f>
        <v>M5-MyM-19a-E-2-BR</v>
      </c>
      <c r="AD414" s="5" t="s">
        <v>46</v>
      </c>
      <c r="AE414" s="5"/>
      <c r="AF414" s="5"/>
    </row>
    <row r="415" customFormat="false" ht="75" hidden="false" customHeight="true" outlineLevel="0" collapsed="false">
      <c r="A415" s="5" t="s">
        <v>2559</v>
      </c>
      <c r="B415" s="6" t="s">
        <v>2560</v>
      </c>
      <c r="C415" s="5" t="s">
        <v>58</v>
      </c>
      <c r="D415" s="5" t="s">
        <v>35</v>
      </c>
      <c r="E415" s="5"/>
      <c r="F415" s="6" t="s">
        <v>2581</v>
      </c>
      <c r="G415" s="6"/>
      <c r="H415" s="6"/>
      <c r="I415" s="5" t="s">
        <v>38</v>
      </c>
      <c r="J415" s="5" t="s">
        <v>52</v>
      </c>
      <c r="K415" s="7" t="s">
        <v>2582</v>
      </c>
      <c r="L415" s="6" t="s">
        <v>2095</v>
      </c>
      <c r="M415" s="5" t="s">
        <v>63</v>
      </c>
      <c r="N415" s="8"/>
      <c r="O415" s="8"/>
      <c r="P415" s="8"/>
      <c r="Q415" s="5"/>
      <c r="R415" s="8"/>
      <c r="S415" s="8" t="s">
        <v>2583</v>
      </c>
      <c r="T415" s="8" t="s">
        <v>2584</v>
      </c>
      <c r="U415" s="8" t="s">
        <v>2585</v>
      </c>
      <c r="V415" s="8" t="s">
        <v>2586</v>
      </c>
      <c r="W415" s="8"/>
      <c r="X415" s="8"/>
      <c r="Y415" s="5" t="s">
        <v>1918</v>
      </c>
      <c r="Z415" s="10" t="str">
        <f aca="false">REPLACE(AA415,SEARCH("M5-",AA415),LEN(AB415),AC415)</f>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AA415" s="8" t="s">
        <v>2587</v>
      </c>
      <c r="AB415" s="8" t="str">
        <f aca="false">IF(D415&lt;&gt;"No hacer",CONCATENATE(A415,"-",LEFT(C415),"-",IF(A414&lt;&gt;A415,1,IF(C414=C415,RIGHT(AB414)+1,1))))</f>
        <v>M5-MyM-19a-A-1</v>
      </c>
      <c r="AC415" s="8" t="str">
        <f aca="false">CONCATENATE(AB415,"-BR")</f>
        <v>M5-MyM-19a-A-1-BR</v>
      </c>
      <c r="AD415" s="5" t="s">
        <v>46</v>
      </c>
      <c r="AE415" s="5"/>
      <c r="AF415" s="5"/>
    </row>
    <row r="416" customFormat="false" ht="75" hidden="false" customHeight="true" outlineLevel="0" collapsed="false">
      <c r="A416" s="5" t="s">
        <v>2559</v>
      </c>
      <c r="B416" s="6" t="s">
        <v>2560</v>
      </c>
      <c r="C416" s="5" t="s">
        <v>58</v>
      </c>
      <c r="D416" s="5" t="s">
        <v>35</v>
      </c>
      <c r="E416" s="5"/>
      <c r="F416" s="6" t="s">
        <v>2588</v>
      </c>
      <c r="G416" s="6"/>
      <c r="H416" s="6"/>
      <c r="I416" s="5" t="s">
        <v>38</v>
      </c>
      <c r="J416" s="5" t="s">
        <v>52</v>
      </c>
      <c r="K416" s="7" t="s">
        <v>2589</v>
      </c>
      <c r="L416" s="6" t="s">
        <v>2590</v>
      </c>
      <c r="M416" s="5" t="s">
        <v>63</v>
      </c>
      <c r="N416" s="8"/>
      <c r="O416" s="8"/>
      <c r="P416" s="8"/>
      <c r="Q416" s="5"/>
      <c r="R416" s="8"/>
      <c r="S416" s="8" t="s">
        <v>2591</v>
      </c>
      <c r="T416" s="8" t="s">
        <v>2592</v>
      </c>
      <c r="U416" s="8" t="s">
        <v>2585</v>
      </c>
      <c r="V416" s="8" t="s">
        <v>2593</v>
      </c>
      <c r="W416" s="8"/>
      <c r="X416" s="8"/>
      <c r="Y416" s="5" t="s">
        <v>1918</v>
      </c>
      <c r="Z416" s="10" t="str">
        <f aca="false">REPLACE(AA416,SEARCH("M5-",AA416),LEN(AB416),AC416)</f>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AA416" s="8" t="s">
        <v>2594</v>
      </c>
      <c r="AB416" s="8" t="str">
        <f aca="false">IF(D416&lt;&gt;"No hacer",CONCATENATE(A416,"-",LEFT(C416),"-",IF(A415&lt;&gt;A416,1,IF(C415=C416,RIGHT(AB415)+1,1))))</f>
        <v>M5-MyM-19a-A-2</v>
      </c>
      <c r="AC416" s="8" t="str">
        <f aca="false">CONCATENATE(AB416,"-BR")</f>
        <v>M5-MyM-19a-A-2-BR</v>
      </c>
      <c r="AD416" s="5" t="s">
        <v>46</v>
      </c>
      <c r="AE416" s="5"/>
      <c r="AF416" s="5"/>
    </row>
    <row r="417" customFormat="false" ht="75" hidden="false" customHeight="true" outlineLevel="0" collapsed="false">
      <c r="A417" s="5" t="s">
        <v>2559</v>
      </c>
      <c r="B417" s="6" t="s">
        <v>2560</v>
      </c>
      <c r="C417" s="5" t="s">
        <v>58</v>
      </c>
      <c r="D417" s="5" t="s">
        <v>35</v>
      </c>
      <c r="E417" s="5"/>
      <c r="F417" s="6" t="s">
        <v>2595</v>
      </c>
      <c r="G417" s="6"/>
      <c r="H417" s="6"/>
      <c r="I417" s="5" t="s">
        <v>38</v>
      </c>
      <c r="J417" s="5" t="s">
        <v>52</v>
      </c>
      <c r="K417" s="7" t="s">
        <v>2596</v>
      </c>
      <c r="L417" s="6" t="s">
        <v>2597</v>
      </c>
      <c r="M417" s="5" t="s">
        <v>63</v>
      </c>
      <c r="N417" s="8"/>
      <c r="O417" s="8"/>
      <c r="P417" s="8"/>
      <c r="Q417" s="5"/>
      <c r="R417" s="8"/>
      <c r="S417" s="8" t="s">
        <v>2598</v>
      </c>
      <c r="T417" s="8" t="s">
        <v>2599</v>
      </c>
      <c r="U417" s="8" t="s">
        <v>2585</v>
      </c>
      <c r="V417" s="8" t="s">
        <v>2600</v>
      </c>
      <c r="W417" s="8"/>
      <c r="X417" s="8"/>
      <c r="Y417" s="5" t="s">
        <v>1918</v>
      </c>
      <c r="Z417" s="10" t="str">
        <f aca="false">REPLACE(AA417,SEARCH("M5-",AA417),LEN(AB417),AC417)</f>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AA417" s="8" t="s">
        <v>2601</v>
      </c>
      <c r="AB417" s="8" t="str">
        <f aca="false">IF(D417&lt;&gt;"No hacer",CONCATENATE(A417,"-",LEFT(C417),"-",IF(A416&lt;&gt;A417,1,IF(C416=C417,RIGHT(AB416)+1,1))))</f>
        <v>M5-MyM-19a-A-3</v>
      </c>
      <c r="AC417" s="8" t="str">
        <f aca="false">CONCATENATE(AB417,"-BR")</f>
        <v>M5-MyM-19a-A-3-BR</v>
      </c>
      <c r="AD417" s="5" t="s">
        <v>46</v>
      </c>
      <c r="AE417" s="5"/>
      <c r="AF417" s="5"/>
    </row>
    <row r="418" customFormat="false" ht="75" hidden="false" customHeight="true" outlineLevel="0" collapsed="false">
      <c r="A418" s="5" t="s">
        <v>2559</v>
      </c>
      <c r="B418" s="6" t="s">
        <v>2560</v>
      </c>
      <c r="C418" s="5" t="s">
        <v>58</v>
      </c>
      <c r="D418" s="5" t="s">
        <v>35</v>
      </c>
      <c r="E418" s="5"/>
      <c r="F418" s="6" t="s">
        <v>2602</v>
      </c>
      <c r="G418" s="6"/>
      <c r="H418" s="6"/>
      <c r="I418" s="5" t="s">
        <v>38</v>
      </c>
      <c r="J418" s="5" t="s">
        <v>52</v>
      </c>
      <c r="K418" s="7" t="s">
        <v>2603</v>
      </c>
      <c r="L418" s="6" t="s">
        <v>2095</v>
      </c>
      <c r="M418" s="5" t="s">
        <v>63</v>
      </c>
      <c r="N418" s="8"/>
      <c r="O418" s="8"/>
      <c r="P418" s="8"/>
      <c r="Q418" s="5"/>
      <c r="R418" s="8"/>
      <c r="S418" s="8" t="s">
        <v>2604</v>
      </c>
      <c r="T418" s="8" t="s">
        <v>2605</v>
      </c>
      <c r="U418" s="8" t="s">
        <v>2585</v>
      </c>
      <c r="V418" s="8" t="s">
        <v>2606</v>
      </c>
      <c r="W418" s="8"/>
      <c r="X418" s="8"/>
      <c r="Y418" s="5" t="s">
        <v>1918</v>
      </c>
      <c r="Z418" s="10" t="str">
        <f aca="false">REPLACE(AA418,SEARCH("M5-",AA418),LEN(AB418),AC418)</f>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AA418" s="8" t="s">
        <v>2607</v>
      </c>
      <c r="AB418" s="8" t="str">
        <f aca="false">IF(D418&lt;&gt;"No hacer",CONCATENATE(A418,"-",LEFT(C418),"-",IF(A417&lt;&gt;A418,1,IF(C417=C418,RIGHT(AB417)+1,1))))</f>
        <v>M5-MyM-19a-A-4</v>
      </c>
      <c r="AC418" s="8" t="str">
        <f aca="false">CONCATENATE(AB418,"-BR")</f>
        <v>M5-MyM-19a-A-4-BR</v>
      </c>
      <c r="AD418" s="5" t="s">
        <v>46</v>
      </c>
      <c r="AE418" s="5"/>
      <c r="AF418" s="5"/>
    </row>
    <row r="419" customFormat="false" ht="75" hidden="false" customHeight="true" outlineLevel="0" collapsed="false">
      <c r="A419" s="5" t="s">
        <v>2559</v>
      </c>
      <c r="B419" s="6" t="s">
        <v>2560</v>
      </c>
      <c r="C419" s="5" t="s">
        <v>58</v>
      </c>
      <c r="D419" s="5" t="s">
        <v>35</v>
      </c>
      <c r="E419" s="5"/>
      <c r="F419" s="6" t="s">
        <v>2608</v>
      </c>
      <c r="G419" s="6"/>
      <c r="H419" s="6"/>
      <c r="I419" s="5" t="s">
        <v>38</v>
      </c>
      <c r="J419" s="5" t="s">
        <v>592</v>
      </c>
      <c r="K419" s="7" t="s">
        <v>2609</v>
      </c>
      <c r="L419" s="6" t="s">
        <v>2610</v>
      </c>
      <c r="M419" s="5" t="s">
        <v>63</v>
      </c>
      <c r="N419" s="8"/>
      <c r="O419" s="8"/>
      <c r="P419" s="8"/>
      <c r="Q419" s="5"/>
      <c r="R419" s="8"/>
      <c r="S419" s="8" t="s">
        <v>2611</v>
      </c>
      <c r="T419" s="8" t="s">
        <v>2612</v>
      </c>
      <c r="U419" s="8" t="s">
        <v>2585</v>
      </c>
      <c r="V419" s="8" t="s">
        <v>2613</v>
      </c>
      <c r="W419" s="8"/>
      <c r="X419" s="8"/>
      <c r="Y419" s="5" t="s">
        <v>1918</v>
      </c>
      <c r="Z419" s="10" t="str">
        <f aca="false">REPLACE(AA419,SEARCH("M5-",AA419),LEN(AB419),AC419)</f>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AA419" s="8" t="s">
        <v>2614</v>
      </c>
      <c r="AB419" s="8" t="str">
        <f aca="false">IF(D419&lt;&gt;"No hacer",CONCATENATE(A419,"-",LEFT(C419),"-",IF(A418&lt;&gt;A419,1,IF(C418=C419,RIGHT(AB418)+1,1))))</f>
        <v>M5-MyM-19a-A-5</v>
      </c>
      <c r="AC419" s="8" t="str">
        <f aca="false">CONCATENATE(AB419,"-BR")</f>
        <v>M5-MyM-19a-A-5-BR</v>
      </c>
      <c r="AD419" s="5" t="s">
        <v>46</v>
      </c>
      <c r="AE419" s="5"/>
      <c r="AF419" s="5"/>
    </row>
    <row r="420" customFormat="false" ht="75" hidden="false" customHeight="true" outlineLevel="0" collapsed="false">
      <c r="A420" s="5" t="s">
        <v>2615</v>
      </c>
      <c r="B420" s="6" t="s">
        <v>2616</v>
      </c>
      <c r="C420" s="5" t="s">
        <v>34</v>
      </c>
      <c r="D420" s="5" t="s">
        <v>35</v>
      </c>
      <c r="E420" s="5"/>
      <c r="F420" s="6" t="s">
        <v>2617</v>
      </c>
      <c r="G420" s="6"/>
      <c r="H420" s="6"/>
      <c r="I420" s="5" t="s">
        <v>38</v>
      </c>
      <c r="J420" s="5" t="s">
        <v>1807</v>
      </c>
      <c r="K420" s="7" t="s">
        <v>2618</v>
      </c>
      <c r="L420" s="6" t="s">
        <v>2619</v>
      </c>
      <c r="M420" s="11" t="s">
        <v>41</v>
      </c>
      <c r="N420" s="6" t="s">
        <v>2120</v>
      </c>
      <c r="O420" s="6" t="s">
        <v>2620</v>
      </c>
      <c r="P420" s="8"/>
      <c r="Q420" s="5" t="s">
        <v>51</v>
      </c>
      <c r="R420" s="8"/>
      <c r="S420" s="8"/>
      <c r="T420" s="8"/>
      <c r="U420" s="8"/>
      <c r="V420" s="8"/>
      <c r="W420" s="8"/>
      <c r="X420" s="8"/>
      <c r="Y420" s="5" t="s">
        <v>1918</v>
      </c>
      <c r="Z420" s="10" t="str">
        <f aca="false">REPLACE(AA420,SEARCH("M5-",AA420),LEN(AB420),AC420)</f>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AA420" s="6" t="s">
        <v>2621</v>
      </c>
      <c r="AB420" s="8" t="str">
        <f aca="false">IF(D420&lt;&gt;"No hacer",CONCATENATE(A420,"-",LEFT(C420),"-",IF(A419&lt;&gt;A420,1,IF(C419=C420,RIGHT(AB419)+1,1))))</f>
        <v>M5-MyM-19b-I-1</v>
      </c>
      <c r="AC420" s="8" t="str">
        <f aca="false">CONCATENATE(AB420,"-BR")</f>
        <v>M5-MyM-19b-I-1-BR</v>
      </c>
      <c r="AD420" s="5" t="s">
        <v>46</v>
      </c>
      <c r="AE420" s="5"/>
      <c r="AF420" s="5"/>
    </row>
    <row r="421" customFormat="false" ht="75" hidden="false" customHeight="true" outlineLevel="0" collapsed="false">
      <c r="A421" s="5" t="s">
        <v>2615</v>
      </c>
      <c r="B421" s="6" t="s">
        <v>2616</v>
      </c>
      <c r="C421" s="5" t="s">
        <v>48</v>
      </c>
      <c r="D421" s="5" t="s">
        <v>35</v>
      </c>
      <c r="E421" s="5"/>
      <c r="F421" s="6" t="s">
        <v>2622</v>
      </c>
      <c r="G421" s="6"/>
      <c r="H421" s="6" t="s">
        <v>2623</v>
      </c>
      <c r="I421" s="5" t="s">
        <v>38</v>
      </c>
      <c r="J421" s="5" t="s">
        <v>1807</v>
      </c>
      <c r="K421" s="7" t="s">
        <v>2624</v>
      </c>
      <c r="L421" s="6" t="s">
        <v>2625</v>
      </c>
      <c r="M421" s="5" t="s">
        <v>63</v>
      </c>
      <c r="N421" s="8"/>
      <c r="O421" s="8"/>
      <c r="P421" s="8"/>
      <c r="Q421" s="5"/>
      <c r="R421" s="6"/>
      <c r="S421" s="6" t="s">
        <v>2626</v>
      </c>
      <c r="T421" s="6" t="s">
        <v>2516</v>
      </c>
      <c r="U421" s="6" t="s">
        <v>2627</v>
      </c>
      <c r="V421" s="6" t="s">
        <v>2628</v>
      </c>
      <c r="W421" s="6"/>
      <c r="X421" s="6"/>
      <c r="Y421" s="5" t="s">
        <v>1918</v>
      </c>
      <c r="Z421" s="10" t="str">
        <f aca="false">REPLACE(AA421,SEARCH("M5-",AA421),LEN(AB421),AC421)</f>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AA421" s="6" t="s">
        <v>2629</v>
      </c>
      <c r="AB421" s="8" t="str">
        <f aca="false">IF(D421&lt;&gt;"No hacer",CONCATENATE(A421,"-",LEFT(C421),"-",IF(A420&lt;&gt;A421,1,IF(C420=C421,RIGHT(AB420)+1,1))))</f>
        <v>M5-MyM-19b-E-1</v>
      </c>
      <c r="AC421" s="8" t="str">
        <f aca="false">CONCATENATE(AB421,"-BR")</f>
        <v>M5-MyM-19b-E-1-BR</v>
      </c>
      <c r="AD421" s="5" t="s">
        <v>46</v>
      </c>
      <c r="AE421" s="5"/>
      <c r="AF421" s="5"/>
    </row>
    <row r="422" customFormat="false" ht="75" hidden="false" customHeight="true" outlineLevel="0" collapsed="false">
      <c r="A422" s="5" t="s">
        <v>2615</v>
      </c>
      <c r="B422" s="6" t="s">
        <v>2616</v>
      </c>
      <c r="C422" s="5" t="s">
        <v>58</v>
      </c>
      <c r="D422" s="5" t="s">
        <v>35</v>
      </c>
      <c r="E422" s="5"/>
      <c r="F422" s="6" t="s">
        <v>2630</v>
      </c>
      <c r="G422" s="6"/>
      <c r="H422" s="6" t="s">
        <v>2631</v>
      </c>
      <c r="I422" s="5" t="s">
        <v>38</v>
      </c>
      <c r="J422" s="5" t="s">
        <v>1807</v>
      </c>
      <c r="K422" s="6" t="s">
        <v>2632</v>
      </c>
      <c r="L422" s="6" t="s">
        <v>2633</v>
      </c>
      <c r="M422" s="5" t="s">
        <v>63</v>
      </c>
      <c r="N422" s="8"/>
      <c r="O422" s="8"/>
      <c r="P422" s="8"/>
      <c r="Q422" s="5"/>
      <c r="R422" s="6"/>
      <c r="S422" s="6" t="s">
        <v>2626</v>
      </c>
      <c r="T422" s="6" t="s">
        <v>2516</v>
      </c>
      <c r="U422" s="6" t="s">
        <v>2634</v>
      </c>
      <c r="V422" s="6" t="s">
        <v>2635</v>
      </c>
      <c r="W422" s="6"/>
      <c r="X422" s="6"/>
      <c r="Y422" s="5" t="s">
        <v>1918</v>
      </c>
      <c r="Z422" s="10" t="str">
        <f aca="false">REPLACE(AA422,SEARCH("M5-",AA422),LEN(AB422),AC422)</f>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AA422" s="6" t="s">
        <v>2636</v>
      </c>
      <c r="AB422" s="8" t="str">
        <f aca="false">IF(D422&lt;&gt;"No hacer",CONCATENATE(A422,"-",LEFT(C422),"-",IF(A421&lt;&gt;A422,1,IF(C421=C422,RIGHT(AB421)+1,1))))</f>
        <v>M5-MyM-19b-A-1</v>
      </c>
      <c r="AC422" s="8" t="str">
        <f aca="false">CONCATENATE(AB422,"-BR")</f>
        <v>M5-MyM-19b-A-1-BR</v>
      </c>
      <c r="AD422" s="5" t="s">
        <v>46</v>
      </c>
      <c r="AE422" s="5"/>
      <c r="AF422" s="5"/>
    </row>
    <row r="423" customFormat="false" ht="75" hidden="false" customHeight="true" outlineLevel="0" collapsed="false">
      <c r="A423" s="5" t="s">
        <v>2615</v>
      </c>
      <c r="B423" s="6" t="s">
        <v>2616</v>
      </c>
      <c r="C423" s="5" t="s">
        <v>58</v>
      </c>
      <c r="D423" s="5" t="s">
        <v>35</v>
      </c>
      <c r="E423" s="5"/>
      <c r="F423" s="6" t="s">
        <v>2637</v>
      </c>
      <c r="G423" s="6"/>
      <c r="H423" s="6" t="s">
        <v>2638</v>
      </c>
      <c r="I423" s="5" t="s">
        <v>38</v>
      </c>
      <c r="J423" s="5" t="s">
        <v>1807</v>
      </c>
      <c r="K423" s="6" t="s">
        <v>2639</v>
      </c>
      <c r="L423" s="6" t="s">
        <v>2640</v>
      </c>
      <c r="M423" s="5" t="s">
        <v>63</v>
      </c>
      <c r="N423" s="8"/>
      <c r="O423" s="8"/>
      <c r="P423" s="8"/>
      <c r="Q423" s="5"/>
      <c r="R423" s="6"/>
      <c r="S423" s="6" t="s">
        <v>2515</v>
      </c>
      <c r="T423" s="6" t="s">
        <v>2516</v>
      </c>
      <c r="U423" s="6" t="s">
        <v>2641</v>
      </c>
      <c r="V423" s="6" t="s">
        <v>2642</v>
      </c>
      <c r="W423" s="6"/>
      <c r="X423" s="6"/>
      <c r="Y423" s="5" t="s">
        <v>1918</v>
      </c>
      <c r="Z423" s="10" t="str">
        <f aca="false">REPLACE(AA423,SEARCH("M5-",AA423),LEN(AB423),AC423)</f>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AA423" s="6" t="s">
        <v>2643</v>
      </c>
      <c r="AB423" s="8" t="str">
        <f aca="false">IF(D423&lt;&gt;"No hacer",CONCATENATE(A423,"-",LEFT(C423),"-",IF(A422&lt;&gt;A423,1,IF(C422=C423,RIGHT(AB422)+1,1))))</f>
        <v>M5-MyM-19b-A-2</v>
      </c>
      <c r="AC423" s="8" t="str">
        <f aca="false">CONCATENATE(AB423,"-BR")</f>
        <v>M5-MyM-19b-A-2-BR</v>
      </c>
      <c r="AD423" s="5" t="s">
        <v>46</v>
      </c>
      <c r="AE423" s="5"/>
      <c r="AF423" s="5"/>
    </row>
    <row r="424" customFormat="false" ht="75" hidden="false" customHeight="true" outlineLevel="0" collapsed="false">
      <c r="A424" s="5" t="s">
        <v>2615</v>
      </c>
      <c r="B424" s="6" t="s">
        <v>2616</v>
      </c>
      <c r="C424" s="5" t="s">
        <v>58</v>
      </c>
      <c r="D424" s="5" t="s">
        <v>35</v>
      </c>
      <c r="E424" s="5"/>
      <c r="F424" s="6" t="s">
        <v>2644</v>
      </c>
      <c r="G424" s="6"/>
      <c r="H424" s="6"/>
      <c r="I424" s="5" t="s">
        <v>38</v>
      </c>
      <c r="J424" s="5" t="s">
        <v>52</v>
      </c>
      <c r="K424" s="6" t="s">
        <v>2645</v>
      </c>
      <c r="L424" s="6" t="s">
        <v>2646</v>
      </c>
      <c r="M424" s="5" t="s">
        <v>63</v>
      </c>
      <c r="N424" s="8"/>
      <c r="O424" s="8"/>
      <c r="P424" s="8"/>
      <c r="Q424" s="5"/>
      <c r="R424" s="6"/>
      <c r="S424" s="6" t="s">
        <v>2647</v>
      </c>
      <c r="T424" s="6" t="s">
        <v>2648</v>
      </c>
      <c r="U424" s="6" t="s">
        <v>2649</v>
      </c>
      <c r="V424" s="6" t="s">
        <v>2650</v>
      </c>
      <c r="W424" s="6" t="s">
        <v>2651</v>
      </c>
      <c r="X424" s="6"/>
      <c r="Y424" s="5" t="s">
        <v>1918</v>
      </c>
      <c r="Z424" s="10" t="str">
        <f aca="false">REPLACE(AA424,SEARCH("M5-",AA424),LEN(AB424),AC424)</f>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AA424" s="6" t="s">
        <v>2652</v>
      </c>
      <c r="AB424" s="8" t="str">
        <f aca="false">IF(D424&lt;&gt;"No hacer",CONCATENATE(A424,"-",LEFT(C424),"-",IF(A423&lt;&gt;A424,1,IF(C423=C424,RIGHT(AB423)+1,1))))</f>
        <v>M5-MyM-19b-A-3</v>
      </c>
      <c r="AC424" s="8" t="str">
        <f aca="false">CONCATENATE(AB424,"-BR")</f>
        <v>M5-MyM-19b-A-3-BR</v>
      </c>
      <c r="AD424" s="5" t="s">
        <v>46</v>
      </c>
      <c r="AE424" s="5"/>
      <c r="AF424" s="5"/>
    </row>
    <row r="425" customFormat="false" ht="75" hidden="false" customHeight="true" outlineLevel="0" collapsed="false">
      <c r="A425" s="5" t="s">
        <v>2615</v>
      </c>
      <c r="B425" s="6" t="s">
        <v>2616</v>
      </c>
      <c r="C425" s="5" t="s">
        <v>58</v>
      </c>
      <c r="D425" s="5" t="s">
        <v>35</v>
      </c>
      <c r="E425" s="5"/>
      <c r="F425" s="6" t="s">
        <v>2653</v>
      </c>
      <c r="G425" s="6"/>
      <c r="H425" s="6"/>
      <c r="I425" s="5" t="s">
        <v>38</v>
      </c>
      <c r="J425" s="5" t="s">
        <v>52</v>
      </c>
      <c r="K425" s="6" t="s">
        <v>2654</v>
      </c>
      <c r="L425" s="6" t="s">
        <v>2655</v>
      </c>
      <c r="M425" s="5" t="s">
        <v>63</v>
      </c>
      <c r="N425" s="8"/>
      <c r="O425" s="8"/>
      <c r="P425" s="8"/>
      <c r="Q425" s="5"/>
      <c r="R425" s="6"/>
      <c r="S425" s="6" t="s">
        <v>2656</v>
      </c>
      <c r="T425" s="6" t="s">
        <v>2657</v>
      </c>
      <c r="U425" s="6" t="s">
        <v>2658</v>
      </c>
      <c r="V425" s="6" t="s">
        <v>2659</v>
      </c>
      <c r="W425" s="6" t="s">
        <v>2660</v>
      </c>
      <c r="X425" s="6"/>
      <c r="Y425" s="5" t="s">
        <v>1918</v>
      </c>
      <c r="Z425" s="10" t="str">
        <f aca="false">REPLACE(AA425,SEARCH("M5-",AA425),LEN(AB425),AC425)</f>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AA425" s="6" t="s">
        <v>2661</v>
      </c>
      <c r="AB425" s="8" t="str">
        <f aca="false">IF(D425&lt;&gt;"No hacer",CONCATENATE(A425,"-",LEFT(C425),"-",IF(A424&lt;&gt;A425,1,IF(C424=C425,RIGHT(AB424)+1,1))))</f>
        <v>M5-MyM-19b-A-4</v>
      </c>
      <c r="AC425" s="8" t="str">
        <f aca="false">CONCATENATE(AB425,"-BR")</f>
        <v>M5-MyM-19b-A-4-BR</v>
      </c>
      <c r="AD425" s="5" t="s">
        <v>46</v>
      </c>
      <c r="AE425" s="5"/>
      <c r="AF425" s="5"/>
    </row>
    <row r="426" customFormat="false" ht="75" hidden="false" customHeight="true" outlineLevel="0" collapsed="false">
      <c r="A426" s="5" t="s">
        <v>2615</v>
      </c>
      <c r="B426" s="6" t="s">
        <v>2616</v>
      </c>
      <c r="C426" s="5" t="s">
        <v>58</v>
      </c>
      <c r="D426" s="5" t="s">
        <v>35</v>
      </c>
      <c r="E426" s="5"/>
      <c r="F426" s="6" t="s">
        <v>2662</v>
      </c>
      <c r="G426" s="6"/>
      <c r="H426" s="6"/>
      <c r="I426" s="5" t="s">
        <v>38</v>
      </c>
      <c r="J426" s="5" t="s">
        <v>52</v>
      </c>
      <c r="K426" s="6" t="s">
        <v>2663</v>
      </c>
      <c r="L426" s="6" t="s">
        <v>2664</v>
      </c>
      <c r="M426" s="5" t="s">
        <v>63</v>
      </c>
      <c r="N426" s="8"/>
      <c r="O426" s="8"/>
      <c r="P426" s="8"/>
      <c r="Q426" s="5"/>
      <c r="R426" s="6"/>
      <c r="S426" s="6" t="s">
        <v>2665</v>
      </c>
      <c r="T426" s="6" t="s">
        <v>2666</v>
      </c>
      <c r="U426" s="6" t="s">
        <v>2667</v>
      </c>
      <c r="V426" s="6" t="s">
        <v>2668</v>
      </c>
      <c r="W426" s="6" t="s">
        <v>2669</v>
      </c>
      <c r="X426" s="6"/>
      <c r="Y426" s="5" t="s">
        <v>1918</v>
      </c>
      <c r="Z426" s="10" t="str">
        <f aca="false">REPLACE(AA426,SEARCH("M5-",AA426),LEN(AB426),AC426)</f>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AA426" s="6" t="s">
        <v>2670</v>
      </c>
      <c r="AB426" s="8" t="str">
        <f aca="false">IF(D426&lt;&gt;"No hacer",CONCATENATE(A426,"-",LEFT(C426),"-",IF(A425&lt;&gt;A426,1,IF(C425=C426,RIGHT(AB425)+1,1))))</f>
        <v>M5-MyM-19b-A-5</v>
      </c>
      <c r="AC426" s="8" t="str">
        <f aca="false">CONCATENATE(AB426,"-BR")</f>
        <v>M5-MyM-19b-A-5-BR</v>
      </c>
      <c r="AD426" s="5" t="s">
        <v>46</v>
      </c>
      <c r="AE426" s="5"/>
      <c r="AF426" s="5"/>
    </row>
    <row r="427" customFormat="false" ht="75" hidden="false" customHeight="true" outlineLevel="0" collapsed="false">
      <c r="A427" s="5" t="s">
        <v>2671</v>
      </c>
      <c r="B427" s="6" t="s">
        <v>2672</v>
      </c>
      <c r="C427" s="5" t="s">
        <v>34</v>
      </c>
      <c r="D427" s="5" t="s">
        <v>35</v>
      </c>
      <c r="E427" s="5"/>
      <c r="F427" s="6" t="s">
        <v>2673</v>
      </c>
      <c r="G427" s="6"/>
      <c r="H427" s="6" t="s">
        <v>2674</v>
      </c>
      <c r="I427" s="11" t="s">
        <v>38</v>
      </c>
      <c r="J427" s="5" t="s">
        <v>297</v>
      </c>
      <c r="K427" s="6" t="s">
        <v>2675</v>
      </c>
      <c r="L427" s="6" t="s">
        <v>2676</v>
      </c>
      <c r="M427" s="11" t="s">
        <v>41</v>
      </c>
      <c r="N427" s="6" t="s">
        <v>2677</v>
      </c>
      <c r="O427" s="6" t="s">
        <v>2678</v>
      </c>
      <c r="P427" s="8"/>
      <c r="Q427" s="5"/>
      <c r="R427" s="8"/>
      <c r="S427" s="8"/>
      <c r="T427" s="8"/>
      <c r="U427" s="8"/>
      <c r="V427" s="8"/>
      <c r="W427" s="8"/>
      <c r="X427" s="8"/>
      <c r="Y427" s="5" t="s">
        <v>1918</v>
      </c>
      <c r="Z427" s="10" t="str">
        <f aca="false">REPLACE(AA427,SEARCH("M5-",AA427),LEN(AB427),AC427)</f>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AA427" s="10" t="s">
        <v>2679</v>
      </c>
      <c r="AB427" s="8" t="str">
        <f aca="false">IF(D427&lt;&gt;"No hacer",CONCATENATE(A427,"-",LEFT(C427),"-",IF(A426&lt;&gt;A427,1,IF(C426=C427,RIGHT(AB426)+1,1))))</f>
        <v>M5-MyM-4a-I-1</v>
      </c>
      <c r="AC427" s="8" t="str">
        <f aca="false">CONCATENATE(AB427,"-BR")</f>
        <v>M5-MyM-4a-I-1-BR</v>
      </c>
      <c r="AD427" s="5" t="s">
        <v>46</v>
      </c>
      <c r="AE427" s="5" t="s">
        <v>351</v>
      </c>
      <c r="AF427" s="5"/>
    </row>
    <row r="428" customFormat="false" ht="75" hidden="false" customHeight="true" outlineLevel="0" collapsed="false">
      <c r="A428" s="5" t="s">
        <v>2671</v>
      </c>
      <c r="B428" s="6" t="s">
        <v>2672</v>
      </c>
      <c r="C428" s="5" t="s">
        <v>34</v>
      </c>
      <c r="D428" s="5" t="s">
        <v>35</v>
      </c>
      <c r="E428" s="5"/>
      <c r="F428" s="6" t="s">
        <v>2680</v>
      </c>
      <c r="G428" s="6"/>
      <c r="H428" s="6"/>
      <c r="I428" s="11" t="s">
        <v>38</v>
      </c>
      <c r="J428" s="5" t="s">
        <v>297</v>
      </c>
      <c r="K428" s="6" t="s">
        <v>2681</v>
      </c>
      <c r="L428" s="6" t="s">
        <v>2682</v>
      </c>
      <c r="M428" s="11" t="s">
        <v>41</v>
      </c>
      <c r="N428" s="6" t="s">
        <v>2683</v>
      </c>
      <c r="O428" s="6" t="s">
        <v>2684</v>
      </c>
      <c r="P428" s="8"/>
      <c r="Q428" s="5"/>
      <c r="R428" s="8"/>
      <c r="S428" s="8"/>
      <c r="T428" s="8"/>
      <c r="U428" s="8"/>
      <c r="V428" s="8"/>
      <c r="W428" s="8"/>
      <c r="X428" s="8"/>
      <c r="Y428" s="5" t="s">
        <v>1918</v>
      </c>
      <c r="Z428" s="10" t="str">
        <f aca="false">REPLACE(AA428,SEARCH("M5-",AA428),LEN(AB428),AC428)</f>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AA428" s="10" t="s">
        <v>2685</v>
      </c>
      <c r="AB428" s="8" t="str">
        <f aca="false">IF(D428&lt;&gt;"No hacer",CONCATENATE(A428,"-",LEFT(C428),"-",IF(A427&lt;&gt;A428,1,IF(C427=C428,RIGHT(AB427)+1,1))))</f>
        <v>M5-MyM-4a-I-2</v>
      </c>
      <c r="AC428" s="8" t="str">
        <f aca="false">CONCATENATE(AB428,"-BR")</f>
        <v>M5-MyM-4a-I-2-BR</v>
      </c>
      <c r="AD428" s="5" t="s">
        <v>46</v>
      </c>
      <c r="AE428" s="5" t="s">
        <v>351</v>
      </c>
      <c r="AF428" s="5"/>
    </row>
    <row r="429" customFormat="false" ht="75" hidden="false" customHeight="true" outlineLevel="0" collapsed="false">
      <c r="A429" s="5" t="s">
        <v>2671</v>
      </c>
      <c r="B429" s="6" t="s">
        <v>2672</v>
      </c>
      <c r="C429" s="5" t="s">
        <v>48</v>
      </c>
      <c r="D429" s="5" t="s">
        <v>35</v>
      </c>
      <c r="E429" s="16"/>
      <c r="F429" s="6" t="s">
        <v>2686</v>
      </c>
      <c r="G429" s="6"/>
      <c r="H429" s="6"/>
      <c r="I429" s="5" t="s">
        <v>38</v>
      </c>
      <c r="J429" s="5" t="s">
        <v>52</v>
      </c>
      <c r="K429" s="6" t="s">
        <v>2687</v>
      </c>
      <c r="L429" s="6" t="s">
        <v>2688</v>
      </c>
      <c r="M429" s="5" t="s">
        <v>41</v>
      </c>
      <c r="N429" s="6" t="s">
        <v>2677</v>
      </c>
      <c r="O429" s="6" t="s">
        <v>2678</v>
      </c>
      <c r="P429" s="8"/>
      <c r="Q429" s="5"/>
      <c r="R429" s="8"/>
      <c r="S429" s="8"/>
      <c r="T429" s="8"/>
      <c r="U429" s="8"/>
      <c r="V429" s="8"/>
      <c r="W429" s="8"/>
      <c r="X429" s="8"/>
      <c r="Y429" s="5" t="s">
        <v>1918</v>
      </c>
      <c r="Z429" s="10" t="str">
        <f aca="false">REPLACE(AA429,SEARCH("M5-",AA429),LEN(AB429),AC429)</f>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AA429" s="10" t="s">
        <v>2689</v>
      </c>
      <c r="AB429" s="8" t="str">
        <f aca="false">IF(D429&lt;&gt;"No hacer",CONCATENATE(A429,"-",LEFT(C429),"-",IF(A428&lt;&gt;A429,1,IF(C428=C429,RIGHT(AB428)+1,1))))</f>
        <v>M5-MyM-4a-E-1</v>
      </c>
      <c r="AC429" s="8" t="str">
        <f aca="false">CONCATENATE(AB429,"-BR")</f>
        <v>M5-MyM-4a-E-1-BR</v>
      </c>
      <c r="AD429" s="5" t="s">
        <v>46</v>
      </c>
      <c r="AE429" s="5" t="s">
        <v>351</v>
      </c>
      <c r="AF429" s="5"/>
    </row>
    <row r="430" customFormat="false" ht="75" hidden="false" customHeight="true" outlineLevel="0" collapsed="false">
      <c r="A430" s="5" t="s">
        <v>2671</v>
      </c>
      <c r="B430" s="6" t="s">
        <v>2672</v>
      </c>
      <c r="C430" s="5" t="s">
        <v>48</v>
      </c>
      <c r="D430" s="5" t="s">
        <v>35</v>
      </c>
      <c r="E430" s="5"/>
      <c r="F430" s="6" t="s">
        <v>2690</v>
      </c>
      <c r="G430" s="6"/>
      <c r="H430" s="6"/>
      <c r="I430" s="5" t="s">
        <v>38</v>
      </c>
      <c r="J430" s="5" t="s">
        <v>52</v>
      </c>
      <c r="K430" s="6" t="s">
        <v>2691</v>
      </c>
      <c r="L430" s="6" t="s">
        <v>2692</v>
      </c>
      <c r="M430" s="5" t="s">
        <v>41</v>
      </c>
      <c r="N430" s="6" t="s">
        <v>2683</v>
      </c>
      <c r="O430" s="6" t="s">
        <v>2684</v>
      </c>
      <c r="P430" s="8"/>
      <c r="Q430" s="5"/>
      <c r="R430" s="8"/>
      <c r="S430" s="8"/>
      <c r="T430" s="8"/>
      <c r="U430" s="8"/>
      <c r="V430" s="8"/>
      <c r="W430" s="8"/>
      <c r="X430" s="8"/>
      <c r="Y430" s="5" t="s">
        <v>1918</v>
      </c>
      <c r="Z430" s="10" t="str">
        <f aca="false">REPLACE(AA430,SEARCH("M5-",AA430),LEN(AB430),AC430)</f>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AA430" s="10" t="s">
        <v>2693</v>
      </c>
      <c r="AB430" s="8" t="str">
        <f aca="false">IF(D430&lt;&gt;"No hacer",CONCATENATE(A430,"-",LEFT(C430),"-",IF(A429&lt;&gt;A430,1,IF(C429=C430,RIGHT(AB429)+1,1))))</f>
        <v>M5-MyM-4a-E-2</v>
      </c>
      <c r="AC430" s="8" t="str">
        <f aca="false">CONCATENATE(AB430,"-BR")</f>
        <v>M5-MyM-4a-E-2-BR</v>
      </c>
      <c r="AD430" s="5" t="s">
        <v>46</v>
      </c>
      <c r="AE430" s="5" t="s">
        <v>351</v>
      </c>
      <c r="AF430" s="5"/>
    </row>
    <row r="431" customFormat="false" ht="75" hidden="false" customHeight="true" outlineLevel="0" collapsed="false">
      <c r="A431" s="5" t="s">
        <v>2671</v>
      </c>
      <c r="B431" s="6" t="s">
        <v>2672</v>
      </c>
      <c r="C431" s="5" t="s">
        <v>58</v>
      </c>
      <c r="D431" s="5" t="s">
        <v>35</v>
      </c>
      <c r="E431" s="5"/>
      <c r="F431" s="6" t="s">
        <v>2694</v>
      </c>
      <c r="G431" s="6"/>
      <c r="H431" s="6"/>
      <c r="I431" s="5" t="s">
        <v>38</v>
      </c>
      <c r="J431" s="5" t="s">
        <v>52</v>
      </c>
      <c r="K431" s="6" t="s">
        <v>2695</v>
      </c>
      <c r="L431" s="6" t="s">
        <v>2696</v>
      </c>
      <c r="M431" s="5" t="s">
        <v>63</v>
      </c>
      <c r="N431" s="8"/>
      <c r="O431" s="8"/>
      <c r="P431" s="8"/>
      <c r="Q431" s="5"/>
      <c r="R431" s="8"/>
      <c r="S431" s="8" t="s">
        <v>2697</v>
      </c>
      <c r="T431" s="8" t="s">
        <v>2698</v>
      </c>
      <c r="U431" s="8" t="s">
        <v>2699</v>
      </c>
      <c r="V431" s="8" t="s">
        <v>2700</v>
      </c>
      <c r="W431" s="8" t="s">
        <v>2701</v>
      </c>
      <c r="X431" s="8"/>
      <c r="Y431" s="5" t="s">
        <v>1918</v>
      </c>
      <c r="Z431" s="10" t="str">
        <f aca="false">REPLACE(AA431,SEARCH("M5-",AA431),LEN(AB431),AC431)</f>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AA431" s="10" t="s">
        <v>2702</v>
      </c>
      <c r="AB431" s="8" t="str">
        <f aca="false">IF(D431&lt;&gt;"No hacer",CONCATENATE(A431,"-",LEFT(C431),"-",IF(A430&lt;&gt;A431,1,IF(C430=C431,RIGHT(AB430)+1,1))))</f>
        <v>M5-MyM-4a-A-1</v>
      </c>
      <c r="AC431" s="8" t="str">
        <f aca="false">CONCATENATE(AB431,"-BR")</f>
        <v>M5-MyM-4a-A-1-BR</v>
      </c>
      <c r="AD431" s="5" t="s">
        <v>46</v>
      </c>
      <c r="AE431" s="5" t="s">
        <v>351</v>
      </c>
      <c r="AF431" s="5"/>
    </row>
    <row r="432" customFormat="false" ht="75" hidden="false" customHeight="true" outlineLevel="0" collapsed="false">
      <c r="A432" s="5" t="s">
        <v>2671</v>
      </c>
      <c r="B432" s="6" t="s">
        <v>2672</v>
      </c>
      <c r="C432" s="5" t="s">
        <v>58</v>
      </c>
      <c r="D432" s="5" t="s">
        <v>35</v>
      </c>
      <c r="E432" s="5"/>
      <c r="F432" s="6" t="s">
        <v>2703</v>
      </c>
      <c r="G432" s="6"/>
      <c r="H432" s="6"/>
      <c r="I432" s="5" t="s">
        <v>38</v>
      </c>
      <c r="J432" s="5" t="s">
        <v>52</v>
      </c>
      <c r="K432" s="6" t="s">
        <v>2704</v>
      </c>
      <c r="L432" s="6" t="s">
        <v>2705</v>
      </c>
      <c r="M432" s="5" t="s">
        <v>63</v>
      </c>
      <c r="N432" s="8"/>
      <c r="O432" s="8"/>
      <c r="P432" s="8"/>
      <c r="Q432" s="5"/>
      <c r="R432" s="8"/>
      <c r="S432" s="8" t="s">
        <v>2706</v>
      </c>
      <c r="T432" s="8" t="s">
        <v>2707</v>
      </c>
      <c r="U432" s="8" t="s">
        <v>2708</v>
      </c>
      <c r="V432" s="8" t="s">
        <v>2709</v>
      </c>
      <c r="W432" s="8" t="s">
        <v>2710</v>
      </c>
      <c r="X432" s="8"/>
      <c r="Y432" s="5" t="s">
        <v>1918</v>
      </c>
      <c r="Z432" s="10" t="str">
        <f aca="false">REPLACE(AA432,SEARCH("M5-",AA432),LEN(AB432),AC432)</f>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AA432" s="10" t="s">
        <v>2711</v>
      </c>
      <c r="AB432" s="8" t="str">
        <f aca="false">IF(D432&lt;&gt;"No hacer",CONCATENATE(A432,"-",LEFT(C432),"-",IF(A431&lt;&gt;A432,1,IF(C431=C432,RIGHT(AB431)+1,1))))</f>
        <v>M5-MyM-4a-A-2</v>
      </c>
      <c r="AC432" s="8" t="str">
        <f aca="false">CONCATENATE(AB432,"-BR")</f>
        <v>M5-MyM-4a-A-2-BR</v>
      </c>
      <c r="AD432" s="5" t="s">
        <v>46</v>
      </c>
      <c r="AE432" s="5" t="s">
        <v>351</v>
      </c>
      <c r="AF432" s="5"/>
    </row>
    <row r="433" customFormat="false" ht="75" hidden="false" customHeight="true" outlineLevel="0" collapsed="false">
      <c r="A433" s="5" t="s">
        <v>2671</v>
      </c>
      <c r="B433" s="6" t="s">
        <v>2672</v>
      </c>
      <c r="C433" s="5" t="s">
        <v>58</v>
      </c>
      <c r="D433" s="5" t="s">
        <v>35</v>
      </c>
      <c r="E433" s="5"/>
      <c r="F433" s="6" t="s">
        <v>2712</v>
      </c>
      <c r="G433" s="6"/>
      <c r="H433" s="6"/>
      <c r="I433" s="5" t="s">
        <v>38</v>
      </c>
      <c r="J433" s="5" t="s">
        <v>52</v>
      </c>
      <c r="K433" s="6" t="s">
        <v>2713</v>
      </c>
      <c r="L433" s="6" t="s">
        <v>2714</v>
      </c>
      <c r="M433" s="5" t="s">
        <v>63</v>
      </c>
      <c r="N433" s="8"/>
      <c r="O433" s="8"/>
      <c r="P433" s="8"/>
      <c r="Q433" s="5"/>
      <c r="R433" s="8"/>
      <c r="S433" s="8" t="s">
        <v>2715</v>
      </c>
      <c r="T433" s="8" t="s">
        <v>2716</v>
      </c>
      <c r="U433" s="8" t="s">
        <v>2717</v>
      </c>
      <c r="V433" s="8" t="s">
        <v>2718</v>
      </c>
      <c r="W433" s="8" t="s">
        <v>2719</v>
      </c>
      <c r="X433" s="8"/>
      <c r="Y433" s="5" t="s">
        <v>1918</v>
      </c>
      <c r="Z433" s="10" t="str">
        <f aca="false">REPLACE(AA433,SEARCH("M5-",AA433),LEN(AB433),AC433)</f>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AA433" s="10" t="s">
        <v>2720</v>
      </c>
      <c r="AB433" s="8" t="str">
        <f aca="false">IF(D433&lt;&gt;"No hacer",CONCATENATE(A433,"-",LEFT(C433),"-",IF(A432&lt;&gt;A433,1,IF(C432=C433,RIGHT(AB432)+1,1))))</f>
        <v>M5-MyM-4a-A-3</v>
      </c>
      <c r="AC433" s="8" t="str">
        <f aca="false">CONCATENATE(AB433,"-BR")</f>
        <v>M5-MyM-4a-A-3-BR</v>
      </c>
      <c r="AD433" s="5" t="s">
        <v>46</v>
      </c>
      <c r="AE433" s="5" t="s">
        <v>351</v>
      </c>
      <c r="AF433" s="5"/>
    </row>
    <row r="434" customFormat="false" ht="75" hidden="false" customHeight="true" outlineLevel="0" collapsed="false">
      <c r="A434" s="5" t="s">
        <v>2671</v>
      </c>
      <c r="B434" s="6" t="s">
        <v>2672</v>
      </c>
      <c r="C434" s="5" t="s">
        <v>58</v>
      </c>
      <c r="D434" s="5" t="s">
        <v>35</v>
      </c>
      <c r="E434" s="5"/>
      <c r="F434" s="7" t="s">
        <v>2721</v>
      </c>
      <c r="G434" s="7"/>
      <c r="H434" s="6" t="s">
        <v>2722</v>
      </c>
      <c r="I434" s="5" t="s">
        <v>38</v>
      </c>
      <c r="J434" s="5" t="s">
        <v>52</v>
      </c>
      <c r="K434" s="6" t="s">
        <v>2723</v>
      </c>
      <c r="L434" s="6" t="s">
        <v>2724</v>
      </c>
      <c r="M434" s="5" t="s">
        <v>63</v>
      </c>
      <c r="N434" s="8"/>
      <c r="O434" s="8"/>
      <c r="P434" s="8"/>
      <c r="Q434" s="5"/>
      <c r="R434" s="8"/>
      <c r="S434" s="8" t="s">
        <v>2725</v>
      </c>
      <c r="T434" s="8" t="s">
        <v>2726</v>
      </c>
      <c r="U434" s="8" t="s">
        <v>2727</v>
      </c>
      <c r="V434" s="8" t="s">
        <v>2728</v>
      </c>
      <c r="W434" s="8" t="s">
        <v>2729</v>
      </c>
      <c r="X434" s="8"/>
      <c r="Y434" s="5" t="s">
        <v>1918</v>
      </c>
      <c r="Z434" s="10" t="str">
        <f aca="false">REPLACE(AA434,SEARCH("M5-",AA434),LEN(AB434),AC434)</f>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AA434" s="10" t="s">
        <v>2730</v>
      </c>
      <c r="AB434" s="8" t="str">
        <f aca="false">IF(D434&lt;&gt;"No hacer",CONCATENATE(A434,"-",LEFT(C434),"-",IF(A433&lt;&gt;A434,1,IF(C433=C434,RIGHT(AB433)+1,1))))</f>
        <v>M5-MyM-4a-A-4</v>
      </c>
      <c r="AC434" s="8" t="str">
        <f aca="false">CONCATENATE(AB434,"-BR")</f>
        <v>M5-MyM-4a-A-4-BR</v>
      </c>
      <c r="AD434" s="5" t="s">
        <v>46</v>
      </c>
      <c r="AE434" s="5" t="s">
        <v>351</v>
      </c>
      <c r="AF434" s="5"/>
    </row>
    <row r="435" customFormat="false" ht="75" hidden="false" customHeight="true" outlineLevel="0" collapsed="false">
      <c r="A435" s="5" t="s">
        <v>2671</v>
      </c>
      <c r="B435" s="6" t="s">
        <v>2672</v>
      </c>
      <c r="C435" s="5" t="s">
        <v>58</v>
      </c>
      <c r="D435" s="5" t="s">
        <v>35</v>
      </c>
      <c r="E435" s="5"/>
      <c r="F435" s="7" t="s">
        <v>2731</v>
      </c>
      <c r="G435" s="7"/>
      <c r="H435" s="6" t="s">
        <v>2732</v>
      </c>
      <c r="I435" s="5" t="s">
        <v>38</v>
      </c>
      <c r="J435" s="5" t="s">
        <v>52</v>
      </c>
      <c r="K435" s="6" t="s">
        <v>2733</v>
      </c>
      <c r="L435" s="6" t="s">
        <v>2734</v>
      </c>
      <c r="M435" s="5" t="s">
        <v>63</v>
      </c>
      <c r="N435" s="8"/>
      <c r="O435" s="8"/>
      <c r="P435" s="8"/>
      <c r="Q435" s="5"/>
      <c r="R435" s="8"/>
      <c r="S435" s="8" t="s">
        <v>2735</v>
      </c>
      <c r="T435" s="8" t="s">
        <v>2736</v>
      </c>
      <c r="U435" s="8" t="s">
        <v>2717</v>
      </c>
      <c r="V435" s="8" t="s">
        <v>2737</v>
      </c>
      <c r="W435" s="8" t="s">
        <v>2738</v>
      </c>
      <c r="X435" s="8"/>
      <c r="Y435" s="5" t="s">
        <v>1918</v>
      </c>
      <c r="Z435" s="10" t="str">
        <f aca="false">REPLACE(AA435,SEARCH("M5-",AA435),LEN(AB435),AC435)</f>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AA435" s="10" t="s">
        <v>2739</v>
      </c>
      <c r="AB435" s="8" t="str">
        <f aca="false">IF(D435&lt;&gt;"No hacer",CONCATENATE(A435,"-",LEFT(C435),"-",IF(A434&lt;&gt;A435,1,IF(C434=C435,RIGHT(AB434)+1,1))))</f>
        <v>M5-MyM-4a-A-5</v>
      </c>
      <c r="AC435" s="8" t="str">
        <f aca="false">CONCATENATE(AB435,"-BR")</f>
        <v>M5-MyM-4a-A-5-BR</v>
      </c>
      <c r="AD435" s="5" t="s">
        <v>46</v>
      </c>
      <c r="AE435" s="5" t="s">
        <v>351</v>
      </c>
      <c r="AF435" s="5"/>
    </row>
    <row r="436" customFormat="false" ht="75" hidden="false" customHeight="true" outlineLevel="0" collapsed="false">
      <c r="A436" s="5" t="s">
        <v>2740</v>
      </c>
      <c r="B436" s="6" t="s">
        <v>2741</v>
      </c>
      <c r="C436" s="5" t="s">
        <v>34</v>
      </c>
      <c r="D436" s="5" t="s">
        <v>35</v>
      </c>
      <c r="E436" s="5"/>
      <c r="F436" s="6" t="s">
        <v>2742</v>
      </c>
      <c r="G436" s="6"/>
      <c r="H436" s="6"/>
      <c r="I436" s="5" t="s">
        <v>38</v>
      </c>
      <c r="J436" s="5" t="s">
        <v>297</v>
      </c>
      <c r="K436" s="6" t="s">
        <v>2743</v>
      </c>
      <c r="L436" s="6" t="s">
        <v>2744</v>
      </c>
      <c r="M436" s="11" t="s">
        <v>41</v>
      </c>
      <c r="N436" s="6" t="s">
        <v>2745</v>
      </c>
      <c r="O436" s="7" t="s">
        <v>2746</v>
      </c>
      <c r="P436" s="8"/>
      <c r="Q436" s="5"/>
      <c r="R436" s="8"/>
      <c r="S436" s="8"/>
      <c r="T436" s="8"/>
      <c r="U436" s="8"/>
      <c r="V436" s="8"/>
      <c r="W436" s="8"/>
      <c r="X436" s="8"/>
      <c r="Y436" s="5" t="s">
        <v>1918</v>
      </c>
      <c r="Z436" s="10" t="str">
        <f aca="false">REPLACE(AA436,SEARCH("M5-",AA436),LEN(AB436),AC436)</f>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AA436" s="10" t="s">
        <v>2747</v>
      </c>
      <c r="AB436" s="8" t="str">
        <f aca="false">IF(D436&lt;&gt;"No hacer",CONCATENATE(A436,"-",LEFT(C436),"-",IF(A435&lt;&gt;A436,1,IF(C435=C436,RIGHT(AB435)+1,1))))</f>
        <v>M5-MyM-4b-I-1</v>
      </c>
      <c r="AC436" s="8" t="str">
        <f aca="false">CONCATENATE(AB436,"-BR")</f>
        <v>M5-MyM-4b-I-1-BR</v>
      </c>
      <c r="AD436" s="5" t="s">
        <v>46</v>
      </c>
      <c r="AE436" s="5" t="s">
        <v>351</v>
      </c>
      <c r="AF436" s="5"/>
    </row>
    <row r="437" customFormat="false" ht="75" hidden="false" customHeight="true" outlineLevel="0" collapsed="false">
      <c r="A437" s="5" t="s">
        <v>2740</v>
      </c>
      <c r="B437" s="6" t="s">
        <v>2741</v>
      </c>
      <c r="C437" s="5" t="s">
        <v>34</v>
      </c>
      <c r="D437" s="5" t="s">
        <v>35</v>
      </c>
      <c r="E437" s="5"/>
      <c r="F437" s="6" t="s">
        <v>2748</v>
      </c>
      <c r="G437" s="6"/>
      <c r="H437" s="6"/>
      <c r="I437" s="5" t="s">
        <v>38</v>
      </c>
      <c r="J437" s="5" t="s">
        <v>297</v>
      </c>
      <c r="K437" s="6" t="s">
        <v>2749</v>
      </c>
      <c r="L437" s="6" t="s">
        <v>2750</v>
      </c>
      <c r="M437" s="11" t="s">
        <v>41</v>
      </c>
      <c r="N437" s="6" t="s">
        <v>2751</v>
      </c>
      <c r="O437" s="9" t="s">
        <v>2752</v>
      </c>
      <c r="P437" s="8"/>
      <c r="Q437" s="5"/>
      <c r="R437" s="8"/>
      <c r="S437" s="8"/>
      <c r="T437" s="8"/>
      <c r="U437" s="8"/>
      <c r="V437" s="8"/>
      <c r="W437" s="8"/>
      <c r="X437" s="8"/>
      <c r="Y437" s="5" t="s">
        <v>1918</v>
      </c>
      <c r="Z437" s="10" t="str">
        <f aca="false">REPLACE(AA437,SEARCH("M5-",AA437),LEN(AB437),AC437)</f>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AA437" s="10" t="s">
        <v>2753</v>
      </c>
      <c r="AB437" s="8" t="str">
        <f aca="false">IF(D437&lt;&gt;"No hacer",CONCATENATE(A437,"-",LEFT(C437),"-",IF(A436&lt;&gt;A437,1,IF(C436=C437,RIGHT(AB436)+1,1))))</f>
        <v>M5-MyM-4b-I-2</v>
      </c>
      <c r="AC437" s="8" t="str">
        <f aca="false">CONCATENATE(AB437,"-BR")</f>
        <v>M5-MyM-4b-I-2-BR</v>
      </c>
      <c r="AD437" s="5" t="s">
        <v>46</v>
      </c>
      <c r="AE437" s="5" t="s">
        <v>351</v>
      </c>
      <c r="AF437" s="5"/>
    </row>
    <row r="438" customFormat="false" ht="75" hidden="false" customHeight="true" outlineLevel="0" collapsed="false">
      <c r="A438" s="5" t="s">
        <v>2740</v>
      </c>
      <c r="B438" s="6" t="s">
        <v>2741</v>
      </c>
      <c r="C438" s="5" t="s">
        <v>48</v>
      </c>
      <c r="D438" s="5" t="s">
        <v>35</v>
      </c>
      <c r="E438" s="5"/>
      <c r="F438" s="6" t="s">
        <v>2754</v>
      </c>
      <c r="G438" s="6"/>
      <c r="H438" s="6"/>
      <c r="I438" s="5" t="s">
        <v>38</v>
      </c>
      <c r="J438" s="5" t="s">
        <v>52</v>
      </c>
      <c r="K438" s="6" t="s">
        <v>2755</v>
      </c>
      <c r="L438" s="6" t="s">
        <v>2756</v>
      </c>
      <c r="M438" s="11" t="s">
        <v>41</v>
      </c>
      <c r="N438" s="6" t="s">
        <v>2745</v>
      </c>
      <c r="O438" s="7" t="s">
        <v>2746</v>
      </c>
      <c r="P438" s="8"/>
      <c r="Q438" s="5"/>
      <c r="R438" s="8"/>
      <c r="S438" s="8"/>
      <c r="T438" s="8"/>
      <c r="U438" s="8"/>
      <c r="V438" s="8"/>
      <c r="W438" s="8"/>
      <c r="X438" s="8"/>
      <c r="Y438" s="5" t="s">
        <v>1918</v>
      </c>
      <c r="Z438" s="10" t="str">
        <f aca="false">REPLACE(AA438,SEARCH("M5-",AA438),LEN(AB438),AC438)</f>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AA438" s="10" t="s">
        <v>2757</v>
      </c>
      <c r="AB438" s="8" t="str">
        <f aca="false">IF(D438&lt;&gt;"No hacer",CONCATENATE(A438,"-",LEFT(C438),"-",IF(A437&lt;&gt;A438,1,IF(C437=C438,RIGHT(AB437)+1,1))))</f>
        <v>M5-MyM-4b-E-1</v>
      </c>
      <c r="AC438" s="8" t="str">
        <f aca="false">CONCATENATE(AB438,"-BR")</f>
        <v>M5-MyM-4b-E-1-BR</v>
      </c>
      <c r="AD438" s="5" t="s">
        <v>46</v>
      </c>
      <c r="AE438" s="5" t="s">
        <v>351</v>
      </c>
      <c r="AF438" s="5"/>
    </row>
    <row r="439" customFormat="false" ht="75" hidden="false" customHeight="true" outlineLevel="0" collapsed="false">
      <c r="A439" s="5" t="s">
        <v>2740</v>
      </c>
      <c r="B439" s="6" t="s">
        <v>2741</v>
      </c>
      <c r="C439" s="5" t="s">
        <v>48</v>
      </c>
      <c r="D439" s="5" t="s">
        <v>35</v>
      </c>
      <c r="E439" s="5"/>
      <c r="F439" s="6" t="s">
        <v>2758</v>
      </c>
      <c r="G439" s="6"/>
      <c r="H439" s="6"/>
      <c r="I439" s="5" t="s">
        <v>38</v>
      </c>
      <c r="J439" s="5" t="s">
        <v>52</v>
      </c>
      <c r="K439" s="6" t="s">
        <v>2759</v>
      </c>
      <c r="L439" s="6" t="s">
        <v>2760</v>
      </c>
      <c r="M439" s="11" t="s">
        <v>41</v>
      </c>
      <c r="N439" s="6" t="s">
        <v>2751</v>
      </c>
      <c r="O439" s="9" t="s">
        <v>2752</v>
      </c>
      <c r="P439" s="8"/>
      <c r="Q439" s="5"/>
      <c r="R439" s="8"/>
      <c r="S439" s="8"/>
      <c r="T439" s="8"/>
      <c r="U439" s="8"/>
      <c r="V439" s="8"/>
      <c r="W439" s="8"/>
      <c r="X439" s="8"/>
      <c r="Y439" s="5" t="s">
        <v>1918</v>
      </c>
      <c r="Z439" s="10" t="str">
        <f aca="false">REPLACE(AA439,SEARCH("M5-",AA439),LEN(AB439),AC439)</f>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AA439" s="10" t="s">
        <v>2761</v>
      </c>
      <c r="AB439" s="8" t="str">
        <f aca="false">IF(D439&lt;&gt;"No hacer",CONCATENATE(A439,"-",LEFT(C439),"-",IF(A438&lt;&gt;A439,1,IF(C438=C439,RIGHT(AB438)+1,1))))</f>
        <v>M5-MyM-4b-E-2</v>
      </c>
      <c r="AC439" s="8" t="str">
        <f aca="false">CONCATENATE(AB439,"-BR")</f>
        <v>M5-MyM-4b-E-2-BR</v>
      </c>
      <c r="AD439" s="5" t="s">
        <v>46</v>
      </c>
      <c r="AE439" s="5" t="s">
        <v>351</v>
      </c>
      <c r="AF439" s="5"/>
    </row>
    <row r="440" customFormat="false" ht="75" hidden="false" customHeight="true" outlineLevel="0" collapsed="false">
      <c r="A440" s="5" t="s">
        <v>2740</v>
      </c>
      <c r="B440" s="6" t="s">
        <v>2741</v>
      </c>
      <c r="C440" s="5" t="s">
        <v>58</v>
      </c>
      <c r="D440" s="5" t="s">
        <v>35</v>
      </c>
      <c r="E440" s="5"/>
      <c r="F440" s="6" t="s">
        <v>2762</v>
      </c>
      <c r="G440" s="6"/>
      <c r="H440" s="6"/>
      <c r="I440" s="5" t="s">
        <v>38</v>
      </c>
      <c r="J440" s="5" t="s">
        <v>52</v>
      </c>
      <c r="K440" s="7" t="s">
        <v>2763</v>
      </c>
      <c r="L440" s="6" t="s">
        <v>62</v>
      </c>
      <c r="M440" s="11" t="s">
        <v>41</v>
      </c>
      <c r="N440" s="6" t="s">
        <v>2745</v>
      </c>
      <c r="O440" s="6" t="s">
        <v>2746</v>
      </c>
      <c r="P440" s="8"/>
      <c r="Q440" s="5"/>
      <c r="R440" s="8"/>
      <c r="S440" s="8"/>
      <c r="T440" s="8"/>
      <c r="U440" s="8"/>
      <c r="V440" s="8"/>
      <c r="W440" s="8"/>
      <c r="X440" s="8"/>
      <c r="Y440" s="5" t="s">
        <v>1918</v>
      </c>
      <c r="Z440" s="10" t="str">
        <f aca="false">REPLACE(AA440,SEARCH("M5-",AA440),LEN(AB440),AC440)</f>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AA440" s="10" t="s">
        <v>2764</v>
      </c>
      <c r="AB440" s="8" t="str">
        <f aca="false">IF(D440&lt;&gt;"No hacer",CONCATENATE(A440,"-",LEFT(C440),"-",IF(A439&lt;&gt;A440,1,IF(C439=C440,RIGHT(AB439)+1,1))))</f>
        <v>M5-MyM-4b-A-1</v>
      </c>
      <c r="AC440" s="8" t="str">
        <f aca="false">CONCATENATE(AB440,"-BR")</f>
        <v>M5-MyM-4b-A-1-BR</v>
      </c>
      <c r="AD440" s="5" t="s">
        <v>46</v>
      </c>
      <c r="AE440" s="5" t="s">
        <v>351</v>
      </c>
      <c r="AF440" s="5"/>
    </row>
    <row r="441" customFormat="false" ht="75" hidden="false" customHeight="true" outlineLevel="0" collapsed="false">
      <c r="A441" s="5" t="s">
        <v>2740</v>
      </c>
      <c r="B441" s="6" t="s">
        <v>2741</v>
      </c>
      <c r="C441" s="5" t="s">
        <v>58</v>
      </c>
      <c r="D441" s="5" t="s">
        <v>35</v>
      </c>
      <c r="E441" s="5"/>
      <c r="F441" s="6" t="s">
        <v>2765</v>
      </c>
      <c r="G441" s="6"/>
      <c r="H441" s="6"/>
      <c r="I441" s="5" t="s">
        <v>38</v>
      </c>
      <c r="J441" s="5" t="s">
        <v>52</v>
      </c>
      <c r="K441" s="7" t="s">
        <v>2766</v>
      </c>
      <c r="L441" s="6" t="s">
        <v>62</v>
      </c>
      <c r="M441" s="11" t="s">
        <v>41</v>
      </c>
      <c r="N441" s="6" t="s">
        <v>2745</v>
      </c>
      <c r="O441" s="6" t="s">
        <v>2746</v>
      </c>
      <c r="P441" s="8"/>
      <c r="Q441" s="5"/>
      <c r="R441" s="8"/>
      <c r="S441" s="8"/>
      <c r="T441" s="8"/>
      <c r="U441" s="8"/>
      <c r="V441" s="8"/>
      <c r="W441" s="8"/>
      <c r="X441" s="8"/>
      <c r="Y441" s="5" t="s">
        <v>1918</v>
      </c>
      <c r="Z441" s="10" t="str">
        <f aca="false">REPLACE(AA441,SEARCH("M5-",AA441),LEN(AB441),AC441)</f>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AA441" s="10" t="s">
        <v>2767</v>
      </c>
      <c r="AB441" s="8" t="str">
        <f aca="false">IF(D441&lt;&gt;"No hacer",CONCATENATE(A441,"-",LEFT(C441),"-",IF(A440&lt;&gt;A441,1,IF(C440=C441,RIGHT(AB440)+1,1))))</f>
        <v>M5-MyM-4b-A-2</v>
      </c>
      <c r="AC441" s="8" t="str">
        <f aca="false">CONCATENATE(AB441,"-BR")</f>
        <v>M5-MyM-4b-A-2-BR</v>
      </c>
      <c r="AD441" s="5" t="s">
        <v>46</v>
      </c>
      <c r="AE441" s="5" t="s">
        <v>351</v>
      </c>
      <c r="AF441" s="5"/>
    </row>
    <row r="442" customFormat="false" ht="75" hidden="false" customHeight="true" outlineLevel="0" collapsed="false">
      <c r="A442" s="5" t="s">
        <v>2740</v>
      </c>
      <c r="B442" s="6" t="s">
        <v>2741</v>
      </c>
      <c r="C442" s="5" t="s">
        <v>58</v>
      </c>
      <c r="D442" s="5" t="s">
        <v>35</v>
      </c>
      <c r="E442" s="5"/>
      <c r="F442" s="6" t="s">
        <v>2768</v>
      </c>
      <c r="G442" s="6"/>
      <c r="H442" s="6"/>
      <c r="I442" s="5" t="s">
        <v>38</v>
      </c>
      <c r="J442" s="5" t="s">
        <v>52</v>
      </c>
      <c r="K442" s="7" t="s">
        <v>2769</v>
      </c>
      <c r="L442" s="6" t="s">
        <v>2770</v>
      </c>
      <c r="M442" s="11" t="s">
        <v>41</v>
      </c>
      <c r="N442" s="6" t="s">
        <v>2751</v>
      </c>
      <c r="O442" s="9" t="s">
        <v>2752</v>
      </c>
      <c r="P442" s="8"/>
      <c r="Q442" s="5"/>
      <c r="R442" s="8"/>
      <c r="S442" s="8"/>
      <c r="T442" s="8"/>
      <c r="U442" s="8"/>
      <c r="V442" s="8"/>
      <c r="W442" s="8"/>
      <c r="X442" s="8"/>
      <c r="Y442" s="5" t="s">
        <v>1918</v>
      </c>
      <c r="Z442" s="10" t="str">
        <f aca="false">REPLACE(AA442,SEARCH("M5-",AA442),LEN(AB442),AC442)</f>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AA442" s="10" t="s">
        <v>2771</v>
      </c>
      <c r="AB442" s="8" t="str">
        <f aca="false">IF(D442&lt;&gt;"No hacer",CONCATENATE(A442,"-",LEFT(C442),"-",IF(A441&lt;&gt;A442,1,IF(C441=C442,RIGHT(AB441)+1,1))))</f>
        <v>M5-MyM-4b-A-3</v>
      </c>
      <c r="AC442" s="8" t="str">
        <f aca="false">CONCATENATE(AB442,"-BR")</f>
        <v>M5-MyM-4b-A-3-BR</v>
      </c>
      <c r="AD442" s="5" t="s">
        <v>46</v>
      </c>
      <c r="AE442" s="5" t="s">
        <v>351</v>
      </c>
      <c r="AF442" s="5"/>
    </row>
    <row r="443" customFormat="false" ht="75" hidden="false" customHeight="true" outlineLevel="0" collapsed="false">
      <c r="A443" s="5" t="s">
        <v>2740</v>
      </c>
      <c r="B443" s="6" t="s">
        <v>2741</v>
      </c>
      <c r="C443" s="5" t="s">
        <v>58</v>
      </c>
      <c r="D443" s="5" t="s">
        <v>35</v>
      </c>
      <c r="E443" s="16"/>
      <c r="F443" s="6" t="s">
        <v>2772</v>
      </c>
      <c r="G443" s="6"/>
      <c r="H443" s="6"/>
      <c r="I443" s="5" t="s">
        <v>38</v>
      </c>
      <c r="J443" s="5" t="s">
        <v>52</v>
      </c>
      <c r="K443" s="7" t="s">
        <v>2773</v>
      </c>
      <c r="L443" s="6" t="s">
        <v>62</v>
      </c>
      <c r="M443" s="11" t="s">
        <v>41</v>
      </c>
      <c r="N443" s="6" t="s">
        <v>2745</v>
      </c>
      <c r="O443" s="6" t="s">
        <v>2746</v>
      </c>
      <c r="P443" s="8"/>
      <c r="Q443" s="5"/>
      <c r="R443" s="8"/>
      <c r="S443" s="8"/>
      <c r="T443" s="8"/>
      <c r="U443" s="8"/>
      <c r="V443" s="8"/>
      <c r="W443" s="8"/>
      <c r="X443" s="8"/>
      <c r="Y443" s="5" t="s">
        <v>1918</v>
      </c>
      <c r="Z443" s="10" t="str">
        <f aca="false">REPLACE(AA443,SEARCH("M5-",AA443),LEN(AB443),AC443)</f>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AA443" s="10" t="s">
        <v>2774</v>
      </c>
      <c r="AB443" s="8" t="str">
        <f aca="false">IF(D443&lt;&gt;"No hacer",CONCATENATE(A443,"-",LEFT(C443),"-",IF(A442&lt;&gt;A443,1,IF(C442=C443,RIGHT(AB442)+1,1))))</f>
        <v>M5-MyM-4b-A-4</v>
      </c>
      <c r="AC443" s="8" t="str">
        <f aca="false">CONCATENATE(AB443,"-BR")</f>
        <v>M5-MyM-4b-A-4-BR</v>
      </c>
      <c r="AD443" s="5" t="s">
        <v>46</v>
      </c>
      <c r="AE443" s="5" t="s">
        <v>351</v>
      </c>
      <c r="AF443" s="5"/>
    </row>
    <row r="444" customFormat="false" ht="75" hidden="false" customHeight="true" outlineLevel="0" collapsed="false">
      <c r="A444" s="5" t="s">
        <v>2740</v>
      </c>
      <c r="B444" s="6" t="s">
        <v>2741</v>
      </c>
      <c r="C444" s="5" t="s">
        <v>58</v>
      </c>
      <c r="D444" s="5" t="s">
        <v>35</v>
      </c>
      <c r="E444" s="5"/>
      <c r="F444" s="6" t="s">
        <v>2775</v>
      </c>
      <c r="G444" s="6"/>
      <c r="H444" s="6"/>
      <c r="I444" s="5" t="s">
        <v>38</v>
      </c>
      <c r="J444" s="5" t="s">
        <v>52</v>
      </c>
      <c r="K444" s="7" t="s">
        <v>2776</v>
      </c>
      <c r="L444" s="6" t="s">
        <v>2770</v>
      </c>
      <c r="M444" s="11" t="s">
        <v>41</v>
      </c>
      <c r="N444" s="6" t="s">
        <v>2751</v>
      </c>
      <c r="O444" s="9" t="s">
        <v>2752</v>
      </c>
      <c r="P444" s="8"/>
      <c r="Q444" s="5"/>
      <c r="R444" s="8"/>
      <c r="S444" s="8"/>
      <c r="T444" s="8"/>
      <c r="U444" s="8"/>
      <c r="V444" s="8"/>
      <c r="W444" s="8"/>
      <c r="X444" s="8"/>
      <c r="Y444" s="5" t="s">
        <v>1918</v>
      </c>
      <c r="Z444" s="10" t="str">
        <f aca="false">REPLACE(AA444,SEARCH("M5-",AA444),LEN(AB444),AC444)</f>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AA444" s="10" t="s">
        <v>2777</v>
      </c>
      <c r="AB444" s="8" t="str">
        <f aca="false">IF(D444&lt;&gt;"No hacer",CONCATENATE(A444,"-",LEFT(C444),"-",IF(A443&lt;&gt;A444,1,IF(C443=C444,RIGHT(AB443)+1,1))))</f>
        <v>M5-MyM-4b-A-5</v>
      </c>
      <c r="AC444" s="8" t="str">
        <f aca="false">CONCATENATE(AB444,"-BR")</f>
        <v>M5-MyM-4b-A-5-BR</v>
      </c>
      <c r="AD444" s="5" t="s">
        <v>46</v>
      </c>
      <c r="AE444" s="5" t="s">
        <v>351</v>
      </c>
      <c r="AF444" s="5"/>
    </row>
    <row r="445" customFormat="false" ht="75" hidden="false" customHeight="true" outlineLevel="0" collapsed="false">
      <c r="A445" s="5" t="s">
        <v>2778</v>
      </c>
      <c r="B445" s="6" t="s">
        <v>2779</v>
      </c>
      <c r="C445" s="5" t="s">
        <v>34</v>
      </c>
      <c r="D445" s="5" t="s">
        <v>35</v>
      </c>
      <c r="E445" s="5"/>
      <c r="F445" s="6" t="s">
        <v>2780</v>
      </c>
      <c r="G445" s="6"/>
      <c r="H445" s="6"/>
      <c r="I445" s="5" t="s">
        <v>38</v>
      </c>
      <c r="J445" s="5" t="s">
        <v>586</v>
      </c>
      <c r="K445" s="6" t="s">
        <v>2781</v>
      </c>
      <c r="L445" s="6" t="s">
        <v>2782</v>
      </c>
      <c r="M445" s="11" t="s">
        <v>41</v>
      </c>
      <c r="N445" s="8" t="s">
        <v>2783</v>
      </c>
      <c r="O445" s="6" t="s">
        <v>2784</v>
      </c>
      <c r="P445" s="6" t="s">
        <v>2785</v>
      </c>
      <c r="Q445" s="5"/>
      <c r="R445" s="8"/>
      <c r="S445" s="8"/>
      <c r="T445" s="8"/>
      <c r="U445" s="8"/>
      <c r="V445" s="8"/>
      <c r="W445" s="8"/>
      <c r="X445" s="8"/>
      <c r="Y445" s="5" t="s">
        <v>1918</v>
      </c>
      <c r="Z445" s="10" t="str">
        <f aca="false">REPLACE(AA445,SEARCH("M5-",AA445),LEN(AB445),AC445)</f>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AA445" s="8" t="s">
        <v>2786</v>
      </c>
      <c r="AB445" s="8" t="str">
        <f aca="false">IF(D445&lt;&gt;"No hacer",CONCATENATE(A445,"-",LEFT(C445),"-",IF(A444&lt;&gt;A445,1,IF(C444=C445,RIGHT(AB444)+1,1))))</f>
        <v>M5-MyM-23a-I-1</v>
      </c>
      <c r="AC445" s="8" t="str">
        <f aca="false">CONCATENATE(AB445,"-BR")</f>
        <v>M5-MyM-23a-I-1-BR</v>
      </c>
      <c r="AD445" s="5" t="s">
        <v>46</v>
      </c>
      <c r="AE445" s="5"/>
      <c r="AF445" s="5"/>
    </row>
    <row r="446" customFormat="false" ht="75" hidden="false" customHeight="true" outlineLevel="0" collapsed="false">
      <c r="A446" s="5" t="s">
        <v>2778</v>
      </c>
      <c r="B446" s="6" t="s">
        <v>2779</v>
      </c>
      <c r="C446" s="5" t="s">
        <v>48</v>
      </c>
      <c r="D446" s="5" t="s">
        <v>35</v>
      </c>
      <c r="E446" s="5"/>
      <c r="F446" s="6" t="s">
        <v>2787</v>
      </c>
      <c r="G446" s="6"/>
      <c r="H446" s="6"/>
      <c r="I446" s="5" t="s">
        <v>38</v>
      </c>
      <c r="J446" s="5" t="s">
        <v>52</v>
      </c>
      <c r="K446" s="6" t="s">
        <v>2788</v>
      </c>
      <c r="L446" s="6" t="s">
        <v>2789</v>
      </c>
      <c r="M446" s="11" t="s">
        <v>41</v>
      </c>
      <c r="N446" s="8" t="s">
        <v>2790</v>
      </c>
      <c r="O446" s="6" t="s">
        <v>2791</v>
      </c>
      <c r="P446" s="6" t="s">
        <v>2792</v>
      </c>
      <c r="Q446" s="5"/>
      <c r="R446" s="8"/>
      <c r="S446" s="8"/>
      <c r="T446" s="8"/>
      <c r="U446" s="8"/>
      <c r="V446" s="8"/>
      <c r="W446" s="8"/>
      <c r="X446" s="8"/>
      <c r="Y446" s="5" t="s">
        <v>1918</v>
      </c>
      <c r="Z446" s="10" t="str">
        <f aca="false">REPLACE(AA446,SEARCH("M5-",AA446),LEN(AB446),AC446)</f>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AA446" s="8" t="s">
        <v>2793</v>
      </c>
      <c r="AB446" s="8" t="str">
        <f aca="false">IF(D446&lt;&gt;"No hacer",CONCATENATE(A446,"-",LEFT(C446),"-",IF(A445&lt;&gt;A446,1,IF(C445=C446,RIGHT(AB445)+1,1))))</f>
        <v>M5-MyM-23a-E-1</v>
      </c>
      <c r="AC446" s="8" t="str">
        <f aca="false">CONCATENATE(AB446,"-BR")</f>
        <v>M5-MyM-23a-E-1-BR</v>
      </c>
      <c r="AD446" s="5" t="s">
        <v>46</v>
      </c>
      <c r="AE446" s="5"/>
      <c r="AF446" s="5"/>
    </row>
    <row r="447" customFormat="false" ht="75" hidden="false" customHeight="true" outlineLevel="0" collapsed="false">
      <c r="A447" s="5" t="s">
        <v>2778</v>
      </c>
      <c r="B447" s="6" t="s">
        <v>2779</v>
      </c>
      <c r="C447" s="5" t="s">
        <v>48</v>
      </c>
      <c r="D447" s="5" t="s">
        <v>35</v>
      </c>
      <c r="E447" s="5"/>
      <c r="F447" s="6" t="s">
        <v>2794</v>
      </c>
      <c r="G447" s="6"/>
      <c r="H447" s="6"/>
      <c r="I447" s="5" t="s">
        <v>38</v>
      </c>
      <c r="J447" s="5" t="s">
        <v>52</v>
      </c>
      <c r="K447" s="6" t="s">
        <v>2795</v>
      </c>
      <c r="L447" s="6" t="s">
        <v>2796</v>
      </c>
      <c r="M447" s="11" t="s">
        <v>41</v>
      </c>
      <c r="N447" s="8" t="s">
        <v>2797</v>
      </c>
      <c r="O447" s="6" t="s">
        <v>2798</v>
      </c>
      <c r="P447" s="6" t="s">
        <v>2799</v>
      </c>
      <c r="Q447" s="5"/>
      <c r="R447" s="8"/>
      <c r="S447" s="8"/>
      <c r="T447" s="8"/>
      <c r="U447" s="8"/>
      <c r="V447" s="8"/>
      <c r="W447" s="8"/>
      <c r="X447" s="8"/>
      <c r="Y447" s="5" t="s">
        <v>1918</v>
      </c>
      <c r="Z447" s="10" t="str">
        <f aca="false">REPLACE(AA447,SEARCH("M5-",AA447),LEN(AB447),AC447)</f>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AA447" s="8" t="s">
        <v>2800</v>
      </c>
      <c r="AB447" s="8" t="str">
        <f aca="false">IF(D447&lt;&gt;"No hacer",CONCATENATE(A447,"-",LEFT(C447),"-",IF(A446&lt;&gt;A447,1,IF(C446=C447,RIGHT(AB446)+1,1))))</f>
        <v>M5-MyM-23a-E-2</v>
      </c>
      <c r="AC447" s="8" t="str">
        <f aca="false">CONCATENATE(AB447,"-BR")</f>
        <v>M5-MyM-23a-E-2-BR</v>
      </c>
      <c r="AD447" s="5" t="s">
        <v>46</v>
      </c>
      <c r="AE447" s="5"/>
      <c r="AF447" s="5"/>
    </row>
    <row r="448" customFormat="false" ht="75" hidden="false" customHeight="true" outlineLevel="0" collapsed="false">
      <c r="A448" s="5" t="s">
        <v>2778</v>
      </c>
      <c r="B448" s="6" t="s">
        <v>2779</v>
      </c>
      <c r="C448" s="5" t="s">
        <v>48</v>
      </c>
      <c r="D448" s="5" t="s">
        <v>35</v>
      </c>
      <c r="E448" s="5"/>
      <c r="F448" s="6" t="s">
        <v>2801</v>
      </c>
      <c r="G448" s="6"/>
      <c r="H448" s="6"/>
      <c r="I448" s="5" t="s">
        <v>38</v>
      </c>
      <c r="J448" s="5" t="s">
        <v>52</v>
      </c>
      <c r="K448" s="6" t="s">
        <v>2788</v>
      </c>
      <c r="L448" s="6" t="s">
        <v>2802</v>
      </c>
      <c r="M448" s="11" t="s">
        <v>41</v>
      </c>
      <c r="N448" s="8" t="s">
        <v>2790</v>
      </c>
      <c r="O448" s="6" t="s">
        <v>2803</v>
      </c>
      <c r="P448" s="6" t="s">
        <v>2804</v>
      </c>
      <c r="Q448" s="5"/>
      <c r="R448" s="8"/>
      <c r="S448" s="8"/>
      <c r="T448" s="8"/>
      <c r="U448" s="8"/>
      <c r="V448" s="8"/>
      <c r="W448" s="8"/>
      <c r="X448" s="8"/>
      <c r="Y448" s="5" t="s">
        <v>1918</v>
      </c>
      <c r="Z448" s="10" t="str">
        <f aca="false">REPLACE(AA448,SEARCH("M5-",AA448),LEN(AB448),AC448)</f>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AA448" s="8" t="s">
        <v>2805</v>
      </c>
      <c r="AB448" s="8" t="str">
        <f aca="false">IF(D448&lt;&gt;"No hacer",CONCATENATE(A448,"-",LEFT(C448),"-",IF(A447&lt;&gt;A448,1,IF(C447=C448,RIGHT(AB447)+1,1))))</f>
        <v>M5-MyM-23a-E-3</v>
      </c>
      <c r="AC448" s="8" t="str">
        <f aca="false">CONCATENATE(AB448,"-BR")</f>
        <v>M5-MyM-23a-E-3-BR</v>
      </c>
      <c r="AD448" s="5" t="s">
        <v>46</v>
      </c>
      <c r="AE448" s="5"/>
      <c r="AF448" s="5"/>
    </row>
    <row r="449" customFormat="false" ht="75" hidden="false" customHeight="true" outlineLevel="0" collapsed="false">
      <c r="A449" s="5" t="s">
        <v>2778</v>
      </c>
      <c r="B449" s="6" t="s">
        <v>2779</v>
      </c>
      <c r="C449" s="5" t="s">
        <v>48</v>
      </c>
      <c r="D449" s="5" t="s">
        <v>35</v>
      </c>
      <c r="E449" s="5"/>
      <c r="F449" s="6" t="s">
        <v>2806</v>
      </c>
      <c r="G449" s="6"/>
      <c r="H449" s="6"/>
      <c r="I449" s="5" t="s">
        <v>38</v>
      </c>
      <c r="J449" s="5" t="s">
        <v>52</v>
      </c>
      <c r="K449" s="6" t="s">
        <v>2807</v>
      </c>
      <c r="L449" s="6" t="s">
        <v>2808</v>
      </c>
      <c r="M449" s="11" t="s">
        <v>41</v>
      </c>
      <c r="N449" s="8" t="s">
        <v>2797</v>
      </c>
      <c r="O449" s="6" t="s">
        <v>2809</v>
      </c>
      <c r="P449" s="6" t="s">
        <v>2810</v>
      </c>
      <c r="Q449" s="5"/>
      <c r="R449" s="8"/>
      <c r="S449" s="8"/>
      <c r="T449" s="8"/>
      <c r="U449" s="8"/>
      <c r="V449" s="8"/>
      <c r="W449" s="8"/>
      <c r="X449" s="8"/>
      <c r="Y449" s="5" t="s">
        <v>1918</v>
      </c>
      <c r="Z449" s="10" t="str">
        <f aca="false">REPLACE(AA449,SEARCH("M5-",AA449),LEN(AB449),AC449)</f>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AA449" s="8" t="s">
        <v>2811</v>
      </c>
      <c r="AB449" s="8" t="str">
        <f aca="false">IF(D449&lt;&gt;"No hacer",CONCATENATE(A449,"-",LEFT(C449),"-",IF(A448&lt;&gt;A449,1,IF(C448=C449,RIGHT(AB448)+1,1))))</f>
        <v>M5-MyM-23a-E-4</v>
      </c>
      <c r="AC449" s="8" t="str">
        <f aca="false">CONCATENATE(AB449,"-BR")</f>
        <v>M5-MyM-23a-E-4-BR</v>
      </c>
      <c r="AD449" s="5" t="s">
        <v>46</v>
      </c>
      <c r="AE449" s="5"/>
      <c r="AF449" s="5"/>
    </row>
    <row r="450" customFormat="false" ht="75" hidden="false" customHeight="true" outlineLevel="0" collapsed="false">
      <c r="A450" s="5" t="s">
        <v>2778</v>
      </c>
      <c r="B450" s="6" t="s">
        <v>2779</v>
      </c>
      <c r="C450" s="5" t="s">
        <v>58</v>
      </c>
      <c r="D450" s="5" t="s">
        <v>35</v>
      </c>
      <c r="E450" s="16"/>
      <c r="F450" s="6" t="s">
        <v>2812</v>
      </c>
      <c r="G450" s="6"/>
      <c r="H450" s="6" t="s">
        <v>2813</v>
      </c>
      <c r="I450" s="5" t="s">
        <v>38</v>
      </c>
      <c r="J450" s="5" t="s">
        <v>52</v>
      </c>
      <c r="K450" s="6" t="s">
        <v>2814</v>
      </c>
      <c r="L450" s="6" t="s">
        <v>2815</v>
      </c>
      <c r="M450" s="5" t="s">
        <v>41</v>
      </c>
      <c r="N450" s="8" t="s">
        <v>2816</v>
      </c>
      <c r="O450" s="6" t="s">
        <v>2817</v>
      </c>
      <c r="P450" s="6" t="s">
        <v>2818</v>
      </c>
      <c r="Q450" s="5"/>
      <c r="R450" s="8"/>
      <c r="S450" s="8"/>
      <c r="T450" s="8"/>
      <c r="U450" s="8"/>
      <c r="V450" s="8"/>
      <c r="W450" s="8"/>
      <c r="X450" s="8"/>
      <c r="Y450" s="5" t="s">
        <v>1918</v>
      </c>
      <c r="Z450" s="10" t="str">
        <f aca="false">REPLACE(AA450,SEARCH("M5-",AA450),LEN(AB450),AC450)</f>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AA450" s="8" t="s">
        <v>2819</v>
      </c>
      <c r="AB450" s="8" t="str">
        <f aca="false">IF(D450&lt;&gt;"No hacer",CONCATENATE(A450,"-",LEFT(C450),"-",IF(A449&lt;&gt;A450,1,IF(C449=C450,RIGHT(AB449)+1,1))))</f>
        <v>M5-MyM-23a-A-1</v>
      </c>
      <c r="AC450" s="8" t="str">
        <f aca="false">CONCATENATE(AB450,"-BR")</f>
        <v>M5-MyM-23a-A-1-BR</v>
      </c>
      <c r="AD450" s="5" t="s">
        <v>46</v>
      </c>
      <c r="AE450" s="5"/>
      <c r="AF450" s="5"/>
    </row>
    <row r="451" customFormat="false" ht="75" hidden="false" customHeight="true" outlineLevel="0" collapsed="false">
      <c r="A451" s="5" t="s">
        <v>2778</v>
      </c>
      <c r="B451" s="6" t="s">
        <v>2779</v>
      </c>
      <c r="C451" s="5" t="s">
        <v>58</v>
      </c>
      <c r="D451" s="5" t="s">
        <v>35</v>
      </c>
      <c r="E451" s="5"/>
      <c r="F451" s="6" t="s">
        <v>2820</v>
      </c>
      <c r="G451" s="6"/>
      <c r="H451" s="6" t="s">
        <v>2821</v>
      </c>
      <c r="I451" s="5" t="s">
        <v>38</v>
      </c>
      <c r="J451" s="5" t="s">
        <v>52</v>
      </c>
      <c r="K451" s="6" t="s">
        <v>2822</v>
      </c>
      <c r="L451" s="6" t="s">
        <v>2823</v>
      </c>
      <c r="M451" s="5" t="s">
        <v>41</v>
      </c>
      <c r="N451" s="8" t="s">
        <v>2816</v>
      </c>
      <c r="O451" s="6" t="s">
        <v>2824</v>
      </c>
      <c r="P451" s="6" t="s">
        <v>2825</v>
      </c>
      <c r="Q451" s="5"/>
      <c r="R451" s="8"/>
      <c r="S451" s="8"/>
      <c r="T451" s="8"/>
      <c r="U451" s="8"/>
      <c r="V451" s="8"/>
      <c r="W451" s="8"/>
      <c r="X451" s="8"/>
      <c r="Y451" s="5" t="s">
        <v>1918</v>
      </c>
      <c r="Z451" s="10" t="str">
        <f aca="false">REPLACE(AA451,SEARCH("M5-",AA451),LEN(AB451),AC451)</f>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AA451" s="8" t="s">
        <v>2826</v>
      </c>
      <c r="AB451" s="8" t="str">
        <f aca="false">IF(D451&lt;&gt;"No hacer",CONCATENATE(A451,"-",LEFT(C451),"-",IF(A450&lt;&gt;A451,1,IF(C450=C451,RIGHT(AB450)+1,1))))</f>
        <v>M5-MyM-23a-A-2</v>
      </c>
      <c r="AC451" s="8" t="str">
        <f aca="false">CONCATENATE(AB451,"-BR")</f>
        <v>M5-MyM-23a-A-2-BR</v>
      </c>
      <c r="AD451" s="5" t="s">
        <v>46</v>
      </c>
      <c r="AE451" s="5"/>
      <c r="AF451" s="5"/>
    </row>
    <row r="452" customFormat="false" ht="75" hidden="false" customHeight="true" outlineLevel="0" collapsed="false">
      <c r="A452" s="5" t="s">
        <v>2778</v>
      </c>
      <c r="B452" s="6" t="s">
        <v>2779</v>
      </c>
      <c r="C452" s="5" t="s">
        <v>58</v>
      </c>
      <c r="D452" s="5" t="s">
        <v>35</v>
      </c>
      <c r="E452" s="5"/>
      <c r="F452" s="6" t="s">
        <v>2827</v>
      </c>
      <c r="G452" s="6"/>
      <c r="H452" s="6"/>
      <c r="I452" s="5" t="s">
        <v>38</v>
      </c>
      <c r="J452" s="5" t="s">
        <v>52</v>
      </c>
      <c r="K452" s="6" t="s">
        <v>2828</v>
      </c>
      <c r="L452" s="6" t="s">
        <v>2829</v>
      </c>
      <c r="M452" s="5" t="s">
        <v>41</v>
      </c>
      <c r="N452" s="8" t="s">
        <v>2816</v>
      </c>
      <c r="O452" s="6" t="s">
        <v>2830</v>
      </c>
      <c r="P452" s="6" t="s">
        <v>2831</v>
      </c>
      <c r="Q452" s="5"/>
      <c r="R452" s="8"/>
      <c r="S452" s="8"/>
      <c r="T452" s="8"/>
      <c r="U452" s="8"/>
      <c r="V452" s="8"/>
      <c r="W452" s="8"/>
      <c r="X452" s="8"/>
      <c r="Y452" s="5" t="s">
        <v>1918</v>
      </c>
      <c r="Z452" s="10" t="str">
        <f aca="false">REPLACE(AA452,SEARCH("M5-",AA452),LEN(AB452),AC452)</f>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AA452" s="8" t="s">
        <v>2832</v>
      </c>
      <c r="AB452" s="8" t="str">
        <f aca="false">IF(D452&lt;&gt;"No hacer",CONCATENATE(A452,"-",LEFT(C452),"-",IF(A451&lt;&gt;A452,1,IF(C451=C452,RIGHT(AB451)+1,1))))</f>
        <v>M5-MyM-23a-A-3</v>
      </c>
      <c r="AC452" s="8" t="str">
        <f aca="false">CONCATENATE(AB452,"-BR")</f>
        <v>M5-MyM-23a-A-3-BR</v>
      </c>
      <c r="AD452" s="5" t="s">
        <v>46</v>
      </c>
      <c r="AE452" s="5"/>
      <c r="AF452" s="5"/>
    </row>
    <row r="453" customFormat="false" ht="75" hidden="false" customHeight="true" outlineLevel="0" collapsed="false">
      <c r="A453" s="5" t="s">
        <v>2778</v>
      </c>
      <c r="B453" s="6" t="s">
        <v>2779</v>
      </c>
      <c r="C453" s="5" t="s">
        <v>58</v>
      </c>
      <c r="D453" s="5" t="s">
        <v>35</v>
      </c>
      <c r="E453" s="5"/>
      <c r="F453" s="6" t="s">
        <v>2833</v>
      </c>
      <c r="G453" s="6"/>
      <c r="H453" s="6" t="s">
        <v>2834</v>
      </c>
      <c r="I453" s="5" t="s">
        <v>38</v>
      </c>
      <c r="J453" s="5" t="s">
        <v>52</v>
      </c>
      <c r="K453" s="6" t="s">
        <v>2835</v>
      </c>
      <c r="L453" s="6" t="s">
        <v>2836</v>
      </c>
      <c r="M453" s="5" t="s">
        <v>41</v>
      </c>
      <c r="N453" s="8" t="s">
        <v>2816</v>
      </c>
      <c r="O453" s="6" t="s">
        <v>2837</v>
      </c>
      <c r="P453" s="6" t="s">
        <v>2831</v>
      </c>
      <c r="Q453" s="5"/>
      <c r="R453" s="8"/>
      <c r="S453" s="8"/>
      <c r="T453" s="8"/>
      <c r="U453" s="8"/>
      <c r="V453" s="8"/>
      <c r="W453" s="8"/>
      <c r="X453" s="8"/>
      <c r="Y453" s="5" t="s">
        <v>1918</v>
      </c>
      <c r="Z453" s="10" t="str">
        <f aca="false">REPLACE(AA453,SEARCH("M5-",AA453),LEN(AB453),AC453)</f>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AA453" s="8" t="s">
        <v>2838</v>
      </c>
      <c r="AB453" s="8" t="str">
        <f aca="false">IF(D453&lt;&gt;"No hacer",CONCATENATE(A453,"-",LEFT(C453),"-",IF(A452&lt;&gt;A453,1,IF(C452=C453,RIGHT(AB452)+1,1))))</f>
        <v>M5-MyM-23a-A-4</v>
      </c>
      <c r="AC453" s="8" t="str">
        <f aca="false">CONCATENATE(AB453,"-BR")</f>
        <v>M5-MyM-23a-A-4-BR</v>
      </c>
      <c r="AD453" s="5" t="s">
        <v>46</v>
      </c>
      <c r="AE453" s="5"/>
      <c r="AF453" s="5"/>
    </row>
    <row r="454" customFormat="false" ht="75" hidden="false" customHeight="true" outlineLevel="0" collapsed="false">
      <c r="A454" s="5" t="s">
        <v>2778</v>
      </c>
      <c r="B454" s="6" t="s">
        <v>2779</v>
      </c>
      <c r="C454" s="5" t="s">
        <v>58</v>
      </c>
      <c r="D454" s="5" t="s">
        <v>35</v>
      </c>
      <c r="E454" s="5"/>
      <c r="F454" s="6" t="s">
        <v>2839</v>
      </c>
      <c r="G454" s="6"/>
      <c r="H454" s="6" t="s">
        <v>2840</v>
      </c>
      <c r="I454" s="5" t="s">
        <v>38</v>
      </c>
      <c r="J454" s="5" t="s">
        <v>52</v>
      </c>
      <c r="K454" s="6" t="s">
        <v>2841</v>
      </c>
      <c r="L454" s="6" t="s">
        <v>2842</v>
      </c>
      <c r="M454" s="5" t="s">
        <v>41</v>
      </c>
      <c r="N454" s="8" t="s">
        <v>2816</v>
      </c>
      <c r="O454" s="6" t="s">
        <v>2843</v>
      </c>
      <c r="P454" s="6" t="s">
        <v>2799</v>
      </c>
      <c r="Q454" s="5"/>
      <c r="R454" s="8"/>
      <c r="S454" s="8"/>
      <c r="T454" s="8"/>
      <c r="U454" s="8"/>
      <c r="V454" s="8"/>
      <c r="W454" s="8"/>
      <c r="X454" s="8"/>
      <c r="Y454" s="5" t="s">
        <v>1918</v>
      </c>
      <c r="Z454" s="10" t="str">
        <f aca="false">REPLACE(AA454,SEARCH("M5-",AA454),LEN(AB454),AC454)</f>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AA454" s="8" t="s">
        <v>2844</v>
      </c>
      <c r="AB454" s="8" t="str">
        <f aca="false">IF(D454&lt;&gt;"No hacer",CONCATENATE(A454,"-",LEFT(C454),"-",IF(A453&lt;&gt;A454,1,IF(C453=C454,RIGHT(AB453)+1,1))))</f>
        <v>M5-MyM-23a-A-5</v>
      </c>
      <c r="AC454" s="8" t="str">
        <f aca="false">CONCATENATE(AB454,"-BR")</f>
        <v>M5-MyM-23a-A-5-BR</v>
      </c>
      <c r="AD454" s="5" t="s">
        <v>46</v>
      </c>
      <c r="AE454" s="5"/>
      <c r="AF454" s="5"/>
    </row>
    <row r="455" customFormat="false" ht="75" hidden="false" customHeight="true" outlineLevel="0" collapsed="false">
      <c r="A455" s="5" t="s">
        <v>2845</v>
      </c>
      <c r="B455" s="6" t="s">
        <v>2846</v>
      </c>
      <c r="C455" s="5" t="s">
        <v>34</v>
      </c>
      <c r="D455" s="5" t="s">
        <v>35</v>
      </c>
      <c r="E455" s="5"/>
      <c r="F455" s="7" t="s">
        <v>2847</v>
      </c>
      <c r="G455" s="7"/>
      <c r="H455" s="6"/>
      <c r="I455" s="5" t="s">
        <v>51</v>
      </c>
      <c r="J455" s="5" t="s">
        <v>239</v>
      </c>
      <c r="K455" s="6" t="s">
        <v>40</v>
      </c>
      <c r="L455" s="6" t="s">
        <v>2848</v>
      </c>
      <c r="M455" s="5" t="s">
        <v>41</v>
      </c>
      <c r="N455" s="6" t="s">
        <v>2849</v>
      </c>
      <c r="O455" s="8" t="s">
        <v>2850</v>
      </c>
      <c r="P455" s="8"/>
      <c r="Q455" s="5"/>
      <c r="R455" s="8"/>
      <c r="S455" s="8"/>
      <c r="T455" s="8"/>
      <c r="U455" s="8"/>
      <c r="V455" s="8"/>
      <c r="W455" s="8"/>
      <c r="X455" s="8"/>
      <c r="Y455" s="5" t="s">
        <v>1918</v>
      </c>
      <c r="Z455" s="10" t="str">
        <f aca="false">REPLACE(AA455,SEARCH("M5-",AA455),LEN(AB455),AC455)</f>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AA455" s="8" t="s">
        <v>2851</v>
      </c>
      <c r="AB455" s="8" t="str">
        <f aca="false">IF(D455&lt;&gt;"No hacer",CONCATENATE(A455,"-",LEFT(C455),"-",IF(A454&lt;&gt;A455,1,IF(C454=C455,RIGHT(AB454)+1,1))))</f>
        <v>M5-MyM-5a-I-1</v>
      </c>
      <c r="AC455" s="8" t="str">
        <f aca="false">CONCATENATE(AB455,"-BR")</f>
        <v>M5-MyM-5a-I-1-BR</v>
      </c>
      <c r="AD455" s="5" t="s">
        <v>46</v>
      </c>
      <c r="AE455" s="5"/>
      <c r="AF455" s="5"/>
    </row>
    <row r="456" customFormat="false" ht="75" hidden="false" customHeight="true" outlineLevel="0" collapsed="false">
      <c r="A456" s="5" t="s">
        <v>2845</v>
      </c>
      <c r="B456" s="6" t="s">
        <v>2846</v>
      </c>
      <c r="C456" s="5" t="s">
        <v>34</v>
      </c>
      <c r="D456" s="5" t="s">
        <v>35</v>
      </c>
      <c r="E456" s="16"/>
      <c r="F456" s="7" t="s">
        <v>2852</v>
      </c>
      <c r="G456" s="7"/>
      <c r="H456" s="6"/>
      <c r="I456" s="5" t="s">
        <v>51</v>
      </c>
      <c r="J456" s="5" t="s">
        <v>239</v>
      </c>
      <c r="K456" s="6" t="s">
        <v>40</v>
      </c>
      <c r="L456" s="6" t="s">
        <v>2853</v>
      </c>
      <c r="M456" s="11" t="s">
        <v>41</v>
      </c>
      <c r="N456" s="6" t="s">
        <v>2849</v>
      </c>
      <c r="O456" s="7" t="s">
        <v>2850</v>
      </c>
      <c r="P456" s="8"/>
      <c r="Q456" s="5"/>
      <c r="R456" s="8"/>
      <c r="S456" s="8"/>
      <c r="T456" s="8"/>
      <c r="U456" s="8"/>
      <c r="V456" s="8"/>
      <c r="W456" s="8"/>
      <c r="X456" s="8"/>
      <c r="Y456" s="5" t="s">
        <v>1918</v>
      </c>
      <c r="Z456" s="10" t="str">
        <f aca="false">REPLACE(AA456,SEARCH("M5-",AA456),LEN(AB456),AC456)</f>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AA456" s="8" t="s">
        <v>2854</v>
      </c>
      <c r="AB456" s="8" t="str">
        <f aca="false">IF(D456&lt;&gt;"No hacer",CONCATENATE(A456,"-",LEFT(C456),"-",IF(A455&lt;&gt;A456,1,IF(C455=C456,RIGHT(AB455)+1,1))))</f>
        <v>M5-MyM-5a-I-2</v>
      </c>
      <c r="AC456" s="8" t="str">
        <f aca="false">CONCATENATE(AB456,"-BR")</f>
        <v>M5-MyM-5a-I-2-BR</v>
      </c>
      <c r="AD456" s="5" t="s">
        <v>46</v>
      </c>
      <c r="AE456" s="5"/>
      <c r="AF456" s="5"/>
    </row>
    <row r="457" customFormat="false" ht="75" hidden="false" customHeight="true" outlineLevel="0" collapsed="false">
      <c r="A457" s="5" t="s">
        <v>2845</v>
      </c>
      <c r="B457" s="6" t="s">
        <v>2846</v>
      </c>
      <c r="C457" s="5" t="s">
        <v>34</v>
      </c>
      <c r="D457" s="5" t="s">
        <v>35</v>
      </c>
      <c r="E457" s="5"/>
      <c r="F457" s="7" t="s">
        <v>2855</v>
      </c>
      <c r="G457" s="7"/>
      <c r="H457" s="6"/>
      <c r="I457" s="5" t="s">
        <v>51</v>
      </c>
      <c r="J457" s="5" t="s">
        <v>239</v>
      </c>
      <c r="K457" s="6" t="s">
        <v>40</v>
      </c>
      <c r="L457" s="6" t="s">
        <v>2856</v>
      </c>
      <c r="M457" s="11" t="s">
        <v>41</v>
      </c>
      <c r="N457" s="6" t="s">
        <v>2849</v>
      </c>
      <c r="O457" s="7" t="s">
        <v>2850</v>
      </c>
      <c r="P457" s="8"/>
      <c r="Q457" s="5"/>
      <c r="R457" s="8"/>
      <c r="S457" s="8"/>
      <c r="T457" s="8"/>
      <c r="U457" s="8"/>
      <c r="V457" s="8"/>
      <c r="W457" s="8"/>
      <c r="X457" s="8"/>
      <c r="Y457" s="5" t="s">
        <v>1918</v>
      </c>
      <c r="Z457" s="10" t="str">
        <f aca="false">REPLACE(AA457,SEARCH("M5-",AA457),LEN(AB457),AC457)</f>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AA457" s="8" t="s">
        <v>2857</v>
      </c>
      <c r="AB457" s="8" t="str">
        <f aca="false">IF(D457&lt;&gt;"No hacer",CONCATENATE(A457,"-",LEFT(C457),"-",IF(A456&lt;&gt;A457,1,IF(C456=C457,RIGHT(AB456)+1,1))))</f>
        <v>M5-MyM-5a-I-3</v>
      </c>
      <c r="AC457" s="8" t="str">
        <f aca="false">CONCATENATE(AB457,"-BR")</f>
        <v>M5-MyM-5a-I-3-BR</v>
      </c>
      <c r="AD457" s="5" t="s">
        <v>46</v>
      </c>
      <c r="AE457" s="5"/>
      <c r="AF457" s="5"/>
    </row>
    <row r="458" customFormat="false" ht="75" hidden="false" customHeight="true" outlineLevel="0" collapsed="false">
      <c r="A458" s="5" t="s">
        <v>2845</v>
      </c>
      <c r="B458" s="6" t="s">
        <v>2846</v>
      </c>
      <c r="C458" s="5" t="s">
        <v>48</v>
      </c>
      <c r="D458" s="5" t="s">
        <v>35</v>
      </c>
      <c r="E458" s="5"/>
      <c r="F458" s="6" t="s">
        <v>2858</v>
      </c>
      <c r="G458" s="22"/>
      <c r="H458" s="22"/>
      <c r="I458" s="5" t="s">
        <v>38</v>
      </c>
      <c r="J458" s="5" t="s">
        <v>2859</v>
      </c>
      <c r="K458" s="6" t="s">
        <v>2860</v>
      </c>
      <c r="L458" s="6" t="s">
        <v>2861</v>
      </c>
      <c r="M458" s="5" t="s">
        <v>41</v>
      </c>
      <c r="N458" s="6" t="s">
        <v>2862</v>
      </c>
      <c r="O458" s="6" t="s">
        <v>2862</v>
      </c>
      <c r="P458" s="8"/>
      <c r="Q458" s="5"/>
      <c r="R458" s="8"/>
      <c r="S458" s="8"/>
      <c r="T458" s="8"/>
      <c r="U458" s="8"/>
      <c r="V458" s="8"/>
      <c r="W458" s="8"/>
      <c r="X458" s="8"/>
      <c r="Y458" s="5" t="s">
        <v>1918</v>
      </c>
      <c r="Z458" s="10" t="str">
        <f aca="false">REPLACE(AA458,SEARCH("M5-",AA458),LEN(AB458),AC458)</f>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AA458" s="10" t="s">
        <v>2863</v>
      </c>
      <c r="AB458" s="8" t="str">
        <f aca="false">IF(D458&lt;&gt;"No hacer",CONCATENATE(A458,"-",LEFT(C458),"-",IF(A457&lt;&gt;A458,1,IF(C457=C458,RIGHT(AB457)+1,1))))</f>
        <v>M5-MyM-5a-E-1</v>
      </c>
      <c r="AC458" s="8" t="str">
        <f aca="false">CONCATENATE(AB458,"-BR")</f>
        <v>M5-MyM-5a-E-1-BR</v>
      </c>
      <c r="AD458" s="5" t="s">
        <v>46</v>
      </c>
      <c r="AE458" s="5"/>
      <c r="AF458" s="5"/>
    </row>
    <row r="459" customFormat="false" ht="75" hidden="false" customHeight="true" outlineLevel="0" collapsed="false">
      <c r="A459" s="5" t="s">
        <v>2845</v>
      </c>
      <c r="B459" s="6" t="s">
        <v>2846</v>
      </c>
      <c r="C459" s="5" t="s">
        <v>48</v>
      </c>
      <c r="D459" s="5" t="s">
        <v>35</v>
      </c>
      <c r="E459" s="5"/>
      <c r="F459" s="6" t="s">
        <v>2864</v>
      </c>
      <c r="G459" s="22"/>
      <c r="H459" s="22"/>
      <c r="I459" s="5" t="s">
        <v>38</v>
      </c>
      <c r="J459" s="5" t="s">
        <v>2859</v>
      </c>
      <c r="K459" s="6" t="s">
        <v>2860</v>
      </c>
      <c r="L459" s="6" t="s">
        <v>2861</v>
      </c>
      <c r="M459" s="5" t="s">
        <v>41</v>
      </c>
      <c r="N459" s="6" t="s">
        <v>2849</v>
      </c>
      <c r="O459" s="6" t="s">
        <v>2849</v>
      </c>
      <c r="P459" s="8"/>
      <c r="Q459" s="5"/>
      <c r="R459" s="8"/>
      <c r="S459" s="8"/>
      <c r="T459" s="8"/>
      <c r="U459" s="8"/>
      <c r="V459" s="8"/>
      <c r="W459" s="8"/>
      <c r="X459" s="8"/>
      <c r="Y459" s="5" t="s">
        <v>1918</v>
      </c>
      <c r="Z459" s="10" t="str">
        <f aca="false">REPLACE(AA459,SEARCH("M5-",AA459),LEN(AB459),AC459)</f>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AA459" s="10" t="s">
        <v>2865</v>
      </c>
      <c r="AB459" s="8" t="str">
        <f aca="false">IF(D459&lt;&gt;"No hacer",CONCATENATE(A459,"-",LEFT(C459),"-",IF(A458&lt;&gt;A459,1,IF(C458=C459,RIGHT(AB458)+1,1))))</f>
        <v>M5-MyM-5a-E-2</v>
      </c>
      <c r="AC459" s="8" t="str">
        <f aca="false">CONCATENATE(AB459,"-BR")</f>
        <v>M5-MyM-5a-E-2-BR</v>
      </c>
      <c r="AD459" s="5" t="s">
        <v>46</v>
      </c>
      <c r="AE459" s="5"/>
      <c r="AF459" s="5"/>
    </row>
    <row r="460" customFormat="false" ht="75" hidden="false" customHeight="true" outlineLevel="0" collapsed="false">
      <c r="A460" s="5" t="s">
        <v>2866</v>
      </c>
      <c r="B460" s="6" t="s">
        <v>2867</v>
      </c>
      <c r="C460" s="5" t="s">
        <v>34</v>
      </c>
      <c r="D460" s="5" t="s">
        <v>35</v>
      </c>
      <c r="E460" s="5"/>
      <c r="F460" s="6" t="s">
        <v>2868</v>
      </c>
      <c r="G460" s="6"/>
      <c r="H460" s="6"/>
      <c r="I460" s="5" t="s">
        <v>38</v>
      </c>
      <c r="J460" s="5" t="s">
        <v>586</v>
      </c>
      <c r="K460" s="6" t="s">
        <v>2869</v>
      </c>
      <c r="L460" s="7" t="s">
        <v>2870</v>
      </c>
      <c r="M460" s="11" t="s">
        <v>41</v>
      </c>
      <c r="N460" s="6" t="s">
        <v>2871</v>
      </c>
      <c r="O460" s="6" t="s">
        <v>2872</v>
      </c>
      <c r="P460" s="8" t="s">
        <v>2873</v>
      </c>
      <c r="Q460" s="5"/>
      <c r="R460" s="8"/>
      <c r="S460" s="8"/>
      <c r="T460" s="8"/>
      <c r="U460" s="8"/>
      <c r="V460" s="8"/>
      <c r="W460" s="8"/>
      <c r="X460" s="8"/>
      <c r="Y460" s="5" t="s">
        <v>1918</v>
      </c>
      <c r="Z460" s="10" t="str">
        <f aca="false">REPLACE(AA460,SEARCH("M5-",AA460),LEN(AB460),AC460)</f>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AA460" s="10" t="s">
        <v>2874</v>
      </c>
      <c r="AB460" s="8" t="str">
        <f aca="false">IF(D460&lt;&gt;"No hacer",CONCATENATE(A460,"-",LEFT(C460),"-",IF(A459&lt;&gt;A460,1,IF(C459=C460,RIGHT(AB459)+1,1))))</f>
        <v>M5-MyM-6a-I-1</v>
      </c>
      <c r="AC460" s="8" t="str">
        <f aca="false">CONCATENATE(AB460,"-BR")</f>
        <v>M5-MyM-6a-I-1-BR</v>
      </c>
      <c r="AD460" s="5" t="s">
        <v>46</v>
      </c>
      <c r="AE460" s="5" t="s">
        <v>351</v>
      </c>
      <c r="AF460" s="5" t="s">
        <v>47</v>
      </c>
    </row>
    <row r="461" customFormat="false" ht="75" hidden="false" customHeight="true" outlineLevel="0" collapsed="false">
      <c r="A461" s="5" t="s">
        <v>2866</v>
      </c>
      <c r="B461" s="6" t="s">
        <v>2867</v>
      </c>
      <c r="C461" s="5" t="s">
        <v>48</v>
      </c>
      <c r="D461" s="5" t="s">
        <v>35</v>
      </c>
      <c r="E461" s="5"/>
      <c r="F461" s="7" t="s">
        <v>2875</v>
      </c>
      <c r="G461" s="7"/>
      <c r="H461" s="6"/>
      <c r="I461" s="5" t="s">
        <v>38</v>
      </c>
      <c r="J461" s="5" t="s">
        <v>52</v>
      </c>
      <c r="K461" s="6" t="s">
        <v>2876</v>
      </c>
      <c r="L461" s="6" t="s">
        <v>2877</v>
      </c>
      <c r="M461" s="11" t="s">
        <v>41</v>
      </c>
      <c r="N461" s="6" t="s">
        <v>2871</v>
      </c>
      <c r="O461" s="6" t="s">
        <v>2878</v>
      </c>
      <c r="P461" s="8"/>
      <c r="Q461" s="5"/>
      <c r="R461" s="8"/>
      <c r="S461" s="8"/>
      <c r="T461" s="8"/>
      <c r="U461" s="8"/>
      <c r="V461" s="8"/>
      <c r="W461" s="8"/>
      <c r="X461" s="8"/>
      <c r="Y461" s="5" t="s">
        <v>1918</v>
      </c>
      <c r="Z461" s="10" t="str">
        <f aca="false">REPLACE(AA461,SEARCH("M5-",AA461),LEN(AB461),AC461)</f>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AA461" s="10" t="s">
        <v>2879</v>
      </c>
      <c r="AB461" s="8" t="str">
        <f aca="false">IF(D461&lt;&gt;"No hacer",CONCATENATE(A461,"-",LEFT(C461),"-",IF(A460&lt;&gt;A461,1,IF(C460=C461,RIGHT(AB460)+1,1))))</f>
        <v>M5-MyM-6a-E-1</v>
      </c>
      <c r="AC461" s="8" t="str">
        <f aca="false">CONCATENATE(AB461,"-BR")</f>
        <v>M5-MyM-6a-E-1-BR</v>
      </c>
      <c r="AD461" s="5" t="s">
        <v>46</v>
      </c>
      <c r="AE461" s="5" t="s">
        <v>351</v>
      </c>
      <c r="AF461" s="5" t="s">
        <v>47</v>
      </c>
    </row>
    <row r="462" customFormat="false" ht="75" hidden="false" customHeight="true" outlineLevel="0" collapsed="false">
      <c r="A462" s="5" t="s">
        <v>2866</v>
      </c>
      <c r="B462" s="6" t="s">
        <v>2867</v>
      </c>
      <c r="C462" s="5" t="s">
        <v>48</v>
      </c>
      <c r="D462" s="5" t="s">
        <v>35</v>
      </c>
      <c r="E462" s="5"/>
      <c r="F462" s="7" t="s">
        <v>2880</v>
      </c>
      <c r="G462" s="7"/>
      <c r="H462" s="6"/>
      <c r="I462" s="5" t="s">
        <v>38</v>
      </c>
      <c r="J462" s="5" t="s">
        <v>52</v>
      </c>
      <c r="K462" s="6" t="s">
        <v>2881</v>
      </c>
      <c r="L462" s="6" t="s">
        <v>2882</v>
      </c>
      <c r="M462" s="11" t="s">
        <v>41</v>
      </c>
      <c r="N462" s="6" t="s">
        <v>2871</v>
      </c>
      <c r="O462" s="6" t="s">
        <v>2883</v>
      </c>
      <c r="P462" s="8"/>
      <c r="Q462" s="5"/>
      <c r="R462" s="8"/>
      <c r="S462" s="8"/>
      <c r="T462" s="8"/>
      <c r="U462" s="8"/>
      <c r="V462" s="8"/>
      <c r="W462" s="8"/>
      <c r="X462" s="8"/>
      <c r="Y462" s="5" t="s">
        <v>1918</v>
      </c>
      <c r="Z462" s="10" t="str">
        <f aca="false">REPLACE(AA462,SEARCH("M5-",AA462),LEN(AB462),AC462)</f>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AA462" s="10" t="s">
        <v>2884</v>
      </c>
      <c r="AB462" s="8" t="str">
        <f aca="false">IF(D462&lt;&gt;"No hacer",CONCATENATE(A462,"-",LEFT(C462),"-",IF(A461&lt;&gt;A462,1,IF(C461=C462,RIGHT(AB461)+1,1))))</f>
        <v>M5-MyM-6a-E-2</v>
      </c>
      <c r="AC462" s="8" t="str">
        <f aca="false">CONCATENATE(AB462,"-BR")</f>
        <v>M5-MyM-6a-E-2-BR</v>
      </c>
      <c r="AD462" s="5" t="s">
        <v>46</v>
      </c>
      <c r="AE462" s="5" t="s">
        <v>351</v>
      </c>
      <c r="AF462" s="5" t="s">
        <v>47</v>
      </c>
    </row>
    <row r="463" customFormat="false" ht="75" hidden="false" customHeight="true" outlineLevel="0" collapsed="false">
      <c r="A463" s="5" t="s">
        <v>2866</v>
      </c>
      <c r="B463" s="6" t="s">
        <v>2867</v>
      </c>
      <c r="C463" s="5" t="s">
        <v>58</v>
      </c>
      <c r="D463" s="5" t="s">
        <v>35</v>
      </c>
      <c r="E463" s="5"/>
      <c r="F463" s="6" t="s">
        <v>2885</v>
      </c>
      <c r="G463" s="6"/>
      <c r="H463" s="6"/>
      <c r="I463" s="5" t="s">
        <v>38</v>
      </c>
      <c r="J463" s="5" t="s">
        <v>52</v>
      </c>
      <c r="K463" s="6" t="s">
        <v>2886</v>
      </c>
      <c r="L463" s="6" t="s">
        <v>2887</v>
      </c>
      <c r="M463" s="5" t="s">
        <v>63</v>
      </c>
      <c r="N463" s="8"/>
      <c r="O463" s="8"/>
      <c r="P463" s="8"/>
      <c r="Q463" s="5"/>
      <c r="R463" s="8"/>
      <c r="S463" s="8" t="s">
        <v>2888</v>
      </c>
      <c r="T463" s="8" t="s">
        <v>2889</v>
      </c>
      <c r="U463" s="8" t="s">
        <v>2890</v>
      </c>
      <c r="V463" s="8" t="s">
        <v>2891</v>
      </c>
      <c r="W463" s="8"/>
      <c r="X463" s="8"/>
      <c r="Y463" s="5" t="s">
        <v>1918</v>
      </c>
      <c r="Z463" s="10" t="str">
        <f aca="false">REPLACE(AA463,SEARCH("M5-",AA463),LEN(AB463),AC463)</f>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AA463" s="10" t="s">
        <v>2892</v>
      </c>
      <c r="AB463" s="8" t="str">
        <f aca="false">IF(D463&lt;&gt;"No hacer",CONCATENATE(A463,"-",LEFT(C463),"-",IF(A462&lt;&gt;A463,1,IF(C462=C463,RIGHT(AB462)+1,1))))</f>
        <v>M5-MyM-6a-A-1</v>
      </c>
      <c r="AC463" s="8" t="str">
        <f aca="false">CONCATENATE(AB463,"-BR")</f>
        <v>M5-MyM-6a-A-1-BR</v>
      </c>
      <c r="AD463" s="5" t="s">
        <v>46</v>
      </c>
      <c r="AE463" s="5" t="s">
        <v>351</v>
      </c>
      <c r="AF463" s="5" t="s">
        <v>47</v>
      </c>
    </row>
    <row r="464" customFormat="false" ht="75" hidden="false" customHeight="true" outlineLevel="0" collapsed="false">
      <c r="A464" s="5" t="s">
        <v>2866</v>
      </c>
      <c r="B464" s="6" t="s">
        <v>2867</v>
      </c>
      <c r="C464" s="5" t="s">
        <v>58</v>
      </c>
      <c r="D464" s="5" t="s">
        <v>35</v>
      </c>
      <c r="E464" s="5"/>
      <c r="F464" s="6" t="s">
        <v>2893</v>
      </c>
      <c r="G464" s="6"/>
      <c r="H464" s="6"/>
      <c r="I464" s="5" t="s">
        <v>38</v>
      </c>
      <c r="J464" s="5" t="s">
        <v>52</v>
      </c>
      <c r="K464" s="6" t="s">
        <v>2894</v>
      </c>
      <c r="L464" s="6" t="s">
        <v>2895</v>
      </c>
      <c r="M464" s="5" t="s">
        <v>63</v>
      </c>
      <c r="N464" s="8"/>
      <c r="O464" s="8"/>
      <c r="P464" s="8"/>
      <c r="Q464" s="5"/>
      <c r="R464" s="8"/>
      <c r="S464" s="8" t="s">
        <v>2896</v>
      </c>
      <c r="T464" s="8" t="s">
        <v>2897</v>
      </c>
      <c r="U464" s="8" t="s">
        <v>2898</v>
      </c>
      <c r="V464" s="8" t="s">
        <v>2899</v>
      </c>
      <c r="W464" s="8"/>
      <c r="X464" s="8"/>
      <c r="Y464" s="5" t="s">
        <v>1918</v>
      </c>
      <c r="Z464" s="10" t="str">
        <f aca="false">REPLACE(AA464,SEARCH("M5-",AA464),LEN(AB464),AC464)</f>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AA464" s="10" t="s">
        <v>2900</v>
      </c>
      <c r="AB464" s="8" t="str">
        <f aca="false">IF(D464&lt;&gt;"No hacer",CONCATENATE(A464,"-",LEFT(C464),"-",IF(A463&lt;&gt;A464,1,IF(C463=C464,RIGHT(AB463)+1,1))))</f>
        <v>M5-MyM-6a-A-2</v>
      </c>
      <c r="AC464" s="8" t="str">
        <f aca="false">CONCATENATE(AB464,"-BR")</f>
        <v>M5-MyM-6a-A-2-BR</v>
      </c>
      <c r="AD464" s="5" t="s">
        <v>46</v>
      </c>
      <c r="AE464" s="5" t="s">
        <v>351</v>
      </c>
      <c r="AF464" s="5" t="s">
        <v>47</v>
      </c>
    </row>
    <row r="465" customFormat="false" ht="75" hidden="false" customHeight="true" outlineLevel="0" collapsed="false">
      <c r="A465" s="5" t="s">
        <v>2866</v>
      </c>
      <c r="B465" s="6" t="s">
        <v>2867</v>
      </c>
      <c r="C465" s="5" t="s">
        <v>58</v>
      </c>
      <c r="D465" s="5" t="s">
        <v>35</v>
      </c>
      <c r="E465" s="5"/>
      <c r="F465" s="7" t="s">
        <v>2901</v>
      </c>
      <c r="G465" s="7"/>
      <c r="H465" s="6"/>
      <c r="I465" s="5" t="s">
        <v>38</v>
      </c>
      <c r="J465" s="5" t="s">
        <v>52</v>
      </c>
      <c r="K465" s="6" t="s">
        <v>2902</v>
      </c>
      <c r="L465" s="6" t="s">
        <v>2887</v>
      </c>
      <c r="M465" s="5" t="s">
        <v>63</v>
      </c>
      <c r="N465" s="8"/>
      <c r="O465" s="8"/>
      <c r="P465" s="8"/>
      <c r="Q465" s="5"/>
      <c r="R465" s="8"/>
      <c r="S465" s="8" t="s">
        <v>2903</v>
      </c>
      <c r="T465" s="8" t="s">
        <v>2904</v>
      </c>
      <c r="U465" s="8" t="s">
        <v>2905</v>
      </c>
      <c r="V465" s="8" t="s">
        <v>2906</v>
      </c>
      <c r="W465" s="8"/>
      <c r="X465" s="8"/>
      <c r="Y465" s="5" t="s">
        <v>1918</v>
      </c>
      <c r="Z465" s="10" t="str">
        <f aca="false">REPLACE(AA465,SEARCH("M5-",AA465),LEN(AB465),AC465)</f>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AA465" s="10" t="s">
        <v>2907</v>
      </c>
      <c r="AB465" s="8" t="str">
        <f aca="false">IF(D465&lt;&gt;"No hacer",CONCATENATE(A465,"-",LEFT(C465),"-",IF(A464&lt;&gt;A465,1,IF(C464=C465,RIGHT(AB464)+1,1))))</f>
        <v>M5-MyM-6a-A-3</v>
      </c>
      <c r="AC465" s="8" t="str">
        <f aca="false">CONCATENATE(AB465,"-BR")</f>
        <v>M5-MyM-6a-A-3-BR</v>
      </c>
      <c r="AD465" s="5" t="s">
        <v>46</v>
      </c>
      <c r="AE465" s="5" t="s">
        <v>351</v>
      </c>
      <c r="AF465" s="5" t="s">
        <v>47</v>
      </c>
    </row>
    <row r="466" customFormat="false" ht="75" hidden="false" customHeight="true" outlineLevel="0" collapsed="false">
      <c r="A466" s="5" t="s">
        <v>2866</v>
      </c>
      <c r="B466" s="6" t="s">
        <v>2867</v>
      </c>
      <c r="C466" s="5" t="s">
        <v>58</v>
      </c>
      <c r="D466" s="5" t="s">
        <v>35</v>
      </c>
      <c r="E466" s="5"/>
      <c r="F466" s="6" t="s">
        <v>2908</v>
      </c>
      <c r="G466" s="6"/>
      <c r="H466" s="6"/>
      <c r="I466" s="5" t="s">
        <v>38</v>
      </c>
      <c r="J466" s="5" t="s">
        <v>52</v>
      </c>
      <c r="K466" s="6" t="s">
        <v>2909</v>
      </c>
      <c r="L466" s="6" t="s">
        <v>2910</v>
      </c>
      <c r="M466" s="5" t="s">
        <v>63</v>
      </c>
      <c r="N466" s="8"/>
      <c r="O466" s="8"/>
      <c r="P466" s="8"/>
      <c r="Q466" s="5"/>
      <c r="R466" s="8"/>
      <c r="S466" s="8" t="s">
        <v>2911</v>
      </c>
      <c r="T466" s="8" t="s">
        <v>2912</v>
      </c>
      <c r="U466" s="8" t="s">
        <v>2913</v>
      </c>
      <c r="V466" s="8" t="s">
        <v>2914</v>
      </c>
      <c r="W466" s="8"/>
      <c r="X466" s="8"/>
      <c r="Y466" s="5" t="s">
        <v>1918</v>
      </c>
      <c r="Z466" s="10" t="str">
        <f aca="false">REPLACE(AA466,SEARCH("M5-",AA466),LEN(AB466),AC466)</f>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AA466" s="10" t="s">
        <v>2915</v>
      </c>
      <c r="AB466" s="8" t="str">
        <f aca="false">IF(D466&lt;&gt;"No hacer",CONCATENATE(A466,"-",LEFT(C466),"-",IF(A465&lt;&gt;A466,1,IF(C465=C466,RIGHT(AB465)+1,1))))</f>
        <v>M5-MyM-6a-A-4</v>
      </c>
      <c r="AC466" s="8" t="str">
        <f aca="false">CONCATENATE(AB466,"-BR")</f>
        <v>M5-MyM-6a-A-4-BR</v>
      </c>
      <c r="AD466" s="5" t="s">
        <v>46</v>
      </c>
      <c r="AE466" s="5" t="s">
        <v>351</v>
      </c>
      <c r="AF466" s="5" t="s">
        <v>47</v>
      </c>
    </row>
    <row r="467" customFormat="false" ht="75" hidden="false" customHeight="true" outlineLevel="0" collapsed="false">
      <c r="A467" s="5" t="s">
        <v>2866</v>
      </c>
      <c r="B467" s="6" t="s">
        <v>2867</v>
      </c>
      <c r="C467" s="5" t="s">
        <v>58</v>
      </c>
      <c r="D467" s="5" t="s">
        <v>35</v>
      </c>
      <c r="E467" s="5"/>
      <c r="F467" s="6" t="s">
        <v>2916</v>
      </c>
      <c r="G467" s="6"/>
      <c r="H467" s="6" t="s">
        <v>2917</v>
      </c>
      <c r="I467" s="5" t="s">
        <v>38</v>
      </c>
      <c r="J467" s="5" t="s">
        <v>52</v>
      </c>
      <c r="K467" s="6" t="s">
        <v>2918</v>
      </c>
      <c r="L467" s="6" t="s">
        <v>2919</v>
      </c>
      <c r="M467" s="5" t="s">
        <v>63</v>
      </c>
      <c r="N467" s="8"/>
      <c r="O467" s="8"/>
      <c r="P467" s="8"/>
      <c r="Q467" s="5"/>
      <c r="R467" s="8"/>
      <c r="S467" s="8" t="s">
        <v>2920</v>
      </c>
      <c r="T467" s="8" t="s">
        <v>2921</v>
      </c>
      <c r="U467" s="8" t="s">
        <v>2922</v>
      </c>
      <c r="V467" s="8" t="s">
        <v>2923</v>
      </c>
      <c r="W467" s="8"/>
      <c r="X467" s="8"/>
      <c r="Y467" s="5" t="s">
        <v>1918</v>
      </c>
      <c r="Z467" s="10" t="str">
        <f aca="false">REPLACE(AA467,SEARCH("M5-",AA467),LEN(AB467),AC467)</f>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AA467" s="10" t="s">
        <v>2924</v>
      </c>
      <c r="AB467" s="8" t="str">
        <f aca="false">IF(D467&lt;&gt;"No hacer",CONCATENATE(A467,"-",LEFT(C467),"-",IF(A466&lt;&gt;A467,1,IF(C466=C467,RIGHT(AB466)+1,1))))</f>
        <v>M5-MyM-6a-A-5</v>
      </c>
      <c r="AC467" s="8" t="str">
        <f aca="false">CONCATENATE(AB467,"-BR")</f>
        <v>M5-MyM-6a-A-5-BR</v>
      </c>
      <c r="AD467" s="5" t="s">
        <v>46</v>
      </c>
      <c r="AE467" s="5" t="s">
        <v>351</v>
      </c>
      <c r="AF467" s="5" t="s">
        <v>47</v>
      </c>
    </row>
    <row r="468" customFormat="false" ht="75" hidden="false" customHeight="true" outlineLevel="0" collapsed="false">
      <c r="A468" s="5" t="s">
        <v>2925</v>
      </c>
      <c r="B468" s="6" t="s">
        <v>2926</v>
      </c>
      <c r="C468" s="5" t="s">
        <v>34</v>
      </c>
      <c r="D468" s="5" t="s">
        <v>35</v>
      </c>
      <c r="E468" s="5"/>
      <c r="F468" s="7" t="s">
        <v>2927</v>
      </c>
      <c r="G468" s="7"/>
      <c r="H468" s="6"/>
      <c r="I468" s="5" t="s">
        <v>38</v>
      </c>
      <c r="J468" s="5" t="s">
        <v>297</v>
      </c>
      <c r="K468" s="7" t="s">
        <v>2928</v>
      </c>
      <c r="L468" s="7" t="s">
        <v>2929</v>
      </c>
      <c r="M468" s="5" t="s">
        <v>41</v>
      </c>
      <c r="N468" s="6" t="s">
        <v>2930</v>
      </c>
      <c r="O468" s="6" t="s">
        <v>2931</v>
      </c>
      <c r="P468" s="8" t="s">
        <v>2932</v>
      </c>
      <c r="Q468" s="6"/>
      <c r="R468" s="8"/>
      <c r="S468" s="8"/>
      <c r="T468" s="8"/>
      <c r="U468" s="8"/>
      <c r="V468" s="8"/>
      <c r="W468" s="8"/>
      <c r="X468" s="8"/>
      <c r="Y468" s="5" t="s">
        <v>1918</v>
      </c>
      <c r="Z468" s="10" t="str">
        <f aca="false">REPLACE(AA468,SEARCH("M5-",AA468),LEN(AB468),AC468)</f>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AA468" s="8" t="s">
        <v>2933</v>
      </c>
      <c r="AB468" s="8" t="str">
        <f aca="false">IF(D468&lt;&gt;"No hacer",CONCATENATE(A468,"-",LEFT(C468),"-",IF(A467&lt;&gt;A468,1,IF(C467=C468,RIGHT(AB467)+1,1))))</f>
        <v>M5-MyM-7a-I-1</v>
      </c>
      <c r="AC468" s="8" t="str">
        <f aca="false">CONCATENATE(AB468,"-BR")</f>
        <v>M5-MyM-7a-I-1-BR</v>
      </c>
      <c r="AD468" s="5" t="s">
        <v>46</v>
      </c>
      <c r="AE468" s="5"/>
      <c r="AF468" s="5"/>
    </row>
    <row r="469" customFormat="false" ht="75" hidden="false" customHeight="true" outlineLevel="0" collapsed="false">
      <c r="A469" s="5" t="s">
        <v>2925</v>
      </c>
      <c r="B469" s="6" t="s">
        <v>2926</v>
      </c>
      <c r="C469" s="5" t="s">
        <v>34</v>
      </c>
      <c r="D469" s="5" t="s">
        <v>35</v>
      </c>
      <c r="E469" s="5"/>
      <c r="F469" s="7" t="s">
        <v>2934</v>
      </c>
      <c r="G469" s="7"/>
      <c r="H469" s="6"/>
      <c r="I469" s="5" t="s">
        <v>38</v>
      </c>
      <c r="J469" s="5" t="s">
        <v>297</v>
      </c>
      <c r="K469" s="7" t="s">
        <v>2935</v>
      </c>
      <c r="L469" s="7" t="s">
        <v>2936</v>
      </c>
      <c r="M469" s="5" t="s">
        <v>41</v>
      </c>
      <c r="N469" s="6" t="s">
        <v>2930</v>
      </c>
      <c r="O469" s="6" t="s">
        <v>2937</v>
      </c>
      <c r="P469" s="8" t="s">
        <v>2938</v>
      </c>
      <c r="Q469" s="6"/>
      <c r="R469" s="8"/>
      <c r="S469" s="8"/>
      <c r="T469" s="8"/>
      <c r="U469" s="8"/>
      <c r="V469" s="8"/>
      <c r="W469" s="8"/>
      <c r="X469" s="8"/>
      <c r="Y469" s="5" t="s">
        <v>1918</v>
      </c>
      <c r="Z469" s="10" t="str">
        <f aca="false">REPLACE(AA469,SEARCH("M5-",AA469),LEN(AB469),AC469)</f>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AA469" s="8" t="s">
        <v>2939</v>
      </c>
      <c r="AB469" s="8" t="str">
        <f aca="false">IF(D469&lt;&gt;"No hacer",CONCATENATE(A469,"-",LEFT(C469),"-",IF(A468&lt;&gt;A469,1,IF(C468=C469,RIGHT(AB468)+1,1))))</f>
        <v>M5-MyM-7a-I-2</v>
      </c>
      <c r="AC469" s="8" t="str">
        <f aca="false">CONCATENATE(AB469,"-BR")</f>
        <v>M5-MyM-7a-I-2-BR</v>
      </c>
      <c r="AD469" s="5" t="s">
        <v>46</v>
      </c>
      <c r="AE469" s="5"/>
      <c r="AF469" s="5"/>
    </row>
    <row r="470" customFormat="false" ht="75" hidden="false" customHeight="true" outlineLevel="0" collapsed="false">
      <c r="A470" s="5" t="s">
        <v>2925</v>
      </c>
      <c r="B470" s="6" t="s">
        <v>2926</v>
      </c>
      <c r="C470" s="5" t="s">
        <v>34</v>
      </c>
      <c r="D470" s="5" t="s">
        <v>35</v>
      </c>
      <c r="E470" s="5"/>
      <c r="F470" s="7" t="s">
        <v>2940</v>
      </c>
      <c r="G470" s="7"/>
      <c r="H470" s="6"/>
      <c r="I470" s="5" t="s">
        <v>38</v>
      </c>
      <c r="J470" s="5" t="s">
        <v>297</v>
      </c>
      <c r="K470" s="7" t="s">
        <v>2941</v>
      </c>
      <c r="L470" s="7" t="s">
        <v>2942</v>
      </c>
      <c r="M470" s="5" t="s">
        <v>41</v>
      </c>
      <c r="N470" s="6" t="s">
        <v>2930</v>
      </c>
      <c r="O470" s="6" t="s">
        <v>2943</v>
      </c>
      <c r="P470" s="8" t="s">
        <v>2944</v>
      </c>
      <c r="Q470" s="6"/>
      <c r="R470" s="8"/>
      <c r="S470" s="8"/>
      <c r="T470" s="8"/>
      <c r="U470" s="8"/>
      <c r="V470" s="8"/>
      <c r="W470" s="8"/>
      <c r="X470" s="8"/>
      <c r="Y470" s="5" t="s">
        <v>1918</v>
      </c>
      <c r="Z470" s="10" t="str">
        <f aca="false">REPLACE(AA470,SEARCH("M5-",AA470),LEN(AB470),AC470)</f>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AA470" s="8" t="s">
        <v>2945</v>
      </c>
      <c r="AB470" s="8" t="str">
        <f aca="false">IF(D470&lt;&gt;"No hacer",CONCATENATE(A470,"-",LEFT(C470),"-",IF(A469&lt;&gt;A470,1,IF(C469=C470,RIGHT(AB469)+1,1))))</f>
        <v>M5-MyM-7a-I-3</v>
      </c>
      <c r="AC470" s="8" t="str">
        <f aca="false">CONCATENATE(AB470,"-BR")</f>
        <v>M5-MyM-7a-I-3-BR</v>
      </c>
      <c r="AD470" s="5" t="s">
        <v>46</v>
      </c>
      <c r="AE470" s="5"/>
      <c r="AF470" s="5"/>
    </row>
    <row r="471" customFormat="false" ht="75" hidden="false" customHeight="true" outlineLevel="0" collapsed="false">
      <c r="A471" s="5" t="s">
        <v>2925</v>
      </c>
      <c r="B471" s="6" t="s">
        <v>2926</v>
      </c>
      <c r="C471" s="5" t="s">
        <v>48</v>
      </c>
      <c r="D471" s="5" t="s">
        <v>35</v>
      </c>
      <c r="E471" s="5"/>
      <c r="F471" s="6" t="s">
        <v>2946</v>
      </c>
      <c r="G471" s="6"/>
      <c r="H471" s="6"/>
      <c r="I471" s="5" t="s">
        <v>38</v>
      </c>
      <c r="J471" s="5" t="s">
        <v>52</v>
      </c>
      <c r="K471" s="6" t="s">
        <v>2947</v>
      </c>
      <c r="L471" s="6" t="s">
        <v>2948</v>
      </c>
      <c r="M471" s="11" t="s">
        <v>41</v>
      </c>
      <c r="N471" s="6" t="s">
        <v>2930</v>
      </c>
      <c r="O471" s="6" t="s">
        <v>2949</v>
      </c>
      <c r="P471" s="8" t="s">
        <v>2950</v>
      </c>
      <c r="Q471" s="5"/>
      <c r="R471" s="8"/>
      <c r="S471" s="8"/>
      <c r="T471" s="8"/>
      <c r="U471" s="8"/>
      <c r="V471" s="8"/>
      <c r="W471" s="8"/>
      <c r="X471" s="8"/>
      <c r="Y471" s="5" t="s">
        <v>1918</v>
      </c>
      <c r="Z471" s="10" t="str">
        <f aca="false">REPLACE(AA471,SEARCH("M5-",AA471),LEN(AB471),AC471)</f>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AA471" s="8" t="s">
        <v>2951</v>
      </c>
      <c r="AB471" s="8" t="str">
        <f aca="false">IF(D471&lt;&gt;"No hacer",CONCATENATE(A471,"-",LEFT(C471),"-",IF(A470&lt;&gt;A471,1,IF(C470=C471,RIGHT(AB470)+1,1))))</f>
        <v>M5-MyM-7a-E-1</v>
      </c>
      <c r="AC471" s="8" t="str">
        <f aca="false">CONCATENATE(AB471,"-BR")</f>
        <v>M5-MyM-7a-E-1-BR</v>
      </c>
      <c r="AD471" s="5" t="s">
        <v>46</v>
      </c>
      <c r="AE471" s="5"/>
      <c r="AF471" s="5"/>
    </row>
    <row r="472" customFormat="false" ht="75" hidden="false" customHeight="true" outlineLevel="0" collapsed="false">
      <c r="A472" s="5" t="s">
        <v>2925</v>
      </c>
      <c r="B472" s="6" t="s">
        <v>2926</v>
      </c>
      <c r="C472" s="5" t="s">
        <v>48</v>
      </c>
      <c r="D472" s="5" t="s">
        <v>35</v>
      </c>
      <c r="E472" s="5"/>
      <c r="F472" s="6" t="s">
        <v>2952</v>
      </c>
      <c r="G472" s="6"/>
      <c r="H472" s="6"/>
      <c r="I472" s="5" t="s">
        <v>38</v>
      </c>
      <c r="J472" s="5" t="s">
        <v>52</v>
      </c>
      <c r="K472" s="6" t="s">
        <v>2953</v>
      </c>
      <c r="L472" s="6" t="s">
        <v>2954</v>
      </c>
      <c r="M472" s="11" t="s">
        <v>41</v>
      </c>
      <c r="N472" s="6" t="s">
        <v>2930</v>
      </c>
      <c r="O472" s="6" t="s">
        <v>2955</v>
      </c>
      <c r="P472" s="8" t="s">
        <v>2956</v>
      </c>
      <c r="Q472" s="5"/>
      <c r="R472" s="8"/>
      <c r="S472" s="8"/>
      <c r="T472" s="8"/>
      <c r="U472" s="8"/>
      <c r="V472" s="8"/>
      <c r="W472" s="8"/>
      <c r="X472" s="8"/>
      <c r="Y472" s="5" t="s">
        <v>1918</v>
      </c>
      <c r="Z472" s="10" t="str">
        <f aca="false">REPLACE(AA472,SEARCH("M5-",AA472),LEN(AB472),AC472)</f>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AA472" s="8" t="s">
        <v>2957</v>
      </c>
      <c r="AB472" s="8" t="str">
        <f aca="false">IF(D472&lt;&gt;"No hacer",CONCATENATE(A472,"-",LEFT(C472),"-",IF(A471&lt;&gt;A472,1,IF(C471=C472,RIGHT(AB471)+1,1))))</f>
        <v>M5-MyM-7a-E-2</v>
      </c>
      <c r="AC472" s="8" t="str">
        <f aca="false">CONCATENATE(AB472,"-BR")</f>
        <v>M5-MyM-7a-E-2-BR</v>
      </c>
      <c r="AD472" s="5" t="s">
        <v>46</v>
      </c>
      <c r="AE472" s="5"/>
      <c r="AF472" s="5"/>
    </row>
    <row r="473" customFormat="false" ht="75" hidden="false" customHeight="true" outlineLevel="0" collapsed="false">
      <c r="A473" s="5" t="s">
        <v>2925</v>
      </c>
      <c r="B473" s="6" t="s">
        <v>2926</v>
      </c>
      <c r="C473" s="5" t="s">
        <v>48</v>
      </c>
      <c r="D473" s="5" t="s">
        <v>35</v>
      </c>
      <c r="E473" s="5"/>
      <c r="F473" s="6" t="s">
        <v>2958</v>
      </c>
      <c r="G473" s="6"/>
      <c r="H473" s="6"/>
      <c r="I473" s="5" t="s">
        <v>38</v>
      </c>
      <c r="J473" s="5" t="s">
        <v>52</v>
      </c>
      <c r="K473" s="6" t="s">
        <v>2959</v>
      </c>
      <c r="L473" s="6" t="s">
        <v>2960</v>
      </c>
      <c r="M473" s="11" t="s">
        <v>41</v>
      </c>
      <c r="N473" s="6" t="s">
        <v>2930</v>
      </c>
      <c r="O473" s="6" t="s">
        <v>2961</v>
      </c>
      <c r="P473" s="8" t="s">
        <v>2962</v>
      </c>
      <c r="Q473" s="5"/>
      <c r="R473" s="8"/>
      <c r="S473" s="8"/>
      <c r="T473" s="8"/>
      <c r="U473" s="8"/>
      <c r="V473" s="8"/>
      <c r="W473" s="8"/>
      <c r="X473" s="8"/>
      <c r="Y473" s="5" t="s">
        <v>1918</v>
      </c>
      <c r="Z473" s="10" t="str">
        <f aca="false">REPLACE(AA473,SEARCH("M5-",AA473),LEN(AB473),AC473)</f>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AA473" s="8" t="s">
        <v>2963</v>
      </c>
      <c r="AB473" s="8" t="str">
        <f aca="false">IF(D473&lt;&gt;"No hacer",CONCATENATE(A473,"-",LEFT(C473),"-",IF(A472&lt;&gt;A473,1,IF(C472=C473,RIGHT(AB472)+1,1))))</f>
        <v>M5-MyM-7a-E-3</v>
      </c>
      <c r="AC473" s="8" t="str">
        <f aca="false">CONCATENATE(AB473,"-BR")</f>
        <v>M5-MyM-7a-E-3-BR</v>
      </c>
      <c r="AD473" s="5" t="s">
        <v>46</v>
      </c>
      <c r="AE473" s="5"/>
      <c r="AF473" s="5"/>
    </row>
    <row r="474" customFormat="false" ht="75" hidden="false" customHeight="true" outlineLevel="0" collapsed="false">
      <c r="A474" s="5" t="s">
        <v>2925</v>
      </c>
      <c r="B474" s="6" t="s">
        <v>2926</v>
      </c>
      <c r="C474" s="5" t="s">
        <v>48</v>
      </c>
      <c r="D474" s="5" t="s">
        <v>35</v>
      </c>
      <c r="E474" s="5"/>
      <c r="F474" s="6" t="s">
        <v>2964</v>
      </c>
      <c r="G474" s="6"/>
      <c r="H474" s="6"/>
      <c r="I474" s="5" t="s">
        <v>38</v>
      </c>
      <c r="J474" s="5" t="s">
        <v>52</v>
      </c>
      <c r="K474" s="6" t="s">
        <v>2953</v>
      </c>
      <c r="L474" s="6" t="s">
        <v>2965</v>
      </c>
      <c r="M474" s="11" t="s">
        <v>41</v>
      </c>
      <c r="N474" s="6" t="s">
        <v>2930</v>
      </c>
      <c r="O474" s="6" t="s">
        <v>2966</v>
      </c>
      <c r="P474" s="8" t="s">
        <v>2967</v>
      </c>
      <c r="Q474" s="5"/>
      <c r="R474" s="8"/>
      <c r="S474" s="8"/>
      <c r="T474" s="8"/>
      <c r="U474" s="8"/>
      <c r="V474" s="8"/>
      <c r="W474" s="8"/>
      <c r="X474" s="8"/>
      <c r="Y474" s="5" t="s">
        <v>1918</v>
      </c>
      <c r="Z474" s="10" t="str">
        <f aca="false">REPLACE(AA474,SEARCH("M5-",AA474),LEN(AB474),AC474)</f>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AA474" s="8" t="s">
        <v>2968</v>
      </c>
      <c r="AB474" s="8" t="str">
        <f aca="false">IF(D474&lt;&gt;"No hacer",CONCATENATE(A474,"-",LEFT(C474),"-",IF(A473&lt;&gt;A474,1,IF(C473=C474,RIGHT(AB473)+1,1))))</f>
        <v>M5-MyM-7a-E-4</v>
      </c>
      <c r="AC474" s="8" t="str">
        <f aca="false">CONCATENATE(AB474,"-BR")</f>
        <v>M5-MyM-7a-E-4-BR</v>
      </c>
      <c r="AD474" s="5" t="s">
        <v>46</v>
      </c>
      <c r="AE474" s="5"/>
      <c r="AF474" s="5"/>
    </row>
    <row r="475" customFormat="false" ht="75" hidden="false" customHeight="true" outlineLevel="0" collapsed="false">
      <c r="A475" s="5" t="s">
        <v>2925</v>
      </c>
      <c r="B475" s="6" t="s">
        <v>2926</v>
      </c>
      <c r="C475" s="5" t="s">
        <v>58</v>
      </c>
      <c r="D475" s="5" t="s">
        <v>35</v>
      </c>
      <c r="E475" s="5"/>
      <c r="F475" s="6" t="s">
        <v>2969</v>
      </c>
      <c r="G475" s="6"/>
      <c r="H475" s="6" t="s">
        <v>2970</v>
      </c>
      <c r="I475" s="5" t="s">
        <v>38</v>
      </c>
      <c r="J475" s="5" t="s">
        <v>52</v>
      </c>
      <c r="K475" s="6" t="s">
        <v>2971</v>
      </c>
      <c r="L475" s="6" t="s">
        <v>2972</v>
      </c>
      <c r="M475" s="5" t="s">
        <v>63</v>
      </c>
      <c r="N475" s="8"/>
      <c r="O475" s="8"/>
      <c r="P475" s="8"/>
      <c r="Q475" s="5"/>
      <c r="R475" s="8"/>
      <c r="S475" s="8" t="s">
        <v>2973</v>
      </c>
      <c r="T475" s="8" t="s">
        <v>2974</v>
      </c>
      <c r="U475" s="8" t="s">
        <v>2975</v>
      </c>
      <c r="V475" s="8" t="s">
        <v>2976</v>
      </c>
      <c r="W475" s="8" t="s">
        <v>2977</v>
      </c>
      <c r="X475" s="8"/>
      <c r="Y475" s="5" t="s">
        <v>1918</v>
      </c>
      <c r="Z475" s="10" t="str">
        <f aca="false">REPLACE(AA475,SEARCH("M5-",AA475),LEN(AB475),AC475)</f>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AA475" s="8" t="s">
        <v>2978</v>
      </c>
      <c r="AB475" s="8" t="str">
        <f aca="false">IF(D475&lt;&gt;"No hacer",CONCATENATE(A475,"-",LEFT(C475),"-",IF(A474&lt;&gt;A475,1,IF(C474=C475,RIGHT(AB474)+1,1))))</f>
        <v>M5-MyM-7a-A-1</v>
      </c>
      <c r="AC475" s="8" t="str">
        <f aca="false">CONCATENATE(AB475,"-BR")</f>
        <v>M5-MyM-7a-A-1-BR</v>
      </c>
      <c r="AD475" s="5" t="s">
        <v>46</v>
      </c>
      <c r="AE475" s="5"/>
      <c r="AF475" s="5"/>
    </row>
    <row r="476" customFormat="false" ht="75" hidden="false" customHeight="true" outlineLevel="0" collapsed="false">
      <c r="A476" s="5" t="s">
        <v>2925</v>
      </c>
      <c r="B476" s="6" t="s">
        <v>2926</v>
      </c>
      <c r="C476" s="5" t="s">
        <v>58</v>
      </c>
      <c r="D476" s="5" t="s">
        <v>35</v>
      </c>
      <c r="E476" s="5"/>
      <c r="F476" s="6" t="s">
        <v>2979</v>
      </c>
      <c r="G476" s="6"/>
      <c r="H476" s="6"/>
      <c r="I476" s="5" t="s">
        <v>38</v>
      </c>
      <c r="J476" s="5" t="s">
        <v>52</v>
      </c>
      <c r="K476" s="6" t="s">
        <v>2980</v>
      </c>
      <c r="L476" s="6" t="s">
        <v>2981</v>
      </c>
      <c r="M476" s="5" t="s">
        <v>63</v>
      </c>
      <c r="N476" s="8"/>
      <c r="O476" s="8"/>
      <c r="P476" s="8"/>
      <c r="Q476" s="5"/>
      <c r="R476" s="8"/>
      <c r="S476" s="8" t="s">
        <v>2982</v>
      </c>
      <c r="T476" s="8" t="s">
        <v>2974</v>
      </c>
      <c r="U476" s="8" t="s">
        <v>2975</v>
      </c>
      <c r="V476" s="8" t="s">
        <v>2983</v>
      </c>
      <c r="W476" s="8" t="s">
        <v>2984</v>
      </c>
      <c r="X476" s="8"/>
      <c r="Y476" s="5" t="s">
        <v>1918</v>
      </c>
      <c r="Z476" s="10" t="str">
        <f aca="false">REPLACE(AA476,SEARCH("M5-",AA476),LEN(AB476),AC476)</f>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6" s="8" t="s">
        <v>2985</v>
      </c>
      <c r="AB476" s="8" t="str">
        <f aca="false">IF(D476&lt;&gt;"No hacer",CONCATENATE(A476,"-",LEFT(C476),"-",IF(A475&lt;&gt;A476,1,IF(C475=C476,RIGHT(AB475)+1,1))))</f>
        <v>M5-MyM-7a-A-2</v>
      </c>
      <c r="AC476" s="8" t="str">
        <f aca="false">CONCATENATE(AB476,"-BR")</f>
        <v>M5-MyM-7a-A-2-BR</v>
      </c>
      <c r="AD476" s="5" t="s">
        <v>46</v>
      </c>
      <c r="AE476" s="5"/>
      <c r="AF476" s="5"/>
    </row>
    <row r="477" customFormat="false" ht="75" hidden="false" customHeight="true" outlineLevel="0" collapsed="false">
      <c r="A477" s="5" t="s">
        <v>2925</v>
      </c>
      <c r="B477" s="6" t="s">
        <v>2926</v>
      </c>
      <c r="C477" s="5" t="s">
        <v>58</v>
      </c>
      <c r="D477" s="5" t="s">
        <v>35</v>
      </c>
      <c r="E477" s="5"/>
      <c r="F477" s="6" t="s">
        <v>2986</v>
      </c>
      <c r="G477" s="6"/>
      <c r="H477" s="6"/>
      <c r="I477" s="5" t="s">
        <v>38</v>
      </c>
      <c r="J477" s="5" t="s">
        <v>52</v>
      </c>
      <c r="K477" s="6" t="s">
        <v>2987</v>
      </c>
      <c r="L477" s="6" t="s">
        <v>2981</v>
      </c>
      <c r="M477" s="5" t="s">
        <v>63</v>
      </c>
      <c r="N477" s="8"/>
      <c r="O477" s="8"/>
      <c r="P477" s="8"/>
      <c r="Q477" s="5"/>
      <c r="R477" s="8"/>
      <c r="S477" s="8" t="s">
        <v>2988</v>
      </c>
      <c r="T477" s="8" t="s">
        <v>2989</v>
      </c>
      <c r="U477" s="8" t="s">
        <v>2975</v>
      </c>
      <c r="V477" s="8" t="s">
        <v>2990</v>
      </c>
      <c r="W477" s="8" t="s">
        <v>2991</v>
      </c>
      <c r="X477" s="8"/>
      <c r="Y477" s="5" t="s">
        <v>1918</v>
      </c>
      <c r="Z477" s="10" t="str">
        <f aca="false">REPLACE(AA477,SEARCH("M5-",AA477),LEN(AB477),AC477)</f>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AA477" s="8" t="s">
        <v>2992</v>
      </c>
      <c r="AB477" s="8" t="str">
        <f aca="false">IF(D477&lt;&gt;"No hacer",CONCATENATE(A477,"-",LEFT(C477),"-",IF(A476&lt;&gt;A477,1,IF(C476=C477,RIGHT(AB476)+1,1))))</f>
        <v>M5-MyM-7a-A-3</v>
      </c>
      <c r="AC477" s="8" t="str">
        <f aca="false">CONCATENATE(AB477,"-BR")</f>
        <v>M5-MyM-7a-A-3-BR</v>
      </c>
      <c r="AD477" s="5" t="s">
        <v>46</v>
      </c>
      <c r="AE477" s="5"/>
      <c r="AF477" s="5"/>
    </row>
    <row r="478" customFormat="false" ht="75" hidden="false" customHeight="true" outlineLevel="0" collapsed="false">
      <c r="A478" s="5" t="s">
        <v>2925</v>
      </c>
      <c r="B478" s="6" t="s">
        <v>2926</v>
      </c>
      <c r="C478" s="5" t="s">
        <v>58</v>
      </c>
      <c r="D478" s="5" t="s">
        <v>35</v>
      </c>
      <c r="E478" s="5"/>
      <c r="F478" s="6" t="s">
        <v>2993</v>
      </c>
      <c r="G478" s="6"/>
      <c r="H478" s="6"/>
      <c r="I478" s="5" t="s">
        <v>38</v>
      </c>
      <c r="J478" s="5" t="s">
        <v>52</v>
      </c>
      <c r="K478" s="6" t="s">
        <v>2994</v>
      </c>
      <c r="L478" s="6" t="s">
        <v>2960</v>
      </c>
      <c r="M478" s="5" t="s">
        <v>63</v>
      </c>
      <c r="N478" s="8"/>
      <c r="O478" s="8"/>
      <c r="P478" s="8"/>
      <c r="Q478" s="5"/>
      <c r="R478" s="8"/>
      <c r="S478" s="8" t="s">
        <v>2995</v>
      </c>
      <c r="T478" s="8" t="s">
        <v>2996</v>
      </c>
      <c r="U478" s="8" t="s">
        <v>2975</v>
      </c>
      <c r="V478" s="8" t="s">
        <v>2997</v>
      </c>
      <c r="W478" s="8"/>
      <c r="X478" s="8"/>
      <c r="Y478" s="5" t="s">
        <v>1918</v>
      </c>
      <c r="Z478" s="10" t="str">
        <f aca="false">REPLACE(AA478,SEARCH("M5-",AA478),LEN(AB478),AC478)</f>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AA478" s="8" t="s">
        <v>2998</v>
      </c>
      <c r="AB478" s="8" t="str">
        <f aca="false">IF(D478&lt;&gt;"No hacer",CONCATENATE(A478,"-",LEFT(C478),"-",IF(A477&lt;&gt;A478,1,IF(C477=C478,RIGHT(AB477)+1,1))))</f>
        <v>M5-MyM-7a-A-4</v>
      </c>
      <c r="AC478" s="8" t="str">
        <f aca="false">CONCATENATE(AB478,"-BR")</f>
        <v>M5-MyM-7a-A-4-BR</v>
      </c>
      <c r="AD478" s="5" t="s">
        <v>46</v>
      </c>
      <c r="AE478" s="5"/>
      <c r="AF478" s="5"/>
    </row>
    <row r="479" customFormat="false" ht="75" hidden="false" customHeight="true" outlineLevel="0" collapsed="false">
      <c r="A479" s="5" t="s">
        <v>2925</v>
      </c>
      <c r="B479" s="6" t="s">
        <v>2926</v>
      </c>
      <c r="C479" s="5" t="s">
        <v>58</v>
      </c>
      <c r="D479" s="5" t="s">
        <v>35</v>
      </c>
      <c r="E479" s="5"/>
      <c r="F479" s="6" t="s">
        <v>2999</v>
      </c>
      <c r="G479" s="6"/>
      <c r="H479" s="6" t="s">
        <v>3000</v>
      </c>
      <c r="I479" s="5" t="s">
        <v>38</v>
      </c>
      <c r="J479" s="5" t="s">
        <v>52</v>
      </c>
      <c r="K479" s="6" t="s">
        <v>3001</v>
      </c>
      <c r="L479" s="6" t="s">
        <v>2981</v>
      </c>
      <c r="M479" s="5" t="s">
        <v>63</v>
      </c>
      <c r="N479" s="8"/>
      <c r="O479" s="8"/>
      <c r="P479" s="8"/>
      <c r="Q479" s="5"/>
      <c r="R479" s="8"/>
      <c r="S479" s="8" t="s">
        <v>3002</v>
      </c>
      <c r="T479" s="8" t="s">
        <v>2974</v>
      </c>
      <c r="U479" s="8" t="s">
        <v>2975</v>
      </c>
      <c r="V479" s="8" t="s">
        <v>3003</v>
      </c>
      <c r="W479" s="8" t="s">
        <v>3004</v>
      </c>
      <c r="X479" s="8"/>
      <c r="Y479" s="5" t="s">
        <v>1918</v>
      </c>
      <c r="Z479" s="10" t="str">
        <f aca="false">REPLACE(AA479,SEARCH("M5-",AA479),LEN(AB479),AC479)</f>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AA479" s="8" t="s">
        <v>3005</v>
      </c>
      <c r="AB479" s="8" t="str">
        <f aca="false">IF(D479&lt;&gt;"No hacer",CONCATENATE(A479,"-",LEFT(C479),"-",IF(A478&lt;&gt;A479,1,IF(C478=C479,RIGHT(AB478)+1,1))))</f>
        <v>M5-MyM-7a-A-5</v>
      </c>
      <c r="AC479" s="8" t="str">
        <f aca="false">CONCATENATE(AB479,"-BR")</f>
        <v>M5-MyM-7a-A-5-BR</v>
      </c>
      <c r="AD479" s="5" t="s">
        <v>46</v>
      </c>
      <c r="AE479" s="5"/>
      <c r="AF479" s="5"/>
    </row>
    <row r="480" customFormat="false" ht="75" hidden="false" customHeight="true" outlineLevel="0" collapsed="false">
      <c r="A480" s="5" t="s">
        <v>3006</v>
      </c>
      <c r="B480" s="6" t="s">
        <v>3007</v>
      </c>
      <c r="C480" s="5" t="s">
        <v>34</v>
      </c>
      <c r="D480" s="5" t="s">
        <v>35</v>
      </c>
      <c r="E480" s="5"/>
      <c r="F480" s="6" t="s">
        <v>3008</v>
      </c>
      <c r="G480" s="6"/>
      <c r="H480" s="6"/>
      <c r="I480" s="5" t="s">
        <v>38</v>
      </c>
      <c r="J480" s="5" t="s">
        <v>3009</v>
      </c>
      <c r="K480" s="6" t="s">
        <v>3010</v>
      </c>
      <c r="L480" s="6" t="s">
        <v>3011</v>
      </c>
      <c r="M480" s="5" t="s">
        <v>41</v>
      </c>
      <c r="N480" s="6" t="s">
        <v>3012</v>
      </c>
      <c r="O480" s="6" t="s">
        <v>3013</v>
      </c>
      <c r="P480" s="8"/>
      <c r="Q480" s="5" t="s">
        <v>51</v>
      </c>
      <c r="R480" s="8"/>
      <c r="S480" s="8"/>
      <c r="T480" s="8"/>
      <c r="U480" s="8"/>
      <c r="V480" s="8"/>
      <c r="W480" s="8"/>
      <c r="X480" s="8"/>
      <c r="Y480" s="5" t="s">
        <v>1918</v>
      </c>
      <c r="Z480" s="10" t="str">
        <f aca="false">REPLACE(AA480,SEARCH("M5-",AA480),LEN(AB480),AC480)</f>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AA480" s="6" t="s">
        <v>3014</v>
      </c>
      <c r="AB480" s="8" t="str">
        <f aca="false">IF(D480&lt;&gt;"No hacer",CONCATENATE(A480,"-",LEFT(C480),"-",IF(A479&lt;&gt;A480,1,IF(C479=C480,RIGHT(AB479)+1,1))))</f>
        <v>M5-MyM-7b-I-1</v>
      </c>
      <c r="AC480" s="8" t="str">
        <f aca="false">CONCATENATE(AB480,"-BR")</f>
        <v>M5-MyM-7b-I-1-BR</v>
      </c>
      <c r="AD480" s="5" t="s">
        <v>46</v>
      </c>
      <c r="AE480" s="5"/>
      <c r="AF480" s="5"/>
    </row>
    <row r="481" customFormat="false" ht="75" hidden="false" customHeight="true" outlineLevel="0" collapsed="false">
      <c r="A481" s="5" t="s">
        <v>3006</v>
      </c>
      <c r="B481" s="6" t="s">
        <v>3007</v>
      </c>
      <c r="C481" s="5" t="s">
        <v>48</v>
      </c>
      <c r="D481" s="5" t="s">
        <v>35</v>
      </c>
      <c r="E481" s="5"/>
      <c r="F481" s="6" t="s">
        <v>3015</v>
      </c>
      <c r="G481" s="6"/>
      <c r="H481" s="6"/>
      <c r="I481" s="5" t="s">
        <v>38</v>
      </c>
      <c r="J481" s="5" t="s">
        <v>3009</v>
      </c>
      <c r="K481" s="6" t="s">
        <v>3016</v>
      </c>
      <c r="L481" s="6" t="s">
        <v>3017</v>
      </c>
      <c r="M481" s="5" t="s">
        <v>63</v>
      </c>
      <c r="N481" s="8"/>
      <c r="O481" s="8"/>
      <c r="P481" s="8"/>
      <c r="Q481" s="5"/>
      <c r="R481" s="8"/>
      <c r="S481" s="8" t="s">
        <v>3018</v>
      </c>
      <c r="T481" s="8" t="s">
        <v>3019</v>
      </c>
      <c r="U481" s="8" t="s">
        <v>3020</v>
      </c>
      <c r="V481" s="8" t="s">
        <v>3021</v>
      </c>
      <c r="W481" s="8"/>
      <c r="X481" s="8"/>
      <c r="Y481" s="5" t="s">
        <v>1918</v>
      </c>
      <c r="Z481" s="10" t="str">
        <f aca="false">REPLACE(AA481,SEARCH("M5-",AA481),LEN(AB481),AC481)</f>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AA481" s="6" t="s">
        <v>3022</v>
      </c>
      <c r="AB481" s="8" t="str">
        <f aca="false">IF(D481&lt;&gt;"No hacer",CONCATENATE(A481,"-",LEFT(C481),"-",IF(A480&lt;&gt;A481,1,IF(C480=C481,RIGHT(AB480)+1,1))))</f>
        <v>M5-MyM-7b-E-1</v>
      </c>
      <c r="AC481" s="8" t="str">
        <f aca="false">CONCATENATE(AB481,"-BR")</f>
        <v>M5-MyM-7b-E-1-BR</v>
      </c>
      <c r="AD481" s="5" t="s">
        <v>46</v>
      </c>
      <c r="AE481" s="5"/>
      <c r="AF481" s="5"/>
    </row>
    <row r="482" customFormat="false" ht="75" hidden="false" customHeight="true" outlineLevel="0" collapsed="false">
      <c r="A482" s="5" t="s">
        <v>3006</v>
      </c>
      <c r="B482" s="6" t="s">
        <v>3007</v>
      </c>
      <c r="C482" s="5" t="s">
        <v>58</v>
      </c>
      <c r="D482" s="5" t="s">
        <v>35</v>
      </c>
      <c r="E482" s="5"/>
      <c r="F482" s="6" t="s">
        <v>3023</v>
      </c>
      <c r="G482" s="6"/>
      <c r="H482" s="6"/>
      <c r="I482" s="5" t="s">
        <v>38</v>
      </c>
      <c r="J482" s="5" t="s">
        <v>52</v>
      </c>
      <c r="K482" s="6" t="s">
        <v>3024</v>
      </c>
      <c r="L482" s="6" t="s">
        <v>3025</v>
      </c>
      <c r="M482" s="5" t="s">
        <v>63</v>
      </c>
      <c r="N482" s="8"/>
      <c r="O482" s="8"/>
      <c r="P482" s="8"/>
      <c r="Q482" s="5"/>
      <c r="R482" s="8"/>
      <c r="S482" s="8" t="s">
        <v>3026</v>
      </c>
      <c r="T482" s="8" t="s">
        <v>3027</v>
      </c>
      <c r="U482" s="8" t="s">
        <v>3028</v>
      </c>
      <c r="V482" s="8" t="s">
        <v>3029</v>
      </c>
      <c r="W482" s="8" t="s">
        <v>3030</v>
      </c>
      <c r="X482" s="8"/>
      <c r="Y482" s="5" t="s">
        <v>1918</v>
      </c>
      <c r="Z482" s="10" t="str">
        <f aca="false">REPLACE(AA482,SEARCH("M5-",AA482),LEN(AB482),AC482)</f>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AA482" s="6" t="s">
        <v>3031</v>
      </c>
      <c r="AB482" s="8" t="str">
        <f aca="false">IF(D482&lt;&gt;"No hacer",CONCATENATE(A482,"-",LEFT(C482),"-",IF(A481&lt;&gt;A482,1,IF(C481=C482,RIGHT(AB481)+1,1))))</f>
        <v>M5-MyM-7b-A-1</v>
      </c>
      <c r="AC482" s="8" t="str">
        <f aca="false">CONCATENATE(AB482,"-BR")</f>
        <v>M5-MyM-7b-A-1-BR</v>
      </c>
      <c r="AD482" s="5" t="s">
        <v>46</v>
      </c>
      <c r="AE482" s="5"/>
      <c r="AF482" s="5"/>
    </row>
    <row r="483" customFormat="false" ht="75" hidden="false" customHeight="true" outlineLevel="0" collapsed="false">
      <c r="A483" s="5" t="s">
        <v>3006</v>
      </c>
      <c r="B483" s="6" t="s">
        <v>3007</v>
      </c>
      <c r="C483" s="5" t="s">
        <v>58</v>
      </c>
      <c r="D483" s="5" t="s">
        <v>35</v>
      </c>
      <c r="E483" s="5"/>
      <c r="F483" s="6" t="s">
        <v>3032</v>
      </c>
      <c r="G483" s="6"/>
      <c r="H483" s="6"/>
      <c r="I483" s="5" t="s">
        <v>38</v>
      </c>
      <c r="J483" s="5" t="s">
        <v>3009</v>
      </c>
      <c r="K483" s="6" t="s">
        <v>3033</v>
      </c>
      <c r="L483" s="6" t="s">
        <v>3034</v>
      </c>
      <c r="M483" s="5" t="s">
        <v>63</v>
      </c>
      <c r="N483" s="8"/>
      <c r="O483" s="8"/>
      <c r="P483" s="8"/>
      <c r="Q483" s="5"/>
      <c r="R483" s="8"/>
      <c r="S483" s="8" t="s">
        <v>3035</v>
      </c>
      <c r="T483" s="8" t="s">
        <v>3019</v>
      </c>
      <c r="U483" s="8" t="s">
        <v>3036</v>
      </c>
      <c r="V483" s="8" t="s">
        <v>3037</v>
      </c>
      <c r="W483" s="8"/>
      <c r="X483" s="8"/>
      <c r="Y483" s="5" t="s">
        <v>1918</v>
      </c>
      <c r="Z483" s="10" t="str">
        <f aca="false">REPLACE(AA483,SEARCH("M5-",AA483),LEN(AB483),AC483)</f>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AA483" s="6" t="s">
        <v>3038</v>
      </c>
      <c r="AB483" s="8" t="str">
        <f aca="false">IF(D483&lt;&gt;"No hacer",CONCATENATE(A483,"-",LEFT(C483),"-",IF(A482&lt;&gt;A483,1,IF(C482=C483,RIGHT(AB482)+1,1))))</f>
        <v>M5-MyM-7b-A-2</v>
      </c>
      <c r="AC483" s="8" t="str">
        <f aca="false">CONCATENATE(AB483,"-BR")</f>
        <v>M5-MyM-7b-A-2-BR</v>
      </c>
      <c r="AD483" s="5" t="s">
        <v>46</v>
      </c>
      <c r="AE483" s="5"/>
      <c r="AF483" s="5"/>
    </row>
    <row r="484" customFormat="false" ht="75" hidden="false" customHeight="true" outlineLevel="0" collapsed="false">
      <c r="A484" s="5" t="s">
        <v>3006</v>
      </c>
      <c r="B484" s="6" t="s">
        <v>3007</v>
      </c>
      <c r="C484" s="5" t="s">
        <v>58</v>
      </c>
      <c r="D484" s="5" t="s">
        <v>35</v>
      </c>
      <c r="E484" s="5"/>
      <c r="F484" s="6" t="s">
        <v>3039</v>
      </c>
      <c r="G484" s="6"/>
      <c r="H484" s="6"/>
      <c r="I484" s="5" t="s">
        <v>38</v>
      </c>
      <c r="J484" s="5" t="s">
        <v>3009</v>
      </c>
      <c r="K484" s="6" t="s">
        <v>3040</v>
      </c>
      <c r="L484" s="6" t="s">
        <v>3041</v>
      </c>
      <c r="M484" s="5" t="s">
        <v>63</v>
      </c>
      <c r="N484" s="8"/>
      <c r="O484" s="8"/>
      <c r="P484" s="8"/>
      <c r="Q484" s="5"/>
      <c r="R484" s="8"/>
      <c r="S484" s="8" t="s">
        <v>3042</v>
      </c>
      <c r="T484" s="8" t="s">
        <v>3019</v>
      </c>
      <c r="U484" s="8" t="s">
        <v>3043</v>
      </c>
      <c r="V484" s="8" t="s">
        <v>3044</v>
      </c>
      <c r="W484" s="8"/>
      <c r="X484" s="8"/>
      <c r="Y484" s="5" t="s">
        <v>1918</v>
      </c>
      <c r="Z484" s="10" t="str">
        <f aca="false">REPLACE(AA484,SEARCH("M5-",AA484),LEN(AB484),AC484)</f>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AA484" s="6" t="s">
        <v>3045</v>
      </c>
      <c r="AB484" s="8" t="str">
        <f aca="false">IF(D484&lt;&gt;"No hacer",CONCATENATE(A484,"-",LEFT(C484),"-",IF(A483&lt;&gt;A484,1,IF(C483=C484,RIGHT(AB483)+1,1))))</f>
        <v>M5-MyM-7b-A-3</v>
      </c>
      <c r="AC484" s="8" t="str">
        <f aca="false">CONCATENATE(AB484,"-BR")</f>
        <v>M5-MyM-7b-A-3-BR</v>
      </c>
      <c r="AD484" s="5" t="s">
        <v>46</v>
      </c>
      <c r="AE484" s="5"/>
      <c r="AF484" s="5"/>
    </row>
    <row r="485" customFormat="false" ht="75" hidden="false" customHeight="true" outlineLevel="0" collapsed="false">
      <c r="A485" s="5" t="s">
        <v>3006</v>
      </c>
      <c r="B485" s="6" t="s">
        <v>3007</v>
      </c>
      <c r="C485" s="5" t="s">
        <v>58</v>
      </c>
      <c r="D485" s="5" t="s">
        <v>35</v>
      </c>
      <c r="E485" s="5"/>
      <c r="F485" s="6" t="s">
        <v>3046</v>
      </c>
      <c r="G485" s="6"/>
      <c r="H485" s="6"/>
      <c r="I485" s="5" t="s">
        <v>38</v>
      </c>
      <c r="J485" s="5" t="s">
        <v>52</v>
      </c>
      <c r="K485" s="6" t="s">
        <v>3047</v>
      </c>
      <c r="L485" s="6" t="s">
        <v>3048</v>
      </c>
      <c r="M485" s="5" t="s">
        <v>63</v>
      </c>
      <c r="N485" s="8"/>
      <c r="O485" s="8"/>
      <c r="P485" s="8"/>
      <c r="Q485" s="5"/>
      <c r="R485" s="8"/>
      <c r="S485" s="8" t="s">
        <v>3049</v>
      </c>
      <c r="T485" s="8" t="s">
        <v>3050</v>
      </c>
      <c r="U485" s="8" t="s">
        <v>3051</v>
      </c>
      <c r="V485" s="8" t="s">
        <v>3052</v>
      </c>
      <c r="W485" s="8" t="s">
        <v>3053</v>
      </c>
      <c r="X485" s="8"/>
      <c r="Y485" s="5" t="s">
        <v>1918</v>
      </c>
      <c r="Z485" s="10" t="str">
        <f aca="false">REPLACE(AA485,SEARCH("M5-",AA485),LEN(AB485),AC485)</f>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AA485" s="6" t="s">
        <v>3054</v>
      </c>
      <c r="AB485" s="8" t="str">
        <f aca="false">IF(D485&lt;&gt;"No hacer",CONCATENATE(A485,"-",LEFT(C485),"-",IF(A484&lt;&gt;A485,1,IF(C484=C485,RIGHT(AB484)+1,1))))</f>
        <v>M5-MyM-7b-A-4</v>
      </c>
      <c r="AC485" s="8" t="str">
        <f aca="false">CONCATENATE(AB485,"-BR")</f>
        <v>M5-MyM-7b-A-4-BR</v>
      </c>
      <c r="AD485" s="5" t="s">
        <v>46</v>
      </c>
      <c r="AE485" s="5"/>
      <c r="AF485" s="5"/>
    </row>
    <row r="486" customFormat="false" ht="75" hidden="false" customHeight="true" outlineLevel="0" collapsed="false">
      <c r="A486" s="5" t="s">
        <v>3006</v>
      </c>
      <c r="B486" s="6" t="s">
        <v>3007</v>
      </c>
      <c r="C486" s="5" t="s">
        <v>58</v>
      </c>
      <c r="D486" s="5" t="s">
        <v>35</v>
      </c>
      <c r="E486" s="5"/>
      <c r="F486" s="6" t="s">
        <v>3055</v>
      </c>
      <c r="G486" s="6"/>
      <c r="H486" s="6"/>
      <c r="I486" s="5" t="s">
        <v>38</v>
      </c>
      <c r="J486" s="5" t="s">
        <v>52</v>
      </c>
      <c r="K486" s="6" t="s">
        <v>3056</v>
      </c>
      <c r="L486" s="6" t="s">
        <v>3025</v>
      </c>
      <c r="M486" s="5" t="s">
        <v>63</v>
      </c>
      <c r="N486" s="8"/>
      <c r="O486" s="8"/>
      <c r="P486" s="8"/>
      <c r="Q486" s="5"/>
      <c r="R486" s="8"/>
      <c r="S486" s="8" t="s">
        <v>3057</v>
      </c>
      <c r="T486" s="8" t="s">
        <v>3058</v>
      </c>
      <c r="U486" s="8" t="s">
        <v>3059</v>
      </c>
      <c r="V486" s="8" t="s">
        <v>3060</v>
      </c>
      <c r="W486" s="8" t="s">
        <v>3061</v>
      </c>
      <c r="X486" s="8"/>
      <c r="Y486" s="5" t="s">
        <v>1918</v>
      </c>
      <c r="Z486" s="10" t="str">
        <f aca="false">REPLACE(AA486,SEARCH("M5-",AA486),LEN(AB486),AC486)</f>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AA486" s="6" t="s">
        <v>3062</v>
      </c>
      <c r="AB486" s="8" t="str">
        <f aca="false">IF(D486&lt;&gt;"No hacer",CONCATENATE(A486,"-",LEFT(C486),"-",IF(A485&lt;&gt;A486,1,IF(C485=C486,RIGHT(AB485)+1,1))))</f>
        <v>M5-MyM-7b-A-5</v>
      </c>
      <c r="AC486" s="8" t="str">
        <f aca="false">CONCATENATE(AB486,"-BR")</f>
        <v>M5-MyM-7b-A-5-BR</v>
      </c>
      <c r="AD486" s="5" t="s">
        <v>46</v>
      </c>
      <c r="AE486" s="5"/>
      <c r="AF486" s="5"/>
    </row>
    <row r="487" customFormat="false" ht="75" hidden="false" customHeight="true" outlineLevel="0" collapsed="false">
      <c r="A487" s="5" t="s">
        <v>3063</v>
      </c>
      <c r="B487" s="6" t="s">
        <v>3064</v>
      </c>
      <c r="C487" s="5" t="s">
        <v>34</v>
      </c>
      <c r="D487" s="5" t="s">
        <v>35</v>
      </c>
      <c r="E487" s="5"/>
      <c r="F487" s="6" t="s">
        <v>3065</v>
      </c>
      <c r="G487" s="6"/>
      <c r="H487" s="7"/>
      <c r="I487" s="5" t="s">
        <v>38</v>
      </c>
      <c r="J487" s="5" t="s">
        <v>39</v>
      </c>
      <c r="K487" s="6" t="s">
        <v>3066</v>
      </c>
      <c r="L487" s="6" t="s">
        <v>40</v>
      </c>
      <c r="M487" s="11" t="s">
        <v>41</v>
      </c>
      <c r="N487" s="6" t="s">
        <v>3067</v>
      </c>
      <c r="O487" s="6" t="s">
        <v>3068</v>
      </c>
      <c r="P487" s="8"/>
      <c r="Q487" s="5"/>
      <c r="R487" s="8"/>
      <c r="S487" s="8"/>
      <c r="T487" s="8"/>
      <c r="U487" s="8"/>
      <c r="V487" s="8"/>
      <c r="W487" s="8"/>
      <c r="X487" s="8"/>
      <c r="Y487" s="5" t="s">
        <v>1918</v>
      </c>
      <c r="Z487" s="10" t="str">
        <f aca="false">REPLACE(AA487,SEARCH("M5-",AA487),LEN(AB487),AC487)</f>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AA487" s="10" t="s">
        <v>3069</v>
      </c>
      <c r="AB487" s="8" t="str">
        <f aca="false">IF(D487&lt;&gt;"No hacer",CONCATENATE(A487,"-",LEFT(C487),"-",IF(A486&lt;&gt;A487,1,IF(C486=C487,RIGHT(AB486)+1,1))))</f>
        <v>M5-MyM-8a-I-1</v>
      </c>
      <c r="AC487" s="8" t="str">
        <f aca="false">CONCATENATE(AB487,"-BR")</f>
        <v>M5-MyM-8a-I-1-BR</v>
      </c>
      <c r="AD487" s="5" t="s">
        <v>46</v>
      </c>
      <c r="AE487" s="5" t="s">
        <v>351</v>
      </c>
      <c r="AF487" s="5"/>
    </row>
    <row r="488" customFormat="false" ht="75" hidden="false" customHeight="true" outlineLevel="0" collapsed="false">
      <c r="A488" s="5" t="s">
        <v>3063</v>
      </c>
      <c r="B488" s="6" t="s">
        <v>3064</v>
      </c>
      <c r="C488" s="5" t="s">
        <v>48</v>
      </c>
      <c r="D488" s="5" t="s">
        <v>35</v>
      </c>
      <c r="E488" s="5" t="s">
        <v>51</v>
      </c>
      <c r="F488" s="6" t="s">
        <v>3070</v>
      </c>
      <c r="G488" s="6"/>
      <c r="H488" s="7"/>
      <c r="I488" s="5" t="s">
        <v>38</v>
      </c>
      <c r="J488" s="5" t="s">
        <v>592</v>
      </c>
      <c r="K488" s="6" t="s">
        <v>40</v>
      </c>
      <c r="L488" s="6" t="s">
        <v>3071</v>
      </c>
      <c r="M488" s="11" t="s">
        <v>41</v>
      </c>
      <c r="N488" s="6" t="s">
        <v>3067</v>
      </c>
      <c r="O488" s="6" t="s">
        <v>3072</v>
      </c>
      <c r="P488" s="8"/>
      <c r="Q488" s="5"/>
      <c r="R488" s="8"/>
      <c r="S488" s="8"/>
      <c r="T488" s="8"/>
      <c r="U488" s="8"/>
      <c r="V488" s="8"/>
      <c r="W488" s="8"/>
      <c r="X488" s="8"/>
      <c r="Y488" s="5" t="s">
        <v>1918</v>
      </c>
      <c r="Z488" s="10" t="str">
        <f aca="false">REPLACE(AA488,SEARCH("M5-",AA488),LEN(AB488),AC488)</f>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AA488" s="10" t="s">
        <v>3073</v>
      </c>
      <c r="AB488" s="8" t="str">
        <f aca="false">IF(D488&lt;&gt;"No hacer",CONCATENATE(A488,"-",LEFT(C488),"-",IF(A487&lt;&gt;A488,1,IF(C487=C488,RIGHT(AB487)+1,1))))</f>
        <v>M5-MyM-8a-E-1</v>
      </c>
      <c r="AC488" s="8" t="str">
        <f aca="false">CONCATENATE(AB488,"-BR")</f>
        <v>M5-MyM-8a-E-1-BR</v>
      </c>
      <c r="AD488" s="5" t="s">
        <v>46</v>
      </c>
      <c r="AE488" s="5" t="s">
        <v>351</v>
      </c>
      <c r="AF488" s="5"/>
    </row>
    <row r="489" customFormat="false" ht="75" hidden="false" customHeight="true" outlineLevel="0" collapsed="false">
      <c r="A489" s="5" t="s">
        <v>3063</v>
      </c>
      <c r="B489" s="6" t="s">
        <v>3064</v>
      </c>
      <c r="C489" s="5" t="s">
        <v>48</v>
      </c>
      <c r="D489" s="5" t="s">
        <v>35</v>
      </c>
      <c r="E489" s="5"/>
      <c r="F489" s="6" t="s">
        <v>3074</v>
      </c>
      <c r="G489" s="6"/>
      <c r="H489" s="7"/>
      <c r="I489" s="5" t="s">
        <v>38</v>
      </c>
      <c r="J489" s="5" t="s">
        <v>592</v>
      </c>
      <c r="K489" s="6" t="s">
        <v>40</v>
      </c>
      <c r="L489" s="6" t="s">
        <v>3075</v>
      </c>
      <c r="M489" s="11" t="s">
        <v>41</v>
      </c>
      <c r="N489" s="6" t="s">
        <v>3067</v>
      </c>
      <c r="O489" s="6" t="s">
        <v>3076</v>
      </c>
      <c r="P489" s="8"/>
      <c r="Q489" s="5"/>
      <c r="R489" s="8"/>
      <c r="S489" s="8"/>
      <c r="T489" s="8"/>
      <c r="U489" s="8"/>
      <c r="V489" s="8"/>
      <c r="W489" s="8"/>
      <c r="X489" s="8"/>
      <c r="Y489" s="5" t="s">
        <v>1918</v>
      </c>
      <c r="Z489" s="10" t="str">
        <f aca="false">REPLACE(AA489,SEARCH("M5-",AA489),LEN(AB489),AC489)</f>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AA489" s="10" t="s">
        <v>3077</v>
      </c>
      <c r="AB489" s="8" t="str">
        <f aca="false">IF(D489&lt;&gt;"No hacer",CONCATENATE(A489,"-",LEFT(C489),"-",IF(A488&lt;&gt;A489,1,IF(C488=C489,RIGHT(AB488)+1,1))))</f>
        <v>M5-MyM-8a-E-2</v>
      </c>
      <c r="AC489" s="8" t="str">
        <f aca="false">CONCATENATE(AB489,"-BR")</f>
        <v>M5-MyM-8a-E-2-BR</v>
      </c>
      <c r="AD489" s="5" t="s">
        <v>46</v>
      </c>
      <c r="AE489" s="5" t="s">
        <v>351</v>
      </c>
      <c r="AF489" s="5"/>
    </row>
    <row r="490" customFormat="false" ht="75" hidden="false" customHeight="true" outlineLevel="0" collapsed="false">
      <c r="A490" s="5" t="s">
        <v>3063</v>
      </c>
      <c r="B490" s="6" t="s">
        <v>3064</v>
      </c>
      <c r="C490" s="5" t="s">
        <v>48</v>
      </c>
      <c r="D490" s="5" t="s">
        <v>35</v>
      </c>
      <c r="E490" s="5"/>
      <c r="F490" s="6" t="s">
        <v>3078</v>
      </c>
      <c r="G490" s="6"/>
      <c r="H490" s="7"/>
      <c r="I490" s="5" t="s">
        <v>38</v>
      </c>
      <c r="J490" s="5" t="s">
        <v>592</v>
      </c>
      <c r="K490" s="6" t="s">
        <v>40</v>
      </c>
      <c r="L490" s="6" t="s">
        <v>3079</v>
      </c>
      <c r="M490" s="11" t="s">
        <v>41</v>
      </c>
      <c r="N490" s="6" t="s">
        <v>3067</v>
      </c>
      <c r="O490" s="6" t="s">
        <v>3080</v>
      </c>
      <c r="P490" s="8"/>
      <c r="Q490" s="5"/>
      <c r="R490" s="8"/>
      <c r="S490" s="8"/>
      <c r="T490" s="8"/>
      <c r="U490" s="8"/>
      <c r="V490" s="8"/>
      <c r="W490" s="8"/>
      <c r="X490" s="8"/>
      <c r="Y490" s="5" t="s">
        <v>1918</v>
      </c>
      <c r="Z490" s="10" t="str">
        <f aca="false">REPLACE(AA490,SEARCH("M5-",AA490),LEN(AB490),AC490)</f>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AA490" s="10" t="s">
        <v>3081</v>
      </c>
      <c r="AB490" s="8" t="str">
        <f aca="false">IF(D490&lt;&gt;"No hacer",CONCATENATE(A490,"-",LEFT(C490),"-",IF(A489&lt;&gt;A490,1,IF(C489=C490,RIGHT(AB489)+1,1))))</f>
        <v>M5-MyM-8a-E-3</v>
      </c>
      <c r="AC490" s="8" t="str">
        <f aca="false">CONCATENATE(AB490,"-BR")</f>
        <v>M5-MyM-8a-E-3-BR</v>
      </c>
      <c r="AD490" s="5" t="s">
        <v>46</v>
      </c>
      <c r="AE490" s="5" t="s">
        <v>351</v>
      </c>
      <c r="AF490" s="5"/>
    </row>
    <row r="491" customFormat="false" ht="75" hidden="false" customHeight="true" outlineLevel="0" collapsed="false">
      <c r="A491" s="5" t="s">
        <v>3082</v>
      </c>
      <c r="B491" s="6" t="s">
        <v>3083</v>
      </c>
      <c r="C491" s="5" t="s">
        <v>34</v>
      </c>
      <c r="D491" s="5" t="s">
        <v>35</v>
      </c>
      <c r="E491" s="5"/>
      <c r="F491" s="6" t="s">
        <v>3084</v>
      </c>
      <c r="G491" s="6"/>
      <c r="H491" s="6"/>
      <c r="I491" s="5" t="s">
        <v>38</v>
      </c>
      <c r="J491" s="5" t="s">
        <v>239</v>
      </c>
      <c r="K491" s="6" t="s">
        <v>3085</v>
      </c>
      <c r="L491" s="8" t="s">
        <v>3086</v>
      </c>
      <c r="M491" s="5" t="s">
        <v>41</v>
      </c>
      <c r="N491" s="6" t="s">
        <v>3087</v>
      </c>
      <c r="O491" s="6" t="s">
        <v>3088</v>
      </c>
      <c r="P491" s="6"/>
      <c r="Q491" s="5"/>
      <c r="R491" s="8"/>
      <c r="S491" s="8"/>
      <c r="T491" s="8"/>
      <c r="U491" s="8"/>
      <c r="V491" s="8"/>
      <c r="W491" s="8"/>
      <c r="X491" s="8"/>
      <c r="Y491" s="5" t="s">
        <v>1918</v>
      </c>
      <c r="Z491" s="10" t="str">
        <f aca="false">REPLACE(AA491,SEARCH("M5-",AA491),LEN(AB491),AC491)</f>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AA491" s="10" t="s">
        <v>3089</v>
      </c>
      <c r="AB491" s="8" t="str">
        <f aca="false">IF(D491&lt;&gt;"No hacer",CONCATENATE(A491,"-",LEFT(C491),"-",IF(A490&lt;&gt;A491,1,IF(C490=C491,RIGHT(AB490)+1,1))))</f>
        <v>M5-MyM-9a-I-1</v>
      </c>
      <c r="AC491" s="8" t="str">
        <f aca="false">CONCATENATE(AB491,"-BR")</f>
        <v>M5-MyM-9a-I-1-BR</v>
      </c>
      <c r="AD491" s="5" t="s">
        <v>46</v>
      </c>
      <c r="AE491" s="5" t="s">
        <v>351</v>
      </c>
      <c r="AF491" s="5"/>
    </row>
    <row r="492" customFormat="false" ht="75" hidden="false" customHeight="true" outlineLevel="0" collapsed="false">
      <c r="A492" s="5" t="s">
        <v>3082</v>
      </c>
      <c r="B492" s="6" t="s">
        <v>3083</v>
      </c>
      <c r="C492" s="5" t="s">
        <v>34</v>
      </c>
      <c r="D492" s="5" t="s">
        <v>35</v>
      </c>
      <c r="E492" s="5"/>
      <c r="F492" s="6" t="s">
        <v>3090</v>
      </c>
      <c r="G492" s="6"/>
      <c r="H492" s="6"/>
      <c r="I492" s="5" t="s">
        <v>38</v>
      </c>
      <c r="J492" s="5" t="s">
        <v>239</v>
      </c>
      <c r="K492" s="6" t="s">
        <v>3091</v>
      </c>
      <c r="L492" s="8" t="s">
        <v>3092</v>
      </c>
      <c r="M492" s="5" t="s">
        <v>41</v>
      </c>
      <c r="N492" s="6" t="s">
        <v>3093</v>
      </c>
      <c r="O492" s="6" t="s">
        <v>3094</v>
      </c>
      <c r="P492" s="6" t="s">
        <v>3095</v>
      </c>
      <c r="Q492" s="5"/>
      <c r="R492" s="8"/>
      <c r="S492" s="8"/>
      <c r="T492" s="8"/>
      <c r="U492" s="8"/>
      <c r="V492" s="8"/>
      <c r="W492" s="8"/>
      <c r="X492" s="8"/>
      <c r="Y492" s="5" t="s">
        <v>1918</v>
      </c>
      <c r="Z492" s="10" t="str">
        <f aca="false">REPLACE(AA492,SEARCH("M5-",AA492),LEN(AB492),AC492)</f>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AA492" s="10" t="s">
        <v>3096</v>
      </c>
      <c r="AB492" s="8" t="str">
        <f aca="false">IF(D492&lt;&gt;"No hacer",CONCATENATE(A492,"-",LEFT(C492),"-",IF(A491&lt;&gt;A492,1,IF(C491=C492,RIGHT(AB491)+1,1))))</f>
        <v>M5-MyM-9a-I-2</v>
      </c>
      <c r="AC492" s="8" t="str">
        <f aca="false">CONCATENATE(AB492,"-BR")</f>
        <v>M5-MyM-9a-I-2-BR</v>
      </c>
      <c r="AD492" s="5" t="s">
        <v>46</v>
      </c>
      <c r="AE492" s="5" t="s">
        <v>351</v>
      </c>
      <c r="AF492" s="5"/>
    </row>
    <row r="493" customFormat="false" ht="75" hidden="false" customHeight="true" outlineLevel="0" collapsed="false">
      <c r="A493" s="5" t="s">
        <v>3082</v>
      </c>
      <c r="B493" s="6" t="s">
        <v>3083</v>
      </c>
      <c r="C493" s="5" t="s">
        <v>34</v>
      </c>
      <c r="D493" s="5" t="s">
        <v>35</v>
      </c>
      <c r="E493" s="5"/>
      <c r="F493" s="6" t="s">
        <v>3097</v>
      </c>
      <c r="G493" s="6"/>
      <c r="H493" s="6"/>
      <c r="I493" s="5" t="s">
        <v>38</v>
      </c>
      <c r="J493" s="5" t="s">
        <v>239</v>
      </c>
      <c r="K493" s="6" t="s">
        <v>3098</v>
      </c>
      <c r="L493" s="8" t="s">
        <v>3099</v>
      </c>
      <c r="M493" s="5" t="s">
        <v>41</v>
      </c>
      <c r="N493" s="6" t="s">
        <v>3087</v>
      </c>
      <c r="O493" s="6" t="s">
        <v>3100</v>
      </c>
      <c r="P493" s="6"/>
      <c r="Q493" s="5"/>
      <c r="R493" s="8"/>
      <c r="S493" s="8"/>
      <c r="T493" s="8"/>
      <c r="U493" s="8"/>
      <c r="V493" s="8"/>
      <c r="W493" s="8"/>
      <c r="X493" s="8"/>
      <c r="Y493" s="5" t="s">
        <v>1918</v>
      </c>
      <c r="Z493" s="10" t="str">
        <f aca="false">REPLACE(AA493,SEARCH("M5-",AA493),LEN(AB493),AC493)</f>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AA493" s="10" t="s">
        <v>3101</v>
      </c>
      <c r="AB493" s="8" t="str">
        <f aca="false">IF(D493&lt;&gt;"No hacer",CONCATENATE(A493,"-",LEFT(C493),"-",IF(A492&lt;&gt;A493,1,IF(C492=C493,RIGHT(AB492)+1,1))))</f>
        <v>M5-MyM-9a-I-3</v>
      </c>
      <c r="AC493" s="8" t="str">
        <f aca="false">CONCATENATE(AB493,"-BR")</f>
        <v>M5-MyM-9a-I-3-BR</v>
      </c>
      <c r="AD493" s="5" t="s">
        <v>46</v>
      </c>
      <c r="AE493" s="5" t="s">
        <v>351</v>
      </c>
      <c r="AF493" s="5"/>
    </row>
    <row r="494" customFormat="false" ht="75" hidden="false" customHeight="true" outlineLevel="0" collapsed="false">
      <c r="A494" s="5" t="s">
        <v>3082</v>
      </c>
      <c r="B494" s="6" t="s">
        <v>3083</v>
      </c>
      <c r="C494" s="5" t="s">
        <v>34</v>
      </c>
      <c r="D494" s="5" t="s">
        <v>35</v>
      </c>
      <c r="E494" s="5"/>
      <c r="F494" s="6" t="s">
        <v>3102</v>
      </c>
      <c r="G494" s="6"/>
      <c r="H494" s="6"/>
      <c r="I494" s="5" t="s">
        <v>38</v>
      </c>
      <c r="J494" s="5" t="s">
        <v>239</v>
      </c>
      <c r="K494" s="6" t="s">
        <v>3103</v>
      </c>
      <c r="L494" s="8" t="s">
        <v>3104</v>
      </c>
      <c r="M494" s="5" t="s">
        <v>41</v>
      </c>
      <c r="N494" s="6" t="s">
        <v>3087</v>
      </c>
      <c r="O494" s="6" t="s">
        <v>3105</v>
      </c>
      <c r="P494" s="6"/>
      <c r="Q494" s="5"/>
      <c r="R494" s="8"/>
      <c r="S494" s="8"/>
      <c r="T494" s="8"/>
      <c r="U494" s="8"/>
      <c r="V494" s="8"/>
      <c r="W494" s="8"/>
      <c r="X494" s="8"/>
      <c r="Y494" s="5" t="s">
        <v>1918</v>
      </c>
      <c r="Z494" s="10" t="str">
        <f aca="false">REPLACE(AA494,SEARCH("M5-",AA494),LEN(AB494),AC494)</f>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AA494" s="10" t="s">
        <v>3106</v>
      </c>
      <c r="AB494" s="8" t="str">
        <f aca="false">IF(D494&lt;&gt;"No hacer",CONCATENATE(A494,"-",LEFT(C494),"-",IF(A493&lt;&gt;A494,1,IF(C493=C494,RIGHT(AB493)+1,1))))</f>
        <v>M5-MyM-9a-I-4</v>
      </c>
      <c r="AC494" s="8" t="str">
        <f aca="false">CONCATENATE(AB494,"-BR")</f>
        <v>M5-MyM-9a-I-4-BR</v>
      </c>
      <c r="AD494" s="5" t="s">
        <v>46</v>
      </c>
      <c r="AE494" s="5" t="s">
        <v>351</v>
      </c>
      <c r="AF494" s="5"/>
    </row>
    <row r="495" customFormat="false" ht="75" hidden="false" customHeight="true" outlineLevel="0" collapsed="false">
      <c r="A495" s="5" t="s">
        <v>3082</v>
      </c>
      <c r="B495" s="6" t="s">
        <v>3083</v>
      </c>
      <c r="C495" s="5" t="s">
        <v>48</v>
      </c>
      <c r="D495" s="5" t="s">
        <v>35</v>
      </c>
      <c r="E495" s="5"/>
      <c r="F495" s="6" t="s">
        <v>3107</v>
      </c>
      <c r="G495" s="6"/>
      <c r="H495" s="6" t="s">
        <v>3108</v>
      </c>
      <c r="I495" s="5" t="s">
        <v>38</v>
      </c>
      <c r="J495" s="5" t="s">
        <v>52</v>
      </c>
      <c r="K495" s="6" t="s">
        <v>3109</v>
      </c>
      <c r="L495" s="6" t="s">
        <v>3110</v>
      </c>
      <c r="M495" s="5" t="s">
        <v>41</v>
      </c>
      <c r="N495" s="6" t="s">
        <v>3087</v>
      </c>
      <c r="O495" s="6" t="s">
        <v>3100</v>
      </c>
      <c r="P495" s="6"/>
      <c r="Q495" s="5"/>
      <c r="R495" s="8"/>
      <c r="S495" s="8"/>
      <c r="T495" s="8"/>
      <c r="U495" s="8"/>
      <c r="V495" s="8"/>
      <c r="W495" s="8"/>
      <c r="X495" s="8"/>
      <c r="Y495" s="5" t="s">
        <v>1918</v>
      </c>
      <c r="Z495" s="10" t="str">
        <f aca="false">REPLACE(AA495,SEARCH("M5-",AA495),LEN(AB495),AC495)</f>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AA495" s="10" t="s">
        <v>3111</v>
      </c>
      <c r="AB495" s="8" t="str">
        <f aca="false">IF(D495&lt;&gt;"No hacer",CONCATENATE(A495,"-",LEFT(C495),"-",IF(A494&lt;&gt;A495,1,IF(C494=C495,RIGHT(AB494)+1,1))))</f>
        <v>M5-MyM-9a-E-1</v>
      </c>
      <c r="AC495" s="8" t="str">
        <f aca="false">CONCATENATE(AB495,"-BR")</f>
        <v>M5-MyM-9a-E-1-BR</v>
      </c>
      <c r="AD495" s="5" t="s">
        <v>46</v>
      </c>
      <c r="AE495" s="5" t="s">
        <v>351</v>
      </c>
      <c r="AF495" s="5"/>
    </row>
    <row r="496" customFormat="false" ht="75" hidden="false" customHeight="true" outlineLevel="0" collapsed="false">
      <c r="A496" s="5" t="s">
        <v>3082</v>
      </c>
      <c r="B496" s="6" t="s">
        <v>3083</v>
      </c>
      <c r="C496" s="5" t="s">
        <v>48</v>
      </c>
      <c r="D496" s="5" t="s">
        <v>35</v>
      </c>
      <c r="E496" s="5"/>
      <c r="F496" s="6" t="s">
        <v>3112</v>
      </c>
      <c r="G496" s="6"/>
      <c r="H496" s="6" t="s">
        <v>3108</v>
      </c>
      <c r="I496" s="5" t="s">
        <v>38</v>
      </c>
      <c r="J496" s="5" t="s">
        <v>52</v>
      </c>
      <c r="K496" s="6" t="s">
        <v>3113</v>
      </c>
      <c r="L496" s="6" t="s">
        <v>3114</v>
      </c>
      <c r="M496" s="5" t="s">
        <v>41</v>
      </c>
      <c r="N496" s="6" t="s">
        <v>3087</v>
      </c>
      <c r="O496" s="6" t="s">
        <v>3105</v>
      </c>
      <c r="P496" s="6"/>
      <c r="Q496" s="5"/>
      <c r="R496" s="8"/>
      <c r="S496" s="8"/>
      <c r="T496" s="8"/>
      <c r="U496" s="8"/>
      <c r="V496" s="8"/>
      <c r="W496" s="8"/>
      <c r="X496" s="8"/>
      <c r="Y496" s="5" t="s">
        <v>1918</v>
      </c>
      <c r="Z496" s="10" t="str">
        <f aca="false">REPLACE(AA496,SEARCH("M5-",AA496),LEN(AB496),AC496)</f>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AA496" s="10" t="s">
        <v>3115</v>
      </c>
      <c r="AB496" s="8" t="str">
        <f aca="false">IF(D496&lt;&gt;"No hacer",CONCATENATE(A496,"-",LEFT(C496),"-",IF(A495&lt;&gt;A496,1,IF(C495=C496,RIGHT(AB495)+1,1))))</f>
        <v>M5-MyM-9a-E-2</v>
      </c>
      <c r="AC496" s="8" t="str">
        <f aca="false">CONCATENATE(AB496,"-BR")</f>
        <v>M5-MyM-9a-E-2-BR</v>
      </c>
      <c r="AD496" s="5" t="s">
        <v>46</v>
      </c>
      <c r="AE496" s="5" t="s">
        <v>351</v>
      </c>
      <c r="AF496" s="5"/>
    </row>
    <row r="497" customFormat="false" ht="75" hidden="false" customHeight="true" outlineLevel="0" collapsed="false">
      <c r="A497" s="5" t="s">
        <v>3082</v>
      </c>
      <c r="B497" s="6" t="s">
        <v>3083</v>
      </c>
      <c r="C497" s="5" t="s">
        <v>48</v>
      </c>
      <c r="D497" s="5" t="s">
        <v>35</v>
      </c>
      <c r="E497" s="5"/>
      <c r="F497" s="6" t="s">
        <v>3107</v>
      </c>
      <c r="G497" s="6"/>
      <c r="H497" s="6"/>
      <c r="I497" s="5" t="s">
        <v>38</v>
      </c>
      <c r="J497" s="5" t="s">
        <v>52</v>
      </c>
      <c r="K497" s="6" t="s">
        <v>3116</v>
      </c>
      <c r="L497" s="6" t="s">
        <v>3117</v>
      </c>
      <c r="M497" s="5" t="s">
        <v>41</v>
      </c>
      <c r="N497" s="6" t="s">
        <v>3087</v>
      </c>
      <c r="O497" s="6" t="s">
        <v>3118</v>
      </c>
      <c r="P497" s="6" t="s">
        <v>3119</v>
      </c>
      <c r="Q497" s="5"/>
      <c r="R497" s="8"/>
      <c r="S497" s="8"/>
      <c r="T497" s="8"/>
      <c r="U497" s="8"/>
      <c r="V497" s="8"/>
      <c r="W497" s="8"/>
      <c r="X497" s="8"/>
      <c r="Y497" s="5" t="s">
        <v>1918</v>
      </c>
      <c r="Z497" s="10" t="str">
        <f aca="false">REPLACE(AA497,SEARCH("M5-",AA497),LEN(AB497),AC497)</f>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AA497" s="10" t="s">
        <v>3120</v>
      </c>
      <c r="AB497" s="8" t="str">
        <f aca="false">IF(D497&lt;&gt;"No hacer",CONCATENATE(A497,"-",LEFT(C497),"-",IF(A496&lt;&gt;A497,1,IF(C496=C497,RIGHT(AB496)+1,1))))</f>
        <v>M5-MyM-9a-E-3</v>
      </c>
      <c r="AC497" s="8" t="str">
        <f aca="false">CONCATENATE(AB497,"-BR")</f>
        <v>M5-MyM-9a-E-3-BR</v>
      </c>
      <c r="AD497" s="5" t="s">
        <v>46</v>
      </c>
      <c r="AE497" s="5" t="s">
        <v>351</v>
      </c>
      <c r="AF497" s="5"/>
    </row>
    <row r="498" customFormat="false" ht="75" hidden="false" customHeight="true" outlineLevel="0" collapsed="false">
      <c r="A498" s="5" t="s">
        <v>3082</v>
      </c>
      <c r="B498" s="6" t="s">
        <v>3083</v>
      </c>
      <c r="C498" s="5" t="s">
        <v>48</v>
      </c>
      <c r="D498" s="5" t="s">
        <v>35</v>
      </c>
      <c r="E498" s="5"/>
      <c r="F498" s="6" t="s">
        <v>3121</v>
      </c>
      <c r="G498" s="6"/>
      <c r="H498" s="6"/>
      <c r="I498" s="5" t="s">
        <v>38</v>
      </c>
      <c r="J498" s="5" t="s">
        <v>52</v>
      </c>
      <c r="K498" s="6" t="s">
        <v>3122</v>
      </c>
      <c r="L498" s="6" t="s">
        <v>3123</v>
      </c>
      <c r="M498" s="5" t="s">
        <v>41</v>
      </c>
      <c r="N498" s="6" t="s">
        <v>3093</v>
      </c>
      <c r="O498" s="6" t="s">
        <v>3124</v>
      </c>
      <c r="P498" s="6" t="s">
        <v>3095</v>
      </c>
      <c r="Q498" s="5"/>
      <c r="R498" s="8"/>
      <c r="S498" s="8"/>
      <c r="T498" s="8"/>
      <c r="U498" s="8"/>
      <c r="V498" s="8"/>
      <c r="W498" s="8"/>
      <c r="X498" s="8"/>
      <c r="Y498" s="5" t="s">
        <v>1918</v>
      </c>
      <c r="Z498" s="10" t="str">
        <f aca="false">REPLACE(AA498,SEARCH("M5-",AA498),LEN(AB498),AC498)</f>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AA498" s="10" t="s">
        <v>3125</v>
      </c>
      <c r="AB498" s="8" t="str">
        <f aca="false">IF(D498&lt;&gt;"No hacer",CONCATENATE(A498,"-",LEFT(C498),"-",IF(A497&lt;&gt;A498,1,IF(C497=C498,RIGHT(AB497)+1,1))))</f>
        <v>M5-MyM-9a-E-4</v>
      </c>
      <c r="AC498" s="8" t="str">
        <f aca="false">CONCATENATE(AB498,"-BR")</f>
        <v>M5-MyM-9a-E-4-BR</v>
      </c>
      <c r="AD498" s="5" t="s">
        <v>46</v>
      </c>
      <c r="AE498" s="5" t="s">
        <v>351</v>
      </c>
      <c r="AF498" s="5"/>
    </row>
    <row r="499" customFormat="false" ht="75" hidden="false" customHeight="true" outlineLevel="0" collapsed="false">
      <c r="A499" s="5" t="s">
        <v>3082</v>
      </c>
      <c r="B499" s="6" t="s">
        <v>3083</v>
      </c>
      <c r="C499" s="5" t="s">
        <v>58</v>
      </c>
      <c r="D499" s="5" t="s">
        <v>35</v>
      </c>
      <c r="E499" s="5"/>
      <c r="F499" s="6" t="s">
        <v>3126</v>
      </c>
      <c r="G499" s="6"/>
      <c r="H499" s="6" t="s">
        <v>3127</v>
      </c>
      <c r="I499" s="5" t="s">
        <v>38</v>
      </c>
      <c r="J499" s="5" t="s">
        <v>52</v>
      </c>
      <c r="K499" s="6" t="s">
        <v>3128</v>
      </c>
      <c r="L499" s="6" t="s">
        <v>3129</v>
      </c>
      <c r="M499" s="5" t="s">
        <v>41</v>
      </c>
      <c r="N499" s="6" t="s">
        <v>3130</v>
      </c>
      <c r="O499" s="6" t="s">
        <v>3131</v>
      </c>
      <c r="P499" s="8"/>
      <c r="Q499" s="5"/>
      <c r="R499" s="8"/>
      <c r="S499" s="8"/>
      <c r="T499" s="8"/>
      <c r="U499" s="8"/>
      <c r="V499" s="8"/>
      <c r="W499" s="8"/>
      <c r="X499" s="8"/>
      <c r="Y499" s="5" t="s">
        <v>1918</v>
      </c>
      <c r="Z499" s="10" t="str">
        <f aca="false">REPLACE(AA499,SEARCH("M5-",AA499),LEN(AB499),AC499)</f>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AA499" s="10" t="s">
        <v>3132</v>
      </c>
      <c r="AB499" s="8" t="str">
        <f aca="false">IF(D499&lt;&gt;"No hacer",CONCATENATE(A499,"-",LEFT(C499),"-",IF(A498&lt;&gt;A499,1,IF(C498=C499,RIGHT(AB498)+1,1))))</f>
        <v>M5-MyM-9a-A-1</v>
      </c>
      <c r="AC499" s="8" t="str">
        <f aca="false">CONCATENATE(AB499,"-BR")</f>
        <v>M5-MyM-9a-A-1-BR</v>
      </c>
      <c r="AD499" s="5" t="s">
        <v>46</v>
      </c>
      <c r="AE499" s="5" t="s">
        <v>351</v>
      </c>
      <c r="AF499" s="5"/>
    </row>
    <row r="500" customFormat="false" ht="75" hidden="false" customHeight="true" outlineLevel="0" collapsed="false">
      <c r="A500" s="5" t="s">
        <v>3082</v>
      </c>
      <c r="B500" s="6" t="s">
        <v>3083</v>
      </c>
      <c r="C500" s="5" t="s">
        <v>58</v>
      </c>
      <c r="D500" s="5" t="s">
        <v>35</v>
      </c>
      <c r="E500" s="5"/>
      <c r="F500" s="6" t="s">
        <v>3133</v>
      </c>
      <c r="G500" s="6"/>
      <c r="H500" s="6" t="s">
        <v>3134</v>
      </c>
      <c r="I500" s="5" t="s">
        <v>38</v>
      </c>
      <c r="J500" s="5" t="s">
        <v>52</v>
      </c>
      <c r="K500" s="6" t="s">
        <v>3135</v>
      </c>
      <c r="L500" s="6" t="s">
        <v>3136</v>
      </c>
      <c r="M500" s="5" t="s">
        <v>41</v>
      </c>
      <c r="N500" s="6" t="s">
        <v>3137</v>
      </c>
      <c r="O500" s="6" t="s">
        <v>3138</v>
      </c>
      <c r="P500" s="8" t="s">
        <v>3139</v>
      </c>
      <c r="Q500" s="5"/>
      <c r="R500" s="8"/>
      <c r="S500" s="8"/>
      <c r="T500" s="8"/>
      <c r="U500" s="8"/>
      <c r="V500" s="8"/>
      <c r="W500" s="8"/>
      <c r="X500" s="8"/>
      <c r="Y500" s="5" t="s">
        <v>1918</v>
      </c>
      <c r="Z500" s="10" t="str">
        <f aca="false">REPLACE(AA500,SEARCH("M5-",AA500),LEN(AB500),AC500)</f>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AA500" s="10" t="s">
        <v>3140</v>
      </c>
      <c r="AB500" s="8" t="str">
        <f aca="false">IF(D500&lt;&gt;"No hacer",CONCATENATE(A500,"-",LEFT(C500),"-",IF(A499&lt;&gt;A500,1,IF(C499=C500,RIGHT(AB499)+1,1))))</f>
        <v>M5-MyM-9a-A-2</v>
      </c>
      <c r="AC500" s="8" t="str">
        <f aca="false">CONCATENATE(AB500,"-BR")</f>
        <v>M5-MyM-9a-A-2-BR</v>
      </c>
      <c r="AD500" s="5" t="s">
        <v>46</v>
      </c>
      <c r="AE500" s="5" t="s">
        <v>351</v>
      </c>
      <c r="AF500" s="5"/>
    </row>
    <row r="501" customFormat="false" ht="75" hidden="false" customHeight="true" outlineLevel="0" collapsed="false">
      <c r="A501" s="5" t="s">
        <v>3082</v>
      </c>
      <c r="B501" s="6" t="s">
        <v>3083</v>
      </c>
      <c r="C501" s="5" t="s">
        <v>58</v>
      </c>
      <c r="D501" s="5" t="s">
        <v>35</v>
      </c>
      <c r="E501" s="5"/>
      <c r="F501" s="6" t="s">
        <v>3141</v>
      </c>
      <c r="G501" s="6"/>
      <c r="H501" s="6" t="s">
        <v>3142</v>
      </c>
      <c r="I501" s="5" t="s">
        <v>38</v>
      </c>
      <c r="J501" s="5" t="s">
        <v>52</v>
      </c>
      <c r="K501" s="6" t="s">
        <v>3143</v>
      </c>
      <c r="L501" s="6" t="s">
        <v>3144</v>
      </c>
      <c r="M501" s="5" t="s">
        <v>41</v>
      </c>
      <c r="N501" s="6" t="s">
        <v>3145</v>
      </c>
      <c r="O501" s="8" t="s">
        <v>3146</v>
      </c>
      <c r="P501" s="8" t="s">
        <v>3147</v>
      </c>
      <c r="Q501" s="5"/>
      <c r="R501" s="8"/>
      <c r="S501" s="8"/>
      <c r="T501" s="8"/>
      <c r="U501" s="8"/>
      <c r="V501" s="8"/>
      <c r="W501" s="8"/>
      <c r="X501" s="8"/>
      <c r="Y501" s="5" t="s">
        <v>1918</v>
      </c>
      <c r="Z501" s="10" t="str">
        <f aca="false">REPLACE(AA501,SEARCH("M5-",AA501),LEN(AB501),AC501)</f>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AA501" s="10" t="s">
        <v>3148</v>
      </c>
      <c r="AB501" s="8" t="str">
        <f aca="false">IF(D501&lt;&gt;"No hacer",CONCATENATE(A501,"-",LEFT(C501),"-",IF(A500&lt;&gt;A501,1,IF(C500=C501,RIGHT(AB500)+1,1))))</f>
        <v>M5-MyM-9a-A-3</v>
      </c>
      <c r="AC501" s="8" t="str">
        <f aca="false">CONCATENATE(AB501,"-BR")</f>
        <v>M5-MyM-9a-A-3-BR</v>
      </c>
      <c r="AD501" s="5" t="s">
        <v>46</v>
      </c>
      <c r="AE501" s="5" t="s">
        <v>351</v>
      </c>
      <c r="AF501" s="5"/>
    </row>
    <row r="502" customFormat="false" ht="75" hidden="false" customHeight="true" outlineLevel="0" collapsed="false">
      <c r="A502" s="5" t="s">
        <v>3082</v>
      </c>
      <c r="B502" s="6" t="s">
        <v>3083</v>
      </c>
      <c r="C502" s="5" t="s">
        <v>58</v>
      </c>
      <c r="D502" s="5" t="s">
        <v>35</v>
      </c>
      <c r="E502" s="5"/>
      <c r="F502" s="6" t="s">
        <v>3149</v>
      </c>
      <c r="G502" s="6"/>
      <c r="H502" s="6" t="s">
        <v>3150</v>
      </c>
      <c r="I502" s="5" t="s">
        <v>38</v>
      </c>
      <c r="J502" s="5" t="s">
        <v>52</v>
      </c>
      <c r="K502" s="6" t="s">
        <v>3151</v>
      </c>
      <c r="L502" s="6" t="s">
        <v>3152</v>
      </c>
      <c r="M502" s="5" t="s">
        <v>41</v>
      </c>
      <c r="N502" s="6" t="s">
        <v>3145</v>
      </c>
      <c r="O502" s="8" t="s">
        <v>3153</v>
      </c>
      <c r="P502" s="8" t="s">
        <v>3139</v>
      </c>
      <c r="Q502" s="5"/>
      <c r="R502" s="8"/>
      <c r="S502" s="8"/>
      <c r="T502" s="8"/>
      <c r="U502" s="8"/>
      <c r="V502" s="8"/>
      <c r="W502" s="8"/>
      <c r="X502" s="8"/>
      <c r="Y502" s="5" t="s">
        <v>1918</v>
      </c>
      <c r="Z502" s="10" t="str">
        <f aca="false">REPLACE(AA502,SEARCH("M5-",AA502),LEN(AB502),AC502)</f>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AA502" s="10" t="s">
        <v>3154</v>
      </c>
      <c r="AB502" s="8" t="str">
        <f aca="false">IF(D502&lt;&gt;"No hacer",CONCATENATE(A502,"-",LEFT(C502),"-",IF(A501&lt;&gt;A502,1,IF(C501=C502,RIGHT(AB501)+1,1))))</f>
        <v>M5-MyM-9a-A-4</v>
      </c>
      <c r="AC502" s="8" t="str">
        <f aca="false">CONCATENATE(AB502,"-BR")</f>
        <v>M5-MyM-9a-A-4-BR</v>
      </c>
      <c r="AD502" s="5" t="s">
        <v>46</v>
      </c>
      <c r="AE502" s="5" t="s">
        <v>351</v>
      </c>
      <c r="AF502" s="5"/>
    </row>
    <row r="503" customFormat="false" ht="75" hidden="false" customHeight="true" outlineLevel="0" collapsed="false">
      <c r="A503" s="5" t="s">
        <v>3082</v>
      </c>
      <c r="B503" s="6" t="s">
        <v>3083</v>
      </c>
      <c r="C503" s="5" t="s">
        <v>58</v>
      </c>
      <c r="D503" s="5" t="s">
        <v>35</v>
      </c>
      <c r="E503" s="5"/>
      <c r="F503" s="6" t="s">
        <v>3155</v>
      </c>
      <c r="G503" s="6"/>
      <c r="H503" s="6" t="s">
        <v>2970</v>
      </c>
      <c r="I503" s="5" t="s">
        <v>38</v>
      </c>
      <c r="J503" s="5" t="s">
        <v>52</v>
      </c>
      <c r="K503" s="6" t="s">
        <v>3156</v>
      </c>
      <c r="L503" s="6" t="s">
        <v>3157</v>
      </c>
      <c r="M503" s="5" t="s">
        <v>41</v>
      </c>
      <c r="N503" s="6" t="s">
        <v>3145</v>
      </c>
      <c r="O503" s="8" t="s">
        <v>3158</v>
      </c>
      <c r="P503" s="8" t="s">
        <v>3159</v>
      </c>
      <c r="Q503" s="5"/>
      <c r="R503" s="8"/>
      <c r="S503" s="8"/>
      <c r="T503" s="8"/>
      <c r="U503" s="8"/>
      <c r="V503" s="8"/>
      <c r="W503" s="8"/>
      <c r="X503" s="8"/>
      <c r="Y503" s="5" t="s">
        <v>1918</v>
      </c>
      <c r="Z503" s="10" t="str">
        <f aca="false">REPLACE(AA503,SEARCH("M5-",AA503),LEN(AB503),AC503)</f>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AA503" s="10" t="s">
        <v>3160</v>
      </c>
      <c r="AB503" s="8" t="str">
        <f aca="false">IF(D503&lt;&gt;"No hacer",CONCATENATE(A503,"-",LEFT(C503),"-",IF(A502&lt;&gt;A503,1,IF(C502=C503,RIGHT(AB502)+1,1))))</f>
        <v>M5-MyM-9a-A-5</v>
      </c>
      <c r="AC503" s="8" t="str">
        <f aca="false">CONCATENATE(AB503,"-BR")</f>
        <v>M5-MyM-9a-A-5-BR</v>
      </c>
      <c r="AD503" s="5" t="s">
        <v>46</v>
      </c>
      <c r="AE503" s="5" t="s">
        <v>351</v>
      </c>
      <c r="AF503" s="5"/>
    </row>
    <row r="504" customFormat="false" ht="75" hidden="false" customHeight="true" outlineLevel="0" collapsed="false">
      <c r="A504" s="5" t="s">
        <v>3161</v>
      </c>
      <c r="B504" s="6" t="s">
        <v>3162</v>
      </c>
      <c r="C504" s="5" t="s">
        <v>34</v>
      </c>
      <c r="D504" s="5" t="s">
        <v>35</v>
      </c>
      <c r="E504" s="5"/>
      <c r="F504" s="6" t="s">
        <v>3163</v>
      </c>
      <c r="G504" s="6"/>
      <c r="H504" s="6"/>
      <c r="I504" s="5" t="s">
        <v>38</v>
      </c>
      <c r="J504" s="5" t="s">
        <v>586</v>
      </c>
      <c r="K504" s="6" t="s">
        <v>3164</v>
      </c>
      <c r="L504" s="6" t="s">
        <v>3165</v>
      </c>
      <c r="M504" s="5" t="s">
        <v>41</v>
      </c>
      <c r="N504" s="6" t="s">
        <v>3166</v>
      </c>
      <c r="O504" s="6" t="s">
        <v>3167</v>
      </c>
      <c r="P504" s="6" t="s">
        <v>3168</v>
      </c>
      <c r="Q504" s="5"/>
      <c r="R504" s="8"/>
      <c r="S504" s="8"/>
      <c r="T504" s="8"/>
      <c r="U504" s="8"/>
      <c r="V504" s="8"/>
      <c r="W504" s="8"/>
      <c r="X504" s="8"/>
      <c r="Y504" s="5" t="s">
        <v>1918</v>
      </c>
      <c r="Z504" s="10" t="str">
        <f aca="false">REPLACE(AA504,SEARCH("M5-",AA504),LEN(AB504),AC504)</f>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AA504" s="6" t="s">
        <v>3169</v>
      </c>
      <c r="AB504" s="8" t="str">
        <f aca="false">IF(D504&lt;&gt;"No hacer",CONCATENATE(A504,"-",LEFT(C504),"-",IF(A503&lt;&gt;A504,1,IF(C503=C504,RIGHT(AB503)+1,1))))</f>
        <v>M5-MyM-24a-I-1</v>
      </c>
      <c r="AC504" s="8" t="str">
        <f aca="false">CONCATENATE(AB504,"-BR")</f>
        <v>M5-MyM-24a-I-1-BR</v>
      </c>
      <c r="AD504" s="5" t="s">
        <v>46</v>
      </c>
      <c r="AE504" s="5"/>
      <c r="AF504" s="5"/>
    </row>
    <row r="505" customFormat="false" ht="75" hidden="false" customHeight="true" outlineLevel="0" collapsed="false">
      <c r="A505" s="5" t="s">
        <v>3161</v>
      </c>
      <c r="B505" s="6" t="s">
        <v>3162</v>
      </c>
      <c r="C505" s="5" t="s">
        <v>48</v>
      </c>
      <c r="D505" s="5" t="s">
        <v>35</v>
      </c>
      <c r="E505" s="5"/>
      <c r="F505" s="6" t="s">
        <v>3170</v>
      </c>
      <c r="G505" s="6"/>
      <c r="H505" s="6" t="s">
        <v>3171</v>
      </c>
      <c r="I505" s="5" t="s">
        <v>38</v>
      </c>
      <c r="J505" s="5" t="s">
        <v>52</v>
      </c>
      <c r="K505" s="6" t="s">
        <v>3172</v>
      </c>
      <c r="L505" s="6" t="s">
        <v>3173</v>
      </c>
      <c r="M505" s="5" t="s">
        <v>41</v>
      </c>
      <c r="N505" s="6" t="s">
        <v>3174</v>
      </c>
      <c r="O505" s="6" t="s">
        <v>3175</v>
      </c>
      <c r="P505" s="6" t="s">
        <v>3176</v>
      </c>
      <c r="Q505" s="6"/>
      <c r="R505" s="8"/>
      <c r="S505" s="8"/>
      <c r="T505" s="8"/>
      <c r="U505" s="8"/>
      <c r="V505" s="8"/>
      <c r="W505" s="8"/>
      <c r="X505" s="8"/>
      <c r="Y505" s="5" t="s">
        <v>1918</v>
      </c>
      <c r="Z505" s="10" t="str">
        <f aca="false">REPLACE(AA505,SEARCH("M5-",AA505),LEN(AB505),AC505)</f>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AA505" s="8" t="s">
        <v>3177</v>
      </c>
      <c r="AB505" s="8" t="str">
        <f aca="false">IF(D505&lt;&gt;"No hacer",CONCATENATE(A505,"-",LEFT(C505),"-",IF(A504&lt;&gt;A505,1,IF(C504=C505,RIGHT(AB504)+1,1))))</f>
        <v>M5-MyM-24a-E-1</v>
      </c>
      <c r="AC505" s="8" t="str">
        <f aca="false">CONCATENATE(AB505,"-BR")</f>
        <v>M5-MyM-24a-E-1-BR</v>
      </c>
      <c r="AD505" s="5" t="s">
        <v>46</v>
      </c>
      <c r="AE505" s="5"/>
      <c r="AF505" s="5"/>
    </row>
    <row r="506" customFormat="false" ht="75" hidden="false" customHeight="true" outlineLevel="0" collapsed="false">
      <c r="A506" s="5" t="s">
        <v>3161</v>
      </c>
      <c r="B506" s="6" t="s">
        <v>3162</v>
      </c>
      <c r="C506" s="5" t="s">
        <v>48</v>
      </c>
      <c r="D506" s="5" t="s">
        <v>35</v>
      </c>
      <c r="E506" s="5"/>
      <c r="F506" s="6" t="s">
        <v>3178</v>
      </c>
      <c r="G506" s="6"/>
      <c r="H506" s="6"/>
      <c r="I506" s="5" t="s">
        <v>38</v>
      </c>
      <c r="J506" s="5" t="s">
        <v>52</v>
      </c>
      <c r="K506" s="6" t="s">
        <v>3179</v>
      </c>
      <c r="L506" s="6" t="s">
        <v>3180</v>
      </c>
      <c r="M506" s="5" t="s">
        <v>41</v>
      </c>
      <c r="N506" s="6" t="s">
        <v>3181</v>
      </c>
      <c r="O506" s="6" t="s">
        <v>3182</v>
      </c>
      <c r="P506" s="6"/>
      <c r="Q506" s="6"/>
      <c r="R506" s="8"/>
      <c r="S506" s="8"/>
      <c r="T506" s="8"/>
      <c r="U506" s="8"/>
      <c r="V506" s="8"/>
      <c r="W506" s="8"/>
      <c r="X506" s="8"/>
      <c r="Y506" s="5" t="s">
        <v>1918</v>
      </c>
      <c r="Z506" s="10" t="str">
        <f aca="false">REPLACE(AA506,SEARCH("M5-",AA506),LEN(AB506),AC506)</f>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AA506" s="8" t="s">
        <v>3183</v>
      </c>
      <c r="AB506" s="8" t="str">
        <f aca="false">IF(D506&lt;&gt;"No hacer",CONCATENATE(A506,"-",LEFT(C506),"-",IF(A505&lt;&gt;A506,1,IF(C505=C506,RIGHT(AB505)+1,1))))</f>
        <v>M5-MyM-24a-E-2</v>
      </c>
      <c r="AC506" s="8" t="str">
        <f aca="false">CONCATENATE(AB506,"-BR")</f>
        <v>M5-MyM-24a-E-2-BR</v>
      </c>
      <c r="AD506" s="5" t="s">
        <v>46</v>
      </c>
      <c r="AE506" s="5"/>
      <c r="AF506" s="5"/>
    </row>
    <row r="507" customFormat="false" ht="75" hidden="false" customHeight="true" outlineLevel="0" collapsed="false">
      <c r="A507" s="5" t="s">
        <v>3161</v>
      </c>
      <c r="B507" s="6" t="s">
        <v>3162</v>
      </c>
      <c r="C507" s="5" t="s">
        <v>48</v>
      </c>
      <c r="D507" s="5" t="s">
        <v>35</v>
      </c>
      <c r="E507" s="5"/>
      <c r="F507" s="6" t="s">
        <v>3184</v>
      </c>
      <c r="G507" s="6"/>
      <c r="H507" s="6" t="s">
        <v>3185</v>
      </c>
      <c r="I507" s="5" t="s">
        <v>38</v>
      </c>
      <c r="J507" s="5" t="s">
        <v>52</v>
      </c>
      <c r="K507" s="6" t="s">
        <v>3172</v>
      </c>
      <c r="L507" s="6" t="s">
        <v>3186</v>
      </c>
      <c r="M507" s="5" t="s">
        <v>41</v>
      </c>
      <c r="N507" s="6" t="s">
        <v>3181</v>
      </c>
      <c r="O507" s="6" t="s">
        <v>3187</v>
      </c>
      <c r="P507" s="6" t="s">
        <v>3188</v>
      </c>
      <c r="Q507" s="6"/>
      <c r="R507" s="8"/>
      <c r="S507" s="8"/>
      <c r="T507" s="8"/>
      <c r="U507" s="8"/>
      <c r="V507" s="8"/>
      <c r="W507" s="8"/>
      <c r="X507" s="8"/>
      <c r="Y507" s="5" t="s">
        <v>1918</v>
      </c>
      <c r="Z507" s="10" t="str">
        <f aca="false">REPLACE(AA507,SEARCH("M5-",AA507),LEN(AB507),AC507)</f>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AA507" s="8" t="s">
        <v>3189</v>
      </c>
      <c r="AB507" s="8" t="str">
        <f aca="false">IF(D507&lt;&gt;"No hacer",CONCATENATE(A507,"-",LEFT(C507),"-",IF(A506&lt;&gt;A507,1,IF(C506=C507,RIGHT(AB506)+1,1))))</f>
        <v>M5-MyM-24a-E-3</v>
      </c>
      <c r="AC507" s="8" t="str">
        <f aca="false">CONCATENATE(AB507,"-BR")</f>
        <v>M5-MyM-24a-E-3-BR</v>
      </c>
      <c r="AD507" s="5" t="s">
        <v>46</v>
      </c>
      <c r="AE507" s="5"/>
      <c r="AF507" s="5"/>
    </row>
    <row r="508" customFormat="false" ht="75" hidden="false" customHeight="true" outlineLevel="0" collapsed="false">
      <c r="A508" s="5" t="s">
        <v>3161</v>
      </c>
      <c r="B508" s="6" t="s">
        <v>3162</v>
      </c>
      <c r="C508" s="5" t="s">
        <v>48</v>
      </c>
      <c r="D508" s="5" t="s">
        <v>35</v>
      </c>
      <c r="E508" s="5"/>
      <c r="F508" s="6" t="s">
        <v>3190</v>
      </c>
      <c r="G508" s="6"/>
      <c r="H508" s="6"/>
      <c r="I508" s="5" t="s">
        <v>38</v>
      </c>
      <c r="J508" s="5" t="s">
        <v>52</v>
      </c>
      <c r="K508" s="6" t="s">
        <v>3191</v>
      </c>
      <c r="L508" s="6" t="s">
        <v>3192</v>
      </c>
      <c r="M508" s="5" t="s">
        <v>41</v>
      </c>
      <c r="N508" s="6" t="s">
        <v>3174</v>
      </c>
      <c r="O508" s="6" t="s">
        <v>3193</v>
      </c>
      <c r="P508" s="6"/>
      <c r="Q508" s="6"/>
      <c r="R508" s="8"/>
      <c r="S508" s="8"/>
      <c r="T508" s="8"/>
      <c r="U508" s="8"/>
      <c r="V508" s="8"/>
      <c r="W508" s="8"/>
      <c r="X508" s="8"/>
      <c r="Y508" s="5" t="s">
        <v>1918</v>
      </c>
      <c r="Z508" s="10" t="str">
        <f aca="false">REPLACE(AA508,SEARCH("M5-",AA508),LEN(AB508),AC508)</f>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AA508" s="8" t="s">
        <v>3194</v>
      </c>
      <c r="AB508" s="8" t="str">
        <f aca="false">IF(D508&lt;&gt;"No hacer",CONCATENATE(A508,"-",LEFT(C508),"-",IF(A507&lt;&gt;A508,1,IF(C507=C508,RIGHT(AB507)+1,1))))</f>
        <v>M5-MyM-24a-E-4</v>
      </c>
      <c r="AC508" s="8" t="str">
        <f aca="false">CONCATENATE(AB508,"-BR")</f>
        <v>M5-MyM-24a-E-4-BR</v>
      </c>
      <c r="AD508" s="5" t="s">
        <v>46</v>
      </c>
      <c r="AE508" s="5"/>
      <c r="AF508" s="5"/>
    </row>
    <row r="509" customFormat="false" ht="75" hidden="false" customHeight="true" outlineLevel="0" collapsed="false">
      <c r="A509" s="5" t="s">
        <v>3161</v>
      </c>
      <c r="B509" s="6" t="s">
        <v>3162</v>
      </c>
      <c r="C509" s="5" t="s">
        <v>58</v>
      </c>
      <c r="D509" s="5" t="s">
        <v>35</v>
      </c>
      <c r="E509" s="5"/>
      <c r="F509" s="6" t="s">
        <v>3195</v>
      </c>
      <c r="G509" s="6"/>
      <c r="H509" s="6" t="s">
        <v>3196</v>
      </c>
      <c r="I509" s="5" t="s">
        <v>38</v>
      </c>
      <c r="J509" s="5" t="s">
        <v>52</v>
      </c>
      <c r="K509" s="6" t="s">
        <v>3197</v>
      </c>
      <c r="L509" s="6" t="s">
        <v>3198</v>
      </c>
      <c r="M509" s="5" t="s">
        <v>41</v>
      </c>
      <c r="N509" s="6" t="s">
        <v>3174</v>
      </c>
      <c r="O509" s="6" t="s">
        <v>3193</v>
      </c>
      <c r="P509" s="8"/>
      <c r="Q509" s="5"/>
      <c r="R509" s="8"/>
      <c r="S509" s="8"/>
      <c r="T509" s="8"/>
      <c r="U509" s="8"/>
      <c r="V509" s="9"/>
      <c r="W509" s="8"/>
      <c r="X509" s="8"/>
      <c r="Y509" s="5" t="s">
        <v>1918</v>
      </c>
      <c r="Z509" s="10" t="str">
        <f aca="false">REPLACE(AA509,SEARCH("M5-",AA509),LEN(AB509),AC509)</f>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AA509" s="8" t="s">
        <v>3199</v>
      </c>
      <c r="AB509" s="8" t="str">
        <f aca="false">IF(D509&lt;&gt;"No hacer",CONCATENATE(A509,"-",LEFT(C509),"-",IF(A508&lt;&gt;A509,1,IF(C508=C509,RIGHT(AB508)+1,1))))</f>
        <v>M5-MyM-24a-A-1</v>
      </c>
      <c r="AC509" s="8" t="str">
        <f aca="false">CONCATENATE(AB509,"-BR")</f>
        <v>M5-MyM-24a-A-1-BR</v>
      </c>
      <c r="AD509" s="5" t="s">
        <v>46</v>
      </c>
      <c r="AE509" s="5"/>
      <c r="AF509" s="5"/>
    </row>
    <row r="510" customFormat="false" ht="75" hidden="false" customHeight="true" outlineLevel="0" collapsed="false">
      <c r="A510" s="5" t="s">
        <v>3161</v>
      </c>
      <c r="B510" s="6" t="s">
        <v>3162</v>
      </c>
      <c r="C510" s="5" t="s">
        <v>58</v>
      </c>
      <c r="D510" s="5" t="s">
        <v>35</v>
      </c>
      <c r="E510" s="5"/>
      <c r="F510" s="6" t="s">
        <v>3200</v>
      </c>
      <c r="G510" s="6"/>
      <c r="H510" s="6" t="s">
        <v>3201</v>
      </c>
      <c r="I510" s="5" t="s">
        <v>38</v>
      </c>
      <c r="J510" s="5" t="s">
        <v>52</v>
      </c>
      <c r="K510" s="6" t="s">
        <v>3202</v>
      </c>
      <c r="L510" s="6" t="s">
        <v>3203</v>
      </c>
      <c r="M510" s="5" t="s">
        <v>41</v>
      </c>
      <c r="N510" s="6" t="s">
        <v>3181</v>
      </c>
      <c r="O510" s="6" t="s">
        <v>3182</v>
      </c>
      <c r="P510" s="8"/>
      <c r="Q510" s="5"/>
      <c r="R510" s="8"/>
      <c r="S510" s="8"/>
      <c r="T510" s="8"/>
      <c r="U510" s="8"/>
      <c r="V510" s="8"/>
      <c r="W510" s="8"/>
      <c r="X510" s="8"/>
      <c r="Y510" s="5" t="s">
        <v>1918</v>
      </c>
      <c r="Z510" s="10" t="str">
        <f aca="false">REPLACE(AA510,SEARCH("M5-",AA510),LEN(AB510),AC510)</f>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AA510" s="8" t="s">
        <v>3204</v>
      </c>
      <c r="AB510" s="8" t="str">
        <f aca="false">IF(D510&lt;&gt;"No hacer",CONCATENATE(A510,"-",LEFT(C510),"-",IF(A509&lt;&gt;A510,1,IF(C509=C510,RIGHT(AB509)+1,1))))</f>
        <v>M5-MyM-24a-A-2</v>
      </c>
      <c r="AC510" s="8" t="str">
        <f aca="false">CONCATENATE(AB510,"-BR")</f>
        <v>M5-MyM-24a-A-2-BR</v>
      </c>
      <c r="AD510" s="5" t="s">
        <v>46</v>
      </c>
      <c r="AE510" s="5"/>
      <c r="AF510" s="5"/>
    </row>
    <row r="511" customFormat="false" ht="75" hidden="false" customHeight="true" outlineLevel="0" collapsed="false">
      <c r="A511" s="5" t="s">
        <v>3161</v>
      </c>
      <c r="B511" s="6" t="s">
        <v>3162</v>
      </c>
      <c r="C511" s="5" t="s">
        <v>58</v>
      </c>
      <c r="D511" s="5" t="s">
        <v>35</v>
      </c>
      <c r="E511" s="5"/>
      <c r="F511" s="6" t="s">
        <v>3205</v>
      </c>
      <c r="G511" s="6"/>
      <c r="H511" s="6" t="s">
        <v>3206</v>
      </c>
      <c r="I511" s="5" t="s">
        <v>38</v>
      </c>
      <c r="J511" s="5" t="s">
        <v>52</v>
      </c>
      <c r="K511" s="6" t="s">
        <v>3207</v>
      </c>
      <c r="L511" s="6" t="s">
        <v>3208</v>
      </c>
      <c r="M511" s="5" t="s">
        <v>41</v>
      </c>
      <c r="N511" s="6" t="s">
        <v>3087</v>
      </c>
      <c r="O511" s="8" t="s">
        <v>3209</v>
      </c>
      <c r="P511" s="6" t="s">
        <v>3176</v>
      </c>
      <c r="Q511" s="5"/>
      <c r="R511" s="8"/>
      <c r="S511" s="8"/>
      <c r="T511" s="8"/>
      <c r="U511" s="8"/>
      <c r="V511" s="8"/>
      <c r="W511" s="8"/>
      <c r="X511" s="9"/>
      <c r="Y511" s="5" t="s">
        <v>1918</v>
      </c>
      <c r="Z511" s="10" t="str">
        <f aca="false">REPLACE(AA511,SEARCH("M5-",AA511),LEN(AB511),AC511)</f>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AA511" s="8" t="s">
        <v>3210</v>
      </c>
      <c r="AB511" s="8" t="str">
        <f aca="false">IF(D511&lt;&gt;"No hacer",CONCATENATE(A511,"-",LEFT(C511),"-",IF(A510&lt;&gt;A511,1,IF(C510=C511,RIGHT(AB510)+1,1))))</f>
        <v>M5-MyM-24a-A-3</v>
      </c>
      <c r="AC511" s="8" t="str">
        <f aca="false">CONCATENATE(AB511,"-BR")</f>
        <v>M5-MyM-24a-A-3-BR</v>
      </c>
      <c r="AD511" s="5" t="s">
        <v>46</v>
      </c>
      <c r="AE511" s="5"/>
      <c r="AF511" s="5"/>
    </row>
    <row r="512" customFormat="false" ht="75" hidden="false" customHeight="true" outlineLevel="0" collapsed="false">
      <c r="A512" s="5" t="s">
        <v>3161</v>
      </c>
      <c r="B512" s="6" t="s">
        <v>3162</v>
      </c>
      <c r="C512" s="5" t="s">
        <v>58</v>
      </c>
      <c r="D512" s="5" t="s">
        <v>35</v>
      </c>
      <c r="E512" s="5"/>
      <c r="F512" s="6" t="s">
        <v>3211</v>
      </c>
      <c r="G512" s="6"/>
      <c r="H512" s="6" t="s">
        <v>3212</v>
      </c>
      <c r="I512" s="5" t="s">
        <v>38</v>
      </c>
      <c r="J512" s="5" t="s">
        <v>52</v>
      </c>
      <c r="K512" s="6" t="s">
        <v>3213</v>
      </c>
      <c r="L512" s="6" t="s">
        <v>3214</v>
      </c>
      <c r="M512" s="5" t="s">
        <v>41</v>
      </c>
      <c r="N512" s="6" t="s">
        <v>3087</v>
      </c>
      <c r="O512" s="6" t="s">
        <v>3187</v>
      </c>
      <c r="P512" s="6" t="s">
        <v>3188</v>
      </c>
      <c r="Q512" s="5"/>
      <c r="R512" s="8"/>
      <c r="S512" s="8"/>
      <c r="T512" s="8"/>
      <c r="U512" s="8"/>
      <c r="V512" s="8"/>
      <c r="W512" s="8"/>
      <c r="X512" s="8"/>
      <c r="Y512" s="5" t="s">
        <v>1918</v>
      </c>
      <c r="Z512" s="10" t="str">
        <f aca="false">REPLACE(AA512,SEARCH("M5-",AA512),LEN(AB512),AC512)</f>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2" s="8" t="s">
        <v>3215</v>
      </c>
      <c r="AB512" s="8" t="str">
        <f aca="false">IF(D512&lt;&gt;"No hacer",CONCATENATE(A512,"-",LEFT(C512),"-",IF(A511&lt;&gt;A512,1,IF(C511=C512,RIGHT(AB511)+1,1))))</f>
        <v>M5-MyM-24a-A-4</v>
      </c>
      <c r="AC512" s="8" t="str">
        <f aca="false">CONCATENATE(AB512,"-BR")</f>
        <v>M5-MyM-24a-A-4-BR</v>
      </c>
      <c r="AD512" s="5" t="s">
        <v>46</v>
      </c>
      <c r="AE512" s="5"/>
      <c r="AF512" s="5"/>
    </row>
    <row r="513" customFormat="false" ht="75" hidden="false" customHeight="true" outlineLevel="0" collapsed="false">
      <c r="A513" s="5" t="s">
        <v>3161</v>
      </c>
      <c r="B513" s="6" t="s">
        <v>3162</v>
      </c>
      <c r="C513" s="5" t="s">
        <v>58</v>
      </c>
      <c r="D513" s="5" t="s">
        <v>35</v>
      </c>
      <c r="E513" s="5"/>
      <c r="F513" s="6" t="s">
        <v>3216</v>
      </c>
      <c r="G513" s="6"/>
      <c r="H513" s="6" t="s">
        <v>3217</v>
      </c>
      <c r="I513" s="5" t="s">
        <v>38</v>
      </c>
      <c r="J513" s="5" t="s">
        <v>52</v>
      </c>
      <c r="K513" s="6" t="s">
        <v>3218</v>
      </c>
      <c r="L513" s="6" t="s">
        <v>3214</v>
      </c>
      <c r="M513" s="5" t="s">
        <v>41</v>
      </c>
      <c r="N513" s="6" t="s">
        <v>3087</v>
      </c>
      <c r="O513" s="6" t="s">
        <v>3187</v>
      </c>
      <c r="P513" s="6" t="s">
        <v>3188</v>
      </c>
      <c r="Q513" s="5"/>
      <c r="R513" s="8"/>
      <c r="S513" s="8"/>
      <c r="T513" s="8"/>
      <c r="U513" s="8"/>
      <c r="V513" s="8"/>
      <c r="W513" s="8"/>
      <c r="X513" s="8"/>
      <c r="Y513" s="5" t="s">
        <v>1918</v>
      </c>
      <c r="Z513" s="10" t="str">
        <f aca="false">REPLACE(AA513,SEARCH("M5-",AA513),LEN(AB513),AC513)</f>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AA513" s="8" t="s">
        <v>3219</v>
      </c>
      <c r="AB513" s="8" t="str">
        <f aca="false">IF(D513&lt;&gt;"No hacer",CONCATENATE(A513,"-",LEFT(C513),"-",IF(A512&lt;&gt;A513,1,IF(C512=C513,RIGHT(AB512)+1,1))))</f>
        <v>M5-MyM-24a-A-5</v>
      </c>
      <c r="AC513" s="8" t="str">
        <f aca="false">CONCATENATE(AB513,"-BR")</f>
        <v>M5-MyM-24a-A-5-BR</v>
      </c>
      <c r="AD513" s="5" t="s">
        <v>46</v>
      </c>
      <c r="AE513" s="5"/>
      <c r="AF513" s="5"/>
    </row>
    <row r="514" customFormat="false" ht="75" hidden="false" customHeight="true" outlineLevel="0" collapsed="false">
      <c r="A514" s="5" t="s">
        <v>3220</v>
      </c>
      <c r="B514" s="6" t="s">
        <v>3221</v>
      </c>
      <c r="C514" s="5" t="s">
        <v>34</v>
      </c>
      <c r="D514" s="5" t="s">
        <v>35</v>
      </c>
      <c r="E514" s="5"/>
      <c r="F514" s="6" t="s">
        <v>3222</v>
      </c>
      <c r="G514" s="6"/>
      <c r="H514" s="6" t="s">
        <v>3223</v>
      </c>
      <c r="I514" s="5" t="s">
        <v>38</v>
      </c>
      <c r="J514" s="5" t="s">
        <v>346</v>
      </c>
      <c r="K514" s="6" t="s">
        <v>3224</v>
      </c>
      <c r="L514" s="6" t="s">
        <v>3225</v>
      </c>
      <c r="M514" s="5" t="s">
        <v>41</v>
      </c>
      <c r="N514" s="6" t="s">
        <v>3226</v>
      </c>
      <c r="O514" s="6" t="s">
        <v>3227</v>
      </c>
      <c r="P514" s="6" t="s">
        <v>3228</v>
      </c>
      <c r="Q514" s="5" t="s">
        <v>51</v>
      </c>
      <c r="R514" s="8"/>
      <c r="S514" s="8"/>
      <c r="T514" s="8"/>
      <c r="U514" s="8"/>
      <c r="V514" s="8"/>
      <c r="W514" s="8"/>
      <c r="X514" s="8"/>
      <c r="Y514" s="5" t="s">
        <v>1918</v>
      </c>
      <c r="Z514" s="10" t="str">
        <f aca="false">REPLACE(AA514,SEARCH("M5-",AA514),LEN(AB514),AC514)</f>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AA514" s="8" t="s">
        <v>3229</v>
      </c>
      <c r="AB514" s="8" t="str">
        <f aca="false">IF(D514&lt;&gt;"No hacer",CONCATENATE(A514,"-",LEFT(C514),"-",IF(A513&lt;&gt;A514,1,IF(C513=C514,RIGHT(AB513)+1,1))))</f>
        <v>M5-MyM-10c-I-1</v>
      </c>
      <c r="AC514" s="8" t="str">
        <f aca="false">CONCATENATE(AB514,"-BR")</f>
        <v>M5-MyM-10c-I-1-BR</v>
      </c>
      <c r="AD514" s="5" t="s">
        <v>46</v>
      </c>
      <c r="AE514" s="5"/>
      <c r="AF514" s="5"/>
    </row>
    <row r="515" customFormat="false" ht="75" hidden="false" customHeight="true" outlineLevel="0" collapsed="false">
      <c r="A515" s="5" t="s">
        <v>3220</v>
      </c>
      <c r="B515" s="6" t="s">
        <v>3221</v>
      </c>
      <c r="C515" s="5" t="s">
        <v>48</v>
      </c>
      <c r="D515" s="5" t="s">
        <v>35</v>
      </c>
      <c r="E515" s="5"/>
      <c r="F515" s="6" t="s">
        <v>3230</v>
      </c>
      <c r="G515" s="6"/>
      <c r="H515" s="6"/>
      <c r="I515" s="5" t="s">
        <v>38</v>
      </c>
      <c r="J515" s="5" t="s">
        <v>52</v>
      </c>
      <c r="K515" s="6" t="s">
        <v>3231</v>
      </c>
      <c r="L515" s="6" t="s">
        <v>3232</v>
      </c>
      <c r="M515" s="5" t="s">
        <v>41</v>
      </c>
      <c r="N515" s="6" t="s">
        <v>3226</v>
      </c>
      <c r="O515" s="6" t="s">
        <v>3233</v>
      </c>
      <c r="P515" s="8"/>
      <c r="Q515" s="5" t="s">
        <v>51</v>
      </c>
      <c r="R515" s="8"/>
      <c r="S515" s="8"/>
      <c r="T515" s="8"/>
      <c r="U515" s="8"/>
      <c r="V515" s="8"/>
      <c r="W515" s="8"/>
      <c r="X515" s="8"/>
      <c r="Y515" s="5" t="s">
        <v>1918</v>
      </c>
      <c r="Z515" s="10" t="str">
        <f aca="false">REPLACE(AA515,SEARCH("M5-",AA515),LEN(AB515),AC515)</f>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AA515" s="8" t="s">
        <v>3234</v>
      </c>
      <c r="AB515" s="8" t="str">
        <f aca="false">IF(D515&lt;&gt;"No hacer",CONCATENATE(A515,"-",LEFT(C515),"-",IF(A514&lt;&gt;A515,1,IF(C514=C515,RIGHT(AB514)+1,1))))</f>
        <v>M5-MyM-10c-E-1</v>
      </c>
      <c r="AC515" s="8" t="str">
        <f aca="false">CONCATENATE(AB515,"-BR")</f>
        <v>M5-MyM-10c-E-1-BR</v>
      </c>
      <c r="AD515" s="5" t="s">
        <v>46</v>
      </c>
      <c r="AE515" s="5"/>
      <c r="AF515" s="5"/>
    </row>
    <row r="516" customFormat="false" ht="75" hidden="false" customHeight="true" outlineLevel="0" collapsed="false">
      <c r="A516" s="5" t="s">
        <v>3220</v>
      </c>
      <c r="B516" s="6" t="s">
        <v>3221</v>
      </c>
      <c r="C516" s="5" t="s">
        <v>48</v>
      </c>
      <c r="D516" s="5" t="s">
        <v>35</v>
      </c>
      <c r="E516" s="5"/>
      <c r="F516" s="6" t="s">
        <v>3235</v>
      </c>
      <c r="G516" s="6"/>
      <c r="H516" s="6"/>
      <c r="I516" s="5" t="s">
        <v>38</v>
      </c>
      <c r="J516" s="5" t="s">
        <v>52</v>
      </c>
      <c r="K516" s="6" t="s">
        <v>3236</v>
      </c>
      <c r="L516" s="6" t="s">
        <v>3237</v>
      </c>
      <c r="M516" s="5" t="s">
        <v>41</v>
      </c>
      <c r="N516" s="6" t="s">
        <v>3226</v>
      </c>
      <c r="O516" s="6" t="s">
        <v>3238</v>
      </c>
      <c r="P516" s="6"/>
      <c r="Q516" s="5" t="s">
        <v>51</v>
      </c>
      <c r="R516" s="8"/>
      <c r="S516" s="8"/>
      <c r="T516" s="8"/>
      <c r="U516" s="8"/>
      <c r="V516" s="8"/>
      <c r="W516" s="8"/>
      <c r="X516" s="8"/>
      <c r="Y516" s="5" t="s">
        <v>1918</v>
      </c>
      <c r="Z516" s="10" t="str">
        <f aca="false">REPLACE(AA516,SEARCH("M5-",AA516),LEN(AB516),AC516)</f>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AA516" s="8" t="s">
        <v>3239</v>
      </c>
      <c r="AB516" s="8" t="str">
        <f aca="false">IF(D516&lt;&gt;"No hacer",CONCATENATE(A516,"-",LEFT(C516),"-",IF(A515&lt;&gt;A516,1,IF(C515=C516,RIGHT(AB515)+1,1))))</f>
        <v>M5-MyM-10c-E-2</v>
      </c>
      <c r="AC516" s="8" t="str">
        <f aca="false">CONCATENATE(AB516,"-BR")</f>
        <v>M5-MyM-10c-E-2-BR</v>
      </c>
      <c r="AD516" s="5" t="s">
        <v>46</v>
      </c>
      <c r="AE516" s="5"/>
      <c r="AF516" s="5"/>
    </row>
    <row r="517" customFormat="false" ht="75" hidden="false" customHeight="true" outlineLevel="0" collapsed="false">
      <c r="A517" s="5" t="s">
        <v>3220</v>
      </c>
      <c r="B517" s="6" t="s">
        <v>3221</v>
      </c>
      <c r="C517" s="5" t="s">
        <v>48</v>
      </c>
      <c r="D517" s="5" t="s">
        <v>35</v>
      </c>
      <c r="E517" s="5"/>
      <c r="F517" s="6" t="s">
        <v>3240</v>
      </c>
      <c r="G517" s="6"/>
      <c r="H517" s="6"/>
      <c r="I517" s="5" t="s">
        <v>38</v>
      </c>
      <c r="J517" s="5" t="s">
        <v>52</v>
      </c>
      <c r="K517" s="6" t="s">
        <v>3241</v>
      </c>
      <c r="L517" s="6" t="s">
        <v>3242</v>
      </c>
      <c r="M517" s="5" t="s">
        <v>41</v>
      </c>
      <c r="N517" s="6" t="s">
        <v>3226</v>
      </c>
      <c r="O517" s="6" t="s">
        <v>3243</v>
      </c>
      <c r="P517" s="6"/>
      <c r="Q517" s="5"/>
      <c r="R517" s="8"/>
      <c r="S517" s="8"/>
      <c r="T517" s="8"/>
      <c r="U517" s="8"/>
      <c r="V517" s="8"/>
      <c r="W517" s="8"/>
      <c r="X517" s="8"/>
      <c r="Y517" s="5" t="s">
        <v>1918</v>
      </c>
      <c r="Z517" s="10" t="str">
        <f aca="false">REPLACE(AA517,SEARCH("M5-",AA517),LEN(AB517),AC517)</f>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AA517" s="8" t="s">
        <v>3244</v>
      </c>
      <c r="AB517" s="8" t="str">
        <f aca="false">IF(D517&lt;&gt;"No hacer",CONCATENATE(A517,"-",LEFT(C517),"-",IF(A516&lt;&gt;A517,1,IF(C516=C517,RIGHT(AB516)+1,1))))</f>
        <v>M5-MyM-10c-E-3</v>
      </c>
      <c r="AC517" s="8" t="str">
        <f aca="false">CONCATENATE(AB517,"-BR")</f>
        <v>M5-MyM-10c-E-3-BR</v>
      </c>
      <c r="AD517" s="5" t="s">
        <v>46</v>
      </c>
      <c r="AE517" s="5"/>
      <c r="AF517" s="5"/>
    </row>
    <row r="518" customFormat="false" ht="75" hidden="false" customHeight="true" outlineLevel="0" collapsed="false">
      <c r="A518" s="5" t="s">
        <v>3220</v>
      </c>
      <c r="B518" s="6" t="s">
        <v>3221</v>
      </c>
      <c r="C518" s="5" t="s">
        <v>58</v>
      </c>
      <c r="D518" s="5" t="s">
        <v>35</v>
      </c>
      <c r="E518" s="5"/>
      <c r="F518" s="6" t="s">
        <v>3245</v>
      </c>
      <c r="G518" s="6"/>
      <c r="H518" s="6" t="s">
        <v>3246</v>
      </c>
      <c r="I518" s="5" t="s">
        <v>38</v>
      </c>
      <c r="J518" s="5" t="s">
        <v>52</v>
      </c>
      <c r="K518" s="6" t="s">
        <v>3247</v>
      </c>
      <c r="L518" s="7" t="s">
        <v>3248</v>
      </c>
      <c r="M518" s="5" t="s">
        <v>63</v>
      </c>
      <c r="N518" s="8"/>
      <c r="O518" s="8"/>
      <c r="P518" s="8"/>
      <c r="Q518" s="5"/>
      <c r="R518" s="8"/>
      <c r="S518" s="8" t="s">
        <v>3249</v>
      </c>
      <c r="T518" s="8" t="s">
        <v>3250</v>
      </c>
      <c r="U518" s="8" t="s">
        <v>3251</v>
      </c>
      <c r="V518" s="8" t="s">
        <v>3252</v>
      </c>
      <c r="W518" s="8"/>
      <c r="X518" s="8"/>
      <c r="Y518" s="5" t="s">
        <v>1918</v>
      </c>
      <c r="Z518" s="10" t="str">
        <f aca="false">REPLACE(AA518,SEARCH("M5-",AA518),LEN(AB518),AC518)</f>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AA518" s="8" t="s">
        <v>3253</v>
      </c>
      <c r="AB518" s="8" t="str">
        <f aca="false">IF(D518&lt;&gt;"No hacer",CONCATENATE(A518,"-",LEFT(C518),"-",IF(A517&lt;&gt;A518,1,IF(C517=C518,RIGHT(AB517)+1,1))))</f>
        <v>M5-MyM-10c-A-1</v>
      </c>
      <c r="AC518" s="8" t="str">
        <f aca="false">CONCATENATE(AB518,"-BR")</f>
        <v>M5-MyM-10c-A-1-BR</v>
      </c>
      <c r="AD518" s="5" t="s">
        <v>46</v>
      </c>
      <c r="AE518" s="5"/>
      <c r="AF518" s="5"/>
    </row>
    <row r="519" customFormat="false" ht="75" hidden="false" customHeight="true" outlineLevel="0" collapsed="false">
      <c r="A519" s="5" t="s">
        <v>3220</v>
      </c>
      <c r="B519" s="6" t="s">
        <v>3221</v>
      </c>
      <c r="C519" s="5" t="s">
        <v>58</v>
      </c>
      <c r="D519" s="5" t="s">
        <v>35</v>
      </c>
      <c r="E519" s="5"/>
      <c r="F519" s="6" t="s">
        <v>3254</v>
      </c>
      <c r="G519" s="6"/>
      <c r="H519" s="6" t="s">
        <v>3255</v>
      </c>
      <c r="I519" s="5" t="s">
        <v>38</v>
      </c>
      <c r="J519" s="5" t="s">
        <v>52</v>
      </c>
      <c r="K519" s="6" t="s">
        <v>3256</v>
      </c>
      <c r="L519" s="6" t="s">
        <v>3257</v>
      </c>
      <c r="M519" s="5" t="s">
        <v>63</v>
      </c>
      <c r="N519" s="8"/>
      <c r="O519" s="8"/>
      <c r="P519" s="8"/>
      <c r="Q519" s="5"/>
      <c r="R519" s="8"/>
      <c r="S519" s="8" t="s">
        <v>3258</v>
      </c>
      <c r="T519" s="8" t="s">
        <v>3259</v>
      </c>
      <c r="U519" s="8" t="s">
        <v>3251</v>
      </c>
      <c r="V519" s="8" t="s">
        <v>3260</v>
      </c>
      <c r="W519" s="8"/>
      <c r="X519" s="8"/>
      <c r="Y519" s="5" t="s">
        <v>1918</v>
      </c>
      <c r="Z519" s="10" t="str">
        <f aca="false">REPLACE(AA519,SEARCH("M5-",AA519),LEN(AB519),AC519)</f>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AA519" s="8" t="s">
        <v>3261</v>
      </c>
      <c r="AB519" s="8" t="str">
        <f aca="false">IF(D519&lt;&gt;"No hacer",CONCATENATE(A519,"-",LEFT(C519),"-",IF(A518&lt;&gt;A519,1,IF(C518=C519,RIGHT(AB518)+1,1))))</f>
        <v>M5-MyM-10c-A-2</v>
      </c>
      <c r="AC519" s="8" t="str">
        <f aca="false">CONCATENATE(AB519,"-BR")</f>
        <v>M5-MyM-10c-A-2-BR</v>
      </c>
      <c r="AD519" s="5" t="s">
        <v>46</v>
      </c>
      <c r="AE519" s="5"/>
      <c r="AF519" s="5"/>
    </row>
    <row r="520" customFormat="false" ht="75" hidden="false" customHeight="true" outlineLevel="0" collapsed="false">
      <c r="A520" s="5" t="s">
        <v>3220</v>
      </c>
      <c r="B520" s="6" t="s">
        <v>3221</v>
      </c>
      <c r="C520" s="5" t="s">
        <v>58</v>
      </c>
      <c r="D520" s="5" t="s">
        <v>35</v>
      </c>
      <c r="E520" s="5"/>
      <c r="F520" s="6" t="s">
        <v>3262</v>
      </c>
      <c r="G520" s="6"/>
      <c r="H520" s="6" t="s">
        <v>3263</v>
      </c>
      <c r="I520" s="5" t="s">
        <v>38</v>
      </c>
      <c r="J520" s="5" t="s">
        <v>52</v>
      </c>
      <c r="K520" s="6" t="s">
        <v>3264</v>
      </c>
      <c r="L520" s="6" t="s">
        <v>3265</v>
      </c>
      <c r="M520" s="5" t="s">
        <v>63</v>
      </c>
      <c r="N520" s="8"/>
      <c r="O520" s="8"/>
      <c r="P520" s="8"/>
      <c r="Q520" s="5"/>
      <c r="R520" s="8"/>
      <c r="S520" s="8" t="s">
        <v>3266</v>
      </c>
      <c r="T520" s="8" t="s">
        <v>3267</v>
      </c>
      <c r="U520" s="8" t="s">
        <v>3251</v>
      </c>
      <c r="V520" s="8" t="s">
        <v>3268</v>
      </c>
      <c r="W520" s="8"/>
      <c r="X520" s="8"/>
      <c r="Y520" s="5" t="s">
        <v>1918</v>
      </c>
      <c r="Z520" s="10" t="str">
        <f aca="false">REPLACE(AA520,SEARCH("M5-",AA520),LEN(AB520),AC520)</f>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AA520" s="8" t="s">
        <v>3269</v>
      </c>
      <c r="AB520" s="8" t="str">
        <f aca="false">IF(D520&lt;&gt;"No hacer",CONCATENATE(A520,"-",LEFT(C520),"-",IF(A519&lt;&gt;A520,1,IF(C519=C520,RIGHT(AB519)+1,1))))</f>
        <v>M5-MyM-10c-A-3</v>
      </c>
      <c r="AC520" s="8" t="str">
        <f aca="false">CONCATENATE(AB520,"-BR")</f>
        <v>M5-MyM-10c-A-3-BR</v>
      </c>
      <c r="AD520" s="5" t="s">
        <v>46</v>
      </c>
      <c r="AE520" s="5"/>
      <c r="AF520" s="5"/>
    </row>
    <row r="521" customFormat="false" ht="75" hidden="false" customHeight="true" outlineLevel="0" collapsed="false">
      <c r="A521" s="5" t="s">
        <v>3220</v>
      </c>
      <c r="B521" s="6" t="s">
        <v>3221</v>
      </c>
      <c r="C521" s="5" t="s">
        <v>58</v>
      </c>
      <c r="D521" s="5" t="s">
        <v>35</v>
      </c>
      <c r="E521" s="5"/>
      <c r="F521" s="6" t="s">
        <v>3270</v>
      </c>
      <c r="G521" s="6"/>
      <c r="H521" s="6" t="s">
        <v>3271</v>
      </c>
      <c r="I521" s="5" t="s">
        <v>38</v>
      </c>
      <c r="J521" s="5" t="s">
        <v>52</v>
      </c>
      <c r="K521" s="6" t="s">
        <v>3272</v>
      </c>
      <c r="L521" s="6" t="s">
        <v>3273</v>
      </c>
      <c r="M521" s="5" t="s">
        <v>63</v>
      </c>
      <c r="N521" s="8"/>
      <c r="O521" s="8"/>
      <c r="P521" s="8"/>
      <c r="Q521" s="5"/>
      <c r="R521" s="8"/>
      <c r="S521" s="8" t="s">
        <v>3274</v>
      </c>
      <c r="T521" s="8" t="s">
        <v>3275</v>
      </c>
      <c r="U521" s="8" t="s">
        <v>3251</v>
      </c>
      <c r="V521" s="8" t="s">
        <v>3276</v>
      </c>
      <c r="W521" s="8"/>
      <c r="X521" s="8"/>
      <c r="Y521" s="5" t="s">
        <v>1918</v>
      </c>
      <c r="Z521" s="10" t="str">
        <f aca="false">REPLACE(AA521,SEARCH("M5-",AA521),LEN(AB521),AC521)</f>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AA521" s="8" t="s">
        <v>3277</v>
      </c>
      <c r="AB521" s="8" t="str">
        <f aca="false">IF(D521&lt;&gt;"No hacer",CONCATENATE(A521,"-",LEFT(C521),"-",IF(A520&lt;&gt;A521,1,IF(C520=C521,RIGHT(AB520)+1,1))))</f>
        <v>M5-MyM-10c-A-4</v>
      </c>
      <c r="AC521" s="8" t="str">
        <f aca="false">CONCATENATE(AB521,"-BR")</f>
        <v>M5-MyM-10c-A-4-BR</v>
      </c>
      <c r="AD521" s="5" t="s">
        <v>46</v>
      </c>
      <c r="AE521" s="5"/>
      <c r="AF521" s="5"/>
    </row>
    <row r="522" customFormat="false" ht="75" hidden="false" customHeight="true" outlineLevel="0" collapsed="false">
      <c r="A522" s="5" t="s">
        <v>3220</v>
      </c>
      <c r="B522" s="6" t="s">
        <v>3221</v>
      </c>
      <c r="C522" s="5" t="s">
        <v>58</v>
      </c>
      <c r="D522" s="5" t="s">
        <v>35</v>
      </c>
      <c r="E522" s="5"/>
      <c r="F522" s="6" t="s">
        <v>3278</v>
      </c>
      <c r="G522" s="6"/>
      <c r="H522" s="6" t="s">
        <v>3279</v>
      </c>
      <c r="I522" s="5" t="s">
        <v>38</v>
      </c>
      <c r="J522" s="5" t="s">
        <v>52</v>
      </c>
      <c r="K522" s="6" t="s">
        <v>3280</v>
      </c>
      <c r="L522" s="6" t="s">
        <v>3281</v>
      </c>
      <c r="M522" s="5" t="s">
        <v>63</v>
      </c>
      <c r="N522" s="8"/>
      <c r="O522" s="8"/>
      <c r="P522" s="8"/>
      <c r="Q522" s="5"/>
      <c r="R522" s="8"/>
      <c r="S522" s="8" t="s">
        <v>3282</v>
      </c>
      <c r="T522" s="8" t="s">
        <v>3283</v>
      </c>
      <c r="U522" s="8" t="s">
        <v>3251</v>
      </c>
      <c r="V522" s="8" t="s">
        <v>3284</v>
      </c>
      <c r="W522" s="8"/>
      <c r="X522" s="8"/>
      <c r="Y522" s="5" t="s">
        <v>1918</v>
      </c>
      <c r="Z522" s="10" t="str">
        <f aca="false">REPLACE(AA522,SEARCH("M5-",AA522),LEN(AB522),AC522)</f>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AA522" s="8" t="s">
        <v>3285</v>
      </c>
      <c r="AB522" s="8" t="str">
        <f aca="false">IF(D522&lt;&gt;"No hacer",CONCATENATE(A522,"-",LEFT(C522),"-",IF(A521&lt;&gt;A522,1,IF(C521=C522,RIGHT(AB521)+1,1))))</f>
        <v>M5-MyM-10c-A-5</v>
      </c>
      <c r="AC522" s="8" t="str">
        <f aca="false">CONCATENATE(AB522,"-BR")</f>
        <v>M5-MyM-10c-A-5-BR</v>
      </c>
      <c r="AD522" s="5" t="s">
        <v>46</v>
      </c>
      <c r="AE522" s="5"/>
      <c r="AF522" s="5"/>
    </row>
    <row r="523" customFormat="false" ht="75" hidden="false" customHeight="true" outlineLevel="0" collapsed="false">
      <c r="A523" s="5" t="s">
        <v>3286</v>
      </c>
      <c r="B523" s="6" t="s">
        <v>3287</v>
      </c>
      <c r="C523" s="5" t="s">
        <v>34</v>
      </c>
      <c r="D523" s="5" t="s">
        <v>35</v>
      </c>
      <c r="E523" s="5"/>
      <c r="F523" s="6" t="s">
        <v>3288</v>
      </c>
      <c r="G523" s="6"/>
      <c r="H523" s="6"/>
      <c r="I523" s="5" t="s">
        <v>38</v>
      </c>
      <c r="J523" s="5" t="s">
        <v>239</v>
      </c>
      <c r="K523" s="6" t="s">
        <v>3289</v>
      </c>
      <c r="L523" s="6" t="s">
        <v>3290</v>
      </c>
      <c r="M523" s="5" t="s">
        <v>41</v>
      </c>
      <c r="N523" s="6" t="s">
        <v>3291</v>
      </c>
      <c r="O523" s="6" t="s">
        <v>3292</v>
      </c>
      <c r="P523" s="6" t="s">
        <v>3293</v>
      </c>
      <c r="Q523" s="5" t="s">
        <v>51</v>
      </c>
      <c r="R523" s="8"/>
      <c r="S523" s="8"/>
      <c r="T523" s="8"/>
      <c r="U523" s="8"/>
      <c r="V523" s="8"/>
      <c r="W523" s="8"/>
      <c r="X523" s="8"/>
      <c r="Y523" s="5" t="s">
        <v>1918</v>
      </c>
      <c r="Z523" s="10" t="str">
        <f aca="false">REPLACE(AA523,SEARCH("M5-",AA523),LEN(AB523),AC523)</f>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AA523" s="6" t="s">
        <v>3294</v>
      </c>
      <c r="AB523" s="8" t="str">
        <f aca="false">IF(D523&lt;&gt;"No hacer",CONCATENATE(A523,"-",LEFT(C523),"-",IF(A522&lt;&gt;A523,1,IF(C522=C523,RIGHT(AB522)+1,1))))</f>
        <v>M5-MyM-10d-I-1</v>
      </c>
      <c r="AC523" s="8" t="str">
        <f aca="false">CONCATENATE(AB523,"-BR")</f>
        <v>M5-MyM-10d-I-1-BR</v>
      </c>
      <c r="AD523" s="5" t="s">
        <v>46</v>
      </c>
      <c r="AE523" s="5"/>
      <c r="AF523" s="5"/>
    </row>
    <row r="524" customFormat="false" ht="75" hidden="false" customHeight="true" outlineLevel="0" collapsed="false">
      <c r="A524" s="5" t="s">
        <v>3286</v>
      </c>
      <c r="B524" s="6" t="s">
        <v>3287</v>
      </c>
      <c r="C524" s="5" t="s">
        <v>34</v>
      </c>
      <c r="D524" s="5" t="s">
        <v>35</v>
      </c>
      <c r="E524" s="5"/>
      <c r="F524" s="6" t="s">
        <v>3295</v>
      </c>
      <c r="G524" s="6"/>
      <c r="H524" s="6" t="s">
        <v>3296</v>
      </c>
      <c r="I524" s="5" t="s">
        <v>38</v>
      </c>
      <c r="J524" s="5" t="s">
        <v>654</v>
      </c>
      <c r="K524" s="6" t="s">
        <v>3297</v>
      </c>
      <c r="L524" s="6" t="s">
        <v>3298</v>
      </c>
      <c r="M524" s="5" t="s">
        <v>41</v>
      </c>
      <c r="N524" s="6" t="s">
        <v>3291</v>
      </c>
      <c r="O524" s="6" t="s">
        <v>3299</v>
      </c>
      <c r="P524" s="6" t="s">
        <v>3300</v>
      </c>
      <c r="Q524" s="5" t="s">
        <v>51</v>
      </c>
      <c r="R524" s="8"/>
      <c r="S524" s="8"/>
      <c r="T524" s="8"/>
      <c r="U524" s="8"/>
      <c r="V524" s="8"/>
      <c r="W524" s="8"/>
      <c r="X524" s="8"/>
      <c r="Y524" s="5" t="s">
        <v>1918</v>
      </c>
      <c r="Z524" s="10" t="str">
        <f aca="false">REPLACE(AA524,SEARCH("M5-",AA524),LEN(AB524),AC524)</f>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AA524" s="6" t="s">
        <v>3301</v>
      </c>
      <c r="AB524" s="8" t="str">
        <f aca="false">IF(D524&lt;&gt;"No hacer",CONCATENATE(A524,"-",LEFT(C524),"-",IF(A523&lt;&gt;A524,1,IF(C523=C524,RIGHT(AB523)+1,1))))</f>
        <v>M5-MyM-10d-I-2</v>
      </c>
      <c r="AC524" s="8" t="str">
        <f aca="false">CONCATENATE(AB524,"-BR")</f>
        <v>M5-MyM-10d-I-2-BR</v>
      </c>
      <c r="AD524" s="5" t="s">
        <v>46</v>
      </c>
      <c r="AE524" s="5"/>
      <c r="AF524" s="5"/>
    </row>
    <row r="525" customFormat="false" ht="75" hidden="false" customHeight="true" outlineLevel="0" collapsed="false">
      <c r="A525" s="5" t="s">
        <v>3286</v>
      </c>
      <c r="B525" s="6" t="s">
        <v>3287</v>
      </c>
      <c r="C525" s="5" t="s">
        <v>48</v>
      </c>
      <c r="D525" s="5" t="s">
        <v>35</v>
      </c>
      <c r="E525" s="5"/>
      <c r="F525" s="6" t="s">
        <v>3302</v>
      </c>
      <c r="G525" s="6"/>
      <c r="H525" s="6" t="s">
        <v>3303</v>
      </c>
      <c r="I525" s="5" t="s">
        <v>38</v>
      </c>
      <c r="J525" s="5" t="s">
        <v>52</v>
      </c>
      <c r="K525" s="6" t="s">
        <v>3304</v>
      </c>
      <c r="L525" s="6" t="s">
        <v>3305</v>
      </c>
      <c r="M525" s="5" t="s">
        <v>63</v>
      </c>
      <c r="N525" s="26" t="s">
        <v>3291</v>
      </c>
      <c r="O525" s="26" t="s">
        <v>3306</v>
      </c>
      <c r="P525" s="26" t="s">
        <v>3307</v>
      </c>
      <c r="Q525" s="5"/>
      <c r="R525" s="8"/>
      <c r="S525" s="8" t="s">
        <v>3308</v>
      </c>
      <c r="T525" s="8" t="s">
        <v>3309</v>
      </c>
      <c r="U525" s="8" t="s">
        <v>3310</v>
      </c>
      <c r="V525" s="8" t="s">
        <v>3311</v>
      </c>
      <c r="W525" s="8" t="s">
        <v>3312</v>
      </c>
      <c r="X525" s="8"/>
      <c r="Y525" s="5" t="s">
        <v>1918</v>
      </c>
      <c r="Z525" s="10" t="str">
        <f aca="false">REPLACE(AA525,SEARCH("M5-",AA525),LEN(AB525),AC525)</f>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AA525" s="6" t="s">
        <v>3313</v>
      </c>
      <c r="AB525" s="8" t="str">
        <f aca="false">IF(D525&lt;&gt;"No hacer",CONCATENATE(A525,"-",LEFT(C525),"-",IF(A524&lt;&gt;A525,1,IF(C524=C525,RIGHT(AB524)+1,1))))</f>
        <v>M5-MyM-10d-E-1</v>
      </c>
      <c r="AC525" s="8" t="str">
        <f aca="false">CONCATENATE(AB525,"-BR")</f>
        <v>M5-MyM-10d-E-1-BR</v>
      </c>
      <c r="AD525" s="5" t="s">
        <v>46</v>
      </c>
      <c r="AE525" s="5"/>
      <c r="AF525" s="5"/>
    </row>
    <row r="526" customFormat="false" ht="75" hidden="false" customHeight="true" outlineLevel="0" collapsed="false">
      <c r="A526" s="5" t="s">
        <v>3286</v>
      </c>
      <c r="B526" s="6" t="s">
        <v>3287</v>
      </c>
      <c r="C526" s="5" t="s">
        <v>48</v>
      </c>
      <c r="D526" s="5" t="s">
        <v>35</v>
      </c>
      <c r="E526" s="5"/>
      <c r="F526" s="6" t="s">
        <v>3314</v>
      </c>
      <c r="G526" s="6"/>
      <c r="H526" s="6" t="s">
        <v>3303</v>
      </c>
      <c r="I526" s="5" t="s">
        <v>38</v>
      </c>
      <c r="J526" s="5" t="s">
        <v>52</v>
      </c>
      <c r="K526" s="6" t="s">
        <v>3315</v>
      </c>
      <c r="L526" s="6" t="s">
        <v>3316</v>
      </c>
      <c r="M526" s="5" t="s">
        <v>63</v>
      </c>
      <c r="N526" s="26" t="s">
        <v>3291</v>
      </c>
      <c r="O526" s="26" t="s">
        <v>3317</v>
      </c>
      <c r="P526" s="26" t="s">
        <v>3318</v>
      </c>
      <c r="Q526" s="5"/>
      <c r="R526" s="8"/>
      <c r="S526" s="8" t="s">
        <v>3319</v>
      </c>
      <c r="T526" s="8" t="s">
        <v>3320</v>
      </c>
      <c r="U526" s="8" t="s">
        <v>3321</v>
      </c>
      <c r="V526" s="8" t="s">
        <v>3322</v>
      </c>
      <c r="W526" s="8" t="s">
        <v>3323</v>
      </c>
      <c r="X526" s="8"/>
      <c r="Y526" s="5" t="s">
        <v>1918</v>
      </c>
      <c r="Z526" s="10" t="str">
        <f aca="false">REPLACE(AA526,SEARCH("M5-",AA526),LEN(AB526),AC526)</f>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AA526" s="6" t="s">
        <v>3324</v>
      </c>
      <c r="AB526" s="8" t="str">
        <f aca="false">IF(D526&lt;&gt;"No hacer",CONCATENATE(A526,"-",LEFT(C526),"-",IF(A525&lt;&gt;A526,1,IF(C525=C526,RIGHT(AB525)+1,1))))</f>
        <v>M5-MyM-10d-E-2</v>
      </c>
      <c r="AC526" s="8" t="str">
        <f aca="false">CONCATENATE(AB526,"-BR")</f>
        <v>M5-MyM-10d-E-2-BR</v>
      </c>
      <c r="AD526" s="5" t="s">
        <v>46</v>
      </c>
      <c r="AE526" s="5"/>
      <c r="AF526" s="5"/>
    </row>
    <row r="527" customFormat="false" ht="75" hidden="false" customHeight="true" outlineLevel="0" collapsed="false">
      <c r="A527" s="5" t="s">
        <v>3286</v>
      </c>
      <c r="B527" s="6" t="s">
        <v>3287</v>
      </c>
      <c r="C527" s="5" t="s">
        <v>48</v>
      </c>
      <c r="D527" s="5" t="s">
        <v>35</v>
      </c>
      <c r="E527" s="5"/>
      <c r="F527" s="6" t="s">
        <v>3325</v>
      </c>
      <c r="G527" s="6"/>
      <c r="H527" s="6" t="s">
        <v>3326</v>
      </c>
      <c r="I527" s="5" t="s">
        <v>38</v>
      </c>
      <c r="J527" s="5" t="s">
        <v>52</v>
      </c>
      <c r="K527" s="6" t="s">
        <v>3304</v>
      </c>
      <c r="L527" s="6" t="s">
        <v>2960</v>
      </c>
      <c r="M527" s="5" t="s">
        <v>63</v>
      </c>
      <c r="N527" s="26" t="s">
        <v>3291</v>
      </c>
      <c r="O527" s="26" t="s">
        <v>3327</v>
      </c>
      <c r="P527" s="26" t="s">
        <v>2962</v>
      </c>
      <c r="Q527" s="5"/>
      <c r="R527" s="8"/>
      <c r="S527" s="8" t="s">
        <v>3328</v>
      </c>
      <c r="T527" s="8" t="s">
        <v>3329</v>
      </c>
      <c r="U527" s="8" t="s">
        <v>3330</v>
      </c>
      <c r="V527" s="8" t="s">
        <v>3331</v>
      </c>
      <c r="W527" s="8" t="s">
        <v>3332</v>
      </c>
      <c r="X527" s="8"/>
      <c r="Y527" s="5" t="s">
        <v>1918</v>
      </c>
      <c r="Z527" s="10" t="str">
        <f aca="false">REPLACE(AA527,SEARCH("M5-",AA527),LEN(AB527),AC527)</f>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AA527" s="6" t="s">
        <v>3333</v>
      </c>
      <c r="AB527" s="8" t="str">
        <f aca="false">IF(D527&lt;&gt;"No hacer",CONCATENATE(A527,"-",LEFT(C527),"-",IF(A526&lt;&gt;A527,1,IF(C526=C527,RIGHT(AB526)+1,1))))</f>
        <v>M5-MyM-10d-E-3</v>
      </c>
      <c r="AC527" s="8" t="str">
        <f aca="false">CONCATENATE(AB527,"-BR")</f>
        <v>M5-MyM-10d-E-3-BR</v>
      </c>
      <c r="AD527" s="5" t="s">
        <v>46</v>
      </c>
      <c r="AE527" s="5"/>
      <c r="AF527" s="5"/>
    </row>
    <row r="528" customFormat="false" ht="75" hidden="false" customHeight="true" outlineLevel="0" collapsed="false">
      <c r="A528" s="5" t="s">
        <v>3286</v>
      </c>
      <c r="B528" s="6" t="s">
        <v>3287</v>
      </c>
      <c r="C528" s="5" t="s">
        <v>48</v>
      </c>
      <c r="D528" s="5" t="s">
        <v>35</v>
      </c>
      <c r="E528" s="5"/>
      <c r="F528" s="6" t="s">
        <v>3334</v>
      </c>
      <c r="G528" s="6"/>
      <c r="H528" s="6" t="s">
        <v>3326</v>
      </c>
      <c r="I528" s="5" t="s">
        <v>38</v>
      </c>
      <c r="J528" s="5" t="s">
        <v>52</v>
      </c>
      <c r="K528" s="6" t="s">
        <v>3315</v>
      </c>
      <c r="L528" s="6" t="s">
        <v>3335</v>
      </c>
      <c r="M528" s="5" t="s">
        <v>63</v>
      </c>
      <c r="N528" s="26" t="s">
        <v>3291</v>
      </c>
      <c r="O528" s="26" t="s">
        <v>3336</v>
      </c>
      <c r="P528" s="26" t="s">
        <v>3337</v>
      </c>
      <c r="Q528" s="5"/>
      <c r="R528" s="8"/>
      <c r="S528" s="8" t="s">
        <v>3338</v>
      </c>
      <c r="T528" s="8" t="s">
        <v>3339</v>
      </c>
      <c r="U528" s="8" t="s">
        <v>3340</v>
      </c>
      <c r="V528" s="8" t="s">
        <v>3341</v>
      </c>
      <c r="W528" s="8" t="s">
        <v>3342</v>
      </c>
      <c r="X528" s="8" t="s">
        <v>3343</v>
      </c>
      <c r="Y528" s="5" t="s">
        <v>1918</v>
      </c>
      <c r="Z528" s="10" t="str">
        <f aca="false">REPLACE(AA528,SEARCH("M5-",AA528),LEN(AB528),AC528)</f>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AA528" s="6" t="s">
        <v>3344</v>
      </c>
      <c r="AB528" s="8" t="str">
        <f aca="false">IF(D528&lt;&gt;"No hacer",CONCATENATE(A528,"-",LEFT(C528),"-",IF(A527&lt;&gt;A528,1,IF(C527=C528,RIGHT(AB527)+1,1))))</f>
        <v>M5-MyM-10d-E-4</v>
      </c>
      <c r="AC528" s="8" t="str">
        <f aca="false">CONCATENATE(AB528,"-BR")</f>
        <v>M5-MyM-10d-E-4-BR</v>
      </c>
      <c r="AD528" s="5" t="s">
        <v>46</v>
      </c>
      <c r="AE528" s="5"/>
      <c r="AF528" s="5"/>
    </row>
    <row r="529" customFormat="false" ht="75" hidden="false" customHeight="true" outlineLevel="0" collapsed="false">
      <c r="A529" s="5" t="s">
        <v>3286</v>
      </c>
      <c r="B529" s="6" t="s">
        <v>3287</v>
      </c>
      <c r="C529" s="5" t="s">
        <v>58</v>
      </c>
      <c r="D529" s="5" t="s">
        <v>35</v>
      </c>
      <c r="E529" s="5"/>
      <c r="F529" s="6" t="s">
        <v>3345</v>
      </c>
      <c r="G529" s="6"/>
      <c r="H529" s="6" t="s">
        <v>3346</v>
      </c>
      <c r="I529" s="5" t="s">
        <v>38</v>
      </c>
      <c r="J529" s="5" t="s">
        <v>52</v>
      </c>
      <c r="K529" s="6" t="s">
        <v>3347</v>
      </c>
      <c r="L529" s="6" t="s">
        <v>3348</v>
      </c>
      <c r="M529" s="5" t="s">
        <v>63</v>
      </c>
      <c r="N529" s="8"/>
      <c r="O529" s="8"/>
      <c r="P529" s="8"/>
      <c r="Q529" s="5"/>
      <c r="R529" s="8"/>
      <c r="S529" s="8" t="s">
        <v>3349</v>
      </c>
      <c r="T529" s="8" t="s">
        <v>3350</v>
      </c>
      <c r="U529" s="8" t="s">
        <v>3310</v>
      </c>
      <c r="V529" s="8" t="s">
        <v>3351</v>
      </c>
      <c r="W529" s="8" t="s">
        <v>3352</v>
      </c>
      <c r="X529" s="8"/>
      <c r="Y529" s="5" t="s">
        <v>1918</v>
      </c>
      <c r="Z529" s="10" t="str">
        <f aca="false">REPLACE(AA529,SEARCH("M5-",AA529),LEN(AB529),AC529)</f>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29" s="6" t="s">
        <v>3353</v>
      </c>
      <c r="AB529" s="8" t="str">
        <f aca="false">IF(D529&lt;&gt;"No hacer",CONCATENATE(A529,"-",LEFT(C529),"-",IF(A528&lt;&gt;A529,1,IF(C528=C529,RIGHT(AB528)+1,1))))</f>
        <v>M5-MyM-10d-A-1</v>
      </c>
      <c r="AC529" s="8" t="str">
        <f aca="false">CONCATENATE(AB529,"-BR")</f>
        <v>M5-MyM-10d-A-1-BR</v>
      </c>
      <c r="AD529" s="5" t="s">
        <v>46</v>
      </c>
      <c r="AE529" s="5"/>
      <c r="AF529" s="5"/>
    </row>
    <row r="530" customFormat="false" ht="75" hidden="false" customHeight="true" outlineLevel="0" collapsed="false">
      <c r="A530" s="5" t="s">
        <v>3286</v>
      </c>
      <c r="B530" s="6" t="s">
        <v>3287</v>
      </c>
      <c r="C530" s="5" t="s">
        <v>58</v>
      </c>
      <c r="D530" s="5" t="s">
        <v>35</v>
      </c>
      <c r="E530" s="5"/>
      <c r="F530" s="6" t="s">
        <v>3354</v>
      </c>
      <c r="G530" s="6"/>
      <c r="H530" s="6" t="s">
        <v>3355</v>
      </c>
      <c r="I530" s="5" t="s">
        <v>38</v>
      </c>
      <c r="J530" s="5" t="s">
        <v>52</v>
      </c>
      <c r="K530" s="6" t="s">
        <v>3356</v>
      </c>
      <c r="L530" s="6" t="s">
        <v>3357</v>
      </c>
      <c r="M530" s="5" t="s">
        <v>63</v>
      </c>
      <c r="N530" s="8"/>
      <c r="O530" s="8"/>
      <c r="P530" s="8"/>
      <c r="Q530" s="5"/>
      <c r="R530" s="8"/>
      <c r="S530" s="8" t="s">
        <v>3358</v>
      </c>
      <c r="T530" s="8" t="s">
        <v>3359</v>
      </c>
      <c r="U530" s="8" t="s">
        <v>3321</v>
      </c>
      <c r="V530" s="8" t="s">
        <v>3360</v>
      </c>
      <c r="W530" s="8"/>
      <c r="X530" s="8"/>
      <c r="Y530" s="5" t="s">
        <v>1918</v>
      </c>
      <c r="Z530" s="10" t="str">
        <f aca="false">REPLACE(AA530,SEARCH("M5-",AA530),LEN(AB530),AC530)</f>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AA530" s="6" t="s">
        <v>3361</v>
      </c>
      <c r="AB530" s="8" t="str">
        <f aca="false">IF(D530&lt;&gt;"No hacer",CONCATENATE(A530,"-",LEFT(C530),"-",IF(A529&lt;&gt;A530,1,IF(C529=C530,RIGHT(AB529)+1,1))))</f>
        <v>M5-MyM-10d-A-2</v>
      </c>
      <c r="AC530" s="8" t="str">
        <f aca="false">CONCATENATE(AB530,"-BR")</f>
        <v>M5-MyM-10d-A-2-BR</v>
      </c>
      <c r="AD530" s="5" t="s">
        <v>46</v>
      </c>
      <c r="AE530" s="5"/>
      <c r="AF530" s="5"/>
    </row>
    <row r="531" customFormat="false" ht="75" hidden="false" customHeight="true" outlineLevel="0" collapsed="false">
      <c r="A531" s="5" t="s">
        <v>3286</v>
      </c>
      <c r="B531" s="6" t="s">
        <v>3287</v>
      </c>
      <c r="C531" s="5" t="s">
        <v>58</v>
      </c>
      <c r="D531" s="5" t="s">
        <v>35</v>
      </c>
      <c r="E531" s="5"/>
      <c r="F531" s="6" t="s">
        <v>3362</v>
      </c>
      <c r="G531" s="6"/>
      <c r="H531" s="6" t="s">
        <v>3363</v>
      </c>
      <c r="I531" s="5" t="s">
        <v>38</v>
      </c>
      <c r="J531" s="5" t="s">
        <v>52</v>
      </c>
      <c r="K531" s="6" t="s">
        <v>3364</v>
      </c>
      <c r="L531" s="6" t="s">
        <v>3365</v>
      </c>
      <c r="M531" s="5" t="s">
        <v>63</v>
      </c>
      <c r="N531" s="8"/>
      <c r="O531" s="8"/>
      <c r="P531" s="8"/>
      <c r="Q531" s="5"/>
      <c r="R531" s="8"/>
      <c r="S531" s="8" t="s">
        <v>3366</v>
      </c>
      <c r="T531" s="8" t="s">
        <v>3367</v>
      </c>
      <c r="U531" s="8" t="s">
        <v>3340</v>
      </c>
      <c r="V531" s="8" t="s">
        <v>3368</v>
      </c>
      <c r="W531" s="8" t="s">
        <v>3369</v>
      </c>
      <c r="X531" s="8" t="s">
        <v>3370</v>
      </c>
      <c r="Y531" s="5" t="s">
        <v>1918</v>
      </c>
      <c r="Z531" s="10" t="str">
        <f aca="false">REPLACE(AA531,SEARCH("M5-",AA531),LEN(AB531),AC531)</f>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AA531" s="6" t="s">
        <v>3371</v>
      </c>
      <c r="AB531" s="8" t="str">
        <f aca="false">IF(D531&lt;&gt;"No hacer",CONCATENATE(A531,"-",LEFT(C531),"-",IF(A530&lt;&gt;A531,1,IF(C530=C531,RIGHT(AB530)+1,1))))</f>
        <v>M5-MyM-10d-A-3</v>
      </c>
      <c r="AC531" s="8" t="str">
        <f aca="false">CONCATENATE(AB531,"-BR")</f>
        <v>M5-MyM-10d-A-3-BR</v>
      </c>
      <c r="AD531" s="5" t="s">
        <v>46</v>
      </c>
      <c r="AE531" s="5"/>
      <c r="AF531" s="5"/>
    </row>
    <row r="532" customFormat="false" ht="75" hidden="false" customHeight="true" outlineLevel="0" collapsed="false">
      <c r="A532" s="5" t="s">
        <v>3286</v>
      </c>
      <c r="B532" s="6" t="s">
        <v>3287</v>
      </c>
      <c r="C532" s="5" t="s">
        <v>58</v>
      </c>
      <c r="D532" s="5" t="s">
        <v>35</v>
      </c>
      <c r="E532" s="5"/>
      <c r="F532" s="6" t="s">
        <v>3372</v>
      </c>
      <c r="G532" s="6"/>
      <c r="H532" s="6" t="s">
        <v>3373</v>
      </c>
      <c r="I532" s="5" t="s">
        <v>38</v>
      </c>
      <c r="J532" s="5" t="s">
        <v>52</v>
      </c>
      <c r="K532" s="6" t="s">
        <v>3374</v>
      </c>
      <c r="L532" s="6" t="s">
        <v>3375</v>
      </c>
      <c r="M532" s="5" t="s">
        <v>63</v>
      </c>
      <c r="N532" s="8"/>
      <c r="O532" s="8"/>
      <c r="P532" s="8"/>
      <c r="Q532" s="5"/>
      <c r="R532" s="8"/>
      <c r="S532" s="8" t="s">
        <v>3376</v>
      </c>
      <c r="T532" s="8" t="s">
        <v>3377</v>
      </c>
      <c r="U532" s="8" t="s">
        <v>3378</v>
      </c>
      <c r="V532" s="8" t="s">
        <v>3379</v>
      </c>
      <c r="W532" s="8"/>
      <c r="X532" s="8"/>
      <c r="Y532" s="5" t="s">
        <v>1918</v>
      </c>
      <c r="Z532" s="10" t="str">
        <f aca="false">REPLACE(AA532,SEARCH("M5-",AA532),LEN(AB532),AC532)</f>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AA532" s="6" t="s">
        <v>3380</v>
      </c>
      <c r="AB532" s="8" t="str">
        <f aca="false">IF(D532&lt;&gt;"No hacer",CONCATENATE(A532,"-",LEFT(C532),"-",IF(A531&lt;&gt;A532,1,IF(C531=C532,RIGHT(AB531)+1,1))))</f>
        <v>M5-MyM-10d-A-4</v>
      </c>
      <c r="AC532" s="8" t="str">
        <f aca="false">CONCATENATE(AB532,"-BR")</f>
        <v>M5-MyM-10d-A-4-BR</v>
      </c>
      <c r="AD532" s="5" t="s">
        <v>46</v>
      </c>
      <c r="AE532" s="5"/>
      <c r="AF532" s="5"/>
    </row>
    <row r="533" customFormat="false" ht="75" hidden="false" customHeight="true" outlineLevel="0" collapsed="false">
      <c r="A533" s="5" t="s">
        <v>3286</v>
      </c>
      <c r="B533" s="6" t="s">
        <v>3287</v>
      </c>
      <c r="C533" s="5" t="s">
        <v>58</v>
      </c>
      <c r="D533" s="5" t="s">
        <v>35</v>
      </c>
      <c r="E533" s="5"/>
      <c r="F533" s="6" t="s">
        <v>3381</v>
      </c>
      <c r="G533" s="6"/>
      <c r="H533" s="6" t="s">
        <v>3382</v>
      </c>
      <c r="I533" s="5" t="s">
        <v>38</v>
      </c>
      <c r="J533" s="5" t="s">
        <v>52</v>
      </c>
      <c r="K533" s="6" t="s">
        <v>3383</v>
      </c>
      <c r="L533" s="6" t="s">
        <v>3384</v>
      </c>
      <c r="M533" s="5" t="s">
        <v>63</v>
      </c>
      <c r="N533" s="8"/>
      <c r="O533" s="8"/>
      <c r="P533" s="8"/>
      <c r="Q533" s="5"/>
      <c r="R533" s="8"/>
      <c r="S533" s="8" t="s">
        <v>3385</v>
      </c>
      <c r="T533" s="8" t="s">
        <v>3386</v>
      </c>
      <c r="U533" s="8" t="s">
        <v>3310</v>
      </c>
      <c r="V533" s="8" t="s">
        <v>3387</v>
      </c>
      <c r="W533" s="8" t="s">
        <v>3388</v>
      </c>
      <c r="X533" s="8"/>
      <c r="Y533" s="5" t="s">
        <v>1918</v>
      </c>
      <c r="Z533" s="10" t="str">
        <f aca="false">REPLACE(AA533,SEARCH("M5-",AA533),LEN(AB533),AC533)</f>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AA533" s="6" t="s">
        <v>3389</v>
      </c>
      <c r="AB533" s="8" t="str">
        <f aca="false">IF(D533&lt;&gt;"No hacer",CONCATENATE(A533,"-",LEFT(C533),"-",IF(A532&lt;&gt;A533,1,IF(C532=C533,RIGHT(AB532)+1,1))))</f>
        <v>M5-MyM-10d-A-5</v>
      </c>
      <c r="AC533" s="8" t="str">
        <f aca="false">CONCATENATE(AB533,"-BR")</f>
        <v>M5-MyM-10d-A-5-BR</v>
      </c>
      <c r="AD533" s="5" t="s">
        <v>46</v>
      </c>
      <c r="AE533" s="5"/>
      <c r="AF533" s="5"/>
    </row>
    <row r="534" customFormat="false" ht="75" hidden="false" customHeight="true" outlineLevel="0" collapsed="false">
      <c r="A534" s="5" t="s">
        <v>3390</v>
      </c>
      <c r="B534" s="6" t="s">
        <v>3391</v>
      </c>
      <c r="C534" s="5" t="s">
        <v>34</v>
      </c>
      <c r="D534" s="5" t="s">
        <v>35</v>
      </c>
      <c r="E534" s="5"/>
      <c r="F534" s="6" t="s">
        <v>3392</v>
      </c>
      <c r="G534" s="6"/>
      <c r="H534" s="6" t="s">
        <v>3393</v>
      </c>
      <c r="I534" s="5" t="s">
        <v>51</v>
      </c>
      <c r="J534" s="5" t="s">
        <v>654</v>
      </c>
      <c r="K534" s="6" t="s">
        <v>3394</v>
      </c>
      <c r="L534" s="6" t="s">
        <v>40</v>
      </c>
      <c r="M534" s="5" t="s">
        <v>41</v>
      </c>
      <c r="N534" s="6" t="s">
        <v>3395</v>
      </c>
      <c r="O534" s="6" t="s">
        <v>3396</v>
      </c>
      <c r="P534" s="8"/>
      <c r="Q534" s="5"/>
      <c r="R534" s="8"/>
      <c r="S534" s="8"/>
      <c r="T534" s="8"/>
      <c r="U534" s="8"/>
      <c r="V534" s="8"/>
      <c r="W534" s="8"/>
      <c r="X534" s="8"/>
      <c r="Y534" s="5" t="s">
        <v>1918</v>
      </c>
      <c r="Z534" s="10" t="str">
        <f aca="false">REPLACE(AA534,SEARCH("M5-",AA534),LEN(AB534),AC534)</f>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AA534" s="8" t="s">
        <v>3397</v>
      </c>
      <c r="AB534" s="8" t="str">
        <f aca="false">IF(D534&lt;&gt;"No hacer",CONCATENATE(A534,"-",LEFT(C534),"-",IF(A533&lt;&gt;A534,1,IF(C533=C534,RIGHT(AB533)+1,1))))</f>
        <v>M5-MyM-10e-I-1</v>
      </c>
      <c r="AC534" s="8" t="str">
        <f aca="false">CONCATENATE(AB534,"-BR")</f>
        <v>M5-MyM-10e-I-1-BR</v>
      </c>
      <c r="AD534" s="5" t="s">
        <v>46</v>
      </c>
      <c r="AE534" s="5"/>
      <c r="AF534" s="5"/>
    </row>
    <row r="535" customFormat="false" ht="75" hidden="false" customHeight="true" outlineLevel="0" collapsed="false">
      <c r="A535" s="5" t="s">
        <v>3390</v>
      </c>
      <c r="B535" s="6" t="s">
        <v>3391</v>
      </c>
      <c r="C535" s="5" t="s">
        <v>34</v>
      </c>
      <c r="D535" s="5" t="s">
        <v>35</v>
      </c>
      <c r="E535" s="5"/>
      <c r="F535" s="8" t="s">
        <v>3398</v>
      </c>
      <c r="G535" s="8"/>
      <c r="H535" s="6" t="s">
        <v>3393</v>
      </c>
      <c r="I535" s="5" t="s">
        <v>51</v>
      </c>
      <c r="J535" s="5" t="s">
        <v>654</v>
      </c>
      <c r="K535" s="6" t="s">
        <v>3399</v>
      </c>
      <c r="L535" s="6" t="s">
        <v>40</v>
      </c>
      <c r="M535" s="5" t="s">
        <v>41</v>
      </c>
      <c r="N535" s="6" t="s">
        <v>3395</v>
      </c>
      <c r="O535" s="6" t="s">
        <v>3400</v>
      </c>
      <c r="P535" s="8"/>
      <c r="Q535" s="5"/>
      <c r="R535" s="8"/>
      <c r="S535" s="8"/>
      <c r="T535" s="8"/>
      <c r="U535" s="8"/>
      <c r="V535" s="8"/>
      <c r="W535" s="8"/>
      <c r="X535" s="8"/>
      <c r="Y535" s="5" t="s">
        <v>1918</v>
      </c>
      <c r="Z535" s="10" t="str">
        <f aca="false">REPLACE(AA535,SEARCH("M5-",AA535),LEN(AB535),AC535)</f>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AA535" s="8" t="s">
        <v>3401</v>
      </c>
      <c r="AB535" s="8" t="str">
        <f aca="false">IF(D535&lt;&gt;"No hacer",CONCATENATE(A535,"-",LEFT(C535),"-",IF(A534&lt;&gt;A535,1,IF(C534=C535,RIGHT(AB534)+1,1))))</f>
        <v>M5-MyM-10e-I-2</v>
      </c>
      <c r="AC535" s="8" t="str">
        <f aca="false">CONCATENATE(AB535,"-BR")</f>
        <v>M5-MyM-10e-I-2-BR</v>
      </c>
      <c r="AD535" s="5" t="s">
        <v>46</v>
      </c>
      <c r="AE535" s="5"/>
      <c r="AF535" s="5"/>
    </row>
    <row r="536" customFormat="false" ht="75" hidden="false" customHeight="true" outlineLevel="0" collapsed="false">
      <c r="A536" s="5" t="s">
        <v>3390</v>
      </c>
      <c r="B536" s="6" t="s">
        <v>3391</v>
      </c>
      <c r="C536" s="5" t="s">
        <v>48</v>
      </c>
      <c r="D536" s="5" t="s">
        <v>35</v>
      </c>
      <c r="E536" s="5"/>
      <c r="F536" s="6" t="s">
        <v>3402</v>
      </c>
      <c r="G536" s="6"/>
      <c r="H536" s="6" t="s">
        <v>3403</v>
      </c>
      <c r="I536" s="5" t="s">
        <v>51</v>
      </c>
      <c r="J536" s="5" t="s">
        <v>297</v>
      </c>
      <c r="K536" s="6" t="s">
        <v>40</v>
      </c>
      <c r="L536" s="6" t="s">
        <v>40</v>
      </c>
      <c r="M536" s="5" t="s">
        <v>41</v>
      </c>
      <c r="N536" s="6" t="s">
        <v>3395</v>
      </c>
      <c r="O536" s="6" t="s">
        <v>3404</v>
      </c>
      <c r="P536" s="8"/>
      <c r="Q536" s="5"/>
      <c r="R536" s="8"/>
      <c r="S536" s="8"/>
      <c r="T536" s="8"/>
      <c r="U536" s="8"/>
      <c r="V536" s="8"/>
      <c r="W536" s="8"/>
      <c r="X536" s="8"/>
      <c r="Y536" s="5" t="s">
        <v>1918</v>
      </c>
      <c r="Z536" s="10" t="str">
        <f aca="false">REPLACE(AA536,SEARCH("M5-",AA536),LEN(AB536),AC536)</f>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6" s="8" t="s">
        <v>3405</v>
      </c>
      <c r="AB536" s="8" t="str">
        <f aca="false">IF(D536&lt;&gt;"No hacer",CONCATENATE(A536,"-",LEFT(C536),"-",IF(A535&lt;&gt;A536,1,IF(C535=C536,RIGHT(AB535)+1,1))))</f>
        <v>M5-MyM-10e-E-1</v>
      </c>
      <c r="AC536" s="8" t="str">
        <f aca="false">CONCATENATE(AB536,"-BR")</f>
        <v>M5-MyM-10e-E-1-BR</v>
      </c>
      <c r="AD536" s="5" t="s">
        <v>46</v>
      </c>
      <c r="AE536" s="5"/>
      <c r="AF536" s="5"/>
    </row>
    <row r="537" customFormat="false" ht="75" hidden="false" customHeight="true" outlineLevel="0" collapsed="false">
      <c r="A537" s="5" t="s">
        <v>3390</v>
      </c>
      <c r="B537" s="6" t="s">
        <v>3391</v>
      </c>
      <c r="C537" s="5" t="s">
        <v>48</v>
      </c>
      <c r="D537" s="5" t="s">
        <v>35</v>
      </c>
      <c r="E537" s="5"/>
      <c r="F537" s="6" t="s">
        <v>3406</v>
      </c>
      <c r="G537" s="6"/>
      <c r="H537" s="6" t="s">
        <v>3403</v>
      </c>
      <c r="I537" s="5" t="s">
        <v>51</v>
      </c>
      <c r="J537" s="5" t="s">
        <v>297</v>
      </c>
      <c r="K537" s="6" t="s">
        <v>40</v>
      </c>
      <c r="L537" s="6" t="s">
        <v>40</v>
      </c>
      <c r="M537" s="5" t="s">
        <v>41</v>
      </c>
      <c r="N537" s="6" t="s">
        <v>3395</v>
      </c>
      <c r="O537" s="6" t="s">
        <v>3407</v>
      </c>
      <c r="P537" s="8"/>
      <c r="Q537" s="5"/>
      <c r="R537" s="8"/>
      <c r="S537" s="8"/>
      <c r="T537" s="8"/>
      <c r="U537" s="8"/>
      <c r="V537" s="8"/>
      <c r="W537" s="8"/>
      <c r="X537" s="8"/>
      <c r="Y537" s="5" t="s">
        <v>1918</v>
      </c>
      <c r="Z537" s="10" t="str">
        <f aca="false">REPLACE(AA537,SEARCH("M5-",AA537),LEN(AB537),AC537)</f>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AA537" s="8" t="s">
        <v>3408</v>
      </c>
      <c r="AB537" s="8" t="str">
        <f aca="false">IF(D537&lt;&gt;"No hacer",CONCATENATE(A537,"-",LEFT(C537),"-",IF(A536&lt;&gt;A537,1,IF(C536=C537,RIGHT(AB536)+1,1))))</f>
        <v>M5-MyM-10e-E-2</v>
      </c>
      <c r="AC537" s="8" t="str">
        <f aca="false">CONCATENATE(AB537,"-BR")</f>
        <v>M5-MyM-10e-E-2-BR</v>
      </c>
      <c r="AD537" s="5" t="s">
        <v>46</v>
      </c>
      <c r="AE537" s="5"/>
      <c r="AF537" s="5"/>
    </row>
    <row r="538" customFormat="false" ht="75" hidden="false" customHeight="true" outlineLevel="0" collapsed="false">
      <c r="A538" s="5" t="s">
        <v>3390</v>
      </c>
      <c r="B538" s="6" t="s">
        <v>3391</v>
      </c>
      <c r="C538" s="5" t="s">
        <v>48</v>
      </c>
      <c r="D538" s="5" t="s">
        <v>35</v>
      </c>
      <c r="E538" s="5"/>
      <c r="F538" s="6" t="s">
        <v>3409</v>
      </c>
      <c r="G538" s="6"/>
      <c r="H538" s="6" t="s">
        <v>3403</v>
      </c>
      <c r="I538" s="5" t="s">
        <v>51</v>
      </c>
      <c r="J538" s="5" t="s">
        <v>297</v>
      </c>
      <c r="K538" s="6" t="s">
        <v>40</v>
      </c>
      <c r="L538" s="6" t="s">
        <v>40</v>
      </c>
      <c r="M538" s="5" t="s">
        <v>41</v>
      </c>
      <c r="N538" s="6" t="s">
        <v>3395</v>
      </c>
      <c r="O538" s="6" t="s">
        <v>3410</v>
      </c>
      <c r="P538" s="8"/>
      <c r="Q538" s="5"/>
      <c r="R538" s="8"/>
      <c r="S538" s="8"/>
      <c r="T538" s="8"/>
      <c r="U538" s="8"/>
      <c r="V538" s="8"/>
      <c r="W538" s="8"/>
      <c r="X538" s="8"/>
      <c r="Y538" s="5" t="s">
        <v>1918</v>
      </c>
      <c r="Z538" s="10" t="str">
        <f aca="false">REPLACE(AA538,SEARCH("M5-",AA538),LEN(AB538),AC538)</f>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AA538" s="8" t="s">
        <v>3411</v>
      </c>
      <c r="AB538" s="8" t="str">
        <f aca="false">IF(D538&lt;&gt;"No hacer",CONCATENATE(A538,"-",LEFT(C538),"-",IF(A537&lt;&gt;A538,1,IF(C537=C538,RIGHT(AB537)+1,1))))</f>
        <v>M5-MyM-10e-E-3</v>
      </c>
      <c r="AC538" s="8" t="str">
        <f aca="false">CONCATENATE(AB538,"-BR")</f>
        <v>M5-MyM-10e-E-3-BR</v>
      </c>
      <c r="AD538" s="5" t="s">
        <v>46</v>
      </c>
      <c r="AE538" s="5"/>
      <c r="AF538" s="5"/>
    </row>
    <row r="539" customFormat="false" ht="75" hidden="false" customHeight="true" outlineLevel="0" collapsed="false">
      <c r="A539" s="5" t="s">
        <v>3412</v>
      </c>
      <c r="B539" s="6" t="s">
        <v>3413</v>
      </c>
      <c r="C539" s="5" t="s">
        <v>34</v>
      </c>
      <c r="D539" s="5" t="s">
        <v>35</v>
      </c>
      <c r="E539" s="5"/>
      <c r="F539" s="6" t="s">
        <v>3414</v>
      </c>
      <c r="G539" s="6"/>
      <c r="H539" s="6" t="s">
        <v>3415</v>
      </c>
      <c r="I539" s="5" t="s">
        <v>38</v>
      </c>
      <c r="J539" s="5" t="s">
        <v>654</v>
      </c>
      <c r="K539" s="6" t="s">
        <v>3416</v>
      </c>
      <c r="L539" s="6" t="s">
        <v>3417</v>
      </c>
      <c r="M539" s="5" t="s">
        <v>41</v>
      </c>
      <c r="N539" s="6" t="s">
        <v>3418</v>
      </c>
      <c r="O539" s="6" t="s">
        <v>3419</v>
      </c>
      <c r="P539" s="6"/>
      <c r="Q539" s="5"/>
      <c r="R539" s="8"/>
      <c r="S539" s="8"/>
      <c r="T539" s="8"/>
      <c r="U539" s="8"/>
      <c r="V539" s="8"/>
      <c r="W539" s="8"/>
      <c r="X539" s="8"/>
      <c r="Y539" s="5" t="s">
        <v>1918</v>
      </c>
      <c r="Z539" s="10" t="str">
        <f aca="false">REPLACE(AA539,SEARCH("M5-",AA539),LEN(AB539),AC539)</f>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AA539" s="8" t="s">
        <v>3420</v>
      </c>
      <c r="AB539" s="8" t="str">
        <f aca="false">IF(D539&lt;&gt;"No hacer",CONCATENATE(A539,"-",LEFT(C539),"-",IF(A538&lt;&gt;A539,1,IF(C538=C539,RIGHT(AB538)+1,1))))</f>
        <v>M5-MyM-11b-I-1</v>
      </c>
      <c r="AC539" s="8" t="str">
        <f aca="false">CONCATENATE(AB539,"-BR")</f>
        <v>M5-MyM-11b-I-1-BR</v>
      </c>
      <c r="AD539" s="5" t="s">
        <v>46</v>
      </c>
      <c r="AE539" s="5"/>
      <c r="AF539" s="5"/>
    </row>
    <row r="540" customFormat="false" ht="75" hidden="false" customHeight="true" outlineLevel="0" collapsed="false">
      <c r="A540" s="5" t="s">
        <v>3412</v>
      </c>
      <c r="B540" s="6" t="s">
        <v>3413</v>
      </c>
      <c r="C540" s="5" t="s">
        <v>34</v>
      </c>
      <c r="D540" s="5" t="s">
        <v>35</v>
      </c>
      <c r="E540" s="5"/>
      <c r="F540" s="6" t="s">
        <v>3421</v>
      </c>
      <c r="G540" s="6"/>
      <c r="H540" s="6" t="s">
        <v>3415</v>
      </c>
      <c r="I540" s="5" t="s">
        <v>38</v>
      </c>
      <c r="J540" s="5" t="s">
        <v>654</v>
      </c>
      <c r="K540" s="6" t="s">
        <v>3422</v>
      </c>
      <c r="L540" s="6" t="s">
        <v>3423</v>
      </c>
      <c r="M540" s="5" t="s">
        <v>41</v>
      </c>
      <c r="N540" s="6" t="s">
        <v>3418</v>
      </c>
      <c r="O540" s="6" t="s">
        <v>3424</v>
      </c>
      <c r="P540" s="8" t="s">
        <v>3425</v>
      </c>
      <c r="Q540" s="5"/>
      <c r="R540" s="8"/>
      <c r="S540" s="8"/>
      <c r="T540" s="8"/>
      <c r="U540" s="8"/>
      <c r="V540" s="8"/>
      <c r="W540" s="8"/>
      <c r="X540" s="8"/>
      <c r="Y540" s="5" t="s">
        <v>1918</v>
      </c>
      <c r="Z540" s="10" t="str">
        <f aca="false">REPLACE(AA540,SEARCH("M5-",AA540),LEN(AB540),AC540)</f>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AA540" s="8" t="s">
        <v>3426</v>
      </c>
      <c r="AB540" s="8" t="str">
        <f aca="false">IF(D540&lt;&gt;"No hacer",CONCATENATE(A540,"-",LEFT(C540),"-",IF(A539&lt;&gt;A540,1,IF(C539=C540,RIGHT(AB539)+1,1))))</f>
        <v>M5-MyM-11b-I-2</v>
      </c>
      <c r="AC540" s="8" t="str">
        <f aca="false">CONCATENATE(AB540,"-BR")</f>
        <v>M5-MyM-11b-I-2-BR</v>
      </c>
      <c r="AD540" s="5" t="s">
        <v>46</v>
      </c>
      <c r="AE540" s="5"/>
      <c r="AF540" s="5"/>
    </row>
    <row r="541" customFormat="false" ht="75" hidden="false" customHeight="true" outlineLevel="0" collapsed="false">
      <c r="A541" s="5" t="s">
        <v>3412</v>
      </c>
      <c r="B541" s="6" t="s">
        <v>3413</v>
      </c>
      <c r="C541" s="5" t="s">
        <v>34</v>
      </c>
      <c r="D541" s="5" t="s">
        <v>35</v>
      </c>
      <c r="E541" s="5"/>
      <c r="F541" s="6" t="s">
        <v>3427</v>
      </c>
      <c r="G541" s="6"/>
      <c r="H541" s="6" t="s">
        <v>3415</v>
      </c>
      <c r="I541" s="5" t="s">
        <v>38</v>
      </c>
      <c r="J541" s="5" t="s">
        <v>654</v>
      </c>
      <c r="K541" s="6" t="s">
        <v>3428</v>
      </c>
      <c r="L541" s="6" t="s">
        <v>3429</v>
      </c>
      <c r="M541" s="5" t="s">
        <v>41</v>
      </c>
      <c r="N541" s="6" t="s">
        <v>3418</v>
      </c>
      <c r="O541" s="6" t="s">
        <v>3430</v>
      </c>
      <c r="P541" s="6"/>
      <c r="Q541" s="5"/>
      <c r="R541" s="8"/>
      <c r="S541" s="8"/>
      <c r="T541" s="8"/>
      <c r="U541" s="8"/>
      <c r="V541" s="8"/>
      <c r="W541" s="8"/>
      <c r="X541" s="8"/>
      <c r="Y541" s="5" t="s">
        <v>1918</v>
      </c>
      <c r="Z541" s="10" t="str">
        <f aca="false">REPLACE(AA541,SEARCH("M5-",AA541),LEN(AB541),AC541)</f>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AA541" s="8" t="s">
        <v>3431</v>
      </c>
      <c r="AB541" s="8" t="str">
        <f aca="false">IF(D541&lt;&gt;"No hacer",CONCATENATE(A541,"-",LEFT(C541),"-",IF(A540&lt;&gt;A541,1,IF(C540=C541,RIGHT(AB540)+1,1))))</f>
        <v>M5-MyM-11b-I-3</v>
      </c>
      <c r="AC541" s="8" t="str">
        <f aca="false">CONCATENATE(AB541,"-BR")</f>
        <v>M5-MyM-11b-I-3-BR</v>
      </c>
      <c r="AD541" s="5" t="s">
        <v>46</v>
      </c>
      <c r="AE541" s="5"/>
      <c r="AF541" s="5"/>
    </row>
    <row r="542" customFormat="false" ht="75" hidden="false" customHeight="true" outlineLevel="0" collapsed="false">
      <c r="A542" s="5" t="s">
        <v>3412</v>
      </c>
      <c r="B542" s="6" t="s">
        <v>3413</v>
      </c>
      <c r="C542" s="5" t="s">
        <v>34</v>
      </c>
      <c r="D542" s="5" t="s">
        <v>35</v>
      </c>
      <c r="E542" s="5"/>
      <c r="F542" s="6" t="s">
        <v>3432</v>
      </c>
      <c r="G542" s="6"/>
      <c r="H542" s="6" t="s">
        <v>3415</v>
      </c>
      <c r="I542" s="5" t="s">
        <v>38</v>
      </c>
      <c r="J542" s="5" t="s">
        <v>654</v>
      </c>
      <c r="K542" s="6" t="s">
        <v>3433</v>
      </c>
      <c r="L542" s="6" t="s">
        <v>3434</v>
      </c>
      <c r="M542" s="5" t="s">
        <v>41</v>
      </c>
      <c r="N542" s="6" t="s">
        <v>3418</v>
      </c>
      <c r="O542" s="6" t="s">
        <v>3435</v>
      </c>
      <c r="P542" s="8" t="s">
        <v>3436</v>
      </c>
      <c r="Q542" s="5"/>
      <c r="R542" s="8"/>
      <c r="S542" s="8"/>
      <c r="T542" s="8"/>
      <c r="U542" s="8"/>
      <c r="V542" s="8"/>
      <c r="W542" s="8"/>
      <c r="X542" s="8"/>
      <c r="Y542" s="5" t="s">
        <v>1918</v>
      </c>
      <c r="Z542" s="10" t="str">
        <f aca="false">REPLACE(AA542,SEARCH("M5-",AA542),LEN(AB542),AC542)</f>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AA542" s="8" t="s">
        <v>3437</v>
      </c>
      <c r="AB542" s="8" t="str">
        <f aca="false">IF(D542&lt;&gt;"No hacer",CONCATENATE(A542,"-",LEFT(C542),"-",IF(A541&lt;&gt;A542,1,IF(C541=C542,RIGHT(AB541)+1,1))))</f>
        <v>M5-MyM-11b-I-4</v>
      </c>
      <c r="AC542" s="8" t="str">
        <f aca="false">CONCATENATE(AB542,"-BR")</f>
        <v>M5-MyM-11b-I-4-BR</v>
      </c>
      <c r="AD542" s="5" t="s">
        <v>46</v>
      </c>
      <c r="AE542" s="5"/>
      <c r="AF542" s="5"/>
    </row>
    <row r="543" customFormat="false" ht="75" hidden="false" customHeight="true" outlineLevel="0" collapsed="false">
      <c r="A543" s="5" t="s">
        <v>3412</v>
      </c>
      <c r="B543" s="6" t="s">
        <v>3413</v>
      </c>
      <c r="C543" s="5" t="s">
        <v>48</v>
      </c>
      <c r="D543" s="5" t="s">
        <v>35</v>
      </c>
      <c r="E543" s="5"/>
      <c r="F543" s="6" t="s">
        <v>3438</v>
      </c>
      <c r="G543" s="6"/>
      <c r="H543" s="6" t="s">
        <v>3439</v>
      </c>
      <c r="I543" s="5" t="s">
        <v>38</v>
      </c>
      <c r="J543" s="5" t="s">
        <v>52</v>
      </c>
      <c r="K543" s="6" t="s">
        <v>3440</v>
      </c>
      <c r="L543" s="6" t="s">
        <v>3441</v>
      </c>
      <c r="M543" s="5" t="s">
        <v>41</v>
      </c>
      <c r="N543" s="6" t="s">
        <v>3418</v>
      </c>
      <c r="O543" s="6" t="s">
        <v>3442</v>
      </c>
      <c r="P543" s="8" t="s">
        <v>3443</v>
      </c>
      <c r="Q543" s="5"/>
      <c r="R543" s="8"/>
      <c r="S543" s="8"/>
      <c r="T543" s="8"/>
      <c r="U543" s="8"/>
      <c r="V543" s="8"/>
      <c r="W543" s="8"/>
      <c r="X543" s="8"/>
      <c r="Y543" s="5" t="s">
        <v>1918</v>
      </c>
      <c r="Z543" s="10" t="str">
        <f aca="false">REPLACE(AA543,SEARCH("M5-",AA543),LEN(AB543),AC543)</f>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AA543" s="8" t="s">
        <v>3444</v>
      </c>
      <c r="AB543" s="8" t="str">
        <f aca="false">IF(D543&lt;&gt;"No hacer",CONCATENATE(A543,"-",LEFT(C543),"-",IF(A542&lt;&gt;A543,1,IF(C542=C543,RIGHT(AB542)+1,1))))</f>
        <v>M5-MyM-11b-E-1</v>
      </c>
      <c r="AC543" s="8" t="str">
        <f aca="false">CONCATENATE(AB543,"-BR")</f>
        <v>M5-MyM-11b-E-1-BR</v>
      </c>
      <c r="AD543" s="5" t="s">
        <v>46</v>
      </c>
      <c r="AE543" s="5"/>
      <c r="AF543" s="5"/>
    </row>
    <row r="544" customFormat="false" ht="75" hidden="false" customHeight="true" outlineLevel="0" collapsed="false">
      <c r="A544" s="5" t="s">
        <v>3412</v>
      </c>
      <c r="B544" s="6" t="s">
        <v>3413</v>
      </c>
      <c r="C544" s="5" t="s">
        <v>48</v>
      </c>
      <c r="D544" s="5" t="s">
        <v>35</v>
      </c>
      <c r="E544" s="5"/>
      <c r="F544" s="6" t="s">
        <v>3445</v>
      </c>
      <c r="G544" s="6"/>
      <c r="H544" s="6" t="s">
        <v>3439</v>
      </c>
      <c r="I544" s="5" t="s">
        <v>38</v>
      </c>
      <c r="J544" s="5" t="s">
        <v>52</v>
      </c>
      <c r="K544" s="6" t="s">
        <v>3446</v>
      </c>
      <c r="L544" s="6" t="s">
        <v>3447</v>
      </c>
      <c r="M544" s="5" t="s">
        <v>41</v>
      </c>
      <c r="N544" s="6" t="s">
        <v>3418</v>
      </c>
      <c r="O544" s="6" t="s">
        <v>3448</v>
      </c>
      <c r="P544" s="8" t="s">
        <v>3449</v>
      </c>
      <c r="Q544" s="5"/>
      <c r="R544" s="8"/>
      <c r="S544" s="8"/>
      <c r="T544" s="8"/>
      <c r="U544" s="8"/>
      <c r="V544" s="8"/>
      <c r="W544" s="8"/>
      <c r="X544" s="8"/>
      <c r="Y544" s="5" t="s">
        <v>1918</v>
      </c>
      <c r="Z544" s="10" t="str">
        <f aca="false">REPLACE(AA544,SEARCH("M5-",AA544),LEN(AB544),AC544)</f>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AA544" s="8" t="s">
        <v>3450</v>
      </c>
      <c r="AB544" s="8" t="str">
        <f aca="false">IF(D544&lt;&gt;"No hacer",CONCATENATE(A544,"-",LEFT(C544),"-",IF(A543&lt;&gt;A544,1,IF(C543=C544,RIGHT(AB543)+1,1))))</f>
        <v>M5-MyM-11b-E-2</v>
      </c>
      <c r="AC544" s="8" t="str">
        <f aca="false">CONCATENATE(AB544,"-BR")</f>
        <v>M5-MyM-11b-E-2-BR</v>
      </c>
      <c r="AD544" s="5" t="s">
        <v>46</v>
      </c>
      <c r="AE544" s="5"/>
      <c r="AF544" s="5"/>
    </row>
    <row r="545" customFormat="false" ht="75" hidden="false" customHeight="true" outlineLevel="0" collapsed="false">
      <c r="A545" s="5" t="s">
        <v>3412</v>
      </c>
      <c r="B545" s="6" t="s">
        <v>3413</v>
      </c>
      <c r="C545" s="5" t="s">
        <v>58</v>
      </c>
      <c r="D545" s="5" t="s">
        <v>35</v>
      </c>
      <c r="E545" s="5"/>
      <c r="F545" s="6" t="s">
        <v>3451</v>
      </c>
      <c r="G545" s="6"/>
      <c r="H545" s="6" t="s">
        <v>3452</v>
      </c>
      <c r="I545" s="5" t="s">
        <v>38</v>
      </c>
      <c r="J545" s="5" t="s">
        <v>52</v>
      </c>
      <c r="K545" s="6" t="s">
        <v>3453</v>
      </c>
      <c r="L545" s="6" t="s">
        <v>3454</v>
      </c>
      <c r="M545" s="5" t="s">
        <v>41</v>
      </c>
      <c r="N545" s="6" t="s">
        <v>3418</v>
      </c>
      <c r="O545" s="8" t="s">
        <v>3455</v>
      </c>
      <c r="P545" s="8"/>
      <c r="Q545" s="5"/>
      <c r="R545" s="8"/>
      <c r="S545" s="8"/>
      <c r="T545" s="8"/>
      <c r="U545" s="8"/>
      <c r="V545" s="8"/>
      <c r="W545" s="8"/>
      <c r="X545" s="8"/>
      <c r="Y545" s="5" t="s">
        <v>1918</v>
      </c>
      <c r="Z545" s="10" t="str">
        <f aca="false">REPLACE(AA545,SEARCH("M5-",AA545),LEN(AB545),AC545)</f>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AA545" s="8" t="s">
        <v>3456</v>
      </c>
      <c r="AB545" s="8" t="str">
        <f aca="false">IF(D545&lt;&gt;"No hacer",CONCATENATE(A545,"-",LEFT(C545),"-",IF(A544&lt;&gt;A545,1,IF(C544=C545,RIGHT(AB544)+1,1))))</f>
        <v>M5-MyM-11b-A-1</v>
      </c>
      <c r="AC545" s="8" t="str">
        <f aca="false">CONCATENATE(AB545,"-BR")</f>
        <v>M5-MyM-11b-A-1-BR</v>
      </c>
      <c r="AD545" s="5" t="s">
        <v>46</v>
      </c>
      <c r="AE545" s="5"/>
      <c r="AF545" s="5"/>
    </row>
    <row r="546" customFormat="false" ht="75" hidden="false" customHeight="true" outlineLevel="0" collapsed="false">
      <c r="A546" s="5" t="s">
        <v>3412</v>
      </c>
      <c r="B546" s="6" t="s">
        <v>3413</v>
      </c>
      <c r="C546" s="5" t="s">
        <v>58</v>
      </c>
      <c r="D546" s="5" t="s">
        <v>35</v>
      </c>
      <c r="E546" s="19"/>
      <c r="F546" s="8" t="s">
        <v>3457</v>
      </c>
      <c r="G546" s="8"/>
      <c r="H546" s="6" t="s">
        <v>3458</v>
      </c>
      <c r="I546" s="5" t="s">
        <v>38</v>
      </c>
      <c r="J546" s="5" t="s">
        <v>52</v>
      </c>
      <c r="K546" s="6" t="s">
        <v>3459</v>
      </c>
      <c r="L546" s="6" t="s">
        <v>3460</v>
      </c>
      <c r="M546" s="5" t="s">
        <v>41</v>
      </c>
      <c r="N546" s="6" t="s">
        <v>3418</v>
      </c>
      <c r="O546" s="6" t="s">
        <v>3461</v>
      </c>
      <c r="P546" s="8" t="s">
        <v>3462</v>
      </c>
      <c r="Q546" s="5"/>
      <c r="R546" s="8"/>
      <c r="S546" s="8"/>
      <c r="T546" s="8"/>
      <c r="U546" s="8"/>
      <c r="V546" s="8"/>
      <c r="W546" s="8"/>
      <c r="X546" s="8"/>
      <c r="Y546" s="5" t="s">
        <v>1918</v>
      </c>
      <c r="Z546" s="10" t="str">
        <f aca="false">REPLACE(AA546,SEARCH("M5-",AA546),LEN(AB546),AC546)</f>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AA546" s="8" t="s">
        <v>3463</v>
      </c>
      <c r="AB546" s="8" t="str">
        <f aca="false">IF(D546&lt;&gt;"No hacer",CONCATENATE(A546,"-",LEFT(C546),"-",IF(A545&lt;&gt;A546,1,IF(C545=C546,RIGHT(AB545)+1,1))))</f>
        <v>M5-MyM-11b-A-2</v>
      </c>
      <c r="AC546" s="8" t="str">
        <f aca="false">CONCATENATE(AB546,"-BR")</f>
        <v>M5-MyM-11b-A-2-BR</v>
      </c>
      <c r="AD546" s="5" t="s">
        <v>46</v>
      </c>
      <c r="AE546" s="5"/>
      <c r="AF546" s="5"/>
    </row>
    <row r="547" customFormat="false" ht="75" hidden="false" customHeight="true" outlineLevel="0" collapsed="false">
      <c r="A547" s="5" t="s">
        <v>3412</v>
      </c>
      <c r="B547" s="6" t="s">
        <v>3413</v>
      </c>
      <c r="C547" s="5" t="s">
        <v>58</v>
      </c>
      <c r="D547" s="5" t="s">
        <v>35</v>
      </c>
      <c r="E547" s="5"/>
      <c r="F547" s="6" t="s">
        <v>3464</v>
      </c>
      <c r="G547" s="6"/>
      <c r="H547" s="6" t="s">
        <v>3465</v>
      </c>
      <c r="I547" s="5" t="s">
        <v>38</v>
      </c>
      <c r="J547" s="5" t="s">
        <v>52</v>
      </c>
      <c r="K547" s="6" t="s">
        <v>3466</v>
      </c>
      <c r="L547" s="6" t="s">
        <v>3467</v>
      </c>
      <c r="M547" s="5" t="s">
        <v>41</v>
      </c>
      <c r="N547" s="6" t="s">
        <v>3418</v>
      </c>
      <c r="O547" s="6" t="s">
        <v>3468</v>
      </c>
      <c r="P547" s="6"/>
      <c r="Q547" s="5"/>
      <c r="R547" s="8"/>
      <c r="S547" s="8"/>
      <c r="T547" s="8"/>
      <c r="U547" s="8"/>
      <c r="V547" s="8"/>
      <c r="W547" s="8"/>
      <c r="X547" s="8"/>
      <c r="Y547" s="5" t="s">
        <v>1918</v>
      </c>
      <c r="Z547" s="10" t="str">
        <f aca="false">REPLACE(AA547,SEARCH("M5-",AA547),LEN(AB547),AC547)</f>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AA547" s="8" t="s">
        <v>3469</v>
      </c>
      <c r="AB547" s="8" t="str">
        <f aca="false">IF(D547&lt;&gt;"No hacer",CONCATENATE(A547,"-",LEFT(C547),"-",IF(A546&lt;&gt;A547,1,IF(C546=C547,RIGHT(AB546)+1,1))))</f>
        <v>M5-MyM-11b-A-3</v>
      </c>
      <c r="AC547" s="8" t="str">
        <f aca="false">CONCATENATE(AB547,"-BR")</f>
        <v>M5-MyM-11b-A-3-BR</v>
      </c>
      <c r="AD547" s="5" t="s">
        <v>46</v>
      </c>
      <c r="AE547" s="5"/>
      <c r="AF547" s="5"/>
    </row>
    <row r="548" customFormat="false" ht="75" hidden="false" customHeight="true" outlineLevel="0" collapsed="false">
      <c r="A548" s="5" t="s">
        <v>3412</v>
      </c>
      <c r="B548" s="6" t="s">
        <v>3413</v>
      </c>
      <c r="C548" s="5" t="s">
        <v>58</v>
      </c>
      <c r="D548" s="5" t="s">
        <v>35</v>
      </c>
      <c r="E548" s="5"/>
      <c r="F548" s="6" t="s">
        <v>3470</v>
      </c>
      <c r="G548" s="6"/>
      <c r="H548" s="6" t="s">
        <v>3471</v>
      </c>
      <c r="I548" s="5" t="s">
        <v>38</v>
      </c>
      <c r="J548" s="5" t="s">
        <v>52</v>
      </c>
      <c r="K548" s="6" t="s">
        <v>3472</v>
      </c>
      <c r="L548" s="6" t="s">
        <v>3473</v>
      </c>
      <c r="M548" s="5" t="s">
        <v>41</v>
      </c>
      <c r="N548" s="6" t="s">
        <v>3418</v>
      </c>
      <c r="O548" s="6" t="s">
        <v>3474</v>
      </c>
      <c r="P548" s="6" t="s">
        <v>3475</v>
      </c>
      <c r="Q548" s="5"/>
      <c r="R548" s="8"/>
      <c r="S548" s="8"/>
      <c r="T548" s="8"/>
      <c r="U548" s="8"/>
      <c r="V548" s="8"/>
      <c r="W548" s="8"/>
      <c r="X548" s="8"/>
      <c r="Y548" s="5" t="s">
        <v>1918</v>
      </c>
      <c r="Z548" s="10" t="str">
        <f aca="false">REPLACE(AA548,SEARCH("M5-",AA548),LEN(AB548),AC548)</f>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AA548" s="8" t="s">
        <v>3476</v>
      </c>
      <c r="AB548" s="8" t="str">
        <f aca="false">IF(D548&lt;&gt;"No hacer",CONCATENATE(A548,"-",LEFT(C548),"-",IF(A547&lt;&gt;A548,1,IF(C547=C548,RIGHT(AB547)+1,1))))</f>
        <v>M5-MyM-11b-A-4</v>
      </c>
      <c r="AC548" s="8" t="str">
        <f aca="false">CONCATENATE(AB548,"-BR")</f>
        <v>M5-MyM-11b-A-4-BR</v>
      </c>
      <c r="AD548" s="5" t="s">
        <v>46</v>
      </c>
      <c r="AE548" s="5"/>
      <c r="AF548" s="5"/>
    </row>
    <row r="549" customFormat="false" ht="75" hidden="false" customHeight="true" outlineLevel="0" collapsed="false">
      <c r="A549" s="5" t="s">
        <v>3412</v>
      </c>
      <c r="B549" s="6" t="s">
        <v>3413</v>
      </c>
      <c r="C549" s="5" t="s">
        <v>58</v>
      </c>
      <c r="D549" s="5" t="s">
        <v>35</v>
      </c>
      <c r="E549" s="5"/>
      <c r="F549" s="6" t="s">
        <v>3477</v>
      </c>
      <c r="G549" s="6"/>
      <c r="H549" s="6" t="s">
        <v>3478</v>
      </c>
      <c r="I549" s="5" t="s">
        <v>38</v>
      </c>
      <c r="J549" s="5" t="s">
        <v>52</v>
      </c>
      <c r="K549" s="6" t="s">
        <v>3479</v>
      </c>
      <c r="L549" s="6" t="s">
        <v>3480</v>
      </c>
      <c r="M549" s="5" t="s">
        <v>41</v>
      </c>
      <c r="N549" s="6" t="s">
        <v>3418</v>
      </c>
      <c r="O549" s="6" t="s">
        <v>3481</v>
      </c>
      <c r="P549" s="8"/>
      <c r="Q549" s="5"/>
      <c r="R549" s="8"/>
      <c r="S549" s="8"/>
      <c r="T549" s="8"/>
      <c r="U549" s="8"/>
      <c r="V549" s="8"/>
      <c r="W549" s="8"/>
      <c r="X549" s="8"/>
      <c r="Y549" s="5" t="s">
        <v>1918</v>
      </c>
      <c r="Z549" s="10" t="str">
        <f aca="false">REPLACE(AA549,SEARCH("M5-",AA549),LEN(AB549),AC549)</f>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AA549" s="8" t="s">
        <v>3482</v>
      </c>
      <c r="AB549" s="8" t="str">
        <f aca="false">IF(D549&lt;&gt;"No hacer",CONCATENATE(A549,"-",LEFT(C549),"-",IF(A548&lt;&gt;A549,1,IF(C548=C549,RIGHT(AB548)+1,1))))</f>
        <v>M5-MyM-11b-A-5</v>
      </c>
      <c r="AC549" s="8" t="str">
        <f aca="false">CONCATENATE(AB549,"-BR")</f>
        <v>M5-MyM-11b-A-5-BR</v>
      </c>
      <c r="AD549" s="5" t="s">
        <v>46</v>
      </c>
      <c r="AE549" s="5"/>
      <c r="AF549" s="5"/>
    </row>
    <row r="550" customFormat="false" ht="75" hidden="false" customHeight="true" outlineLevel="0" collapsed="false">
      <c r="A550" s="5" t="s">
        <v>3483</v>
      </c>
      <c r="B550" s="6" t="s">
        <v>3484</v>
      </c>
      <c r="C550" s="5" t="s">
        <v>34</v>
      </c>
      <c r="D550" s="5" t="s">
        <v>35</v>
      </c>
      <c r="E550" s="5"/>
      <c r="F550" s="6" t="s">
        <v>3485</v>
      </c>
      <c r="G550" s="6"/>
      <c r="H550" s="6"/>
      <c r="I550" s="5" t="s">
        <v>38</v>
      </c>
      <c r="J550" s="5" t="s">
        <v>297</v>
      </c>
      <c r="K550" s="6" t="s">
        <v>3486</v>
      </c>
      <c r="L550" s="6" t="s">
        <v>40</v>
      </c>
      <c r="M550" s="5" t="s">
        <v>41</v>
      </c>
      <c r="N550" s="8" t="s">
        <v>3487</v>
      </c>
      <c r="O550" s="6" t="s">
        <v>3488</v>
      </c>
      <c r="P550" s="8"/>
      <c r="Q550" s="5"/>
      <c r="R550" s="8"/>
      <c r="S550" s="8"/>
      <c r="T550" s="8"/>
      <c r="U550" s="8"/>
      <c r="V550" s="8"/>
      <c r="W550" s="8"/>
      <c r="X550" s="8"/>
      <c r="Y550" s="5" t="s">
        <v>1918</v>
      </c>
      <c r="Z550" s="10" t="str">
        <f aca="false">REPLACE(AA550,SEARCH("M5-",AA550),LEN(AB550),AC550)</f>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AA550" s="10" t="s">
        <v>3489</v>
      </c>
      <c r="AB550" s="8" t="str">
        <f aca="false">IF(D550&lt;&gt;"No hacer",CONCATENATE(A550,"-",LEFT(C550),"-",IF(A549&lt;&gt;A550,1,IF(C549=C550,RIGHT(AB549)+1,1))))</f>
        <v>M5-MyM-12a-I-1</v>
      </c>
      <c r="AC550" s="8" t="str">
        <f aca="false">CONCATENATE(AB550,"-BR")</f>
        <v>M5-MyM-12a-I-1-BR</v>
      </c>
      <c r="AD550" s="5" t="s">
        <v>46</v>
      </c>
      <c r="AE550" s="5" t="s">
        <v>351</v>
      </c>
      <c r="AF550" s="5"/>
    </row>
    <row r="551" customFormat="false" ht="75" hidden="false" customHeight="true" outlineLevel="0" collapsed="false">
      <c r="A551" s="6" t="s">
        <v>3483</v>
      </c>
      <c r="B551" s="6" t="s">
        <v>3484</v>
      </c>
      <c r="C551" s="5" t="s">
        <v>48</v>
      </c>
      <c r="D551" s="5" t="s">
        <v>35</v>
      </c>
      <c r="E551" s="5"/>
      <c r="F551" s="6" t="s">
        <v>3490</v>
      </c>
      <c r="G551" s="6"/>
      <c r="H551" s="6"/>
      <c r="I551" s="5" t="s">
        <v>38</v>
      </c>
      <c r="J551" s="5" t="s">
        <v>2053</v>
      </c>
      <c r="K551" s="6" t="s">
        <v>3491</v>
      </c>
      <c r="L551" s="7" t="s">
        <v>40</v>
      </c>
      <c r="M551" s="5" t="s">
        <v>41</v>
      </c>
      <c r="N551" s="8" t="s">
        <v>3487</v>
      </c>
      <c r="O551" s="6" t="s">
        <v>3492</v>
      </c>
      <c r="P551" s="8"/>
      <c r="Q551" s="5"/>
      <c r="R551" s="8"/>
      <c r="S551" s="8"/>
      <c r="T551" s="8"/>
      <c r="U551" s="8"/>
      <c r="V551" s="8"/>
      <c r="W551" s="8"/>
      <c r="X551" s="8"/>
      <c r="Y551" s="5" t="s">
        <v>1918</v>
      </c>
      <c r="Z551" s="10" t="str">
        <f aca="false">REPLACE(AA551,SEARCH("M5-",AA551),LEN(AB551),AC551)</f>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AA551" s="10" t="s">
        <v>3493</v>
      </c>
      <c r="AB551" s="8" t="str">
        <f aca="false">IF(D551&lt;&gt;"No hacer",CONCATENATE(A551,"-",LEFT(C551),"-",IF(A550&lt;&gt;A551,1,IF(C550=C551,RIGHT(AB550)+1,1))))</f>
        <v>M5-MyM-12a-E-1</v>
      </c>
      <c r="AC551" s="8" t="str">
        <f aca="false">CONCATENATE(AB551,"-BR")</f>
        <v>M5-MyM-12a-E-1-BR</v>
      </c>
      <c r="AD551" s="5" t="s">
        <v>46</v>
      </c>
      <c r="AE551" s="5" t="s">
        <v>351</v>
      </c>
      <c r="AF551" s="5"/>
    </row>
    <row r="552" customFormat="false" ht="75" hidden="false" customHeight="true" outlineLevel="0" collapsed="false">
      <c r="A552" s="5" t="s">
        <v>3494</v>
      </c>
      <c r="B552" s="6" t="s">
        <v>3495</v>
      </c>
      <c r="C552" s="5" t="s">
        <v>34</v>
      </c>
      <c r="D552" s="5" t="s">
        <v>35</v>
      </c>
      <c r="E552" s="5"/>
      <c r="F552" s="6" t="s">
        <v>3496</v>
      </c>
      <c r="G552" s="6"/>
      <c r="H552" s="6"/>
      <c r="I552" s="5" t="s">
        <v>38</v>
      </c>
      <c r="J552" s="5" t="s">
        <v>297</v>
      </c>
      <c r="K552" s="6" t="s">
        <v>3497</v>
      </c>
      <c r="L552" s="6" t="s">
        <v>3498</v>
      </c>
      <c r="M552" s="5" t="s">
        <v>41</v>
      </c>
      <c r="N552" s="8" t="s">
        <v>3499</v>
      </c>
      <c r="O552" s="6" t="s">
        <v>3500</v>
      </c>
      <c r="P552" s="8" t="s">
        <v>3501</v>
      </c>
      <c r="Q552" s="5" t="s">
        <v>51</v>
      </c>
      <c r="R552" s="8"/>
      <c r="S552" s="8"/>
      <c r="T552" s="8"/>
      <c r="U552" s="8"/>
      <c r="V552" s="8"/>
      <c r="W552" s="8"/>
      <c r="X552" s="8"/>
      <c r="Y552" s="5" t="s">
        <v>1918</v>
      </c>
      <c r="Z552" s="10" t="str">
        <f aca="false">REPLACE(AA552,SEARCH("M5-",AA552),LEN(AB552),AC552)</f>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AA552" s="10" t="s">
        <v>3502</v>
      </c>
      <c r="AB552" s="8" t="str">
        <f aca="false">IF(D552&lt;&gt;"No hacer",CONCATENATE(A552,"-",LEFT(C552),"-",IF(A551&lt;&gt;A552,1,IF(C551=C552,RIGHT(AB551)+1,1))))</f>
        <v>M5-MyM-31a-I-1</v>
      </c>
      <c r="AC552" s="8" t="str">
        <f aca="false">CONCATENATE(AB552,"-BR")</f>
        <v>M5-MyM-31a-I-1-BR</v>
      </c>
      <c r="AD552" s="5" t="s">
        <v>46</v>
      </c>
      <c r="AE552" s="5" t="s">
        <v>351</v>
      </c>
      <c r="AF552" s="5"/>
    </row>
    <row r="553" customFormat="false" ht="75" hidden="false" customHeight="true" outlineLevel="0" collapsed="false">
      <c r="A553" s="5" t="s">
        <v>3494</v>
      </c>
      <c r="B553" s="6" t="s">
        <v>3495</v>
      </c>
      <c r="C553" s="5" t="s">
        <v>48</v>
      </c>
      <c r="D553" s="5" t="s">
        <v>35</v>
      </c>
      <c r="E553" s="16"/>
      <c r="F553" s="6" t="s">
        <v>3503</v>
      </c>
      <c r="G553" s="6"/>
      <c r="H553" s="6"/>
      <c r="I553" s="5" t="s">
        <v>38</v>
      </c>
      <c r="J553" s="5" t="s">
        <v>52</v>
      </c>
      <c r="K553" s="6" t="s">
        <v>3504</v>
      </c>
      <c r="L553" s="6" t="s">
        <v>3505</v>
      </c>
      <c r="M553" s="5" t="s">
        <v>41</v>
      </c>
      <c r="N553" s="8" t="s">
        <v>3499</v>
      </c>
      <c r="O553" s="6" t="s">
        <v>3506</v>
      </c>
      <c r="P553" s="6"/>
      <c r="Q553" s="5" t="s">
        <v>51</v>
      </c>
      <c r="R553" s="8"/>
      <c r="S553" s="8"/>
      <c r="T553" s="8"/>
      <c r="U553" s="8"/>
      <c r="V553" s="8"/>
      <c r="W553" s="8"/>
      <c r="X553" s="8"/>
      <c r="Y553" s="5" t="s">
        <v>1918</v>
      </c>
      <c r="Z553" s="10" t="str">
        <f aca="false">REPLACE(AA553,SEARCH("M5-",AA553),LEN(AB553),AC553)</f>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3" s="10" t="s">
        <v>3507</v>
      </c>
      <c r="AB553" s="8" t="str">
        <f aca="false">IF(D553&lt;&gt;"No hacer",CONCATENATE(A553,"-",LEFT(C553),"-",IF(A552&lt;&gt;A553,1,IF(C552=C553,RIGHT(AB552)+1,1))))</f>
        <v>M5-MyM-31a-E-1</v>
      </c>
      <c r="AC553" s="8" t="str">
        <f aca="false">CONCATENATE(AB553,"-BR")</f>
        <v>M5-MyM-31a-E-1-BR</v>
      </c>
      <c r="AD553" s="5" t="s">
        <v>46</v>
      </c>
      <c r="AE553" s="5" t="s">
        <v>351</v>
      </c>
      <c r="AF553" s="5"/>
    </row>
    <row r="554" customFormat="false" ht="75" hidden="false" customHeight="true" outlineLevel="0" collapsed="false">
      <c r="A554" s="5" t="s">
        <v>3494</v>
      </c>
      <c r="B554" s="6" t="s">
        <v>3495</v>
      </c>
      <c r="C554" s="5" t="s">
        <v>48</v>
      </c>
      <c r="D554" s="5" t="s">
        <v>35</v>
      </c>
      <c r="E554" s="16"/>
      <c r="F554" s="6" t="s">
        <v>3508</v>
      </c>
      <c r="G554" s="6"/>
      <c r="H554" s="6"/>
      <c r="I554" s="5" t="s">
        <v>38</v>
      </c>
      <c r="J554" s="5" t="s">
        <v>52</v>
      </c>
      <c r="K554" s="6" t="s">
        <v>3509</v>
      </c>
      <c r="L554" s="6" t="s">
        <v>3510</v>
      </c>
      <c r="M554" s="5" t="s">
        <v>41</v>
      </c>
      <c r="N554" s="8" t="s">
        <v>3499</v>
      </c>
      <c r="O554" s="6" t="s">
        <v>3511</v>
      </c>
      <c r="P554" s="6"/>
      <c r="Q554" s="5" t="s">
        <v>51</v>
      </c>
      <c r="R554" s="8"/>
      <c r="S554" s="8"/>
      <c r="T554" s="8"/>
      <c r="U554" s="8"/>
      <c r="V554" s="8"/>
      <c r="W554" s="8"/>
      <c r="X554" s="8"/>
      <c r="Y554" s="5" t="s">
        <v>1918</v>
      </c>
      <c r="Z554" s="10" t="str">
        <f aca="false">REPLACE(AA554,SEARCH("M5-",AA554),LEN(AB554),AC554)</f>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AA554" s="10" t="s">
        <v>3512</v>
      </c>
      <c r="AB554" s="8" t="str">
        <f aca="false">IF(D554&lt;&gt;"No hacer",CONCATENATE(A554,"-",LEFT(C554),"-",IF(A553&lt;&gt;A554,1,IF(C553=C554,RIGHT(AB553)+1,1))))</f>
        <v>M5-MyM-31a-E-2</v>
      </c>
      <c r="AC554" s="8" t="str">
        <f aca="false">CONCATENATE(AB554,"-BR")</f>
        <v>M5-MyM-31a-E-2-BR</v>
      </c>
      <c r="AD554" s="5" t="s">
        <v>46</v>
      </c>
      <c r="AE554" s="5" t="s">
        <v>351</v>
      </c>
      <c r="AF554" s="5"/>
    </row>
    <row r="555" customFormat="false" ht="75" hidden="false" customHeight="true" outlineLevel="0" collapsed="false">
      <c r="A555" s="5" t="s">
        <v>3494</v>
      </c>
      <c r="B555" s="6" t="s">
        <v>3495</v>
      </c>
      <c r="C555" s="5" t="s">
        <v>48</v>
      </c>
      <c r="D555" s="5" t="s">
        <v>35</v>
      </c>
      <c r="E555" s="16"/>
      <c r="F555" s="6" t="s">
        <v>3513</v>
      </c>
      <c r="G555" s="6"/>
      <c r="H555" s="6"/>
      <c r="I555" s="5" t="s">
        <v>38</v>
      </c>
      <c r="J555" s="5" t="s">
        <v>52</v>
      </c>
      <c r="K555" s="6" t="s">
        <v>3514</v>
      </c>
      <c r="L555" s="6" t="s">
        <v>3515</v>
      </c>
      <c r="M555" s="5" t="s">
        <v>41</v>
      </c>
      <c r="N555" s="8" t="s">
        <v>3499</v>
      </c>
      <c r="O555" s="6" t="s">
        <v>3516</v>
      </c>
      <c r="P555" s="6"/>
      <c r="Q555" s="5" t="s">
        <v>51</v>
      </c>
      <c r="R555" s="8"/>
      <c r="S555" s="8"/>
      <c r="T555" s="8"/>
      <c r="U555" s="8"/>
      <c r="V555" s="8"/>
      <c r="W555" s="8"/>
      <c r="X555" s="8"/>
      <c r="Y555" s="5" t="s">
        <v>1918</v>
      </c>
      <c r="Z555" s="10" t="str">
        <f aca="false">REPLACE(AA555,SEARCH("M5-",AA555),LEN(AB555),AC555)</f>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AA555" s="10" t="s">
        <v>3517</v>
      </c>
      <c r="AB555" s="8" t="str">
        <f aca="false">IF(D555&lt;&gt;"No hacer",CONCATENATE(A555,"-",LEFT(C555),"-",IF(A554&lt;&gt;A555,1,IF(C554=C555,RIGHT(AB554)+1,1))))</f>
        <v>M5-MyM-31a-E-3</v>
      </c>
      <c r="AC555" s="8" t="str">
        <f aca="false">CONCATENATE(AB555,"-BR")</f>
        <v>M5-MyM-31a-E-3-BR</v>
      </c>
      <c r="AD555" s="5" t="s">
        <v>46</v>
      </c>
      <c r="AE555" s="5" t="s">
        <v>351</v>
      </c>
      <c r="AF555" s="5"/>
    </row>
    <row r="556" customFormat="false" ht="75" hidden="false" customHeight="true" outlineLevel="0" collapsed="false">
      <c r="A556" s="5" t="s">
        <v>3494</v>
      </c>
      <c r="B556" s="6" t="s">
        <v>3495</v>
      </c>
      <c r="C556" s="5" t="s">
        <v>58</v>
      </c>
      <c r="D556" s="16" t="s">
        <v>35</v>
      </c>
      <c r="E556" s="16"/>
      <c r="F556" s="6" t="s">
        <v>3518</v>
      </c>
      <c r="G556" s="6"/>
      <c r="H556" s="6"/>
      <c r="I556" s="5" t="s">
        <v>38</v>
      </c>
      <c r="J556" s="5" t="s">
        <v>52</v>
      </c>
      <c r="K556" s="6" t="s">
        <v>3519</v>
      </c>
      <c r="L556" s="6" t="s">
        <v>2227</v>
      </c>
      <c r="M556" s="5" t="s">
        <v>63</v>
      </c>
      <c r="N556" s="8"/>
      <c r="O556" s="8"/>
      <c r="P556" s="8"/>
      <c r="Q556" s="5" t="s">
        <v>51</v>
      </c>
      <c r="R556" s="8"/>
      <c r="S556" s="8" t="s">
        <v>3520</v>
      </c>
      <c r="T556" s="8" t="s">
        <v>3521</v>
      </c>
      <c r="U556" s="8" t="s">
        <v>3522</v>
      </c>
      <c r="V556" s="8" t="s">
        <v>3523</v>
      </c>
      <c r="W556" s="8"/>
      <c r="X556" s="8"/>
      <c r="Y556" s="5" t="s">
        <v>1918</v>
      </c>
      <c r="Z556" s="10" t="str">
        <f aca="false">REPLACE(AA556,SEARCH("M5-",AA556),LEN(AB556),AC556)</f>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AA556" s="10" t="s">
        <v>3524</v>
      </c>
      <c r="AB556" s="8" t="str">
        <f aca="false">IF(D556&lt;&gt;"No hacer",CONCATENATE(A556,"-",LEFT(C556),"-",IF(A555&lt;&gt;A556,1,IF(C555=C556,RIGHT(AB555)+1,1))))</f>
        <v>M5-MyM-31a-A-1</v>
      </c>
      <c r="AC556" s="8" t="str">
        <f aca="false">CONCATENATE(AB556,"-BR")</f>
        <v>M5-MyM-31a-A-1-BR</v>
      </c>
      <c r="AD556" s="5" t="s">
        <v>46</v>
      </c>
      <c r="AE556" s="5" t="s">
        <v>351</v>
      </c>
      <c r="AF556" s="5"/>
    </row>
    <row r="557" customFormat="false" ht="75" hidden="false" customHeight="true" outlineLevel="0" collapsed="false">
      <c r="A557" s="5" t="s">
        <v>3494</v>
      </c>
      <c r="B557" s="6" t="s">
        <v>3495</v>
      </c>
      <c r="C557" s="5" t="s">
        <v>58</v>
      </c>
      <c r="D557" s="5" t="s">
        <v>35</v>
      </c>
      <c r="E557" s="16"/>
      <c r="F557" s="6" t="s">
        <v>3525</v>
      </c>
      <c r="G557" s="6"/>
      <c r="H557" s="6"/>
      <c r="I557" s="5" t="s">
        <v>38</v>
      </c>
      <c r="J557" s="5" t="s">
        <v>52</v>
      </c>
      <c r="K557" s="6" t="s">
        <v>3526</v>
      </c>
      <c r="L557" s="6" t="s">
        <v>1981</v>
      </c>
      <c r="M557" s="5" t="s">
        <v>63</v>
      </c>
      <c r="N557" s="8"/>
      <c r="O557" s="8"/>
      <c r="P557" s="8"/>
      <c r="Q557" s="5" t="s">
        <v>51</v>
      </c>
      <c r="R557" s="8"/>
      <c r="S557" s="8" t="s">
        <v>3527</v>
      </c>
      <c r="T557" s="8" t="s">
        <v>3528</v>
      </c>
      <c r="U557" s="8" t="s">
        <v>3522</v>
      </c>
      <c r="V557" s="8" t="s">
        <v>3529</v>
      </c>
      <c r="W557" s="8"/>
      <c r="X557" s="8"/>
      <c r="Y557" s="5" t="s">
        <v>1918</v>
      </c>
      <c r="Z557" s="10" t="str">
        <f aca="false">REPLACE(AA557,SEARCH("M5-",AA557),LEN(AB557),AC557)</f>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AA557" s="10" t="s">
        <v>3530</v>
      </c>
      <c r="AB557" s="8" t="str">
        <f aca="false">IF(D557&lt;&gt;"No hacer",CONCATENATE(A557,"-",LEFT(C557),"-",IF(A556&lt;&gt;A557,1,IF(C556=C557,RIGHT(AB556)+1,1))))</f>
        <v>M5-MyM-31a-A-2</v>
      </c>
      <c r="AC557" s="8" t="str">
        <f aca="false">CONCATENATE(AB557,"-BR")</f>
        <v>M5-MyM-31a-A-2-BR</v>
      </c>
      <c r="AD557" s="5" t="s">
        <v>46</v>
      </c>
      <c r="AE557" s="5" t="s">
        <v>351</v>
      </c>
      <c r="AF557" s="5"/>
    </row>
    <row r="558" customFormat="false" ht="75" hidden="false" customHeight="true" outlineLevel="0" collapsed="false">
      <c r="A558" s="5" t="s">
        <v>3494</v>
      </c>
      <c r="B558" s="6" t="s">
        <v>3495</v>
      </c>
      <c r="C558" s="5" t="s">
        <v>58</v>
      </c>
      <c r="D558" s="5" t="s">
        <v>35</v>
      </c>
      <c r="E558" s="5"/>
      <c r="F558" s="6" t="s">
        <v>3531</v>
      </c>
      <c r="G558" s="6"/>
      <c r="H558" s="6"/>
      <c r="I558" s="5" t="s">
        <v>38</v>
      </c>
      <c r="J558" s="5" t="s">
        <v>52</v>
      </c>
      <c r="K558" s="6" t="s">
        <v>3532</v>
      </c>
      <c r="L558" s="6" t="s">
        <v>1981</v>
      </c>
      <c r="M558" s="5" t="s">
        <v>63</v>
      </c>
      <c r="N558" s="8"/>
      <c r="O558" s="8"/>
      <c r="P558" s="8"/>
      <c r="Q558" s="5" t="s">
        <v>51</v>
      </c>
      <c r="R558" s="8"/>
      <c r="S558" s="8" t="s">
        <v>3533</v>
      </c>
      <c r="T558" s="8" t="s">
        <v>3534</v>
      </c>
      <c r="U558" s="8" t="s">
        <v>3522</v>
      </c>
      <c r="V558" s="8" t="s">
        <v>3535</v>
      </c>
      <c r="W558" s="8"/>
      <c r="X558" s="8"/>
      <c r="Y558" s="5" t="s">
        <v>1918</v>
      </c>
      <c r="Z558" s="10" t="str">
        <f aca="false">REPLACE(AA558,SEARCH("M5-",AA558),LEN(AB558),AC558)</f>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AA558" s="10" t="s">
        <v>3536</v>
      </c>
      <c r="AB558" s="8" t="str">
        <f aca="false">IF(D558&lt;&gt;"No hacer",CONCATENATE(A558,"-",LEFT(C558),"-",IF(A557&lt;&gt;A558,1,IF(C557=C558,RIGHT(AB557)+1,1))))</f>
        <v>M5-MyM-31a-A-3</v>
      </c>
      <c r="AC558" s="8" t="str">
        <f aca="false">CONCATENATE(AB558,"-BR")</f>
        <v>M5-MyM-31a-A-3-BR</v>
      </c>
      <c r="AD558" s="5" t="s">
        <v>46</v>
      </c>
      <c r="AE558" s="5" t="s">
        <v>351</v>
      </c>
      <c r="AF558" s="5"/>
    </row>
    <row r="559" customFormat="false" ht="75" hidden="false" customHeight="true" outlineLevel="0" collapsed="false">
      <c r="A559" s="5" t="s">
        <v>3494</v>
      </c>
      <c r="B559" s="6" t="s">
        <v>3495</v>
      </c>
      <c r="C559" s="5" t="s">
        <v>58</v>
      </c>
      <c r="D559" s="5" t="s">
        <v>35</v>
      </c>
      <c r="E559" s="5"/>
      <c r="F559" s="6" t="s">
        <v>3537</v>
      </c>
      <c r="G559" s="6"/>
      <c r="H559" s="6"/>
      <c r="I559" s="5" t="s">
        <v>38</v>
      </c>
      <c r="J559" s="5" t="s">
        <v>52</v>
      </c>
      <c r="K559" s="6" t="s">
        <v>3538</v>
      </c>
      <c r="L559" s="6" t="s">
        <v>1974</v>
      </c>
      <c r="M559" s="5" t="s">
        <v>63</v>
      </c>
      <c r="N559" s="8"/>
      <c r="O559" s="8"/>
      <c r="P559" s="8"/>
      <c r="Q559" s="5" t="s">
        <v>51</v>
      </c>
      <c r="R559" s="8"/>
      <c r="S559" s="8" t="s">
        <v>3539</v>
      </c>
      <c r="T559" s="8" t="s">
        <v>3540</v>
      </c>
      <c r="U559" s="8" t="s">
        <v>3522</v>
      </c>
      <c r="V559" s="8" t="s">
        <v>3541</v>
      </c>
      <c r="W559" s="8"/>
      <c r="X559" s="8"/>
      <c r="Y559" s="5" t="s">
        <v>1918</v>
      </c>
      <c r="Z559" s="10" t="str">
        <f aca="false">REPLACE(AA559,SEARCH("M5-",AA559),LEN(AB559),AC559)</f>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AA559" s="10" t="s">
        <v>3542</v>
      </c>
      <c r="AB559" s="8" t="str">
        <f aca="false">IF(D559&lt;&gt;"No hacer",CONCATENATE(A559,"-",LEFT(C559),"-",IF(A558&lt;&gt;A559,1,IF(C558=C559,RIGHT(AB558)+1,1))))</f>
        <v>M5-MyM-31a-A-4</v>
      </c>
      <c r="AC559" s="8" t="str">
        <f aca="false">CONCATENATE(AB559,"-BR")</f>
        <v>M5-MyM-31a-A-4-BR</v>
      </c>
      <c r="AD559" s="5" t="s">
        <v>46</v>
      </c>
      <c r="AE559" s="5" t="s">
        <v>351</v>
      </c>
      <c r="AF559" s="5"/>
    </row>
    <row r="560" customFormat="false" ht="75" hidden="false" customHeight="true" outlineLevel="0" collapsed="false">
      <c r="A560" s="5" t="s">
        <v>3494</v>
      </c>
      <c r="B560" s="6" t="s">
        <v>3495</v>
      </c>
      <c r="C560" s="5" t="s">
        <v>58</v>
      </c>
      <c r="D560" s="5" t="s">
        <v>35</v>
      </c>
      <c r="E560" s="16"/>
      <c r="F560" s="6" t="s">
        <v>3543</v>
      </c>
      <c r="G560" s="6"/>
      <c r="H560" s="6"/>
      <c r="I560" s="5" t="s">
        <v>38</v>
      </c>
      <c r="J560" s="5" t="s">
        <v>52</v>
      </c>
      <c r="K560" s="6" t="s">
        <v>3544</v>
      </c>
      <c r="L560" s="6" t="s">
        <v>1974</v>
      </c>
      <c r="M560" s="5" t="s">
        <v>63</v>
      </c>
      <c r="N560" s="8"/>
      <c r="O560" s="8"/>
      <c r="P560" s="8"/>
      <c r="Q560" s="5" t="s">
        <v>51</v>
      </c>
      <c r="R560" s="8"/>
      <c r="S560" s="8" t="s">
        <v>3545</v>
      </c>
      <c r="T560" s="8" t="s">
        <v>3546</v>
      </c>
      <c r="U560" s="8" t="s">
        <v>3522</v>
      </c>
      <c r="V560" s="8" t="s">
        <v>3547</v>
      </c>
      <c r="W560" s="8"/>
      <c r="X560" s="8"/>
      <c r="Y560" s="5" t="s">
        <v>1918</v>
      </c>
      <c r="Z560" s="10" t="str">
        <f aca="false">REPLACE(AA560,SEARCH("M5-",AA560),LEN(AB560),AC560)</f>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AA560" s="10" t="s">
        <v>3548</v>
      </c>
      <c r="AB560" s="8" t="str">
        <f aca="false">IF(D560&lt;&gt;"No hacer",CONCATENATE(A560,"-",LEFT(C560),"-",IF(A559&lt;&gt;A560,1,IF(C559=C560,RIGHT(AB559)+1,1))))</f>
        <v>M5-MyM-31a-A-5</v>
      </c>
      <c r="AC560" s="8" t="str">
        <f aca="false">CONCATENATE(AB560,"-BR")</f>
        <v>M5-MyM-31a-A-5-BR</v>
      </c>
      <c r="AD560" s="5" t="s">
        <v>46</v>
      </c>
      <c r="AE560" s="5" t="s">
        <v>351</v>
      </c>
      <c r="AF560" s="5"/>
    </row>
    <row r="561" customFormat="false" ht="75" hidden="false" customHeight="true" outlineLevel="0" collapsed="false">
      <c r="A561" s="5" t="s">
        <v>3549</v>
      </c>
      <c r="B561" s="6" t="s">
        <v>3550</v>
      </c>
      <c r="C561" s="5" t="s">
        <v>34</v>
      </c>
      <c r="D561" s="5" t="s">
        <v>35</v>
      </c>
      <c r="E561" s="5"/>
      <c r="F561" s="6" t="s">
        <v>3551</v>
      </c>
      <c r="G561" s="6"/>
      <c r="H561" s="6"/>
      <c r="I561" s="5" t="s">
        <v>38</v>
      </c>
      <c r="J561" s="5" t="s">
        <v>654</v>
      </c>
      <c r="K561" s="6" t="s">
        <v>3552</v>
      </c>
      <c r="L561" s="6" t="s">
        <v>3553</v>
      </c>
      <c r="M561" s="5" t="s">
        <v>41</v>
      </c>
      <c r="N561" s="8" t="s">
        <v>3554</v>
      </c>
      <c r="O561" s="6" t="s">
        <v>3555</v>
      </c>
      <c r="P561" s="8"/>
      <c r="Q561" s="5" t="s">
        <v>51</v>
      </c>
      <c r="R561" s="8"/>
      <c r="S561" s="8"/>
      <c r="T561" s="8"/>
      <c r="U561" s="8"/>
      <c r="V561" s="8"/>
      <c r="W561" s="8"/>
      <c r="X561" s="8"/>
      <c r="Y561" s="5" t="s">
        <v>1918</v>
      </c>
      <c r="Z561" s="10" t="str">
        <f aca="false">REPLACE(AA561,SEARCH("M5-",AA561),LEN(AB561),AC561)</f>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AA561" s="8" t="s">
        <v>3556</v>
      </c>
      <c r="AB561" s="8" t="str">
        <f aca="false">IF(D561&lt;&gt;"No hacer",CONCATENATE(A561,"-",LEFT(C561),"-",IF(A560&lt;&gt;A561,1,IF(C560=C561,RIGHT(AB560)+1,1))))</f>
        <v>M5-MyM-20a-I-1</v>
      </c>
      <c r="AC561" s="8" t="str">
        <f aca="false">CONCATENATE(AB561,"-BR")</f>
        <v>M5-MyM-20a-I-1-BR</v>
      </c>
      <c r="AD561" s="5" t="s">
        <v>46</v>
      </c>
      <c r="AE561" s="5"/>
      <c r="AF561" s="5"/>
    </row>
    <row r="562" customFormat="false" ht="75" hidden="false" customHeight="true" outlineLevel="0" collapsed="false">
      <c r="A562" s="5" t="s">
        <v>3549</v>
      </c>
      <c r="B562" s="6" t="s">
        <v>3550</v>
      </c>
      <c r="C562" s="5" t="s">
        <v>34</v>
      </c>
      <c r="D562" s="5" t="s">
        <v>35</v>
      </c>
      <c r="E562" s="5"/>
      <c r="F562" s="6" t="s">
        <v>3557</v>
      </c>
      <c r="G562" s="6"/>
      <c r="H562" s="6"/>
      <c r="I562" s="5" t="s">
        <v>38</v>
      </c>
      <c r="J562" s="5" t="s">
        <v>654</v>
      </c>
      <c r="K562" s="6" t="s">
        <v>3552</v>
      </c>
      <c r="L562" s="6" t="s">
        <v>3558</v>
      </c>
      <c r="M562" s="5" t="s">
        <v>41</v>
      </c>
      <c r="N562" s="8" t="s">
        <v>3554</v>
      </c>
      <c r="O562" s="6" t="s">
        <v>3559</v>
      </c>
      <c r="P562" s="8"/>
      <c r="Q562" s="5" t="s">
        <v>51</v>
      </c>
      <c r="R562" s="8"/>
      <c r="S562" s="8"/>
      <c r="T562" s="8"/>
      <c r="U562" s="8"/>
      <c r="V562" s="8"/>
      <c r="W562" s="8"/>
      <c r="X562" s="8"/>
      <c r="Y562" s="5" t="s">
        <v>1918</v>
      </c>
      <c r="Z562" s="10" t="str">
        <f aca="false">REPLACE(AA562,SEARCH("M5-",AA562),LEN(AB562),AC562)</f>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AA562" s="12" t="s">
        <v>3560</v>
      </c>
      <c r="AB562" s="8" t="str">
        <f aca="false">IF(D562&lt;&gt;"No hacer",CONCATENATE(A562,"-",LEFT(C562),"-",IF(A561&lt;&gt;A562,1,IF(C561=C562,RIGHT(AB561)+1,1))))</f>
        <v>M5-MyM-20a-I-2</v>
      </c>
      <c r="AC562" s="8" t="str">
        <f aca="false">CONCATENATE(AB562,"-BR")</f>
        <v>M5-MyM-20a-I-2-BR</v>
      </c>
      <c r="AD562" s="5" t="s">
        <v>46</v>
      </c>
      <c r="AE562" s="5"/>
      <c r="AF562" s="5"/>
    </row>
    <row r="563" customFormat="false" ht="75" hidden="false" customHeight="true" outlineLevel="0" collapsed="false">
      <c r="A563" s="5" t="s">
        <v>3549</v>
      </c>
      <c r="B563" s="6" t="s">
        <v>3550</v>
      </c>
      <c r="C563" s="5" t="s">
        <v>48</v>
      </c>
      <c r="D563" s="5" t="s">
        <v>35</v>
      </c>
      <c r="E563" s="16"/>
      <c r="F563" s="6" t="s">
        <v>3561</v>
      </c>
      <c r="G563" s="6"/>
      <c r="H563" s="6"/>
      <c r="I563" s="5" t="s">
        <v>38</v>
      </c>
      <c r="J563" s="5" t="s">
        <v>52</v>
      </c>
      <c r="K563" s="6" t="s">
        <v>3562</v>
      </c>
      <c r="L563" s="6" t="s">
        <v>2227</v>
      </c>
      <c r="M563" s="5" t="s">
        <v>41</v>
      </c>
      <c r="N563" s="8" t="s">
        <v>3563</v>
      </c>
      <c r="O563" s="6" t="s">
        <v>3564</v>
      </c>
      <c r="P563" s="8"/>
      <c r="Q563" s="5"/>
      <c r="R563" s="8"/>
      <c r="S563" s="8"/>
      <c r="T563" s="8"/>
      <c r="U563" s="8"/>
      <c r="V563" s="8"/>
      <c r="W563" s="8"/>
      <c r="X563" s="8"/>
      <c r="Y563" s="5" t="s">
        <v>1918</v>
      </c>
      <c r="Z563" s="10" t="str">
        <f aca="false">REPLACE(AA563,SEARCH("M5-",AA563),LEN(AB563),AC563)</f>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AA563" s="8" t="s">
        <v>3565</v>
      </c>
      <c r="AB563" s="8" t="str">
        <f aca="false">IF(D563&lt;&gt;"No hacer",CONCATENATE(A563,"-",LEFT(C563),"-",IF(A562&lt;&gt;A563,1,IF(C562=C563,RIGHT(AB562)+1,1))))</f>
        <v>M5-MyM-20a-E-1</v>
      </c>
      <c r="AC563" s="8" t="str">
        <f aca="false">CONCATENATE(AB563,"-BR")</f>
        <v>M5-MyM-20a-E-1-BR</v>
      </c>
      <c r="AD563" s="5" t="s">
        <v>46</v>
      </c>
      <c r="AE563" s="5"/>
      <c r="AF563" s="5"/>
    </row>
    <row r="564" customFormat="false" ht="75" hidden="false" customHeight="true" outlineLevel="0" collapsed="false">
      <c r="A564" s="5" t="s">
        <v>3549</v>
      </c>
      <c r="B564" s="6" t="s">
        <v>3550</v>
      </c>
      <c r="C564" s="5" t="s">
        <v>48</v>
      </c>
      <c r="D564" s="5" t="s">
        <v>35</v>
      </c>
      <c r="E564" s="16"/>
      <c r="F564" s="6" t="s">
        <v>3566</v>
      </c>
      <c r="G564" s="6"/>
      <c r="H564" s="6"/>
      <c r="I564" s="5" t="s">
        <v>38</v>
      </c>
      <c r="J564" s="5" t="s">
        <v>52</v>
      </c>
      <c r="K564" s="6" t="s">
        <v>3562</v>
      </c>
      <c r="L564" s="6" t="s">
        <v>1974</v>
      </c>
      <c r="M564" s="5" t="s">
        <v>41</v>
      </c>
      <c r="N564" s="8" t="s">
        <v>3567</v>
      </c>
      <c r="O564" s="6" t="s">
        <v>3568</v>
      </c>
      <c r="P564" s="8"/>
      <c r="Q564" s="5"/>
      <c r="R564" s="8"/>
      <c r="S564" s="8"/>
      <c r="T564" s="8"/>
      <c r="U564" s="8"/>
      <c r="V564" s="8"/>
      <c r="W564" s="8"/>
      <c r="X564" s="8"/>
      <c r="Y564" s="5" t="s">
        <v>1918</v>
      </c>
      <c r="Z564" s="10" t="str">
        <f aca="false">REPLACE(AA564,SEARCH("M5-",AA564),LEN(AB564),AC564)</f>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AA564" s="8" t="s">
        <v>3569</v>
      </c>
      <c r="AB564" s="8" t="str">
        <f aca="false">IF(D564&lt;&gt;"No hacer",CONCATENATE(A564,"-",LEFT(C564),"-",IF(A563&lt;&gt;A564,1,IF(C563=C564,RIGHT(AB563)+1,1))))</f>
        <v>M5-MyM-20a-E-2</v>
      </c>
      <c r="AC564" s="8" t="str">
        <f aca="false">CONCATENATE(AB564,"-BR")</f>
        <v>M5-MyM-20a-E-2-BR</v>
      </c>
      <c r="AD564" s="5" t="s">
        <v>46</v>
      </c>
      <c r="AE564" s="5"/>
      <c r="AF564" s="5"/>
    </row>
    <row r="565" customFormat="false" ht="75" hidden="false" customHeight="true" outlineLevel="0" collapsed="false">
      <c r="A565" s="5" t="s">
        <v>3549</v>
      </c>
      <c r="B565" s="6" t="s">
        <v>3550</v>
      </c>
      <c r="C565" s="5" t="s">
        <v>58</v>
      </c>
      <c r="D565" s="5" t="s">
        <v>35</v>
      </c>
      <c r="E565" s="16"/>
      <c r="F565" s="6" t="s">
        <v>3570</v>
      </c>
      <c r="G565" s="6"/>
      <c r="H565" s="6"/>
      <c r="I565" s="5" t="s">
        <v>38</v>
      </c>
      <c r="J565" s="5" t="s">
        <v>52</v>
      </c>
      <c r="K565" s="6" t="s">
        <v>3562</v>
      </c>
      <c r="L565" s="6" t="s">
        <v>2227</v>
      </c>
      <c r="M565" s="5" t="s">
        <v>63</v>
      </c>
      <c r="N565" s="8"/>
      <c r="O565" s="8"/>
      <c r="P565" s="8"/>
      <c r="Q565" s="5"/>
      <c r="R565" s="8"/>
      <c r="S565" s="8" t="s">
        <v>3571</v>
      </c>
      <c r="T565" s="8" t="s">
        <v>3572</v>
      </c>
      <c r="U565" s="8" t="s">
        <v>3573</v>
      </c>
      <c r="V565" s="8" t="s">
        <v>3574</v>
      </c>
      <c r="W565" s="8"/>
      <c r="X565" s="8"/>
      <c r="Y565" s="5" t="s">
        <v>1918</v>
      </c>
      <c r="Z565" s="10" t="str">
        <f aca="false">REPLACE(AA565,SEARCH("M5-",AA565),LEN(AB565),AC565)</f>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AA565" s="8" t="s">
        <v>3575</v>
      </c>
      <c r="AB565" s="8" t="str">
        <f aca="false">IF(D565&lt;&gt;"No hacer",CONCATENATE(A565,"-",LEFT(C565),"-",IF(A564&lt;&gt;A565,1,IF(C564=C565,RIGHT(AB564)+1,1))))</f>
        <v>M5-MyM-20a-A-1</v>
      </c>
      <c r="AC565" s="8" t="str">
        <f aca="false">CONCATENATE(AB565,"-BR")</f>
        <v>M5-MyM-20a-A-1-BR</v>
      </c>
      <c r="AD565" s="5" t="s">
        <v>46</v>
      </c>
      <c r="AE565" s="5"/>
      <c r="AF565" s="5"/>
    </row>
    <row r="566" customFormat="false" ht="75" hidden="false" customHeight="true" outlineLevel="0" collapsed="false">
      <c r="A566" s="5" t="s">
        <v>3549</v>
      </c>
      <c r="B566" s="6" t="s">
        <v>3550</v>
      </c>
      <c r="C566" s="5" t="s">
        <v>58</v>
      </c>
      <c r="D566" s="5" t="s">
        <v>35</v>
      </c>
      <c r="E566" s="5"/>
      <c r="F566" s="6" t="s">
        <v>3576</v>
      </c>
      <c r="G566" s="6"/>
      <c r="H566" s="6"/>
      <c r="I566" s="5" t="s">
        <v>38</v>
      </c>
      <c r="J566" s="5" t="s">
        <v>52</v>
      </c>
      <c r="K566" s="6" t="s">
        <v>3577</v>
      </c>
      <c r="L566" s="6" t="s">
        <v>3578</v>
      </c>
      <c r="M566" s="5" t="s">
        <v>63</v>
      </c>
      <c r="N566" s="8"/>
      <c r="O566" s="8"/>
      <c r="P566" s="8"/>
      <c r="Q566" s="5"/>
      <c r="R566" s="8"/>
      <c r="S566" s="8" t="s">
        <v>3579</v>
      </c>
      <c r="T566" s="8" t="s">
        <v>3580</v>
      </c>
      <c r="U566" s="8" t="s">
        <v>3581</v>
      </c>
      <c r="V566" s="8" t="s">
        <v>3582</v>
      </c>
      <c r="W566" s="8"/>
      <c r="X566" s="8"/>
      <c r="Y566" s="5" t="s">
        <v>1918</v>
      </c>
      <c r="Z566" s="10" t="str">
        <f aca="false">REPLACE(AA566,SEARCH("M5-",AA566),LEN(AB566),AC566)</f>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AA566" s="8" t="s">
        <v>3583</v>
      </c>
      <c r="AB566" s="8" t="str">
        <f aca="false">IF(D566&lt;&gt;"No hacer",CONCATENATE(A566,"-",LEFT(C566),"-",IF(A565&lt;&gt;A566,1,IF(C565=C566,RIGHT(AB565)+1,1))))</f>
        <v>M5-MyM-20a-A-2</v>
      </c>
      <c r="AC566" s="8" t="str">
        <f aca="false">CONCATENATE(AB566,"-BR")</f>
        <v>M5-MyM-20a-A-2-BR</v>
      </c>
      <c r="AD566" s="5" t="s">
        <v>46</v>
      </c>
      <c r="AE566" s="5"/>
      <c r="AF566" s="5"/>
    </row>
    <row r="567" customFormat="false" ht="75" hidden="false" customHeight="true" outlineLevel="0" collapsed="false">
      <c r="A567" s="5" t="s">
        <v>3549</v>
      </c>
      <c r="B567" s="6" t="s">
        <v>3550</v>
      </c>
      <c r="C567" s="5" t="s">
        <v>58</v>
      </c>
      <c r="D567" s="5" t="s">
        <v>35</v>
      </c>
      <c r="E567" s="16"/>
      <c r="F567" s="6" t="s">
        <v>3584</v>
      </c>
      <c r="G567" s="6"/>
      <c r="H567" s="6"/>
      <c r="I567" s="5" t="s">
        <v>38</v>
      </c>
      <c r="J567" s="5" t="s">
        <v>52</v>
      </c>
      <c r="K567" s="6" t="s">
        <v>3585</v>
      </c>
      <c r="L567" s="6" t="s">
        <v>1974</v>
      </c>
      <c r="M567" s="5" t="s">
        <v>63</v>
      </c>
      <c r="N567" s="8"/>
      <c r="O567" s="8"/>
      <c r="P567" s="8"/>
      <c r="Q567" s="5"/>
      <c r="R567" s="8"/>
      <c r="S567" s="8" t="s">
        <v>3586</v>
      </c>
      <c r="T567" s="8" t="s">
        <v>3587</v>
      </c>
      <c r="U567" s="8" t="s">
        <v>3588</v>
      </c>
      <c r="V567" s="8" t="s">
        <v>3589</v>
      </c>
      <c r="W567" s="8"/>
      <c r="X567" s="8"/>
      <c r="Y567" s="5" t="s">
        <v>1918</v>
      </c>
      <c r="Z567" s="10" t="str">
        <f aca="false">REPLACE(AA567,SEARCH("M5-",AA567),LEN(AB567),AC567)</f>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7" s="8" t="s">
        <v>3590</v>
      </c>
      <c r="AB567" s="8" t="str">
        <f aca="false">IF(D567&lt;&gt;"No hacer",CONCATENATE(A567,"-",LEFT(C567),"-",IF(A566&lt;&gt;A567,1,IF(C566=C567,RIGHT(AB566)+1,1))))</f>
        <v>M5-MyM-20a-A-3</v>
      </c>
      <c r="AC567" s="8" t="str">
        <f aca="false">CONCATENATE(AB567,"-BR")</f>
        <v>M5-MyM-20a-A-3-BR</v>
      </c>
      <c r="AD567" s="5" t="s">
        <v>46</v>
      </c>
      <c r="AE567" s="5"/>
      <c r="AF567" s="5"/>
    </row>
    <row r="568" customFormat="false" ht="75" hidden="false" customHeight="true" outlineLevel="0" collapsed="false">
      <c r="A568" s="5" t="s">
        <v>3549</v>
      </c>
      <c r="B568" s="6" t="s">
        <v>3550</v>
      </c>
      <c r="C568" s="5" t="s">
        <v>58</v>
      </c>
      <c r="D568" s="5" t="s">
        <v>35</v>
      </c>
      <c r="E568" s="5"/>
      <c r="F568" s="6" t="s">
        <v>3591</v>
      </c>
      <c r="G568" s="6"/>
      <c r="H568" s="6"/>
      <c r="I568" s="5" t="s">
        <v>38</v>
      </c>
      <c r="J568" s="5" t="s">
        <v>52</v>
      </c>
      <c r="K568" s="6" t="s">
        <v>3592</v>
      </c>
      <c r="L568" s="6" t="s">
        <v>1974</v>
      </c>
      <c r="M568" s="5" t="s">
        <v>63</v>
      </c>
      <c r="N568" s="8"/>
      <c r="O568" s="8"/>
      <c r="P568" s="8"/>
      <c r="Q568" s="5"/>
      <c r="R568" s="8"/>
      <c r="S568" s="8" t="s">
        <v>3593</v>
      </c>
      <c r="T568" s="8" t="s">
        <v>3587</v>
      </c>
      <c r="U568" s="8" t="s">
        <v>3588</v>
      </c>
      <c r="V568" s="8" t="s">
        <v>3594</v>
      </c>
      <c r="W568" s="8"/>
      <c r="X568" s="8"/>
      <c r="Y568" s="5" t="s">
        <v>1918</v>
      </c>
      <c r="Z568" s="10" t="str">
        <f aca="false">REPLACE(AA568,SEARCH("M5-",AA568),LEN(AB568),AC568)</f>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AA568" s="8" t="s">
        <v>3595</v>
      </c>
      <c r="AB568" s="8" t="str">
        <f aca="false">IF(D568&lt;&gt;"No hacer",CONCATENATE(A568,"-",LEFT(C568),"-",IF(A567&lt;&gt;A568,1,IF(C567=C568,RIGHT(AB567)+1,1))))</f>
        <v>M5-MyM-20a-A-4</v>
      </c>
      <c r="AC568" s="8" t="str">
        <f aca="false">CONCATENATE(AB568,"-BR")</f>
        <v>M5-MyM-20a-A-4-BR</v>
      </c>
      <c r="AD568" s="5" t="s">
        <v>46</v>
      </c>
      <c r="AE568" s="5"/>
      <c r="AF568" s="5"/>
    </row>
    <row r="569" customFormat="false" ht="75" hidden="false" customHeight="true" outlineLevel="0" collapsed="false">
      <c r="A569" s="5" t="s">
        <v>3549</v>
      </c>
      <c r="B569" s="6" t="s">
        <v>3550</v>
      </c>
      <c r="C569" s="5" t="s">
        <v>58</v>
      </c>
      <c r="D569" s="5" t="s">
        <v>35</v>
      </c>
      <c r="E569" s="5"/>
      <c r="F569" s="6" t="s">
        <v>3596</v>
      </c>
      <c r="G569" s="6"/>
      <c r="H569" s="6"/>
      <c r="I569" s="5" t="s">
        <v>38</v>
      </c>
      <c r="J569" s="5" t="s">
        <v>52</v>
      </c>
      <c r="K569" s="6" t="s">
        <v>3597</v>
      </c>
      <c r="L569" s="6" t="s">
        <v>2227</v>
      </c>
      <c r="M569" s="5" t="s">
        <v>63</v>
      </c>
      <c r="N569" s="8"/>
      <c r="O569" s="8"/>
      <c r="P569" s="8"/>
      <c r="Q569" s="5"/>
      <c r="R569" s="8"/>
      <c r="S569" s="8" t="s">
        <v>3598</v>
      </c>
      <c r="T569" s="8" t="s">
        <v>3599</v>
      </c>
      <c r="U569" s="8" t="s">
        <v>3573</v>
      </c>
      <c r="V569" s="8" t="s">
        <v>3600</v>
      </c>
      <c r="W569" s="8"/>
      <c r="X569" s="8"/>
      <c r="Y569" s="5" t="s">
        <v>1918</v>
      </c>
      <c r="Z569" s="10" t="str">
        <f aca="false">REPLACE(AA569,SEARCH("M5-",AA569),LEN(AB569),AC569)</f>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AA569" s="8" t="s">
        <v>3601</v>
      </c>
      <c r="AB569" s="8" t="str">
        <f aca="false">IF(D569&lt;&gt;"No hacer",CONCATENATE(A569,"-",LEFT(C569),"-",IF(A568&lt;&gt;A569,1,IF(C568=C569,RIGHT(AB568)+1,1))))</f>
        <v>M5-MyM-20a-A-5</v>
      </c>
      <c r="AC569" s="8" t="str">
        <f aca="false">CONCATENATE(AB569,"-BR")</f>
        <v>M5-MyM-20a-A-5-BR</v>
      </c>
      <c r="AD569" s="5" t="s">
        <v>46</v>
      </c>
      <c r="AE569" s="5"/>
      <c r="AF569" s="5"/>
    </row>
    <row r="570" customFormat="false" ht="75" hidden="false" customHeight="true" outlineLevel="0" collapsed="false">
      <c r="A570" s="5" t="s">
        <v>3602</v>
      </c>
      <c r="B570" s="6" t="s">
        <v>3603</v>
      </c>
      <c r="C570" s="5" t="s">
        <v>34</v>
      </c>
      <c r="D570" s="5" t="s">
        <v>35</v>
      </c>
      <c r="E570" s="5"/>
      <c r="F570" s="6" t="s">
        <v>3604</v>
      </c>
      <c r="G570" s="6"/>
      <c r="H570" s="6"/>
      <c r="I570" s="5" t="s">
        <v>38</v>
      </c>
      <c r="J570" s="5" t="s">
        <v>586</v>
      </c>
      <c r="K570" s="6" t="s">
        <v>3605</v>
      </c>
      <c r="L570" s="6" t="s">
        <v>3606</v>
      </c>
      <c r="M570" s="5" t="s">
        <v>41</v>
      </c>
      <c r="N570" s="8" t="s">
        <v>3607</v>
      </c>
      <c r="O570" s="6" t="s">
        <v>3608</v>
      </c>
      <c r="P570" s="8" t="s">
        <v>3609</v>
      </c>
      <c r="Q570" s="5" t="s">
        <v>51</v>
      </c>
      <c r="R570" s="8"/>
      <c r="S570" s="8"/>
      <c r="T570" s="8"/>
      <c r="U570" s="8"/>
      <c r="V570" s="8"/>
      <c r="W570" s="8"/>
      <c r="X570" s="8"/>
      <c r="Y570" s="5" t="s">
        <v>1918</v>
      </c>
      <c r="Z570" s="10" t="str">
        <f aca="false">REPLACE(AA570,SEARCH("M5-",AA570),LEN(AB570),AC570)</f>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AA570" s="8" t="s">
        <v>3610</v>
      </c>
      <c r="AB570" s="8" t="str">
        <f aca="false">IF(D570&lt;&gt;"No hacer",CONCATENATE(A570,"-",LEFT(C570),"-",IF(A569&lt;&gt;A570,1,IF(C569=C570,RIGHT(AB569)+1,1))))</f>
        <v>M5-MyM-21a-I-1</v>
      </c>
      <c r="AC570" s="8" t="str">
        <f aca="false">CONCATENATE(AB570,"-BR")</f>
        <v>M5-MyM-21a-I-1-BR</v>
      </c>
      <c r="AD570" s="5" t="s">
        <v>46</v>
      </c>
      <c r="AE570" s="5"/>
      <c r="AF570" s="5"/>
    </row>
    <row r="571" customFormat="false" ht="75" hidden="false" customHeight="true" outlineLevel="0" collapsed="false">
      <c r="A571" s="5" t="s">
        <v>3602</v>
      </c>
      <c r="B571" s="6" t="s">
        <v>3603</v>
      </c>
      <c r="C571" s="5" t="s">
        <v>48</v>
      </c>
      <c r="D571" s="5" t="s">
        <v>35</v>
      </c>
      <c r="E571" s="5"/>
      <c r="F571" s="6" t="s">
        <v>3611</v>
      </c>
      <c r="G571" s="6"/>
      <c r="H571" s="6"/>
      <c r="I571" s="5" t="s">
        <v>38</v>
      </c>
      <c r="J571" s="5" t="s">
        <v>52</v>
      </c>
      <c r="K571" s="6" t="s">
        <v>3612</v>
      </c>
      <c r="L571" s="6" t="s">
        <v>3613</v>
      </c>
      <c r="M571" s="5" t="s">
        <v>41</v>
      </c>
      <c r="N571" s="8" t="s">
        <v>3607</v>
      </c>
      <c r="O571" s="6" t="s">
        <v>3614</v>
      </c>
      <c r="P571" s="8" t="s">
        <v>3615</v>
      </c>
      <c r="Q571" s="5" t="s">
        <v>51</v>
      </c>
      <c r="R571" s="8"/>
      <c r="S571" s="8"/>
      <c r="T571" s="8"/>
      <c r="U571" s="8"/>
      <c r="V571" s="8"/>
      <c r="W571" s="8"/>
      <c r="X571" s="8"/>
      <c r="Y571" s="5" t="s">
        <v>1918</v>
      </c>
      <c r="Z571" s="10" t="str">
        <f aca="false">REPLACE(AA571,SEARCH("M5-",AA571),LEN(AB571),AC571)</f>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AA571" s="8" t="s">
        <v>3616</v>
      </c>
      <c r="AB571" s="8" t="str">
        <f aca="false">IF(D571&lt;&gt;"No hacer",CONCATENATE(A571,"-",LEFT(C571),"-",IF(A570&lt;&gt;A571,1,IF(C570=C571,RIGHT(AB570)+1,1))))</f>
        <v>M5-MyM-21a-E-1</v>
      </c>
      <c r="AC571" s="8" t="str">
        <f aca="false">CONCATENATE(AB571,"-BR")</f>
        <v>M5-MyM-21a-E-1-BR</v>
      </c>
      <c r="AD571" s="5" t="s">
        <v>46</v>
      </c>
      <c r="AE571" s="5"/>
      <c r="AF571" s="5"/>
    </row>
    <row r="572" customFormat="false" ht="75" hidden="false" customHeight="true" outlineLevel="0" collapsed="false">
      <c r="A572" s="5" t="s">
        <v>3602</v>
      </c>
      <c r="B572" s="6" t="s">
        <v>3603</v>
      </c>
      <c r="C572" s="5" t="s">
        <v>48</v>
      </c>
      <c r="D572" s="5" t="s">
        <v>35</v>
      </c>
      <c r="E572" s="5"/>
      <c r="F572" s="6" t="s">
        <v>3617</v>
      </c>
      <c r="G572" s="6"/>
      <c r="H572" s="6"/>
      <c r="I572" s="5" t="s">
        <v>38</v>
      </c>
      <c r="J572" s="5" t="s">
        <v>52</v>
      </c>
      <c r="K572" s="6" t="s">
        <v>3618</v>
      </c>
      <c r="L572" s="7" t="s">
        <v>3619</v>
      </c>
      <c r="M572" s="5" t="s">
        <v>41</v>
      </c>
      <c r="N572" s="8" t="s">
        <v>3607</v>
      </c>
      <c r="O572" s="6" t="s">
        <v>3620</v>
      </c>
      <c r="P572" s="8" t="s">
        <v>3621</v>
      </c>
      <c r="Q572" s="5" t="s">
        <v>51</v>
      </c>
      <c r="R572" s="8"/>
      <c r="S572" s="8"/>
      <c r="T572" s="8"/>
      <c r="U572" s="8"/>
      <c r="V572" s="8"/>
      <c r="W572" s="8"/>
      <c r="X572" s="8"/>
      <c r="Y572" s="5" t="s">
        <v>1918</v>
      </c>
      <c r="Z572" s="10" t="str">
        <f aca="false">REPLACE(AA572,SEARCH("M5-",AA572),LEN(AB572),AC572)</f>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AA572" s="8" t="s">
        <v>3622</v>
      </c>
      <c r="AB572" s="8" t="str">
        <f aca="false">IF(D572&lt;&gt;"No hacer",CONCATENATE(A572,"-",LEFT(C572),"-",IF(A571&lt;&gt;A572,1,IF(C571=C572,RIGHT(AB571)+1,1))))</f>
        <v>M5-MyM-21a-E-2</v>
      </c>
      <c r="AC572" s="8" t="str">
        <f aca="false">CONCATENATE(AB572,"-BR")</f>
        <v>M5-MyM-21a-E-2-BR</v>
      </c>
      <c r="AD572" s="5" t="s">
        <v>46</v>
      </c>
      <c r="AE572" s="5"/>
      <c r="AF572" s="5"/>
    </row>
    <row r="573" customFormat="false" ht="75" hidden="false" customHeight="true" outlineLevel="0" collapsed="false">
      <c r="A573" s="5" t="s">
        <v>3602</v>
      </c>
      <c r="B573" s="6" t="s">
        <v>3603</v>
      </c>
      <c r="C573" s="5" t="s">
        <v>48</v>
      </c>
      <c r="D573" s="5" t="s">
        <v>35</v>
      </c>
      <c r="E573" s="5"/>
      <c r="F573" s="6" t="s">
        <v>3623</v>
      </c>
      <c r="G573" s="6"/>
      <c r="H573" s="6"/>
      <c r="I573" s="5" t="s">
        <v>38</v>
      </c>
      <c r="J573" s="5" t="s">
        <v>52</v>
      </c>
      <c r="K573" s="6" t="s">
        <v>3624</v>
      </c>
      <c r="L573" s="6" t="s">
        <v>3625</v>
      </c>
      <c r="M573" s="5" t="s">
        <v>41</v>
      </c>
      <c r="N573" s="8" t="s">
        <v>3607</v>
      </c>
      <c r="O573" s="6" t="s">
        <v>3626</v>
      </c>
      <c r="P573" s="8" t="s">
        <v>3627</v>
      </c>
      <c r="Q573" s="5" t="s">
        <v>51</v>
      </c>
      <c r="R573" s="8"/>
      <c r="S573" s="8"/>
      <c r="T573" s="8"/>
      <c r="U573" s="8"/>
      <c r="V573" s="8"/>
      <c r="W573" s="8"/>
      <c r="X573" s="8"/>
      <c r="Y573" s="5" t="s">
        <v>1918</v>
      </c>
      <c r="Z573" s="10" t="str">
        <f aca="false">REPLACE(AA573,SEARCH("M5-",AA573),LEN(AB573),AC573)</f>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AA573" s="8" t="s">
        <v>3628</v>
      </c>
      <c r="AB573" s="8" t="str">
        <f aca="false">IF(D573&lt;&gt;"No hacer",CONCATENATE(A573,"-",LEFT(C573),"-",IF(A572&lt;&gt;A573,1,IF(C572=C573,RIGHT(AB572)+1,1))))</f>
        <v>M5-MyM-21a-E-3</v>
      </c>
      <c r="AC573" s="8" t="str">
        <f aca="false">CONCATENATE(AB573,"-BR")</f>
        <v>M5-MyM-21a-E-3-BR</v>
      </c>
      <c r="AD573" s="5" t="s">
        <v>46</v>
      </c>
      <c r="AE573" s="5"/>
      <c r="AF573" s="5"/>
    </row>
    <row r="574" customFormat="false" ht="75" hidden="false" customHeight="true" outlineLevel="0" collapsed="false">
      <c r="A574" s="5" t="s">
        <v>3602</v>
      </c>
      <c r="B574" s="6" t="s">
        <v>3603</v>
      </c>
      <c r="C574" s="5" t="s">
        <v>58</v>
      </c>
      <c r="D574" s="5" t="s">
        <v>35</v>
      </c>
      <c r="E574" s="5"/>
      <c r="F574" s="6" t="s">
        <v>3629</v>
      </c>
      <c r="G574" s="6"/>
      <c r="H574" s="6"/>
      <c r="I574" s="5" t="s">
        <v>38</v>
      </c>
      <c r="J574" s="5" t="s">
        <v>52</v>
      </c>
      <c r="K574" s="6" t="s">
        <v>3630</v>
      </c>
      <c r="L574" s="6" t="s">
        <v>3631</v>
      </c>
      <c r="M574" s="5" t="s">
        <v>63</v>
      </c>
      <c r="N574" s="8"/>
      <c r="O574" s="8"/>
      <c r="P574" s="8"/>
      <c r="Q574" s="5" t="s">
        <v>51</v>
      </c>
      <c r="R574" s="8"/>
      <c r="S574" s="8" t="s">
        <v>3632</v>
      </c>
      <c r="T574" s="8" t="s">
        <v>3633</v>
      </c>
      <c r="U574" s="8" t="s">
        <v>3522</v>
      </c>
      <c r="V574" s="8" t="s">
        <v>3634</v>
      </c>
      <c r="W574" s="8" t="s">
        <v>3635</v>
      </c>
      <c r="X574" s="8"/>
      <c r="Y574" s="5" t="s">
        <v>1918</v>
      </c>
      <c r="Z574" s="10" t="str">
        <f aca="false">REPLACE(AA574,SEARCH("M5-",AA574),LEN(AB574),AC574)</f>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AA574" s="8" t="s">
        <v>3636</v>
      </c>
      <c r="AB574" s="8" t="str">
        <f aca="false">IF(D574&lt;&gt;"No hacer",CONCATENATE(A574,"-",LEFT(C574),"-",IF(A573&lt;&gt;A574,1,IF(C573=C574,RIGHT(AB573)+1,1))))</f>
        <v>M5-MyM-21a-A-1</v>
      </c>
      <c r="AC574" s="8" t="str">
        <f aca="false">CONCATENATE(AB574,"-BR")</f>
        <v>M5-MyM-21a-A-1-BR</v>
      </c>
      <c r="AD574" s="5" t="s">
        <v>46</v>
      </c>
      <c r="AE574" s="5"/>
      <c r="AF574" s="5"/>
    </row>
    <row r="575" customFormat="false" ht="75" hidden="false" customHeight="true" outlineLevel="0" collapsed="false">
      <c r="A575" s="5" t="s">
        <v>3602</v>
      </c>
      <c r="B575" s="6" t="s">
        <v>3603</v>
      </c>
      <c r="C575" s="5" t="s">
        <v>58</v>
      </c>
      <c r="D575" s="5" t="s">
        <v>35</v>
      </c>
      <c r="E575" s="5"/>
      <c r="F575" s="6" t="s">
        <v>3637</v>
      </c>
      <c r="G575" s="6"/>
      <c r="H575" s="6"/>
      <c r="I575" s="5" t="s">
        <v>38</v>
      </c>
      <c r="J575" s="5" t="s">
        <v>52</v>
      </c>
      <c r="K575" s="6" t="s">
        <v>3638</v>
      </c>
      <c r="L575" s="6" t="s">
        <v>3639</v>
      </c>
      <c r="M575" s="5" t="s">
        <v>63</v>
      </c>
      <c r="N575" s="8"/>
      <c r="O575" s="8"/>
      <c r="P575" s="8"/>
      <c r="Q575" s="5" t="s">
        <v>51</v>
      </c>
      <c r="R575" s="8"/>
      <c r="S575" s="8" t="s">
        <v>3640</v>
      </c>
      <c r="T575" s="8" t="s">
        <v>3641</v>
      </c>
      <c r="U575" s="8" t="s">
        <v>3522</v>
      </c>
      <c r="V575" s="8" t="s">
        <v>3642</v>
      </c>
      <c r="W575" s="8" t="s">
        <v>3643</v>
      </c>
      <c r="X575" s="8"/>
      <c r="Y575" s="5" t="s">
        <v>1918</v>
      </c>
      <c r="Z575" s="10" t="str">
        <f aca="false">REPLACE(AA575,SEARCH("M5-",AA575),LEN(AB575),AC575)</f>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AA575" s="8" t="s">
        <v>3644</v>
      </c>
      <c r="AB575" s="8" t="str">
        <f aca="false">IF(D575&lt;&gt;"No hacer",CONCATENATE(A575,"-",LEFT(C575),"-",IF(A574&lt;&gt;A575,1,IF(C574=C575,RIGHT(AB574)+1,1))))</f>
        <v>M5-MyM-21a-A-2</v>
      </c>
      <c r="AC575" s="8" t="str">
        <f aca="false">CONCATENATE(AB575,"-BR")</f>
        <v>M5-MyM-21a-A-2-BR</v>
      </c>
      <c r="AD575" s="5" t="s">
        <v>46</v>
      </c>
      <c r="AE575" s="5"/>
      <c r="AF575" s="5"/>
    </row>
    <row r="576" customFormat="false" ht="75" hidden="false" customHeight="true" outlineLevel="0" collapsed="false">
      <c r="A576" s="5" t="s">
        <v>3602</v>
      </c>
      <c r="B576" s="6" t="s">
        <v>3603</v>
      </c>
      <c r="C576" s="5" t="s">
        <v>58</v>
      </c>
      <c r="D576" s="5" t="s">
        <v>35</v>
      </c>
      <c r="E576" s="5"/>
      <c r="F576" s="6" t="s">
        <v>3645</v>
      </c>
      <c r="G576" s="6"/>
      <c r="H576" s="6"/>
      <c r="I576" s="5" t="s">
        <v>38</v>
      </c>
      <c r="J576" s="5" t="s">
        <v>52</v>
      </c>
      <c r="K576" s="6" t="s">
        <v>3646</v>
      </c>
      <c r="L576" s="6" t="s">
        <v>3647</v>
      </c>
      <c r="M576" s="5" t="s">
        <v>63</v>
      </c>
      <c r="N576" s="8"/>
      <c r="O576" s="8"/>
      <c r="P576" s="8"/>
      <c r="Q576" s="5" t="s">
        <v>51</v>
      </c>
      <c r="R576" s="8"/>
      <c r="S576" s="8" t="s">
        <v>3648</v>
      </c>
      <c r="T576" s="8" t="s">
        <v>3649</v>
      </c>
      <c r="U576" s="8" t="s">
        <v>3522</v>
      </c>
      <c r="V576" s="8" t="s">
        <v>3650</v>
      </c>
      <c r="W576" s="8" t="s">
        <v>3651</v>
      </c>
      <c r="X576" s="8"/>
      <c r="Y576" s="5" t="s">
        <v>1918</v>
      </c>
      <c r="Z576" s="10" t="str">
        <f aca="false">REPLACE(AA576,SEARCH("M5-",AA576),LEN(AB576),AC576)</f>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AA576" s="8" t="s">
        <v>3652</v>
      </c>
      <c r="AB576" s="8" t="str">
        <f aca="false">IF(D576&lt;&gt;"No hacer",CONCATENATE(A576,"-",LEFT(C576),"-",IF(A575&lt;&gt;A576,1,IF(C575=C576,RIGHT(AB575)+1,1))))</f>
        <v>M5-MyM-21a-A-3</v>
      </c>
      <c r="AC576" s="8" t="str">
        <f aca="false">CONCATENATE(AB576,"-BR")</f>
        <v>M5-MyM-21a-A-3-BR</v>
      </c>
      <c r="AD576" s="5" t="s">
        <v>46</v>
      </c>
      <c r="AE576" s="5"/>
      <c r="AF576" s="5"/>
    </row>
    <row r="577" customFormat="false" ht="75" hidden="false" customHeight="true" outlineLevel="0" collapsed="false">
      <c r="A577" s="5" t="s">
        <v>3602</v>
      </c>
      <c r="B577" s="6" t="s">
        <v>3603</v>
      </c>
      <c r="C577" s="5" t="s">
        <v>58</v>
      </c>
      <c r="D577" s="5" t="s">
        <v>35</v>
      </c>
      <c r="E577" s="16"/>
      <c r="F577" s="6" t="s">
        <v>3653</v>
      </c>
      <c r="G577" s="6"/>
      <c r="H577" s="6"/>
      <c r="I577" s="5" t="s">
        <v>38</v>
      </c>
      <c r="J577" s="5" t="s">
        <v>52</v>
      </c>
      <c r="K577" s="6" t="s">
        <v>3654</v>
      </c>
      <c r="L577" s="6" t="s">
        <v>3647</v>
      </c>
      <c r="M577" s="5" t="s">
        <v>63</v>
      </c>
      <c r="N577" s="8"/>
      <c r="O577" s="8"/>
      <c r="P577" s="8"/>
      <c r="Q577" s="5" t="s">
        <v>51</v>
      </c>
      <c r="R577" s="8"/>
      <c r="S577" s="8" t="s">
        <v>3655</v>
      </c>
      <c r="T577" s="8" t="s">
        <v>3656</v>
      </c>
      <c r="U577" s="8" t="s">
        <v>3522</v>
      </c>
      <c r="V577" s="8" t="s">
        <v>3657</v>
      </c>
      <c r="W577" s="8" t="s">
        <v>3658</v>
      </c>
      <c r="X577" s="8"/>
      <c r="Y577" s="5" t="s">
        <v>1918</v>
      </c>
      <c r="Z577" s="10" t="str">
        <f aca="false">REPLACE(AA577,SEARCH("M5-",AA577),LEN(AB577),AC577)</f>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AA577" s="8" t="s">
        <v>3659</v>
      </c>
      <c r="AB577" s="8" t="str">
        <f aca="false">IF(D577&lt;&gt;"No hacer",CONCATENATE(A577,"-",LEFT(C577),"-",IF(A576&lt;&gt;A577,1,IF(C576=C577,RIGHT(AB576)+1,1))))</f>
        <v>M5-MyM-21a-A-4</v>
      </c>
      <c r="AC577" s="8" t="str">
        <f aca="false">CONCATENATE(AB577,"-BR")</f>
        <v>M5-MyM-21a-A-4-BR</v>
      </c>
      <c r="AD577" s="5" t="s">
        <v>46</v>
      </c>
      <c r="AE577" s="5"/>
      <c r="AF577" s="5"/>
    </row>
    <row r="578" customFormat="false" ht="75" hidden="false" customHeight="true" outlineLevel="0" collapsed="false">
      <c r="A578" s="5" t="s">
        <v>3602</v>
      </c>
      <c r="B578" s="6" t="s">
        <v>3603</v>
      </c>
      <c r="C578" s="5" t="s">
        <v>58</v>
      </c>
      <c r="D578" s="5" t="s">
        <v>35</v>
      </c>
      <c r="E578" s="16"/>
      <c r="F578" s="6" t="s">
        <v>3660</v>
      </c>
      <c r="G578" s="6"/>
      <c r="H578" s="6"/>
      <c r="I578" s="5" t="s">
        <v>38</v>
      </c>
      <c r="J578" s="5" t="s">
        <v>239</v>
      </c>
      <c r="K578" s="6" t="s">
        <v>3661</v>
      </c>
      <c r="L578" s="6" t="s">
        <v>3662</v>
      </c>
      <c r="M578" s="5" t="s">
        <v>63</v>
      </c>
      <c r="N578" s="8"/>
      <c r="O578" s="8"/>
      <c r="P578" s="8"/>
      <c r="Q578" s="5" t="s">
        <v>51</v>
      </c>
      <c r="R578" s="8"/>
      <c r="S578" s="8" t="s">
        <v>3663</v>
      </c>
      <c r="T578" s="8" t="s">
        <v>3664</v>
      </c>
      <c r="U578" s="8" t="s">
        <v>3665</v>
      </c>
      <c r="V578" s="8" t="s">
        <v>3666</v>
      </c>
      <c r="W578" s="8" t="s">
        <v>3667</v>
      </c>
      <c r="X578" s="8"/>
      <c r="Y578" s="5" t="s">
        <v>1918</v>
      </c>
      <c r="Z578" s="10" t="str">
        <f aca="false">REPLACE(AA578,SEARCH("M5-",AA578),LEN(AB578),AC578)</f>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AA578" s="8" t="s">
        <v>3668</v>
      </c>
      <c r="AB578" s="8" t="str">
        <f aca="false">IF(D578&lt;&gt;"No hacer",CONCATENATE(A578,"-",LEFT(C578),"-",IF(A577&lt;&gt;A578,1,IF(C577=C578,RIGHT(AB577)+1,1))))</f>
        <v>M5-MyM-21a-A-5</v>
      </c>
      <c r="AC578" s="8" t="str">
        <f aca="false">CONCATENATE(AB578,"-BR")</f>
        <v>M5-MyM-21a-A-5-BR</v>
      </c>
      <c r="AD578" s="5" t="s">
        <v>46</v>
      </c>
      <c r="AE578" s="5"/>
      <c r="AF578" s="5"/>
    </row>
    <row r="579" customFormat="false" ht="75" hidden="false" customHeight="true" outlineLevel="0" collapsed="false">
      <c r="A579" s="5" t="s">
        <v>3669</v>
      </c>
      <c r="B579" s="6" t="s">
        <v>3670</v>
      </c>
      <c r="C579" s="5" t="s">
        <v>34</v>
      </c>
      <c r="D579" s="5" t="s">
        <v>35</v>
      </c>
      <c r="E579" s="16"/>
      <c r="F579" s="6" t="s">
        <v>3671</v>
      </c>
      <c r="G579" s="6"/>
      <c r="H579" s="6"/>
      <c r="I579" s="5" t="s">
        <v>38</v>
      </c>
      <c r="J579" s="5" t="s">
        <v>1807</v>
      </c>
      <c r="K579" s="6" t="s">
        <v>3672</v>
      </c>
      <c r="L579" s="6" t="s">
        <v>3673</v>
      </c>
      <c r="M579" s="5" t="s">
        <v>41</v>
      </c>
      <c r="N579" s="8" t="s">
        <v>2120</v>
      </c>
      <c r="O579" s="20" t="s">
        <v>3674</v>
      </c>
      <c r="P579" s="8"/>
      <c r="Q579" s="5"/>
      <c r="R579" s="8"/>
      <c r="S579" s="8"/>
      <c r="T579" s="8"/>
      <c r="U579" s="8"/>
      <c r="V579" s="8"/>
      <c r="W579" s="8"/>
      <c r="X579" s="8"/>
      <c r="Y579" s="5" t="s">
        <v>1918</v>
      </c>
      <c r="Z579" s="10" t="str">
        <f aca="false">REPLACE(AA579,SEARCH("M5-",AA579),LEN(AB579),AC579)</f>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AA579" s="8" t="s">
        <v>3675</v>
      </c>
      <c r="AB579" s="8" t="str">
        <f aca="false">IF(D579&lt;&gt;"No hacer",CONCATENATE(A579,"-",LEFT(C579),"-",IF(A578&lt;&gt;A579,1,IF(C578=C579,RIGHT(AB578)+1,1))))</f>
        <v>M5-MyM-21b-I-1</v>
      </c>
      <c r="AC579" s="8" t="str">
        <f aca="false">CONCATENATE(AB579,"-BR")</f>
        <v>M5-MyM-21b-I-1-BR</v>
      </c>
      <c r="AD579" s="5" t="s">
        <v>46</v>
      </c>
      <c r="AE579" s="5"/>
      <c r="AF579" s="5"/>
    </row>
    <row r="580" customFormat="false" ht="75" hidden="false" customHeight="true" outlineLevel="0" collapsed="false">
      <c r="A580" s="5" t="s">
        <v>3669</v>
      </c>
      <c r="B580" s="6" t="s">
        <v>3670</v>
      </c>
      <c r="C580" s="5" t="s">
        <v>48</v>
      </c>
      <c r="D580" s="5" t="s">
        <v>35</v>
      </c>
      <c r="E580" s="5"/>
      <c r="F580" s="6" t="s">
        <v>3676</v>
      </c>
      <c r="G580" s="6"/>
      <c r="H580" s="6"/>
      <c r="I580" s="5" t="s">
        <v>38</v>
      </c>
      <c r="J580" s="5" t="s">
        <v>1807</v>
      </c>
      <c r="K580" s="6" t="s">
        <v>3677</v>
      </c>
      <c r="L580" s="6" t="s">
        <v>3678</v>
      </c>
      <c r="M580" s="5" t="s">
        <v>63</v>
      </c>
      <c r="N580" s="8"/>
      <c r="O580" s="8"/>
      <c r="P580" s="8"/>
      <c r="Q580" s="5" t="s">
        <v>51</v>
      </c>
      <c r="R580" s="8"/>
      <c r="S580" s="8" t="s">
        <v>3679</v>
      </c>
      <c r="T580" s="8" t="s">
        <v>3680</v>
      </c>
      <c r="U580" s="8" t="s">
        <v>3681</v>
      </c>
      <c r="V580" s="8" t="s">
        <v>3682</v>
      </c>
      <c r="W580" s="8"/>
      <c r="X580" s="8"/>
      <c r="Y580" s="5" t="s">
        <v>1918</v>
      </c>
      <c r="Z580" s="10" t="str">
        <f aca="false">REPLACE(AA580,SEARCH("M5-",AA580),LEN(AB580),AC580)</f>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AA580" s="8" t="s">
        <v>3683</v>
      </c>
      <c r="AB580" s="8" t="str">
        <f aca="false">IF(D580&lt;&gt;"No hacer",CONCATENATE(A580,"-",LEFT(C580),"-",IF(A579&lt;&gt;A580,1,IF(C579=C580,RIGHT(AB579)+1,1))))</f>
        <v>M5-MyM-21b-E-1</v>
      </c>
      <c r="AC580" s="8" t="str">
        <f aca="false">CONCATENATE(AB580,"-BR")</f>
        <v>M5-MyM-21b-E-1-BR</v>
      </c>
      <c r="AD580" s="5" t="s">
        <v>46</v>
      </c>
      <c r="AE580" s="5"/>
      <c r="AF580" s="5"/>
    </row>
    <row r="581" customFormat="false" ht="75" hidden="false" customHeight="true" outlineLevel="0" collapsed="false">
      <c r="A581" s="5" t="s">
        <v>3669</v>
      </c>
      <c r="B581" s="6" t="s">
        <v>3670</v>
      </c>
      <c r="C581" s="5" t="s">
        <v>58</v>
      </c>
      <c r="D581" s="5" t="s">
        <v>35</v>
      </c>
      <c r="E581" s="5"/>
      <c r="F581" s="6" t="s">
        <v>3684</v>
      </c>
      <c r="G581" s="6"/>
      <c r="H581" s="6"/>
      <c r="I581" s="5" t="s">
        <v>38</v>
      </c>
      <c r="J581" s="5" t="s">
        <v>3009</v>
      </c>
      <c r="K581" s="6" t="s">
        <v>3685</v>
      </c>
      <c r="L581" s="6" t="s">
        <v>3686</v>
      </c>
      <c r="M581" s="5" t="s">
        <v>63</v>
      </c>
      <c r="N581" s="8"/>
      <c r="O581" s="8"/>
      <c r="P581" s="8"/>
      <c r="Q581" s="5" t="s">
        <v>51</v>
      </c>
      <c r="R581" s="8"/>
      <c r="S581" s="8" t="s">
        <v>3687</v>
      </c>
      <c r="T581" s="8" t="s">
        <v>3680</v>
      </c>
      <c r="U581" s="8" t="s">
        <v>3688</v>
      </c>
      <c r="V581" s="8" t="s">
        <v>3689</v>
      </c>
      <c r="W581" s="8"/>
      <c r="X581" s="8"/>
      <c r="Y581" s="5" t="s">
        <v>1918</v>
      </c>
      <c r="Z581" s="10" t="str">
        <f aca="false">REPLACE(AA581,SEARCH("M5-",AA581),LEN(AB581),AC581)</f>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AA581" s="8" t="s">
        <v>3690</v>
      </c>
      <c r="AB581" s="8" t="str">
        <f aca="false">IF(D581&lt;&gt;"No hacer",CONCATENATE(A581,"-",LEFT(C581),"-",IF(A580&lt;&gt;A581,1,IF(C580=C581,RIGHT(AB580)+1,1))))</f>
        <v>M5-MyM-21b-A-1</v>
      </c>
      <c r="AC581" s="8" t="str">
        <f aca="false">CONCATENATE(AB581,"-BR")</f>
        <v>M5-MyM-21b-A-1-BR</v>
      </c>
      <c r="AD581" s="5" t="s">
        <v>46</v>
      </c>
      <c r="AE581" s="5"/>
      <c r="AF581" s="5"/>
    </row>
    <row r="582" customFormat="false" ht="75" hidden="false" customHeight="true" outlineLevel="0" collapsed="false">
      <c r="A582" s="5" t="s">
        <v>3669</v>
      </c>
      <c r="B582" s="6" t="s">
        <v>3670</v>
      </c>
      <c r="C582" s="5" t="s">
        <v>58</v>
      </c>
      <c r="D582" s="5" t="s">
        <v>35</v>
      </c>
      <c r="E582" s="5"/>
      <c r="F582" s="6" t="s">
        <v>3691</v>
      </c>
      <c r="G582" s="6"/>
      <c r="H582" s="6"/>
      <c r="I582" s="5" t="s">
        <v>38</v>
      </c>
      <c r="J582" s="5" t="s">
        <v>3009</v>
      </c>
      <c r="K582" s="6" t="s">
        <v>3692</v>
      </c>
      <c r="L582" s="6" t="s">
        <v>3693</v>
      </c>
      <c r="M582" s="5" t="s">
        <v>63</v>
      </c>
      <c r="N582" s="8"/>
      <c r="O582" s="8"/>
      <c r="P582" s="8"/>
      <c r="Q582" s="5" t="s">
        <v>51</v>
      </c>
      <c r="R582" s="8"/>
      <c r="S582" s="8" t="s">
        <v>3694</v>
      </c>
      <c r="T582" s="8" t="s">
        <v>3680</v>
      </c>
      <c r="U582" s="8" t="s">
        <v>3695</v>
      </c>
      <c r="V582" s="8" t="s">
        <v>3696</v>
      </c>
      <c r="W582" s="8"/>
      <c r="X582" s="8"/>
      <c r="Y582" s="5" t="s">
        <v>1918</v>
      </c>
      <c r="Z582" s="10" t="str">
        <f aca="false">REPLACE(AA582,SEARCH("M5-",AA582),LEN(AB582),AC582)</f>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AA582" s="8" t="s">
        <v>3697</v>
      </c>
      <c r="AB582" s="8" t="str">
        <f aca="false">IF(D582&lt;&gt;"No hacer",CONCATENATE(A582,"-",LEFT(C582),"-",IF(A581&lt;&gt;A582,1,IF(C581=C582,RIGHT(AB581)+1,1))))</f>
        <v>M5-MyM-21b-A-2</v>
      </c>
      <c r="AC582" s="8" t="str">
        <f aca="false">CONCATENATE(AB582,"-BR")</f>
        <v>M5-MyM-21b-A-2-BR</v>
      </c>
      <c r="AD582" s="5" t="s">
        <v>46</v>
      </c>
      <c r="AE582" s="5"/>
      <c r="AF582" s="5"/>
    </row>
    <row r="583" customFormat="false" ht="75" hidden="false" customHeight="true" outlineLevel="0" collapsed="false">
      <c r="A583" s="5" t="s">
        <v>3669</v>
      </c>
      <c r="B583" s="6" t="s">
        <v>3670</v>
      </c>
      <c r="C583" s="5" t="s">
        <v>58</v>
      </c>
      <c r="D583" s="5" t="s">
        <v>35</v>
      </c>
      <c r="E583" s="5"/>
      <c r="F583" s="6" t="s">
        <v>3698</v>
      </c>
      <c r="G583" s="6"/>
      <c r="H583" s="6"/>
      <c r="I583" s="5" t="s">
        <v>38</v>
      </c>
      <c r="J583" s="5" t="s">
        <v>3009</v>
      </c>
      <c r="K583" s="6" t="s">
        <v>3699</v>
      </c>
      <c r="L583" s="6" t="s">
        <v>3700</v>
      </c>
      <c r="M583" s="5" t="s">
        <v>63</v>
      </c>
      <c r="N583" s="8"/>
      <c r="O583" s="8"/>
      <c r="P583" s="8"/>
      <c r="Q583" s="5" t="s">
        <v>51</v>
      </c>
      <c r="R583" s="8"/>
      <c r="S583" s="8" t="s">
        <v>3701</v>
      </c>
      <c r="T583" s="8" t="s">
        <v>3680</v>
      </c>
      <c r="U583" s="8" t="s">
        <v>3702</v>
      </c>
      <c r="V583" s="8" t="s">
        <v>3703</v>
      </c>
      <c r="W583" s="8"/>
      <c r="X583" s="8"/>
      <c r="Y583" s="5" t="s">
        <v>1918</v>
      </c>
      <c r="Z583" s="10" t="str">
        <f aca="false">REPLACE(AA583,SEARCH("M5-",AA583),LEN(AB583),AC583)</f>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AA583" s="8" t="s">
        <v>3704</v>
      </c>
      <c r="AB583" s="8" t="str">
        <f aca="false">IF(D583&lt;&gt;"No hacer",CONCATENATE(A583,"-",LEFT(C583),"-",IF(A582&lt;&gt;A583,1,IF(C582=C583,RIGHT(AB582)+1,1))))</f>
        <v>M5-MyM-21b-A-3</v>
      </c>
      <c r="AC583" s="8" t="str">
        <f aca="false">CONCATENATE(AB583,"-BR")</f>
        <v>M5-MyM-21b-A-3-BR</v>
      </c>
      <c r="AD583" s="5" t="s">
        <v>46</v>
      </c>
      <c r="AE583" s="5"/>
      <c r="AF583" s="5"/>
    </row>
    <row r="584" customFormat="false" ht="75" hidden="false" customHeight="true" outlineLevel="0" collapsed="false">
      <c r="A584" s="5" t="s">
        <v>3669</v>
      </c>
      <c r="B584" s="6" t="s">
        <v>3670</v>
      </c>
      <c r="C584" s="5" t="s">
        <v>58</v>
      </c>
      <c r="D584" s="5" t="s">
        <v>35</v>
      </c>
      <c r="E584" s="5"/>
      <c r="F584" s="6" t="s">
        <v>3705</v>
      </c>
      <c r="G584" s="6"/>
      <c r="H584" s="6"/>
      <c r="I584" s="5" t="s">
        <v>38</v>
      </c>
      <c r="J584" s="5" t="s">
        <v>52</v>
      </c>
      <c r="K584" s="6" t="s">
        <v>3706</v>
      </c>
      <c r="L584" s="6" t="s">
        <v>3707</v>
      </c>
      <c r="M584" s="5" t="s">
        <v>63</v>
      </c>
      <c r="N584" s="8"/>
      <c r="O584" s="8"/>
      <c r="P584" s="8"/>
      <c r="Q584" s="5" t="s">
        <v>51</v>
      </c>
      <c r="R584" s="8"/>
      <c r="S584" s="8" t="s">
        <v>3708</v>
      </c>
      <c r="T584" s="8" t="s">
        <v>3680</v>
      </c>
      <c r="U584" s="8" t="s">
        <v>3709</v>
      </c>
      <c r="V584" s="8" t="s">
        <v>3710</v>
      </c>
      <c r="W584" s="8"/>
      <c r="X584" s="8"/>
      <c r="Y584" s="5" t="s">
        <v>1918</v>
      </c>
      <c r="Z584" s="10" t="str">
        <f aca="false">REPLACE(AA584,SEARCH("M5-",AA584),LEN(AB584),AC584)</f>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AA584" s="8" t="s">
        <v>3711</v>
      </c>
      <c r="AB584" s="8" t="str">
        <f aca="false">IF(D584&lt;&gt;"No hacer",CONCATENATE(A584,"-",LEFT(C584),"-",IF(A583&lt;&gt;A584,1,IF(C583=C584,RIGHT(AB583)+1,1))))</f>
        <v>M5-MyM-21b-A-4</v>
      </c>
      <c r="AC584" s="8" t="str">
        <f aca="false">CONCATENATE(AB584,"-BR")</f>
        <v>M5-MyM-21b-A-4-BR</v>
      </c>
      <c r="AD584" s="5" t="s">
        <v>46</v>
      </c>
      <c r="AE584" s="5"/>
      <c r="AF584" s="5"/>
    </row>
    <row r="585" customFormat="false" ht="75" hidden="false" customHeight="true" outlineLevel="0" collapsed="false">
      <c r="A585" s="5" t="s">
        <v>3669</v>
      </c>
      <c r="B585" s="6" t="s">
        <v>3670</v>
      </c>
      <c r="C585" s="5" t="s">
        <v>58</v>
      </c>
      <c r="D585" s="5" t="s">
        <v>35</v>
      </c>
      <c r="E585" s="5"/>
      <c r="F585" s="6" t="s">
        <v>3712</v>
      </c>
      <c r="G585" s="6"/>
      <c r="H585" s="6"/>
      <c r="I585" s="5"/>
      <c r="J585" s="5" t="s">
        <v>1807</v>
      </c>
      <c r="K585" s="6" t="s">
        <v>3713</v>
      </c>
      <c r="L585" s="6" t="s">
        <v>3714</v>
      </c>
      <c r="M585" s="5" t="s">
        <v>63</v>
      </c>
      <c r="N585" s="8"/>
      <c r="O585" s="8"/>
      <c r="P585" s="8"/>
      <c r="Q585" s="5" t="s">
        <v>51</v>
      </c>
      <c r="R585" s="8"/>
      <c r="S585" s="8" t="s">
        <v>3715</v>
      </c>
      <c r="T585" s="8" t="s">
        <v>3680</v>
      </c>
      <c r="U585" s="8" t="s">
        <v>3716</v>
      </c>
      <c r="V585" s="8" t="s">
        <v>3717</v>
      </c>
      <c r="W585" s="8"/>
      <c r="X585" s="8"/>
      <c r="Y585" s="5" t="s">
        <v>1918</v>
      </c>
      <c r="Z585" s="10" t="str">
        <f aca="false">REPLACE(AA585,SEARCH("M5-",AA585),LEN(AB585),AC585)</f>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AA585" s="8" t="s">
        <v>3718</v>
      </c>
      <c r="AB585" s="8" t="str">
        <f aca="false">IF(D585&lt;&gt;"No hacer",CONCATENATE(A585,"-",LEFT(C585),"-",IF(A584&lt;&gt;A585,1,IF(C584=C585,RIGHT(AB584)+1,1))))</f>
        <v>M5-MyM-21b-A-5</v>
      </c>
      <c r="AC585" s="8" t="str">
        <f aca="false">CONCATENATE(AB585,"-BR")</f>
        <v>M5-MyM-21b-A-5-BR</v>
      </c>
      <c r="AD585" s="5" t="s">
        <v>46</v>
      </c>
      <c r="AE585" s="5"/>
      <c r="AF585" s="5"/>
    </row>
    <row r="586" customFormat="false" ht="75" hidden="false" customHeight="true" outlineLevel="0" collapsed="false">
      <c r="A586" s="5" t="s">
        <v>3719</v>
      </c>
      <c r="B586" s="6" t="s">
        <v>3720</v>
      </c>
      <c r="C586" s="5" t="s">
        <v>34</v>
      </c>
      <c r="D586" s="5" t="s">
        <v>35</v>
      </c>
      <c r="E586" s="5"/>
      <c r="F586" s="7" t="s">
        <v>3721</v>
      </c>
      <c r="G586" s="7"/>
      <c r="H586" s="6"/>
      <c r="I586" s="5" t="s">
        <v>38</v>
      </c>
      <c r="J586" s="5" t="s">
        <v>239</v>
      </c>
      <c r="K586" s="6" t="s">
        <v>3722</v>
      </c>
      <c r="L586" s="6" t="s">
        <v>3723</v>
      </c>
      <c r="M586" s="5" t="s">
        <v>41</v>
      </c>
      <c r="N586" s="8" t="s">
        <v>3724</v>
      </c>
      <c r="O586" s="6" t="s">
        <v>3725</v>
      </c>
      <c r="P586" s="8"/>
      <c r="Q586" s="5"/>
      <c r="R586" s="8"/>
      <c r="S586" s="8"/>
      <c r="T586" s="8"/>
      <c r="U586" s="8"/>
      <c r="V586" s="8"/>
      <c r="W586" s="8"/>
      <c r="X586" s="8"/>
      <c r="Y586" s="5" t="s">
        <v>1918</v>
      </c>
      <c r="Z586" s="10" t="str">
        <f aca="false">REPLACE(AA586,SEARCH("M5-",AA586),LEN(AB586),AC586)</f>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AA586" s="10" t="s">
        <v>3726</v>
      </c>
      <c r="AB586" s="8" t="str">
        <f aca="false">IF(D586&lt;&gt;"No hacer",CONCATENATE(A586,"-",LEFT(C586),"-",IF(A585&lt;&gt;A586,1,IF(C585=C586,RIGHT(AB585)+1,1))))</f>
        <v>M5-MyM-32a-I-1</v>
      </c>
      <c r="AC586" s="8" t="str">
        <f aca="false">CONCATENATE(AB586,"-BR")</f>
        <v>M5-MyM-32a-I-1-BR</v>
      </c>
      <c r="AD586" s="5" t="s">
        <v>46</v>
      </c>
      <c r="AE586" s="5" t="s">
        <v>351</v>
      </c>
      <c r="AF586" s="5"/>
    </row>
    <row r="587" customFormat="false" ht="75" hidden="false" customHeight="true" outlineLevel="0" collapsed="false">
      <c r="A587" s="5" t="s">
        <v>3719</v>
      </c>
      <c r="B587" s="6" t="s">
        <v>3720</v>
      </c>
      <c r="C587" s="5" t="s">
        <v>34</v>
      </c>
      <c r="D587" s="5" t="s">
        <v>35</v>
      </c>
      <c r="E587" s="5"/>
      <c r="F587" s="7" t="s">
        <v>3721</v>
      </c>
      <c r="G587" s="7"/>
      <c r="H587" s="6"/>
      <c r="I587" s="5" t="s">
        <v>38</v>
      </c>
      <c r="J587" s="5" t="s">
        <v>239</v>
      </c>
      <c r="K587" s="6" t="s">
        <v>3727</v>
      </c>
      <c r="L587" s="6" t="s">
        <v>3728</v>
      </c>
      <c r="M587" s="5" t="s">
        <v>41</v>
      </c>
      <c r="N587" s="8" t="s">
        <v>3724</v>
      </c>
      <c r="O587" s="6" t="s">
        <v>3729</v>
      </c>
      <c r="P587" s="8"/>
      <c r="Q587" s="5"/>
      <c r="R587" s="8"/>
      <c r="S587" s="8"/>
      <c r="T587" s="8"/>
      <c r="U587" s="8"/>
      <c r="V587" s="8"/>
      <c r="W587" s="8"/>
      <c r="X587" s="8"/>
      <c r="Y587" s="5" t="s">
        <v>1918</v>
      </c>
      <c r="Z587" s="10" t="str">
        <f aca="false">REPLACE(AA587,SEARCH("M5-",AA587),LEN(AB587),AC587)</f>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AA587" s="10" t="s">
        <v>3730</v>
      </c>
      <c r="AB587" s="8" t="str">
        <f aca="false">IF(D587&lt;&gt;"No hacer",CONCATENATE(A587,"-",LEFT(C587),"-",IF(A586&lt;&gt;A587,1,IF(C586=C587,RIGHT(AB586)+1,1))))</f>
        <v>M5-MyM-32a-I-2</v>
      </c>
      <c r="AC587" s="8" t="str">
        <f aca="false">CONCATENATE(AB587,"-BR")</f>
        <v>M5-MyM-32a-I-2-BR</v>
      </c>
      <c r="AD587" s="5" t="s">
        <v>46</v>
      </c>
      <c r="AE587" s="5" t="s">
        <v>351</v>
      </c>
      <c r="AF587" s="5"/>
    </row>
    <row r="588" customFormat="false" ht="75" hidden="false" customHeight="true" outlineLevel="0" collapsed="false">
      <c r="A588" s="5" t="s">
        <v>3719</v>
      </c>
      <c r="B588" s="6" t="s">
        <v>3720</v>
      </c>
      <c r="C588" s="5" t="s">
        <v>48</v>
      </c>
      <c r="D588" s="5" t="s">
        <v>35</v>
      </c>
      <c r="E588" s="5"/>
      <c r="F588" s="6" t="s">
        <v>3731</v>
      </c>
      <c r="G588" s="6"/>
      <c r="H588" s="6"/>
      <c r="I588" s="5" t="s">
        <v>38</v>
      </c>
      <c r="J588" s="5" t="s">
        <v>239</v>
      </c>
      <c r="K588" s="6" t="s">
        <v>3732</v>
      </c>
      <c r="L588" s="6" t="s">
        <v>3733</v>
      </c>
      <c r="M588" s="5" t="s">
        <v>41</v>
      </c>
      <c r="N588" s="8" t="s">
        <v>3724</v>
      </c>
      <c r="O588" s="6" t="s">
        <v>3734</v>
      </c>
      <c r="P588" s="8"/>
      <c r="Q588" s="5"/>
      <c r="R588" s="8"/>
      <c r="S588" s="8"/>
      <c r="T588" s="8"/>
      <c r="U588" s="8"/>
      <c r="V588" s="8"/>
      <c r="W588" s="8"/>
      <c r="X588" s="8"/>
      <c r="Y588" s="5" t="s">
        <v>1918</v>
      </c>
      <c r="Z588" s="10" t="str">
        <f aca="false">REPLACE(AA588,SEARCH("M5-",AA588),LEN(AB588),AC588)</f>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AA588" s="10" t="s">
        <v>3735</v>
      </c>
      <c r="AB588" s="8" t="str">
        <f aca="false">IF(D588&lt;&gt;"No hacer",CONCATENATE(A588,"-",LEFT(C588),"-",IF(A587&lt;&gt;A588,1,IF(C587=C588,RIGHT(AB587)+1,1))))</f>
        <v>M5-MyM-32a-E-1</v>
      </c>
      <c r="AC588" s="8" t="str">
        <f aca="false">CONCATENATE(AB588,"-BR")</f>
        <v>M5-MyM-32a-E-1-BR</v>
      </c>
      <c r="AD588" s="5" t="s">
        <v>46</v>
      </c>
      <c r="AE588" s="5" t="s">
        <v>351</v>
      </c>
      <c r="AF588" s="5"/>
    </row>
    <row r="589" customFormat="false" ht="75" hidden="false" customHeight="true" outlineLevel="0" collapsed="false">
      <c r="A589" s="5" t="s">
        <v>3736</v>
      </c>
      <c r="B589" s="6" t="s">
        <v>3737</v>
      </c>
      <c r="C589" s="5" t="s">
        <v>34</v>
      </c>
      <c r="D589" s="5" t="s">
        <v>35</v>
      </c>
      <c r="E589" s="5"/>
      <c r="F589" s="6" t="s">
        <v>3738</v>
      </c>
      <c r="G589" s="6"/>
      <c r="H589" s="6"/>
      <c r="I589" s="5" t="s">
        <v>38</v>
      </c>
      <c r="J589" s="5" t="s">
        <v>654</v>
      </c>
      <c r="K589" s="6" t="s">
        <v>3739</v>
      </c>
      <c r="L589" s="6" t="s">
        <v>3740</v>
      </c>
      <c r="M589" s="5" t="s">
        <v>41</v>
      </c>
      <c r="N589" s="8" t="s">
        <v>3741</v>
      </c>
      <c r="O589" s="6" t="s">
        <v>3742</v>
      </c>
      <c r="P589" s="8"/>
      <c r="Q589" s="5"/>
      <c r="R589" s="8"/>
      <c r="S589" s="8"/>
      <c r="T589" s="8"/>
      <c r="U589" s="8"/>
      <c r="V589" s="8"/>
      <c r="W589" s="8"/>
      <c r="X589" s="8"/>
      <c r="Y589" s="5" t="s">
        <v>1918</v>
      </c>
      <c r="Z589" s="10" t="str">
        <f aca="false">REPLACE(AA589,SEARCH("M5-",AA589),LEN(AB589),AC589)</f>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89" s="10" t="s">
        <v>3743</v>
      </c>
      <c r="AB589" s="8" t="str">
        <f aca="false">IF(D589&lt;&gt;"No hacer",CONCATENATE(A589,"-",LEFT(C589),"-",IF(A588&lt;&gt;A589,1,IF(C588=C589,RIGHT(AB588)+1,1))))</f>
        <v>M5-MyM-13a-I-1</v>
      </c>
      <c r="AC589" s="8" t="str">
        <f aca="false">CONCATENATE(AB589,"-BR")</f>
        <v>M5-MyM-13a-I-1-BR</v>
      </c>
      <c r="AD589" s="5"/>
      <c r="AE589" s="5" t="s">
        <v>351</v>
      </c>
      <c r="AF589" s="5"/>
    </row>
    <row r="590" customFormat="false" ht="75" hidden="false" customHeight="true" outlineLevel="0" collapsed="false">
      <c r="A590" s="5" t="s">
        <v>3736</v>
      </c>
      <c r="B590" s="6" t="s">
        <v>3737</v>
      </c>
      <c r="C590" s="5" t="s">
        <v>48</v>
      </c>
      <c r="D590" s="5" t="s">
        <v>35</v>
      </c>
      <c r="E590" s="5"/>
      <c r="F590" s="6" t="s">
        <v>3744</v>
      </c>
      <c r="G590" s="6"/>
      <c r="H590" s="6"/>
      <c r="I590" s="5" t="s">
        <v>38</v>
      </c>
      <c r="J590" s="5" t="s">
        <v>52</v>
      </c>
      <c r="K590" s="6" t="s">
        <v>3745</v>
      </c>
      <c r="L590" s="6" t="s">
        <v>3746</v>
      </c>
      <c r="M590" s="5" t="s">
        <v>41</v>
      </c>
      <c r="N590" s="8" t="s">
        <v>3741</v>
      </c>
      <c r="O590" s="6" t="s">
        <v>3747</v>
      </c>
      <c r="P590" s="8"/>
      <c r="Q590" s="5"/>
      <c r="R590" s="8"/>
      <c r="S590" s="8"/>
      <c r="T590" s="8"/>
      <c r="U590" s="8"/>
      <c r="V590" s="8"/>
      <c r="W590" s="8"/>
      <c r="X590" s="8"/>
      <c r="Y590" s="5" t="s">
        <v>1918</v>
      </c>
      <c r="Z590" s="10" t="str">
        <f aca="false">REPLACE(AA590,SEARCH("M5-",AA590),LEN(AB590),AC590)</f>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AA590" s="10" t="s">
        <v>3748</v>
      </c>
      <c r="AB590" s="8" t="str">
        <f aca="false">IF(D590&lt;&gt;"No hacer",CONCATENATE(A590,"-",LEFT(C590),"-",IF(A589&lt;&gt;A590,1,IF(C589=C590,RIGHT(AB589)+1,1))))</f>
        <v>M5-MyM-13a-E-1</v>
      </c>
      <c r="AC590" s="8" t="str">
        <f aca="false">CONCATENATE(AB590,"-BR")</f>
        <v>M5-MyM-13a-E-1-BR</v>
      </c>
      <c r="AD590" s="5"/>
      <c r="AE590" s="5" t="s">
        <v>351</v>
      </c>
      <c r="AF590" s="5"/>
    </row>
    <row r="591" customFormat="false" ht="75" hidden="false" customHeight="true" outlineLevel="0" collapsed="false">
      <c r="A591" s="5" t="s">
        <v>3736</v>
      </c>
      <c r="B591" s="6" t="s">
        <v>3737</v>
      </c>
      <c r="C591" s="5" t="s">
        <v>58</v>
      </c>
      <c r="D591" s="5" t="s">
        <v>35</v>
      </c>
      <c r="E591" s="5"/>
      <c r="F591" s="6" t="s">
        <v>3749</v>
      </c>
      <c r="G591" s="6"/>
      <c r="H591" s="6"/>
      <c r="I591" s="5" t="s">
        <v>38</v>
      </c>
      <c r="J591" s="5" t="s">
        <v>52</v>
      </c>
      <c r="K591" s="6" t="s">
        <v>3750</v>
      </c>
      <c r="L591" s="6" t="s">
        <v>3746</v>
      </c>
      <c r="M591" s="5" t="s">
        <v>41</v>
      </c>
      <c r="N591" s="8" t="s">
        <v>3741</v>
      </c>
      <c r="O591" s="6" t="s">
        <v>3747</v>
      </c>
      <c r="P591" s="8"/>
      <c r="Q591" s="5"/>
      <c r="R591" s="8"/>
      <c r="S591" s="8"/>
      <c r="T591" s="8"/>
      <c r="U591" s="8"/>
      <c r="V591" s="8"/>
      <c r="W591" s="8"/>
      <c r="X591" s="8"/>
      <c r="Y591" s="5" t="s">
        <v>1918</v>
      </c>
      <c r="Z591" s="10" t="str">
        <f aca="false">REPLACE(AA591,SEARCH("M5-",AA591),LEN(AB591),AC591)</f>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AA591" s="10" t="s">
        <v>3751</v>
      </c>
      <c r="AB591" s="8" t="str">
        <f aca="false">IF(D591&lt;&gt;"No hacer",CONCATENATE(A591,"-",LEFT(C591),"-",IF(A590&lt;&gt;A591,1,IF(C590=C591,RIGHT(AB590)+1,1))))</f>
        <v>M5-MyM-13a-A-1</v>
      </c>
      <c r="AC591" s="8" t="str">
        <f aca="false">CONCATENATE(AB591,"-BR")</f>
        <v>M5-MyM-13a-A-1-BR</v>
      </c>
      <c r="AD591" s="5"/>
      <c r="AE591" s="5" t="s">
        <v>351</v>
      </c>
      <c r="AF591" s="5"/>
    </row>
    <row r="592" customFormat="false" ht="75" hidden="false" customHeight="true" outlineLevel="0" collapsed="false">
      <c r="A592" s="5" t="s">
        <v>3736</v>
      </c>
      <c r="B592" s="6" t="s">
        <v>3737</v>
      </c>
      <c r="C592" s="5" t="s">
        <v>58</v>
      </c>
      <c r="D592" s="5" t="s">
        <v>35</v>
      </c>
      <c r="E592" s="5"/>
      <c r="F592" s="6" t="s">
        <v>3752</v>
      </c>
      <c r="G592" s="6"/>
      <c r="H592" s="6"/>
      <c r="I592" s="5" t="s">
        <v>38</v>
      </c>
      <c r="J592" s="5" t="s">
        <v>52</v>
      </c>
      <c r="K592" s="6" t="s">
        <v>3753</v>
      </c>
      <c r="L592" s="6" t="s">
        <v>3746</v>
      </c>
      <c r="M592" s="5" t="s">
        <v>41</v>
      </c>
      <c r="N592" s="8" t="s">
        <v>3741</v>
      </c>
      <c r="O592" s="6" t="s">
        <v>3747</v>
      </c>
      <c r="P592" s="8"/>
      <c r="Q592" s="5"/>
      <c r="R592" s="8"/>
      <c r="S592" s="8"/>
      <c r="T592" s="8"/>
      <c r="U592" s="8"/>
      <c r="V592" s="8"/>
      <c r="W592" s="8"/>
      <c r="X592" s="8"/>
      <c r="Y592" s="5" t="s">
        <v>1918</v>
      </c>
      <c r="Z592" s="10" t="str">
        <f aca="false">REPLACE(AA592,SEARCH("M5-",AA592),LEN(AB592),AC592)</f>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AA592" s="10" t="s">
        <v>3754</v>
      </c>
      <c r="AB592" s="8" t="str">
        <f aca="false">IF(D592&lt;&gt;"No hacer",CONCATENATE(A592,"-",LEFT(C592),"-",IF(A591&lt;&gt;A592,1,IF(C591=C592,RIGHT(AB591)+1,1))))</f>
        <v>M5-MyM-13a-A-2</v>
      </c>
      <c r="AC592" s="8" t="str">
        <f aca="false">CONCATENATE(AB592,"-BR")</f>
        <v>M5-MyM-13a-A-2-BR</v>
      </c>
      <c r="AD592" s="5"/>
      <c r="AE592" s="5" t="s">
        <v>351</v>
      </c>
      <c r="AF592" s="5"/>
    </row>
    <row r="593" customFormat="false" ht="75" hidden="false" customHeight="true" outlineLevel="0" collapsed="false">
      <c r="A593" s="5" t="s">
        <v>3736</v>
      </c>
      <c r="B593" s="6" t="s">
        <v>3737</v>
      </c>
      <c r="C593" s="5" t="s">
        <v>58</v>
      </c>
      <c r="D593" s="5" t="s">
        <v>35</v>
      </c>
      <c r="E593" s="5"/>
      <c r="F593" s="6" t="s">
        <v>3755</v>
      </c>
      <c r="G593" s="6"/>
      <c r="H593" s="6"/>
      <c r="I593" s="5" t="s">
        <v>38</v>
      </c>
      <c r="J593" s="5" t="s">
        <v>52</v>
      </c>
      <c r="K593" s="6" t="s">
        <v>3756</v>
      </c>
      <c r="L593" s="6" t="s">
        <v>3746</v>
      </c>
      <c r="M593" s="5" t="s">
        <v>41</v>
      </c>
      <c r="N593" s="8" t="s">
        <v>3741</v>
      </c>
      <c r="O593" s="6" t="s">
        <v>3747</v>
      </c>
      <c r="P593" s="8"/>
      <c r="Q593" s="5"/>
      <c r="R593" s="8"/>
      <c r="S593" s="8"/>
      <c r="T593" s="8"/>
      <c r="U593" s="8"/>
      <c r="V593" s="8"/>
      <c r="W593" s="8"/>
      <c r="X593" s="8"/>
      <c r="Y593" s="5" t="s">
        <v>1918</v>
      </c>
      <c r="Z593" s="10" t="str">
        <f aca="false">REPLACE(AA593,SEARCH("M5-",AA593),LEN(AB593),AC593)</f>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AA593" s="10" t="s">
        <v>3757</v>
      </c>
      <c r="AB593" s="8" t="str">
        <f aca="false">IF(D593&lt;&gt;"No hacer",CONCATENATE(A593,"-",LEFT(C593),"-",IF(A592&lt;&gt;A593,1,IF(C592=C593,RIGHT(AB592)+1,1))))</f>
        <v>M5-MyM-13a-A-3</v>
      </c>
      <c r="AC593" s="8" t="str">
        <f aca="false">CONCATENATE(AB593,"-BR")</f>
        <v>M5-MyM-13a-A-3-BR</v>
      </c>
      <c r="AD593" s="5"/>
      <c r="AE593" s="5" t="s">
        <v>351</v>
      </c>
      <c r="AF593" s="5"/>
    </row>
    <row r="594" customFormat="false" ht="75" hidden="false" customHeight="true" outlineLevel="0" collapsed="false">
      <c r="A594" s="5" t="s">
        <v>3736</v>
      </c>
      <c r="B594" s="6" t="s">
        <v>3737</v>
      </c>
      <c r="C594" s="5" t="s">
        <v>58</v>
      </c>
      <c r="D594" s="5" t="s">
        <v>35</v>
      </c>
      <c r="E594" s="5"/>
      <c r="F594" s="6" t="s">
        <v>3758</v>
      </c>
      <c r="G594" s="6"/>
      <c r="H594" s="6"/>
      <c r="I594" s="5" t="s">
        <v>38</v>
      </c>
      <c r="J594" s="5" t="s">
        <v>52</v>
      </c>
      <c r="K594" s="6" t="s">
        <v>3759</v>
      </c>
      <c r="L594" s="6" t="s">
        <v>3746</v>
      </c>
      <c r="M594" s="5" t="s">
        <v>41</v>
      </c>
      <c r="N594" s="8" t="s">
        <v>3741</v>
      </c>
      <c r="O594" s="6" t="s">
        <v>3747</v>
      </c>
      <c r="P594" s="8"/>
      <c r="Q594" s="5"/>
      <c r="R594" s="8"/>
      <c r="S594" s="8"/>
      <c r="T594" s="8"/>
      <c r="U594" s="8"/>
      <c r="V594" s="8"/>
      <c r="W594" s="8"/>
      <c r="X594" s="8"/>
      <c r="Y594" s="5" t="s">
        <v>1918</v>
      </c>
      <c r="Z594" s="10" t="str">
        <f aca="false">REPLACE(AA594,SEARCH("M5-",AA594),LEN(AB594),AC594)</f>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AA594" s="10" t="s">
        <v>3760</v>
      </c>
      <c r="AB594" s="8" t="str">
        <f aca="false">IF(D594&lt;&gt;"No hacer",CONCATENATE(A594,"-",LEFT(C594),"-",IF(A593&lt;&gt;A594,1,IF(C593=C594,RIGHT(AB593)+1,1))))</f>
        <v>M5-MyM-13a-A-4</v>
      </c>
      <c r="AC594" s="8" t="str">
        <f aca="false">CONCATENATE(AB594,"-BR")</f>
        <v>M5-MyM-13a-A-4-BR</v>
      </c>
      <c r="AD594" s="5"/>
      <c r="AE594" s="5" t="s">
        <v>351</v>
      </c>
      <c r="AF594" s="5"/>
    </row>
    <row r="595" customFormat="false" ht="75" hidden="false" customHeight="true" outlineLevel="0" collapsed="false">
      <c r="A595" s="5" t="s">
        <v>3736</v>
      </c>
      <c r="B595" s="6" t="s">
        <v>3737</v>
      </c>
      <c r="C595" s="5" t="s">
        <v>58</v>
      </c>
      <c r="D595" s="5" t="s">
        <v>35</v>
      </c>
      <c r="E595" s="5"/>
      <c r="F595" s="6" t="s">
        <v>3761</v>
      </c>
      <c r="G595" s="6"/>
      <c r="H595" s="6"/>
      <c r="I595" s="5" t="s">
        <v>38</v>
      </c>
      <c r="J595" s="5" t="s">
        <v>52</v>
      </c>
      <c r="K595" s="6" t="s">
        <v>3762</v>
      </c>
      <c r="L595" s="6" t="s">
        <v>3746</v>
      </c>
      <c r="M595" s="5" t="s">
        <v>41</v>
      </c>
      <c r="N595" s="8" t="s">
        <v>3741</v>
      </c>
      <c r="O595" s="6" t="s">
        <v>3747</v>
      </c>
      <c r="P595" s="8"/>
      <c r="Q595" s="5"/>
      <c r="R595" s="8"/>
      <c r="S595" s="8"/>
      <c r="T595" s="8"/>
      <c r="U595" s="8"/>
      <c r="V595" s="8"/>
      <c r="W595" s="8"/>
      <c r="X595" s="8"/>
      <c r="Y595" s="5" t="s">
        <v>1918</v>
      </c>
      <c r="Z595" s="10" t="str">
        <f aca="false">REPLACE(AA595,SEARCH("M5-",AA595),LEN(AB595),AC595)</f>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AA595" s="10" t="s">
        <v>3763</v>
      </c>
      <c r="AB595" s="8" t="str">
        <f aca="false">IF(D595&lt;&gt;"No hacer",CONCATENATE(A595,"-",LEFT(C595),"-",IF(A594&lt;&gt;A595,1,IF(C594=C595,RIGHT(AB594)+1,1))))</f>
        <v>M5-MyM-13a-A-5</v>
      </c>
      <c r="AC595" s="8" t="str">
        <f aca="false">CONCATENATE(AB595,"-BR")</f>
        <v>M5-MyM-13a-A-5-BR</v>
      </c>
      <c r="AD595" s="5"/>
      <c r="AE595" s="5" t="s">
        <v>351</v>
      </c>
      <c r="AF595" s="5"/>
    </row>
    <row r="596" customFormat="false" ht="75" hidden="false" customHeight="true" outlineLevel="0" collapsed="false">
      <c r="A596" s="5" t="s">
        <v>3764</v>
      </c>
      <c r="B596" s="6" t="s">
        <v>3765</v>
      </c>
      <c r="C596" s="5" t="s">
        <v>34</v>
      </c>
      <c r="D596" s="5" t="s">
        <v>35</v>
      </c>
      <c r="E596" s="5"/>
      <c r="F596" s="6" t="s">
        <v>3766</v>
      </c>
      <c r="G596" s="6"/>
      <c r="H596" s="6"/>
      <c r="I596" s="5" t="s">
        <v>38</v>
      </c>
      <c r="J596" s="5" t="s">
        <v>654</v>
      </c>
      <c r="K596" s="6" t="s">
        <v>3767</v>
      </c>
      <c r="L596" s="6" t="s">
        <v>3768</v>
      </c>
      <c r="M596" s="5" t="s">
        <v>41</v>
      </c>
      <c r="N596" s="8" t="s">
        <v>3769</v>
      </c>
      <c r="O596" s="6" t="s">
        <v>3770</v>
      </c>
      <c r="P596" s="8"/>
      <c r="Q596" s="5"/>
      <c r="R596" s="8"/>
      <c r="S596" s="8"/>
      <c r="T596" s="8"/>
      <c r="U596" s="8"/>
      <c r="V596" s="8"/>
      <c r="W596" s="8"/>
      <c r="X596" s="8"/>
      <c r="Y596" s="5" t="s">
        <v>1918</v>
      </c>
      <c r="Z596" s="10" t="str">
        <f aca="false">REPLACE(AA596,SEARCH("M5-",AA596),LEN(AB596),AC596)</f>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AA596" s="10" t="s">
        <v>3771</v>
      </c>
      <c r="AB596" s="8" t="str">
        <f aca="false">IF(D596&lt;&gt;"No hacer",CONCATENATE(A596,"-",LEFT(C596),"-",IF(A595&lt;&gt;A596,1,IF(C595=C596,RIGHT(AB595)+1,1))))</f>
        <v>M5-MyM-13b-I-1</v>
      </c>
      <c r="AC596" s="8" t="str">
        <f aca="false">CONCATENATE(AB596,"-BR")</f>
        <v>M5-MyM-13b-I-1-BR</v>
      </c>
      <c r="AD596" s="5"/>
      <c r="AE596" s="5" t="s">
        <v>351</v>
      </c>
      <c r="AF596" s="5"/>
    </row>
    <row r="597" customFormat="false" ht="75" hidden="false" customHeight="true" outlineLevel="0" collapsed="false">
      <c r="A597" s="5" t="s">
        <v>3764</v>
      </c>
      <c r="B597" s="6" t="s">
        <v>3765</v>
      </c>
      <c r="C597" s="5" t="s">
        <v>48</v>
      </c>
      <c r="D597" s="5" t="s">
        <v>35</v>
      </c>
      <c r="E597" s="5"/>
      <c r="F597" s="6" t="s">
        <v>3772</v>
      </c>
      <c r="G597" s="6"/>
      <c r="H597" s="6"/>
      <c r="I597" s="5" t="s">
        <v>38</v>
      </c>
      <c r="J597" s="5" t="s">
        <v>52</v>
      </c>
      <c r="K597" s="6" t="s">
        <v>3773</v>
      </c>
      <c r="L597" s="6" t="s">
        <v>3774</v>
      </c>
      <c r="M597" s="5" t="s">
        <v>41</v>
      </c>
      <c r="N597" s="8" t="s">
        <v>3769</v>
      </c>
      <c r="O597" s="6" t="s">
        <v>3775</v>
      </c>
      <c r="P597" s="8"/>
      <c r="Q597" s="5"/>
      <c r="R597" s="8"/>
      <c r="S597" s="8"/>
      <c r="T597" s="8"/>
      <c r="U597" s="8"/>
      <c r="V597" s="8"/>
      <c r="W597" s="8"/>
      <c r="X597" s="8"/>
      <c r="Y597" s="5" t="s">
        <v>1918</v>
      </c>
      <c r="Z597" s="10" t="str">
        <f aca="false">REPLACE(AA597,SEARCH("M5-",AA597),LEN(AB597),AC597)</f>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AA597" s="10" t="s">
        <v>3776</v>
      </c>
      <c r="AB597" s="8" t="str">
        <f aca="false">IF(D597&lt;&gt;"No hacer",CONCATENATE(A597,"-",LEFT(C597),"-",IF(A596&lt;&gt;A597,1,IF(C596=C597,RIGHT(AB596)+1,1))))</f>
        <v>M5-MyM-13b-E-1</v>
      </c>
      <c r="AC597" s="8" t="str">
        <f aca="false">CONCATENATE(AB597,"-BR")</f>
        <v>M5-MyM-13b-E-1-BR</v>
      </c>
      <c r="AD597" s="5"/>
      <c r="AE597" s="5" t="s">
        <v>351</v>
      </c>
      <c r="AF597" s="5"/>
    </row>
    <row r="598" customFormat="false" ht="75" hidden="false" customHeight="true" outlineLevel="0" collapsed="false">
      <c r="A598" s="5" t="s">
        <v>3764</v>
      </c>
      <c r="B598" s="6" t="s">
        <v>3765</v>
      </c>
      <c r="C598" s="5" t="s">
        <v>58</v>
      </c>
      <c r="D598" s="5" t="s">
        <v>35</v>
      </c>
      <c r="E598" s="5"/>
      <c r="F598" s="6" t="s">
        <v>3777</v>
      </c>
      <c r="G598" s="6"/>
      <c r="H598" s="6"/>
      <c r="I598" s="5" t="s">
        <v>38</v>
      </c>
      <c r="J598" s="5" t="s">
        <v>52</v>
      </c>
      <c r="K598" s="6" t="s">
        <v>3778</v>
      </c>
      <c r="L598" s="6" t="s">
        <v>3779</v>
      </c>
      <c r="M598" s="5" t="s">
        <v>41</v>
      </c>
      <c r="N598" s="8" t="s">
        <v>3769</v>
      </c>
      <c r="O598" s="6" t="s">
        <v>3770</v>
      </c>
      <c r="P598" s="6"/>
      <c r="Q598" s="5"/>
      <c r="R598" s="8"/>
      <c r="S598" s="8"/>
      <c r="T598" s="8"/>
      <c r="U598" s="8"/>
      <c r="V598" s="8"/>
      <c r="W598" s="8"/>
      <c r="X598" s="8"/>
      <c r="Y598" s="5" t="s">
        <v>1918</v>
      </c>
      <c r="Z598" s="10" t="str">
        <f aca="false">REPLACE(AA598,SEARCH("M5-",AA598),LEN(AB598),AC598)</f>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AA598" s="10" t="s">
        <v>3780</v>
      </c>
      <c r="AB598" s="8" t="str">
        <f aca="false">IF(D598&lt;&gt;"No hacer",CONCATENATE(A598,"-",LEFT(C598),"-",IF(A597&lt;&gt;A598,1,IF(C597=C598,RIGHT(AB597)+1,1))))</f>
        <v>M5-MyM-13b-A-1</v>
      </c>
      <c r="AC598" s="8" t="str">
        <f aca="false">CONCATENATE(AB598,"-BR")</f>
        <v>M5-MyM-13b-A-1-BR</v>
      </c>
      <c r="AD598" s="5"/>
      <c r="AE598" s="5" t="s">
        <v>351</v>
      </c>
      <c r="AF598" s="5"/>
    </row>
    <row r="599" customFormat="false" ht="75" hidden="false" customHeight="true" outlineLevel="0" collapsed="false">
      <c r="A599" s="5" t="s">
        <v>3764</v>
      </c>
      <c r="B599" s="6" t="s">
        <v>3765</v>
      </c>
      <c r="C599" s="5" t="s">
        <v>58</v>
      </c>
      <c r="D599" s="5" t="s">
        <v>35</v>
      </c>
      <c r="E599" s="5"/>
      <c r="F599" s="6" t="s">
        <v>3781</v>
      </c>
      <c r="G599" s="6"/>
      <c r="H599" s="6"/>
      <c r="I599" s="5" t="s">
        <v>38</v>
      </c>
      <c r="J599" s="5" t="s">
        <v>52</v>
      </c>
      <c r="K599" s="6" t="s">
        <v>3782</v>
      </c>
      <c r="L599" s="6" t="s">
        <v>3779</v>
      </c>
      <c r="M599" s="5" t="s">
        <v>41</v>
      </c>
      <c r="N599" s="8" t="s">
        <v>3769</v>
      </c>
      <c r="O599" s="6" t="s">
        <v>3783</v>
      </c>
      <c r="P599" s="6"/>
      <c r="Q599" s="5"/>
      <c r="R599" s="8"/>
      <c r="S599" s="8"/>
      <c r="T599" s="8"/>
      <c r="U599" s="8"/>
      <c r="V599" s="8"/>
      <c r="W599" s="8"/>
      <c r="X599" s="8"/>
      <c r="Y599" s="5" t="s">
        <v>1918</v>
      </c>
      <c r="Z599" s="10" t="str">
        <f aca="false">REPLACE(AA599,SEARCH("M5-",AA599),LEN(AB599),AC599)</f>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AA599" s="10" t="s">
        <v>3784</v>
      </c>
      <c r="AB599" s="8" t="str">
        <f aca="false">IF(D599&lt;&gt;"No hacer",CONCATENATE(A599,"-",LEFT(C599),"-",IF(A598&lt;&gt;A599,1,IF(C598=C599,RIGHT(AB598)+1,1))))</f>
        <v>M5-MyM-13b-A-2</v>
      </c>
      <c r="AC599" s="8" t="str">
        <f aca="false">CONCATENATE(AB599,"-BR")</f>
        <v>M5-MyM-13b-A-2-BR</v>
      </c>
      <c r="AD599" s="5"/>
      <c r="AE599" s="5" t="s">
        <v>351</v>
      </c>
      <c r="AF599" s="5"/>
    </row>
    <row r="600" customFormat="false" ht="75" hidden="false" customHeight="true" outlineLevel="0" collapsed="false">
      <c r="A600" s="5" t="s">
        <v>3764</v>
      </c>
      <c r="B600" s="6" t="s">
        <v>3765</v>
      </c>
      <c r="C600" s="5" t="s">
        <v>58</v>
      </c>
      <c r="D600" s="5" t="s">
        <v>35</v>
      </c>
      <c r="E600" s="5"/>
      <c r="F600" s="6" t="s">
        <v>3785</v>
      </c>
      <c r="G600" s="6"/>
      <c r="H600" s="6"/>
      <c r="I600" s="5" t="s">
        <v>38</v>
      </c>
      <c r="J600" s="5" t="s">
        <v>52</v>
      </c>
      <c r="K600" s="6" t="s">
        <v>3786</v>
      </c>
      <c r="L600" s="6" t="s">
        <v>3779</v>
      </c>
      <c r="M600" s="5" t="s">
        <v>41</v>
      </c>
      <c r="N600" s="8" t="s">
        <v>3769</v>
      </c>
      <c r="O600" s="6" t="s">
        <v>3783</v>
      </c>
      <c r="P600" s="6"/>
      <c r="Q600" s="5"/>
      <c r="R600" s="8"/>
      <c r="S600" s="8"/>
      <c r="T600" s="8"/>
      <c r="U600" s="8"/>
      <c r="V600" s="8"/>
      <c r="W600" s="8"/>
      <c r="X600" s="8"/>
      <c r="Y600" s="5" t="s">
        <v>1918</v>
      </c>
      <c r="Z600" s="10" t="str">
        <f aca="false">REPLACE(AA600,SEARCH("M5-",AA600),LEN(AB600),AC600)</f>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AA600" s="10" t="s">
        <v>3787</v>
      </c>
      <c r="AB600" s="8" t="str">
        <f aca="false">IF(D600&lt;&gt;"No hacer",CONCATENATE(A600,"-",LEFT(C600),"-",IF(A599&lt;&gt;A600,1,IF(C599=C600,RIGHT(AB599)+1,1))))</f>
        <v>M5-MyM-13b-A-3</v>
      </c>
      <c r="AC600" s="8" t="str">
        <f aca="false">CONCATENATE(AB600,"-BR")</f>
        <v>M5-MyM-13b-A-3-BR</v>
      </c>
      <c r="AD600" s="5"/>
      <c r="AE600" s="5" t="s">
        <v>351</v>
      </c>
      <c r="AF600" s="5"/>
    </row>
    <row r="601" customFormat="false" ht="75" hidden="false" customHeight="true" outlineLevel="0" collapsed="false">
      <c r="A601" s="5" t="s">
        <v>3764</v>
      </c>
      <c r="B601" s="6" t="s">
        <v>3765</v>
      </c>
      <c r="C601" s="5" t="s">
        <v>58</v>
      </c>
      <c r="D601" s="5" t="s">
        <v>35</v>
      </c>
      <c r="E601" s="5"/>
      <c r="F601" s="6" t="s">
        <v>3788</v>
      </c>
      <c r="G601" s="6"/>
      <c r="H601" s="6"/>
      <c r="I601" s="5" t="s">
        <v>38</v>
      </c>
      <c r="J601" s="5" t="s">
        <v>52</v>
      </c>
      <c r="K601" s="6" t="s">
        <v>3789</v>
      </c>
      <c r="L601" s="6" t="s">
        <v>3779</v>
      </c>
      <c r="M601" s="5" t="s">
        <v>41</v>
      </c>
      <c r="N601" s="8" t="s">
        <v>3769</v>
      </c>
      <c r="O601" s="6" t="s">
        <v>3783</v>
      </c>
      <c r="P601" s="6"/>
      <c r="Q601" s="5"/>
      <c r="R601" s="8"/>
      <c r="S601" s="8"/>
      <c r="T601" s="8"/>
      <c r="U601" s="8"/>
      <c r="V601" s="8"/>
      <c r="W601" s="8"/>
      <c r="X601" s="8"/>
      <c r="Y601" s="5" t="s">
        <v>1918</v>
      </c>
      <c r="Z601" s="10" t="str">
        <f aca="false">REPLACE(AA601,SEARCH("M5-",AA601),LEN(AB601),AC601)</f>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AA601" s="10" t="s">
        <v>3790</v>
      </c>
      <c r="AB601" s="8" t="str">
        <f aca="false">IF(D601&lt;&gt;"No hacer",CONCATENATE(A601,"-",LEFT(C601),"-",IF(A600&lt;&gt;A601,1,IF(C600=C601,RIGHT(AB600)+1,1))))</f>
        <v>M5-MyM-13b-A-4</v>
      </c>
      <c r="AC601" s="8" t="str">
        <f aca="false">CONCATENATE(AB601,"-BR")</f>
        <v>M5-MyM-13b-A-4-BR</v>
      </c>
      <c r="AD601" s="5"/>
      <c r="AE601" s="5" t="s">
        <v>351</v>
      </c>
      <c r="AF601" s="5"/>
    </row>
    <row r="602" customFormat="false" ht="75" hidden="false" customHeight="true" outlineLevel="0" collapsed="false">
      <c r="A602" s="5" t="s">
        <v>3764</v>
      </c>
      <c r="B602" s="6" t="s">
        <v>3765</v>
      </c>
      <c r="C602" s="5" t="s">
        <v>58</v>
      </c>
      <c r="D602" s="5" t="s">
        <v>35</v>
      </c>
      <c r="E602" s="5"/>
      <c r="F602" s="6" t="s">
        <v>3791</v>
      </c>
      <c r="G602" s="6"/>
      <c r="H602" s="6"/>
      <c r="I602" s="5" t="s">
        <v>38</v>
      </c>
      <c r="J602" s="5" t="s">
        <v>52</v>
      </c>
      <c r="K602" s="6" t="s">
        <v>3792</v>
      </c>
      <c r="L602" s="6" t="s">
        <v>3779</v>
      </c>
      <c r="M602" s="5" t="s">
        <v>41</v>
      </c>
      <c r="N602" s="8" t="s">
        <v>3769</v>
      </c>
      <c r="O602" s="6" t="s">
        <v>3783</v>
      </c>
      <c r="P602" s="6"/>
      <c r="Q602" s="5"/>
      <c r="R602" s="8"/>
      <c r="S602" s="8"/>
      <c r="T602" s="8"/>
      <c r="U602" s="8"/>
      <c r="V602" s="8"/>
      <c r="W602" s="8"/>
      <c r="X602" s="8"/>
      <c r="Y602" s="5" t="s">
        <v>1918</v>
      </c>
      <c r="Z602" s="10" t="str">
        <f aca="false">REPLACE(AA602,SEARCH("M5-",AA602),LEN(AB602),AC602)</f>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AA602" s="10" t="s">
        <v>3793</v>
      </c>
      <c r="AB602" s="8" t="str">
        <f aca="false">IF(D602&lt;&gt;"No hacer",CONCATENATE(A602,"-",LEFT(C602),"-",IF(A601&lt;&gt;A602,1,IF(C601=C602,RIGHT(AB601)+1,1))))</f>
        <v>M5-MyM-13b-A-5</v>
      </c>
      <c r="AC602" s="8" t="str">
        <f aca="false">CONCATENATE(AB602,"-BR")</f>
        <v>M5-MyM-13b-A-5-BR</v>
      </c>
      <c r="AD602" s="5"/>
      <c r="AE602" s="5" t="s">
        <v>351</v>
      </c>
      <c r="AF602" s="5"/>
    </row>
    <row r="603" customFormat="false" ht="75" hidden="false" customHeight="true" outlineLevel="0" collapsed="false">
      <c r="A603" s="5" t="s">
        <v>3794</v>
      </c>
      <c r="B603" s="6" t="s">
        <v>3795</v>
      </c>
      <c r="C603" s="5" t="s">
        <v>34</v>
      </c>
      <c r="D603" s="5" t="s">
        <v>35</v>
      </c>
      <c r="E603" s="5"/>
      <c r="F603" s="6" t="s">
        <v>3796</v>
      </c>
      <c r="G603" s="6"/>
      <c r="H603" s="6"/>
      <c r="I603" s="5" t="s">
        <v>38</v>
      </c>
      <c r="J603" s="5" t="s">
        <v>586</v>
      </c>
      <c r="K603" s="6" t="s">
        <v>3797</v>
      </c>
      <c r="L603" s="6" t="s">
        <v>3798</v>
      </c>
      <c r="M603" s="5" t="s">
        <v>41</v>
      </c>
      <c r="N603" s="8" t="s">
        <v>3799</v>
      </c>
      <c r="O603" s="6" t="s">
        <v>3800</v>
      </c>
      <c r="P603" s="8" t="s">
        <v>3801</v>
      </c>
      <c r="Q603" s="5"/>
      <c r="R603" s="8"/>
      <c r="S603" s="8"/>
      <c r="T603" s="8"/>
      <c r="U603" s="8"/>
      <c r="V603" s="8"/>
      <c r="W603" s="8"/>
      <c r="X603" s="8"/>
      <c r="Y603" s="5" t="s">
        <v>1918</v>
      </c>
      <c r="Z603" s="10" t="str">
        <f aca="false">REPLACE(AA603,SEARCH("M5-",AA603),LEN(AB603),AC603)</f>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AA603" s="10" t="s">
        <v>3802</v>
      </c>
      <c r="AB603" s="8" t="str">
        <f aca="false">IF(D603&lt;&gt;"No hacer",CONCATENATE(A603,"-",LEFT(C603),"-",IF(A602&lt;&gt;A603,1,IF(C602=C603,RIGHT(AB602)+1,1))))</f>
        <v>M5-MyM-13c-I-1</v>
      </c>
      <c r="AC603" s="8" t="str">
        <f aca="false">CONCATENATE(AB603,"-BR")</f>
        <v>M5-MyM-13c-I-1-BR</v>
      </c>
      <c r="AD603" s="5"/>
      <c r="AE603" s="5" t="s">
        <v>351</v>
      </c>
      <c r="AF603" s="5"/>
    </row>
    <row r="604" customFormat="false" ht="75" hidden="false" customHeight="true" outlineLevel="0" collapsed="false">
      <c r="A604" s="5" t="s">
        <v>3794</v>
      </c>
      <c r="B604" s="6" t="s">
        <v>3795</v>
      </c>
      <c r="C604" s="5" t="s">
        <v>48</v>
      </c>
      <c r="D604" s="5" t="s">
        <v>35</v>
      </c>
      <c r="E604" s="5"/>
      <c r="F604" s="6" t="s">
        <v>3803</v>
      </c>
      <c r="G604" s="6"/>
      <c r="H604" s="6"/>
      <c r="I604" s="5" t="s">
        <v>38</v>
      </c>
      <c r="J604" s="5" t="s">
        <v>52</v>
      </c>
      <c r="K604" s="6" t="s">
        <v>3804</v>
      </c>
      <c r="L604" s="6" t="s">
        <v>62</v>
      </c>
      <c r="M604" s="5" t="s">
        <v>41</v>
      </c>
      <c r="N604" s="8" t="s">
        <v>3799</v>
      </c>
      <c r="O604" s="8" t="s">
        <v>3805</v>
      </c>
      <c r="P604" s="6"/>
      <c r="Q604" s="5"/>
      <c r="R604" s="8"/>
      <c r="S604" s="8"/>
      <c r="T604" s="8"/>
      <c r="U604" s="8"/>
      <c r="V604" s="8"/>
      <c r="W604" s="8"/>
      <c r="X604" s="8"/>
      <c r="Y604" s="5" t="s">
        <v>1918</v>
      </c>
      <c r="Z604" s="10" t="str">
        <f aca="false">REPLACE(AA604,SEARCH("M5-",AA604),LEN(AB604),AC604)</f>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AA604" s="10" t="s">
        <v>3806</v>
      </c>
      <c r="AB604" s="8" t="str">
        <f aca="false">IF(D604&lt;&gt;"No hacer",CONCATENATE(A604,"-",LEFT(C604),"-",IF(A603&lt;&gt;A604,1,IF(C603=C604,RIGHT(AB603)+1,1))))</f>
        <v>M5-MyM-13c-E-1</v>
      </c>
      <c r="AC604" s="8" t="str">
        <f aca="false">CONCATENATE(AB604,"-BR")</f>
        <v>M5-MyM-13c-E-1-BR</v>
      </c>
      <c r="AD604" s="5"/>
      <c r="AE604" s="5" t="s">
        <v>351</v>
      </c>
      <c r="AF604" s="5"/>
    </row>
    <row r="605" customFormat="false" ht="75" hidden="false" customHeight="true" outlineLevel="0" collapsed="false">
      <c r="A605" s="5" t="s">
        <v>3794</v>
      </c>
      <c r="B605" s="6" t="s">
        <v>3795</v>
      </c>
      <c r="C605" s="5" t="s">
        <v>58</v>
      </c>
      <c r="D605" s="5" t="s">
        <v>35</v>
      </c>
      <c r="E605" s="5"/>
      <c r="F605" s="6" t="s">
        <v>3807</v>
      </c>
      <c r="G605" s="6"/>
      <c r="H605" s="6"/>
      <c r="I605" s="5" t="s">
        <v>38</v>
      </c>
      <c r="J605" s="5" t="s">
        <v>52</v>
      </c>
      <c r="K605" s="6" t="s">
        <v>3808</v>
      </c>
      <c r="L605" s="6" t="s">
        <v>62</v>
      </c>
      <c r="M605" s="5" t="s">
        <v>41</v>
      </c>
      <c r="N605" s="8" t="s">
        <v>3799</v>
      </c>
      <c r="O605" s="8" t="s">
        <v>3809</v>
      </c>
      <c r="P605" s="6"/>
      <c r="Q605" s="5"/>
      <c r="R605" s="8"/>
      <c r="S605" s="8"/>
      <c r="T605" s="8"/>
      <c r="U605" s="8"/>
      <c r="V605" s="8"/>
      <c r="W605" s="8"/>
      <c r="X605" s="8"/>
      <c r="Y605" s="5" t="s">
        <v>1918</v>
      </c>
      <c r="Z605" s="10" t="str">
        <f aca="false">REPLACE(AA605,SEARCH("M5-",AA605),LEN(AB605),AC605)</f>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AA605" s="10" t="s">
        <v>3810</v>
      </c>
      <c r="AB605" s="8" t="str">
        <f aca="false">IF(D605&lt;&gt;"No hacer",CONCATENATE(A605,"-",LEFT(C605),"-",IF(A604&lt;&gt;A605,1,IF(C604=C605,RIGHT(AB604)+1,1))))</f>
        <v>M5-MyM-13c-A-1</v>
      </c>
      <c r="AC605" s="8" t="str">
        <f aca="false">CONCATENATE(AB605,"-BR")</f>
        <v>M5-MyM-13c-A-1-BR</v>
      </c>
      <c r="AD605" s="5"/>
      <c r="AE605" s="5" t="s">
        <v>351</v>
      </c>
      <c r="AF605" s="5"/>
    </row>
    <row r="606" customFormat="false" ht="75" hidden="false" customHeight="true" outlineLevel="0" collapsed="false">
      <c r="A606" s="5" t="s">
        <v>3794</v>
      </c>
      <c r="B606" s="6" t="s">
        <v>3795</v>
      </c>
      <c r="C606" s="5" t="s">
        <v>58</v>
      </c>
      <c r="D606" s="5" t="s">
        <v>35</v>
      </c>
      <c r="E606" s="5"/>
      <c r="F606" s="6" t="s">
        <v>3811</v>
      </c>
      <c r="G606" s="6"/>
      <c r="H606" s="6"/>
      <c r="I606" s="5" t="s">
        <v>38</v>
      </c>
      <c r="J606" s="5" t="s">
        <v>52</v>
      </c>
      <c r="K606" s="6" t="s">
        <v>3812</v>
      </c>
      <c r="L606" s="6" t="s">
        <v>62</v>
      </c>
      <c r="M606" s="5" t="s">
        <v>41</v>
      </c>
      <c r="N606" s="8" t="s">
        <v>3799</v>
      </c>
      <c r="O606" s="8" t="s">
        <v>3813</v>
      </c>
      <c r="P606" s="6"/>
      <c r="Q606" s="5"/>
      <c r="R606" s="8"/>
      <c r="S606" s="8"/>
      <c r="T606" s="8"/>
      <c r="U606" s="8"/>
      <c r="V606" s="8"/>
      <c r="W606" s="8"/>
      <c r="X606" s="8"/>
      <c r="Y606" s="5" t="s">
        <v>1918</v>
      </c>
      <c r="Z606" s="10" t="str">
        <f aca="false">REPLACE(AA606,SEARCH("M5-",AA606),LEN(AB606),AC606)</f>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AA606" s="10" t="s">
        <v>3814</v>
      </c>
      <c r="AB606" s="8" t="str">
        <f aca="false">IF(D606&lt;&gt;"No hacer",CONCATENATE(A606,"-",LEFT(C606),"-",IF(A605&lt;&gt;A606,1,IF(C605=C606,RIGHT(AB605)+1,1))))</f>
        <v>M5-MyM-13c-A-2</v>
      </c>
      <c r="AC606" s="8" t="str">
        <f aca="false">CONCATENATE(AB606,"-BR")</f>
        <v>M5-MyM-13c-A-2-BR</v>
      </c>
      <c r="AD606" s="5"/>
      <c r="AE606" s="5" t="s">
        <v>351</v>
      </c>
      <c r="AF606" s="5"/>
    </row>
    <row r="607" customFormat="false" ht="75" hidden="false" customHeight="true" outlineLevel="0" collapsed="false">
      <c r="A607" s="5" t="s">
        <v>3794</v>
      </c>
      <c r="B607" s="6" t="s">
        <v>3795</v>
      </c>
      <c r="C607" s="5" t="s">
        <v>58</v>
      </c>
      <c r="D607" s="5" t="s">
        <v>35</v>
      </c>
      <c r="E607" s="5"/>
      <c r="F607" s="6" t="s">
        <v>3815</v>
      </c>
      <c r="G607" s="6"/>
      <c r="H607" s="6"/>
      <c r="I607" s="5" t="s">
        <v>38</v>
      </c>
      <c r="J607" s="5" t="s">
        <v>52</v>
      </c>
      <c r="K607" s="6" t="s">
        <v>3816</v>
      </c>
      <c r="L607" s="6" t="s">
        <v>62</v>
      </c>
      <c r="M607" s="5" t="s">
        <v>41</v>
      </c>
      <c r="N607" s="8" t="s">
        <v>3799</v>
      </c>
      <c r="O607" s="6" t="s">
        <v>3817</v>
      </c>
      <c r="P607" s="6"/>
      <c r="Q607" s="5"/>
      <c r="R607" s="8"/>
      <c r="S607" s="8"/>
      <c r="T607" s="8"/>
      <c r="U607" s="8"/>
      <c r="V607" s="8"/>
      <c r="W607" s="8"/>
      <c r="X607" s="8"/>
      <c r="Y607" s="5" t="s">
        <v>1918</v>
      </c>
      <c r="Z607" s="10" t="str">
        <f aca="false">REPLACE(AA607,SEARCH("M5-",AA607),LEN(AB607),AC607)</f>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AA607" s="10" t="s">
        <v>3818</v>
      </c>
      <c r="AB607" s="8" t="str">
        <f aca="false">IF(D607&lt;&gt;"No hacer",CONCATENATE(A607,"-",LEFT(C607),"-",IF(A606&lt;&gt;A607,1,IF(C606=C607,RIGHT(AB606)+1,1))))</f>
        <v>M5-MyM-13c-A-3</v>
      </c>
      <c r="AC607" s="8" t="str">
        <f aca="false">CONCATENATE(AB607,"-BR")</f>
        <v>M5-MyM-13c-A-3-BR</v>
      </c>
      <c r="AD607" s="5"/>
      <c r="AE607" s="5" t="s">
        <v>351</v>
      </c>
      <c r="AF607" s="5"/>
    </row>
    <row r="608" customFormat="false" ht="75" hidden="false" customHeight="true" outlineLevel="0" collapsed="false">
      <c r="A608" s="5" t="s">
        <v>3794</v>
      </c>
      <c r="B608" s="6" t="s">
        <v>3795</v>
      </c>
      <c r="C608" s="5" t="s">
        <v>58</v>
      </c>
      <c r="D608" s="5" t="s">
        <v>35</v>
      </c>
      <c r="E608" s="5"/>
      <c r="F608" s="6" t="s">
        <v>3819</v>
      </c>
      <c r="G608" s="6"/>
      <c r="H608" s="6"/>
      <c r="I608" s="5" t="s">
        <v>38</v>
      </c>
      <c r="J608" s="5" t="s">
        <v>52</v>
      </c>
      <c r="K608" s="6" t="s">
        <v>3820</v>
      </c>
      <c r="L608" s="6" t="s">
        <v>62</v>
      </c>
      <c r="M608" s="5" t="s">
        <v>41</v>
      </c>
      <c r="N608" s="8" t="s">
        <v>3799</v>
      </c>
      <c r="O608" s="6" t="s">
        <v>3821</v>
      </c>
      <c r="P608" s="6"/>
      <c r="Q608" s="5"/>
      <c r="R608" s="8"/>
      <c r="S608" s="8"/>
      <c r="T608" s="8"/>
      <c r="U608" s="8"/>
      <c r="V608" s="8"/>
      <c r="W608" s="8"/>
      <c r="X608" s="8"/>
      <c r="Y608" s="5" t="s">
        <v>1918</v>
      </c>
      <c r="Z608" s="10" t="str">
        <f aca="false">REPLACE(AA608,SEARCH("M5-",AA608),LEN(AB608),AC608)</f>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AA608" s="10" t="s">
        <v>3822</v>
      </c>
      <c r="AB608" s="8" t="str">
        <f aca="false">IF(D608&lt;&gt;"No hacer",CONCATENATE(A608,"-",LEFT(C608),"-",IF(A607&lt;&gt;A608,1,IF(C607=C608,RIGHT(AB607)+1,1))))</f>
        <v>M5-MyM-13c-A-4</v>
      </c>
      <c r="AC608" s="8" t="str">
        <f aca="false">CONCATENATE(AB608,"-BR")</f>
        <v>M5-MyM-13c-A-4-BR</v>
      </c>
      <c r="AD608" s="5"/>
      <c r="AE608" s="5" t="s">
        <v>351</v>
      </c>
      <c r="AF608" s="5"/>
    </row>
    <row r="609" customFormat="false" ht="75" hidden="false" customHeight="true" outlineLevel="0" collapsed="false">
      <c r="A609" s="5" t="s">
        <v>3794</v>
      </c>
      <c r="B609" s="6" t="s">
        <v>3795</v>
      </c>
      <c r="C609" s="5" t="s">
        <v>58</v>
      </c>
      <c r="D609" s="5" t="s">
        <v>35</v>
      </c>
      <c r="E609" s="5"/>
      <c r="F609" s="6" t="s">
        <v>3823</v>
      </c>
      <c r="G609" s="6"/>
      <c r="H609" s="6"/>
      <c r="I609" s="5" t="s">
        <v>38</v>
      </c>
      <c r="J609" s="5" t="s">
        <v>52</v>
      </c>
      <c r="K609" s="6" t="s">
        <v>3824</v>
      </c>
      <c r="L609" s="6" t="s">
        <v>62</v>
      </c>
      <c r="M609" s="5" t="s">
        <v>41</v>
      </c>
      <c r="N609" s="8" t="s">
        <v>3799</v>
      </c>
      <c r="O609" s="6" t="s">
        <v>3825</v>
      </c>
      <c r="P609" s="6"/>
      <c r="Q609" s="5"/>
      <c r="R609" s="8"/>
      <c r="S609" s="8"/>
      <c r="T609" s="8"/>
      <c r="U609" s="8"/>
      <c r="V609" s="8"/>
      <c r="W609" s="8"/>
      <c r="X609" s="8"/>
      <c r="Y609" s="5" t="s">
        <v>1918</v>
      </c>
      <c r="Z609" s="10" t="str">
        <f aca="false">REPLACE(AA609,SEARCH("M5-",AA609),LEN(AB609),AC609)</f>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AA609" s="10" t="s">
        <v>3826</v>
      </c>
      <c r="AB609" s="8" t="str">
        <f aca="false">IF(D609&lt;&gt;"No hacer",CONCATENATE(A609,"-",LEFT(C609),"-",IF(A608&lt;&gt;A609,1,IF(C608=C609,RIGHT(AB608)+1,1))))</f>
        <v>M5-MyM-13c-A-5</v>
      </c>
      <c r="AC609" s="8" t="str">
        <f aca="false">CONCATENATE(AB609,"-BR")</f>
        <v>M5-MyM-13c-A-5-BR</v>
      </c>
      <c r="AD609" s="5"/>
      <c r="AE609" s="5" t="s">
        <v>351</v>
      </c>
      <c r="AF609" s="5"/>
    </row>
    <row r="610" customFormat="false" ht="75" hidden="false" customHeight="true" outlineLevel="0" collapsed="false">
      <c r="A610" s="5" t="s">
        <v>3827</v>
      </c>
      <c r="B610" s="6" t="s">
        <v>3828</v>
      </c>
      <c r="C610" s="5" t="s">
        <v>34</v>
      </c>
      <c r="D610" s="5" t="s">
        <v>35</v>
      </c>
      <c r="E610" s="5"/>
      <c r="F610" s="6" t="s">
        <v>3829</v>
      </c>
      <c r="G610" s="6"/>
      <c r="H610" s="6"/>
      <c r="I610" s="5" t="s">
        <v>51</v>
      </c>
      <c r="J610" s="5" t="s">
        <v>297</v>
      </c>
      <c r="K610" s="7" t="s">
        <v>3830</v>
      </c>
      <c r="L610" s="6" t="s">
        <v>3831</v>
      </c>
      <c r="M610" s="5" t="s">
        <v>41</v>
      </c>
      <c r="N610" s="8" t="s">
        <v>3832</v>
      </c>
      <c r="O610" s="8" t="s">
        <v>3833</v>
      </c>
      <c r="P610" s="8"/>
      <c r="Q610" s="5"/>
      <c r="R610" s="8"/>
      <c r="S610" s="8"/>
      <c r="T610" s="8"/>
      <c r="U610" s="8"/>
      <c r="V610" s="8"/>
      <c r="W610" s="8"/>
      <c r="X610" s="8"/>
      <c r="Y610" s="5" t="s">
        <v>1918</v>
      </c>
      <c r="Z610" s="10" t="str">
        <f aca="false">REPLACE(AA610,SEARCH("M5-",AA610),LEN(AB610),AC610)</f>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AA610" s="10" t="s">
        <v>3834</v>
      </c>
      <c r="AB610" s="8" t="str">
        <f aca="false">IF(D610&lt;&gt;"No hacer",CONCATENATE(A610,"-",LEFT(C610),"-",IF(A609&lt;&gt;A610,1,IF(C609=C610,RIGHT(AB609)+1,1))))</f>
        <v>M5-MyM-14a-I-1</v>
      </c>
      <c r="AC610" s="8" t="str">
        <f aca="false">CONCATENATE(AB610,"-BR")</f>
        <v>M5-MyM-14a-I-1-BR</v>
      </c>
      <c r="AD610" s="5" t="s">
        <v>46</v>
      </c>
      <c r="AE610" s="5" t="s">
        <v>351</v>
      </c>
      <c r="AF610" s="5" t="s">
        <v>47</v>
      </c>
    </row>
    <row r="611" customFormat="false" ht="75" hidden="false" customHeight="true" outlineLevel="0" collapsed="false">
      <c r="A611" s="5" t="s">
        <v>3827</v>
      </c>
      <c r="B611" s="6" t="s">
        <v>3828</v>
      </c>
      <c r="C611" s="5" t="s">
        <v>34</v>
      </c>
      <c r="D611" s="5" t="s">
        <v>35</v>
      </c>
      <c r="E611" s="5"/>
      <c r="F611" s="6" t="s">
        <v>3835</v>
      </c>
      <c r="G611" s="6"/>
      <c r="H611" s="6"/>
      <c r="I611" s="5" t="s">
        <v>51</v>
      </c>
      <c r="J611" s="5" t="s">
        <v>297</v>
      </c>
      <c r="K611" s="6" t="s">
        <v>3836</v>
      </c>
      <c r="L611" s="6" t="s">
        <v>3837</v>
      </c>
      <c r="M611" s="5" t="s">
        <v>41</v>
      </c>
      <c r="N611" s="8" t="s">
        <v>3832</v>
      </c>
      <c r="O611" s="8" t="s">
        <v>3838</v>
      </c>
      <c r="P611" s="8"/>
      <c r="Q611" s="5"/>
      <c r="R611" s="8"/>
      <c r="S611" s="8"/>
      <c r="T611" s="8"/>
      <c r="U611" s="8"/>
      <c r="V611" s="8"/>
      <c r="W611" s="8"/>
      <c r="X611" s="8"/>
      <c r="Y611" s="5" t="s">
        <v>1918</v>
      </c>
      <c r="Z611" s="10" t="str">
        <f aca="false">REPLACE(AA611,SEARCH("M5-",AA611),LEN(AB611),AC611)</f>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AA611" s="10" t="s">
        <v>3839</v>
      </c>
      <c r="AB611" s="8" t="str">
        <f aca="false">IF(D611&lt;&gt;"No hacer",CONCATENATE(A611,"-",LEFT(C611),"-",IF(A610&lt;&gt;A611,1,IF(C610=C611,RIGHT(AB610)+1,1))))</f>
        <v>M5-MyM-14a-I-2</v>
      </c>
      <c r="AC611" s="8" t="str">
        <f aca="false">CONCATENATE(AB611,"-BR")</f>
        <v>M5-MyM-14a-I-2-BR</v>
      </c>
      <c r="AD611" s="5" t="s">
        <v>46</v>
      </c>
      <c r="AE611" s="5" t="s">
        <v>351</v>
      </c>
      <c r="AF611" s="5" t="s">
        <v>47</v>
      </c>
    </row>
    <row r="612" customFormat="false" ht="75" hidden="false" customHeight="true" outlineLevel="0" collapsed="false">
      <c r="A612" s="5" t="s">
        <v>3827</v>
      </c>
      <c r="B612" s="6" t="s">
        <v>3828</v>
      </c>
      <c r="C612" s="5" t="s">
        <v>48</v>
      </c>
      <c r="D612" s="5" t="s">
        <v>35</v>
      </c>
      <c r="E612" s="5"/>
      <c r="F612" s="6" t="s">
        <v>3840</v>
      </c>
      <c r="G612" s="6"/>
      <c r="H612" s="6" t="s">
        <v>3841</v>
      </c>
      <c r="I612" s="5" t="s">
        <v>51</v>
      </c>
      <c r="J612" s="5" t="s">
        <v>52</v>
      </c>
      <c r="K612" s="6" t="s">
        <v>3836</v>
      </c>
      <c r="L612" s="6" t="s">
        <v>3842</v>
      </c>
      <c r="M612" s="5" t="s">
        <v>63</v>
      </c>
      <c r="N612" s="8"/>
      <c r="O612" s="8"/>
      <c r="P612" s="8"/>
      <c r="Q612" s="5"/>
      <c r="R612" s="8"/>
      <c r="S612" s="8" t="s">
        <v>3843</v>
      </c>
      <c r="T612" s="6" t="s">
        <v>3844</v>
      </c>
      <c r="U612" s="6" t="s">
        <v>3845</v>
      </c>
      <c r="V612" s="6" t="s">
        <v>3846</v>
      </c>
      <c r="W612" s="6"/>
      <c r="X612" s="8"/>
      <c r="Y612" s="5" t="s">
        <v>1918</v>
      </c>
      <c r="Z612" s="10" t="str">
        <f aca="false">REPLACE(AA612,SEARCH("M5-",AA612),LEN(AB612),AC612)</f>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AA612" s="10" t="s">
        <v>3847</v>
      </c>
      <c r="AB612" s="8" t="str">
        <f aca="false">IF(D612&lt;&gt;"No hacer",CONCATENATE(A612,"-",LEFT(C612),"-",IF(A611&lt;&gt;A612,1,IF(C611=C612,RIGHT(AB611)+1,1))))</f>
        <v>M5-MyM-14a-E-1</v>
      </c>
      <c r="AC612" s="8" t="str">
        <f aca="false">CONCATENATE(AB612,"-BR")</f>
        <v>M5-MyM-14a-E-1-BR</v>
      </c>
      <c r="AD612" s="5" t="s">
        <v>46</v>
      </c>
      <c r="AE612" s="5" t="s">
        <v>351</v>
      </c>
      <c r="AF612" s="5" t="s">
        <v>47</v>
      </c>
    </row>
    <row r="613" customFormat="false" ht="75" hidden="false" customHeight="true" outlineLevel="0" collapsed="false">
      <c r="A613" s="5" t="s">
        <v>3827</v>
      </c>
      <c r="B613" s="6" t="s">
        <v>3828</v>
      </c>
      <c r="C613" s="5" t="s">
        <v>48</v>
      </c>
      <c r="D613" s="5" t="s">
        <v>35</v>
      </c>
      <c r="E613" s="5"/>
      <c r="F613" s="6" t="s">
        <v>3848</v>
      </c>
      <c r="G613" s="6"/>
      <c r="H613" s="6"/>
      <c r="I613" s="5" t="s">
        <v>51</v>
      </c>
      <c r="J613" s="5" t="s">
        <v>52</v>
      </c>
      <c r="K613" s="7" t="s">
        <v>3830</v>
      </c>
      <c r="L613" s="6" t="s">
        <v>3849</v>
      </c>
      <c r="M613" s="5" t="s">
        <v>63</v>
      </c>
      <c r="N613" s="8"/>
      <c r="O613" s="8"/>
      <c r="P613" s="8"/>
      <c r="Q613" s="5"/>
      <c r="R613" s="8"/>
      <c r="S613" s="8" t="s">
        <v>3850</v>
      </c>
      <c r="T613" s="6" t="s">
        <v>3844</v>
      </c>
      <c r="U613" s="6" t="s">
        <v>3851</v>
      </c>
      <c r="V613" s="6" t="s">
        <v>3852</v>
      </c>
      <c r="W613" s="6"/>
      <c r="X613" s="8"/>
      <c r="Y613" s="5" t="s">
        <v>1918</v>
      </c>
      <c r="Z613" s="10" t="str">
        <f aca="false">REPLACE(AA613,SEARCH("M5-",AA613),LEN(AB613),AC613)</f>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AA613" s="10" t="s">
        <v>3853</v>
      </c>
      <c r="AB613" s="8" t="str">
        <f aca="false">IF(D613&lt;&gt;"No hacer",CONCATENATE(A613,"-",LEFT(C613),"-",IF(A612&lt;&gt;A613,1,IF(C612=C613,RIGHT(AB612)+1,1))))</f>
        <v>M5-MyM-14a-E-2</v>
      </c>
      <c r="AC613" s="8" t="str">
        <f aca="false">CONCATENATE(AB613,"-BR")</f>
        <v>M5-MyM-14a-E-2-BR</v>
      </c>
      <c r="AD613" s="5" t="s">
        <v>46</v>
      </c>
      <c r="AE613" s="5" t="s">
        <v>351</v>
      </c>
      <c r="AF613" s="5" t="s">
        <v>47</v>
      </c>
    </row>
    <row r="614" customFormat="false" ht="75" hidden="false" customHeight="true" outlineLevel="0" collapsed="false">
      <c r="A614" s="5" t="s">
        <v>3827</v>
      </c>
      <c r="B614" s="6" t="s">
        <v>3828</v>
      </c>
      <c r="C614" s="5" t="s">
        <v>58</v>
      </c>
      <c r="D614" s="5" t="s">
        <v>35</v>
      </c>
      <c r="E614" s="5"/>
      <c r="F614" s="6" t="s">
        <v>3854</v>
      </c>
      <c r="G614" s="6"/>
      <c r="H614" s="6"/>
      <c r="I614" s="5" t="s">
        <v>51</v>
      </c>
      <c r="J614" s="5" t="s">
        <v>52</v>
      </c>
      <c r="K614" s="7" t="s">
        <v>3855</v>
      </c>
      <c r="L614" s="6" t="s">
        <v>3856</v>
      </c>
      <c r="M614" s="5" t="s">
        <v>63</v>
      </c>
      <c r="N614" s="8"/>
      <c r="O614" s="8"/>
      <c r="P614" s="8"/>
      <c r="Q614" s="5"/>
      <c r="R614" s="6"/>
      <c r="S614" s="6" t="s">
        <v>3857</v>
      </c>
      <c r="T614" s="6" t="s">
        <v>3844</v>
      </c>
      <c r="U614" s="6" t="s">
        <v>3858</v>
      </c>
      <c r="V614" s="6" t="s">
        <v>3859</v>
      </c>
      <c r="W614" s="6"/>
      <c r="X614" s="8"/>
      <c r="Y614" s="5" t="s">
        <v>1918</v>
      </c>
      <c r="Z614" s="10" t="str">
        <f aca="false">REPLACE(AA614,SEARCH("M5-",AA614),LEN(AB614),AC614)</f>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AA614" s="10" t="s">
        <v>3860</v>
      </c>
      <c r="AB614" s="8" t="str">
        <f aca="false">IF(D614&lt;&gt;"No hacer",CONCATENATE(A614,"-",LEFT(C614),"-",IF(A613&lt;&gt;A614,1,IF(C613=C614,RIGHT(AB613)+1,1))))</f>
        <v>M5-MyM-14a-A-1</v>
      </c>
      <c r="AC614" s="8" t="str">
        <f aca="false">CONCATENATE(AB614,"-BR")</f>
        <v>M5-MyM-14a-A-1-BR</v>
      </c>
      <c r="AD614" s="5" t="s">
        <v>46</v>
      </c>
      <c r="AE614" s="5" t="s">
        <v>351</v>
      </c>
      <c r="AF614" s="5" t="s">
        <v>47</v>
      </c>
    </row>
    <row r="615" customFormat="false" ht="75" hidden="false" customHeight="true" outlineLevel="0" collapsed="false">
      <c r="A615" s="5" t="s">
        <v>3827</v>
      </c>
      <c r="B615" s="6" t="s">
        <v>3828</v>
      </c>
      <c r="C615" s="5" t="s">
        <v>58</v>
      </c>
      <c r="D615" s="5" t="s">
        <v>35</v>
      </c>
      <c r="E615" s="5"/>
      <c r="F615" s="6" t="s">
        <v>3861</v>
      </c>
      <c r="G615" s="6"/>
      <c r="H615" s="6"/>
      <c r="I615" s="5" t="s">
        <v>51</v>
      </c>
      <c r="J615" s="5" t="s">
        <v>52</v>
      </c>
      <c r="K615" s="7" t="s">
        <v>3862</v>
      </c>
      <c r="L615" s="6" t="s">
        <v>3863</v>
      </c>
      <c r="M615" s="5" t="s">
        <v>63</v>
      </c>
      <c r="N615" s="8"/>
      <c r="O615" s="8"/>
      <c r="P615" s="8"/>
      <c r="Q615" s="5"/>
      <c r="R615" s="6"/>
      <c r="S615" s="6" t="s">
        <v>3864</v>
      </c>
      <c r="T615" s="6" t="s">
        <v>3844</v>
      </c>
      <c r="U615" s="6" t="s">
        <v>3865</v>
      </c>
      <c r="V615" s="6" t="s">
        <v>3866</v>
      </c>
      <c r="W615" s="6"/>
      <c r="X615" s="8"/>
      <c r="Y615" s="5" t="s">
        <v>1918</v>
      </c>
      <c r="Z615" s="10" t="str">
        <f aca="false">REPLACE(AA615,SEARCH("M5-",AA615),LEN(AB615),AC615)</f>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AA615" s="10" t="s">
        <v>3867</v>
      </c>
      <c r="AB615" s="8" t="str">
        <f aca="false">IF(D615&lt;&gt;"No hacer",CONCATENATE(A615,"-",LEFT(C615),"-",IF(A614&lt;&gt;A615,1,IF(C614=C615,RIGHT(AB614)+1,1))))</f>
        <v>M5-MyM-14a-A-2</v>
      </c>
      <c r="AC615" s="8" t="str">
        <f aca="false">CONCATENATE(AB615,"-BR")</f>
        <v>M5-MyM-14a-A-2-BR</v>
      </c>
      <c r="AD615" s="5" t="s">
        <v>46</v>
      </c>
      <c r="AE615" s="5" t="s">
        <v>351</v>
      </c>
      <c r="AF615" s="5" t="s">
        <v>47</v>
      </c>
    </row>
    <row r="616" customFormat="false" ht="75" hidden="false" customHeight="true" outlineLevel="0" collapsed="false">
      <c r="A616" s="5" t="s">
        <v>3827</v>
      </c>
      <c r="B616" s="6" t="s">
        <v>3828</v>
      </c>
      <c r="C616" s="5" t="s">
        <v>58</v>
      </c>
      <c r="D616" s="5" t="s">
        <v>35</v>
      </c>
      <c r="E616" s="5"/>
      <c r="F616" s="6" t="s">
        <v>3868</v>
      </c>
      <c r="G616" s="6"/>
      <c r="H616" s="6"/>
      <c r="I616" s="5" t="s">
        <v>51</v>
      </c>
      <c r="J616" s="5" t="s">
        <v>52</v>
      </c>
      <c r="K616" s="6" t="s">
        <v>3869</v>
      </c>
      <c r="L616" s="6" t="s">
        <v>3870</v>
      </c>
      <c r="M616" s="5" t="s">
        <v>63</v>
      </c>
      <c r="N616" s="8"/>
      <c r="O616" s="8"/>
      <c r="P616" s="8"/>
      <c r="Q616" s="5"/>
      <c r="R616" s="6"/>
      <c r="S616" s="6" t="s">
        <v>3871</v>
      </c>
      <c r="T616" s="6" t="s">
        <v>3844</v>
      </c>
      <c r="U616" s="6" t="s">
        <v>3845</v>
      </c>
      <c r="V616" s="6" t="s">
        <v>3872</v>
      </c>
      <c r="W616" s="6"/>
      <c r="X616" s="8"/>
      <c r="Y616" s="5" t="s">
        <v>1918</v>
      </c>
      <c r="Z616" s="10" t="str">
        <f aca="false">REPLACE(AA616,SEARCH("M5-",AA616),LEN(AB616),AC616)</f>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AA616" s="10" t="s">
        <v>3873</v>
      </c>
      <c r="AB616" s="8" t="str">
        <f aca="false">IF(D616&lt;&gt;"No hacer",CONCATENATE(A616,"-",LEFT(C616),"-",IF(A615&lt;&gt;A616,1,IF(C615=C616,RIGHT(AB615)+1,1))))</f>
        <v>M5-MyM-14a-A-3</v>
      </c>
      <c r="AC616" s="8" t="str">
        <f aca="false">CONCATENATE(AB616,"-BR")</f>
        <v>M5-MyM-14a-A-3-BR</v>
      </c>
      <c r="AD616" s="5" t="s">
        <v>46</v>
      </c>
      <c r="AE616" s="5" t="s">
        <v>351</v>
      </c>
      <c r="AF616" s="5" t="s">
        <v>47</v>
      </c>
    </row>
    <row r="617" customFormat="false" ht="75" hidden="false" customHeight="true" outlineLevel="0" collapsed="false">
      <c r="A617" s="5" t="s">
        <v>3827</v>
      </c>
      <c r="B617" s="6" t="s">
        <v>3828</v>
      </c>
      <c r="C617" s="5" t="s">
        <v>58</v>
      </c>
      <c r="D617" s="5" t="s">
        <v>35</v>
      </c>
      <c r="E617" s="5"/>
      <c r="F617" s="6" t="s">
        <v>3874</v>
      </c>
      <c r="G617" s="6"/>
      <c r="H617" s="6"/>
      <c r="I617" s="5" t="s">
        <v>51</v>
      </c>
      <c r="J617" s="5" t="s">
        <v>52</v>
      </c>
      <c r="K617" s="7" t="s">
        <v>3875</v>
      </c>
      <c r="L617" s="6" t="s">
        <v>3876</v>
      </c>
      <c r="M617" s="5" t="s">
        <v>63</v>
      </c>
      <c r="N617" s="8"/>
      <c r="O617" s="8"/>
      <c r="P617" s="8"/>
      <c r="Q617" s="5"/>
      <c r="R617" s="6"/>
      <c r="S617" s="6" t="s">
        <v>3877</v>
      </c>
      <c r="T617" s="6" t="s">
        <v>3844</v>
      </c>
      <c r="U617" s="6" t="s">
        <v>3865</v>
      </c>
      <c r="V617" s="6" t="s">
        <v>3878</v>
      </c>
      <c r="W617" s="6"/>
      <c r="X617" s="8"/>
      <c r="Y617" s="5" t="s">
        <v>1918</v>
      </c>
      <c r="Z617" s="10" t="str">
        <f aca="false">REPLACE(AA617,SEARCH("M5-",AA617),LEN(AB617),AC617)</f>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AA617" s="10" t="s">
        <v>3879</v>
      </c>
      <c r="AB617" s="8" t="str">
        <f aca="false">IF(D617&lt;&gt;"No hacer",CONCATENATE(A617,"-",LEFT(C617),"-",IF(A616&lt;&gt;A617,1,IF(C616=C617,RIGHT(AB616)+1,1))))</f>
        <v>M5-MyM-14a-A-4</v>
      </c>
      <c r="AC617" s="8" t="str">
        <f aca="false">CONCATENATE(AB617,"-BR")</f>
        <v>M5-MyM-14a-A-4-BR</v>
      </c>
      <c r="AD617" s="5" t="s">
        <v>46</v>
      </c>
      <c r="AE617" s="5" t="s">
        <v>351</v>
      </c>
      <c r="AF617" s="5" t="s">
        <v>47</v>
      </c>
    </row>
    <row r="618" customFormat="false" ht="75" hidden="false" customHeight="true" outlineLevel="0" collapsed="false">
      <c r="A618" s="5" t="s">
        <v>3827</v>
      </c>
      <c r="B618" s="6" t="s">
        <v>3828</v>
      </c>
      <c r="C618" s="5" t="s">
        <v>58</v>
      </c>
      <c r="D618" s="5" t="s">
        <v>35</v>
      </c>
      <c r="E618" s="5"/>
      <c r="F618" s="6" t="s">
        <v>3880</v>
      </c>
      <c r="G618" s="6"/>
      <c r="H618" s="6"/>
      <c r="I618" s="5" t="s">
        <v>51</v>
      </c>
      <c r="J618" s="5" t="s">
        <v>52</v>
      </c>
      <c r="K618" s="7" t="s">
        <v>3881</v>
      </c>
      <c r="L618" s="6" t="s">
        <v>3876</v>
      </c>
      <c r="M618" s="5" t="s">
        <v>63</v>
      </c>
      <c r="N618" s="8"/>
      <c r="O618" s="8"/>
      <c r="P618" s="8"/>
      <c r="Q618" s="5"/>
      <c r="R618" s="6"/>
      <c r="S618" s="6" t="s">
        <v>3882</v>
      </c>
      <c r="T618" s="6" t="s">
        <v>3844</v>
      </c>
      <c r="U618" s="6" t="s">
        <v>3865</v>
      </c>
      <c r="V618" s="6" t="s">
        <v>3883</v>
      </c>
      <c r="W618" s="6"/>
      <c r="X618" s="8"/>
      <c r="Y618" s="5" t="s">
        <v>1918</v>
      </c>
      <c r="Z618" s="10" t="str">
        <f aca="false">REPLACE(AA618,SEARCH("M5-",AA618),LEN(AB618),AC618)</f>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AA618" s="10" t="s">
        <v>3884</v>
      </c>
      <c r="AB618" s="8" t="str">
        <f aca="false">IF(D618&lt;&gt;"No hacer",CONCATENATE(A618,"-",LEFT(C618),"-",IF(A617&lt;&gt;A618,1,IF(C617=C618,RIGHT(AB617)+1,1))))</f>
        <v>M5-MyM-14a-A-5</v>
      </c>
      <c r="AC618" s="8" t="str">
        <f aca="false">CONCATENATE(AB618,"-BR")</f>
        <v>M5-MyM-14a-A-5-BR</v>
      </c>
      <c r="AD618" s="5" t="s">
        <v>46</v>
      </c>
      <c r="AE618" s="5" t="s">
        <v>351</v>
      </c>
      <c r="AF618" s="5" t="s">
        <v>47</v>
      </c>
    </row>
    <row r="619" customFormat="false" ht="75" hidden="false" customHeight="true" outlineLevel="0" collapsed="false">
      <c r="A619" s="5" t="s">
        <v>3885</v>
      </c>
      <c r="B619" s="6" t="s">
        <v>3886</v>
      </c>
      <c r="C619" s="5" t="s">
        <v>34</v>
      </c>
      <c r="D619" s="5" t="s">
        <v>35</v>
      </c>
      <c r="E619" s="5"/>
      <c r="F619" s="20" t="s">
        <v>3887</v>
      </c>
      <c r="G619" s="6"/>
      <c r="H619" s="6"/>
      <c r="I619" s="5" t="s">
        <v>51</v>
      </c>
      <c r="J619" s="5" t="s">
        <v>297</v>
      </c>
      <c r="K619" s="7" t="s">
        <v>3830</v>
      </c>
      <c r="L619" s="6" t="s">
        <v>3888</v>
      </c>
      <c r="M619" s="5" t="s">
        <v>63</v>
      </c>
      <c r="N619" s="26" t="s">
        <v>3889</v>
      </c>
      <c r="O619" s="26" t="s">
        <v>3890</v>
      </c>
      <c r="P619" s="26" t="s">
        <v>3891</v>
      </c>
      <c r="Q619" s="5" t="s">
        <v>3892</v>
      </c>
      <c r="R619" s="8"/>
      <c r="S619" s="8" t="s">
        <v>3893</v>
      </c>
      <c r="T619" s="8" t="s">
        <v>3894</v>
      </c>
      <c r="U619" s="8" t="s">
        <v>3895</v>
      </c>
      <c r="V619" s="8"/>
      <c r="W619" s="8"/>
      <c r="X619" s="8"/>
      <c r="Y619" s="5" t="s">
        <v>1918</v>
      </c>
      <c r="Z619" s="10" t="str">
        <f aca="false">REPLACE(AA619,SEARCH("M5-",AA619),LEN(AB619),AC619)</f>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AA619" s="10" t="s">
        <v>3896</v>
      </c>
      <c r="AB619" s="8" t="str">
        <f aca="false">IF(D619&lt;&gt;"No hacer",CONCATENATE(A619,"-",LEFT(C619),"-",IF(A618&lt;&gt;A619,1,IF(C618=C619,RIGHT(AB618)+1,1))))</f>
        <v>M5-MyM-14b-I-1</v>
      </c>
      <c r="AC619" s="8" t="str">
        <f aca="false">CONCATENATE(AB619,"-BR")</f>
        <v>M5-MyM-14b-I-1-BR</v>
      </c>
      <c r="AD619" s="5" t="s">
        <v>46</v>
      </c>
      <c r="AE619" s="5" t="s">
        <v>351</v>
      </c>
      <c r="AF619" s="5" t="s">
        <v>47</v>
      </c>
    </row>
    <row r="620" customFormat="false" ht="75" hidden="false" customHeight="true" outlineLevel="0" collapsed="false">
      <c r="A620" s="5" t="s">
        <v>3885</v>
      </c>
      <c r="B620" s="6" t="s">
        <v>3886</v>
      </c>
      <c r="C620" s="5" t="s">
        <v>34</v>
      </c>
      <c r="D620" s="5" t="s">
        <v>35</v>
      </c>
      <c r="E620" s="5"/>
      <c r="F620" s="20" t="s">
        <v>3897</v>
      </c>
      <c r="G620" s="6"/>
      <c r="H620" s="6"/>
      <c r="I620" s="5" t="s">
        <v>51</v>
      </c>
      <c r="J620" s="5" t="s">
        <v>297</v>
      </c>
      <c r="K620" s="6" t="s">
        <v>3830</v>
      </c>
      <c r="L620" s="6" t="s">
        <v>3898</v>
      </c>
      <c r="M620" s="5" t="s">
        <v>63</v>
      </c>
      <c r="N620" s="26" t="s">
        <v>3889</v>
      </c>
      <c r="O620" s="26" t="s">
        <v>3899</v>
      </c>
      <c r="P620" s="26" t="s">
        <v>3900</v>
      </c>
      <c r="Q620" s="5" t="s">
        <v>3892</v>
      </c>
      <c r="R620" s="6"/>
      <c r="S620" s="6" t="s">
        <v>3901</v>
      </c>
      <c r="T620" s="6" t="s">
        <v>3902</v>
      </c>
      <c r="U620" s="6" t="s">
        <v>3903</v>
      </c>
      <c r="V620" s="8"/>
      <c r="W620" s="8"/>
      <c r="X620" s="8"/>
      <c r="Y620" s="5" t="s">
        <v>1918</v>
      </c>
      <c r="Z620" s="10" t="str">
        <f aca="false">REPLACE(AA620,SEARCH("M5-",AA620),LEN(AB620),AC620)</f>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AA620" s="10" t="s">
        <v>3904</v>
      </c>
      <c r="AB620" s="8" t="str">
        <f aca="false">IF(D620&lt;&gt;"No hacer",CONCATENATE(A620,"-",LEFT(C620),"-",IF(A619&lt;&gt;A620,1,IF(C619=C620,RIGHT(AB619)+1,1))))</f>
        <v>M5-MyM-14b-I-2</v>
      </c>
      <c r="AC620" s="8" t="str">
        <f aca="false">CONCATENATE(AB620,"-BR")</f>
        <v>M5-MyM-14b-I-2-BR</v>
      </c>
      <c r="AD620" s="5" t="s">
        <v>46</v>
      </c>
      <c r="AE620" s="5" t="s">
        <v>351</v>
      </c>
      <c r="AF620" s="5" t="s">
        <v>47</v>
      </c>
    </row>
    <row r="621" customFormat="false" ht="75" hidden="false" customHeight="true" outlineLevel="0" collapsed="false">
      <c r="A621" s="5" t="s">
        <v>3885</v>
      </c>
      <c r="B621" s="6" t="s">
        <v>3886</v>
      </c>
      <c r="C621" s="5" t="s">
        <v>48</v>
      </c>
      <c r="D621" s="5" t="s">
        <v>35</v>
      </c>
      <c r="E621" s="5"/>
      <c r="F621" s="20" t="s">
        <v>3905</v>
      </c>
      <c r="G621" s="6"/>
      <c r="H621" s="6"/>
      <c r="I621" s="5" t="s">
        <v>51</v>
      </c>
      <c r="J621" s="5" t="s">
        <v>52</v>
      </c>
      <c r="K621" s="7" t="s">
        <v>3830</v>
      </c>
      <c r="L621" s="6" t="s">
        <v>3906</v>
      </c>
      <c r="M621" s="5" t="s">
        <v>63</v>
      </c>
      <c r="N621" s="8"/>
      <c r="O621" s="8"/>
      <c r="P621" s="8"/>
      <c r="Q621" s="5" t="s">
        <v>3892</v>
      </c>
      <c r="R621" s="8"/>
      <c r="S621" s="8" t="s">
        <v>3893</v>
      </c>
      <c r="T621" s="8" t="s">
        <v>3894</v>
      </c>
      <c r="U621" s="8" t="s">
        <v>3895</v>
      </c>
      <c r="V621" s="6"/>
      <c r="W621" s="6"/>
      <c r="X621" s="6"/>
      <c r="Y621" s="5" t="s">
        <v>1918</v>
      </c>
      <c r="Z621" s="10" t="str">
        <f aca="false">REPLACE(AA621,SEARCH("M5-",AA621),LEN(AB621),AC621)</f>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AA621" s="10" t="s">
        <v>3907</v>
      </c>
      <c r="AB621" s="8" t="str">
        <f aca="false">IF(D621&lt;&gt;"No hacer",CONCATENATE(A621,"-",LEFT(C621),"-",IF(A620&lt;&gt;A621,1,IF(C620=C621,RIGHT(AB620)+1,1))))</f>
        <v>M5-MyM-14b-E-1</v>
      </c>
      <c r="AC621" s="8" t="str">
        <f aca="false">CONCATENATE(AB621,"-BR")</f>
        <v>M5-MyM-14b-E-1-BR</v>
      </c>
      <c r="AD621" s="5" t="s">
        <v>46</v>
      </c>
      <c r="AE621" s="5" t="s">
        <v>351</v>
      </c>
      <c r="AF621" s="5" t="s">
        <v>47</v>
      </c>
    </row>
    <row r="622" customFormat="false" ht="75" hidden="false" customHeight="true" outlineLevel="0" collapsed="false">
      <c r="A622" s="5" t="s">
        <v>3885</v>
      </c>
      <c r="B622" s="6" t="s">
        <v>3886</v>
      </c>
      <c r="C622" s="5" t="s">
        <v>48</v>
      </c>
      <c r="D622" s="5" t="s">
        <v>35</v>
      </c>
      <c r="E622" s="5"/>
      <c r="F622" s="20" t="s">
        <v>3908</v>
      </c>
      <c r="G622" s="6"/>
      <c r="H622" s="6"/>
      <c r="I622" s="5" t="s">
        <v>51</v>
      </c>
      <c r="J622" s="5" t="s">
        <v>52</v>
      </c>
      <c r="K622" s="7" t="s">
        <v>3830</v>
      </c>
      <c r="L622" s="6" t="s">
        <v>3909</v>
      </c>
      <c r="M622" s="5" t="s">
        <v>63</v>
      </c>
      <c r="N622" s="8"/>
      <c r="O622" s="8"/>
      <c r="P622" s="8"/>
      <c r="Q622" s="5" t="s">
        <v>3892</v>
      </c>
      <c r="R622" s="6"/>
      <c r="S622" s="6" t="s">
        <v>3901</v>
      </c>
      <c r="T622" s="6" t="s">
        <v>3902</v>
      </c>
      <c r="U622" s="6" t="s">
        <v>3910</v>
      </c>
      <c r="V622" s="6"/>
      <c r="W622" s="6"/>
      <c r="X622" s="6"/>
      <c r="Y622" s="5" t="s">
        <v>1918</v>
      </c>
      <c r="Z622" s="10" t="str">
        <f aca="false">REPLACE(AA622,SEARCH("M5-",AA622),LEN(AB622),AC622)</f>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AA622" s="10" t="s">
        <v>3911</v>
      </c>
      <c r="AB622" s="8" t="str">
        <f aca="false">IF(D622&lt;&gt;"No hacer",CONCATENATE(A622,"-",LEFT(C622),"-",IF(A621&lt;&gt;A622,1,IF(C621=C622,RIGHT(AB621)+1,1))))</f>
        <v>M5-MyM-14b-E-2</v>
      </c>
      <c r="AC622" s="8" t="str">
        <f aca="false">CONCATENATE(AB622,"-BR")</f>
        <v>M5-MyM-14b-E-2-BR</v>
      </c>
      <c r="AD622" s="5" t="s">
        <v>46</v>
      </c>
      <c r="AE622" s="5" t="s">
        <v>351</v>
      </c>
      <c r="AF622" s="5" t="s">
        <v>47</v>
      </c>
    </row>
    <row r="623" customFormat="false" ht="75" hidden="false" customHeight="true" outlineLevel="0" collapsed="false">
      <c r="A623" s="5" t="s">
        <v>3885</v>
      </c>
      <c r="B623" s="6" t="s">
        <v>3886</v>
      </c>
      <c r="C623" s="5" t="s">
        <v>58</v>
      </c>
      <c r="D623" s="5" t="s">
        <v>35</v>
      </c>
      <c r="E623" s="5"/>
      <c r="F623" s="6" t="s">
        <v>3912</v>
      </c>
      <c r="G623" s="6"/>
      <c r="H623" s="6" t="s">
        <v>3913</v>
      </c>
      <c r="I623" s="5" t="s">
        <v>51</v>
      </c>
      <c r="J623" s="5" t="s">
        <v>52</v>
      </c>
      <c r="K623" s="6" t="s">
        <v>3914</v>
      </c>
      <c r="L623" s="6" t="s">
        <v>3915</v>
      </c>
      <c r="M623" s="5" t="s">
        <v>63</v>
      </c>
      <c r="N623" s="8"/>
      <c r="O623" s="8"/>
      <c r="P623" s="8"/>
      <c r="Q623" s="5" t="s">
        <v>3892</v>
      </c>
      <c r="R623" s="8"/>
      <c r="S623" s="8" t="s">
        <v>3916</v>
      </c>
      <c r="T623" s="8" t="s">
        <v>3917</v>
      </c>
      <c r="U623" s="8" t="s">
        <v>3918</v>
      </c>
      <c r="V623" s="8"/>
      <c r="W623" s="8"/>
      <c r="X623" s="8"/>
      <c r="Y623" s="5" t="s">
        <v>1918</v>
      </c>
      <c r="Z623" s="10" t="str">
        <f aca="false">REPLACE(AA623,SEARCH("M5-",AA623),LEN(AB623),AC623)</f>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AA623" s="10" t="s">
        <v>3919</v>
      </c>
      <c r="AB623" s="8" t="str">
        <f aca="false">IF(D623&lt;&gt;"No hacer",CONCATENATE(A623,"-",LEFT(C623),"-",IF(A622&lt;&gt;A623,1,IF(C622=C623,RIGHT(AB622)+1,1))))</f>
        <v>M5-MyM-14b-A-1</v>
      </c>
      <c r="AC623" s="8" t="str">
        <f aca="false">CONCATENATE(AB623,"-BR")</f>
        <v>M5-MyM-14b-A-1-BR</v>
      </c>
      <c r="AD623" s="5" t="s">
        <v>46</v>
      </c>
      <c r="AE623" s="5" t="s">
        <v>351</v>
      </c>
      <c r="AF623" s="5" t="s">
        <v>47</v>
      </c>
    </row>
    <row r="624" customFormat="false" ht="75" hidden="false" customHeight="true" outlineLevel="0" collapsed="false">
      <c r="A624" s="5" t="s">
        <v>3885</v>
      </c>
      <c r="B624" s="6" t="s">
        <v>3886</v>
      </c>
      <c r="C624" s="5" t="s">
        <v>58</v>
      </c>
      <c r="D624" s="5" t="s">
        <v>35</v>
      </c>
      <c r="E624" s="5"/>
      <c r="F624" s="6" t="s">
        <v>3920</v>
      </c>
      <c r="G624" s="6"/>
      <c r="H624" s="6" t="s">
        <v>3921</v>
      </c>
      <c r="I624" s="5" t="s">
        <v>51</v>
      </c>
      <c r="J624" s="5" t="s">
        <v>52</v>
      </c>
      <c r="K624" s="6" t="s">
        <v>3922</v>
      </c>
      <c r="L624" s="6" t="s">
        <v>3923</v>
      </c>
      <c r="M624" s="5" t="s">
        <v>63</v>
      </c>
      <c r="N624" s="8"/>
      <c r="O624" s="8"/>
      <c r="P624" s="8"/>
      <c r="Q624" s="5" t="s">
        <v>3892</v>
      </c>
      <c r="R624" s="8"/>
      <c r="S624" s="8" t="s">
        <v>3924</v>
      </c>
      <c r="T624" s="8" t="s">
        <v>3925</v>
      </c>
      <c r="U624" s="8" t="s">
        <v>3926</v>
      </c>
      <c r="V624" s="8"/>
      <c r="W624" s="8"/>
      <c r="X624" s="8"/>
      <c r="Y624" s="5" t="s">
        <v>1918</v>
      </c>
      <c r="Z624" s="10" t="str">
        <f aca="false">REPLACE(AA624,SEARCH("M5-",AA624),LEN(AB624),AC624)</f>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AA624" s="10" t="s">
        <v>3927</v>
      </c>
      <c r="AB624" s="8" t="str">
        <f aca="false">IF(D624&lt;&gt;"No hacer",CONCATENATE(A624,"-",LEFT(C624),"-",IF(A623&lt;&gt;A624,1,IF(C623=C624,RIGHT(AB623)+1,1))))</f>
        <v>M5-MyM-14b-A-2</v>
      </c>
      <c r="AC624" s="8" t="str">
        <f aca="false">CONCATENATE(AB624,"-BR")</f>
        <v>M5-MyM-14b-A-2-BR</v>
      </c>
      <c r="AD624" s="5" t="s">
        <v>46</v>
      </c>
      <c r="AE624" s="5" t="s">
        <v>351</v>
      </c>
      <c r="AF624" s="5" t="s">
        <v>47</v>
      </c>
    </row>
    <row r="625" customFormat="false" ht="75" hidden="false" customHeight="true" outlineLevel="0" collapsed="false">
      <c r="A625" s="5" t="s">
        <v>3885</v>
      </c>
      <c r="B625" s="6" t="s">
        <v>3886</v>
      </c>
      <c r="C625" s="5" t="s">
        <v>58</v>
      </c>
      <c r="D625" s="5" t="s">
        <v>35</v>
      </c>
      <c r="E625" s="5"/>
      <c r="F625" s="6" t="s">
        <v>3928</v>
      </c>
      <c r="G625" s="6"/>
      <c r="H625" s="6" t="s">
        <v>3929</v>
      </c>
      <c r="I625" s="5" t="s">
        <v>51</v>
      </c>
      <c r="J625" s="5" t="s">
        <v>52</v>
      </c>
      <c r="K625" s="6" t="s">
        <v>3930</v>
      </c>
      <c r="L625" s="6" t="s">
        <v>3931</v>
      </c>
      <c r="M625" s="5" t="s">
        <v>63</v>
      </c>
      <c r="N625" s="8"/>
      <c r="O625" s="8"/>
      <c r="P625" s="8"/>
      <c r="Q625" s="5" t="s">
        <v>3892</v>
      </c>
      <c r="R625" s="8"/>
      <c r="S625" s="8" t="s">
        <v>3932</v>
      </c>
      <c r="T625" s="8" t="s">
        <v>3933</v>
      </c>
      <c r="U625" s="8" t="s">
        <v>3934</v>
      </c>
      <c r="V625" s="8"/>
      <c r="W625" s="8"/>
      <c r="X625" s="8"/>
      <c r="Y625" s="5" t="s">
        <v>1918</v>
      </c>
      <c r="Z625" s="10" t="str">
        <f aca="false">REPLACE(AA625,SEARCH("M5-",AA625),LEN(AB625),AC625)</f>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AA625" s="10" t="s">
        <v>3935</v>
      </c>
      <c r="AB625" s="8" t="str">
        <f aca="false">IF(D625&lt;&gt;"No hacer",CONCATENATE(A625,"-",LEFT(C625),"-",IF(A624&lt;&gt;A625,1,IF(C624=C625,RIGHT(AB624)+1,1))))</f>
        <v>M5-MyM-14b-A-3</v>
      </c>
      <c r="AC625" s="8" t="str">
        <f aca="false">CONCATENATE(AB625,"-BR")</f>
        <v>M5-MyM-14b-A-3-BR</v>
      </c>
      <c r="AD625" s="5" t="s">
        <v>46</v>
      </c>
      <c r="AE625" s="5" t="s">
        <v>351</v>
      </c>
      <c r="AF625" s="5" t="s">
        <v>47</v>
      </c>
    </row>
    <row r="626" customFormat="false" ht="75" hidden="false" customHeight="true" outlineLevel="0" collapsed="false">
      <c r="A626" s="5" t="s">
        <v>3885</v>
      </c>
      <c r="B626" s="6" t="s">
        <v>3886</v>
      </c>
      <c r="C626" s="5" t="s">
        <v>58</v>
      </c>
      <c r="D626" s="5" t="s">
        <v>35</v>
      </c>
      <c r="E626" s="5"/>
      <c r="F626" s="6" t="s">
        <v>3936</v>
      </c>
      <c r="G626" s="6"/>
      <c r="H626" s="6" t="s">
        <v>3937</v>
      </c>
      <c r="I626" s="5" t="s">
        <v>51</v>
      </c>
      <c r="J626" s="5" t="s">
        <v>52</v>
      </c>
      <c r="K626" s="6" t="s">
        <v>3930</v>
      </c>
      <c r="L626" s="6" t="s">
        <v>3938</v>
      </c>
      <c r="M626" s="5" t="s">
        <v>63</v>
      </c>
      <c r="N626" s="8"/>
      <c r="O626" s="8"/>
      <c r="P626" s="8"/>
      <c r="Q626" s="5" t="s">
        <v>3892</v>
      </c>
      <c r="R626" s="8"/>
      <c r="S626" s="8" t="s">
        <v>3939</v>
      </c>
      <c r="T626" s="8" t="s">
        <v>3940</v>
      </c>
      <c r="U626" s="8" t="s">
        <v>3941</v>
      </c>
      <c r="V626" s="8"/>
      <c r="W626" s="8"/>
      <c r="X626" s="8"/>
      <c r="Y626" s="5" t="s">
        <v>1918</v>
      </c>
      <c r="Z626" s="10" t="str">
        <f aca="false">REPLACE(AA626,SEARCH("M5-",AA626),LEN(AB626),AC626)</f>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AA626" s="10" t="s">
        <v>3942</v>
      </c>
      <c r="AB626" s="8" t="str">
        <f aca="false">IF(D626&lt;&gt;"No hacer",CONCATENATE(A626,"-",LEFT(C626),"-",IF(A625&lt;&gt;A626,1,IF(C625=C626,RIGHT(AB625)+1,1))))</f>
        <v>M5-MyM-14b-A-4</v>
      </c>
      <c r="AC626" s="8" t="str">
        <f aca="false">CONCATENATE(AB626,"-BR")</f>
        <v>M5-MyM-14b-A-4-BR</v>
      </c>
      <c r="AD626" s="5" t="s">
        <v>46</v>
      </c>
      <c r="AE626" s="5" t="s">
        <v>351</v>
      </c>
      <c r="AF626" s="5" t="s">
        <v>47</v>
      </c>
    </row>
    <row r="627" customFormat="false" ht="75" hidden="false" customHeight="true" outlineLevel="0" collapsed="false">
      <c r="A627" s="5" t="s">
        <v>3885</v>
      </c>
      <c r="B627" s="6" t="s">
        <v>3886</v>
      </c>
      <c r="C627" s="5" t="s">
        <v>58</v>
      </c>
      <c r="D627" s="5" t="s">
        <v>35</v>
      </c>
      <c r="E627" s="5"/>
      <c r="F627" s="6" t="s">
        <v>3943</v>
      </c>
      <c r="G627" s="6"/>
      <c r="H627" s="6" t="s">
        <v>3944</v>
      </c>
      <c r="I627" s="5" t="s">
        <v>51</v>
      </c>
      <c r="J627" s="5" t="s">
        <v>52</v>
      </c>
      <c r="K627" s="6" t="s">
        <v>3945</v>
      </c>
      <c r="L627" s="6" t="s">
        <v>3946</v>
      </c>
      <c r="M627" s="5" t="s">
        <v>63</v>
      </c>
      <c r="N627" s="8"/>
      <c r="O627" s="8"/>
      <c r="P627" s="8"/>
      <c r="Q627" s="5" t="s">
        <v>3892</v>
      </c>
      <c r="R627" s="8"/>
      <c r="S627" s="8" t="s">
        <v>3947</v>
      </c>
      <c r="T627" s="8" t="s">
        <v>3948</v>
      </c>
      <c r="U627" s="8" t="s">
        <v>3949</v>
      </c>
      <c r="V627" s="8"/>
      <c r="W627" s="8"/>
      <c r="X627" s="8"/>
      <c r="Y627" s="5" t="s">
        <v>1918</v>
      </c>
      <c r="Z627" s="10" t="str">
        <f aca="false">REPLACE(AA627,SEARCH("M5-",AA627),LEN(AB627),AC627)</f>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AA627" s="10" t="s">
        <v>3950</v>
      </c>
      <c r="AB627" s="8" t="str">
        <f aca="false">IF(D627&lt;&gt;"No hacer",CONCATENATE(A627,"-",LEFT(C627),"-",IF(A626&lt;&gt;A627,1,IF(C626=C627,RIGHT(AB626)+1,1))))</f>
        <v>M5-MyM-14b-A-5</v>
      </c>
      <c r="AC627" s="8" t="str">
        <f aca="false">CONCATENATE(AB627,"-BR")</f>
        <v>M5-MyM-14b-A-5-BR</v>
      </c>
      <c r="AD627" s="5" t="s">
        <v>46</v>
      </c>
      <c r="AE627" s="5" t="s">
        <v>351</v>
      </c>
      <c r="AF627" s="5" t="s">
        <v>47</v>
      </c>
    </row>
    <row r="628" customFormat="false" ht="75" hidden="false" customHeight="true" outlineLevel="0" collapsed="false">
      <c r="A628" s="5" t="s">
        <v>3951</v>
      </c>
      <c r="B628" s="6" t="s">
        <v>3952</v>
      </c>
      <c r="C628" s="5" t="s">
        <v>34</v>
      </c>
      <c r="D628" s="5" t="s">
        <v>35</v>
      </c>
      <c r="E628" s="5"/>
      <c r="F628" s="6" t="s">
        <v>3953</v>
      </c>
      <c r="G628" s="6"/>
      <c r="H628" s="6" t="s">
        <v>3954</v>
      </c>
      <c r="I628" s="5" t="s">
        <v>51</v>
      </c>
      <c r="J628" s="5" t="s">
        <v>297</v>
      </c>
      <c r="K628" s="6" t="s">
        <v>40</v>
      </c>
      <c r="L628" s="6" t="s">
        <v>40</v>
      </c>
      <c r="M628" s="5" t="s">
        <v>41</v>
      </c>
      <c r="N628" s="6" t="s">
        <v>3955</v>
      </c>
      <c r="O628" s="6" t="s">
        <v>3956</v>
      </c>
      <c r="P628" s="6"/>
      <c r="Q628" s="5"/>
      <c r="R628" s="8"/>
      <c r="S628" s="8"/>
      <c r="T628" s="8"/>
      <c r="U628" s="8"/>
      <c r="V628" s="8"/>
      <c r="W628" s="8"/>
      <c r="X628" s="8"/>
      <c r="Y628" s="5" t="s">
        <v>1918</v>
      </c>
      <c r="Z628" s="10" t="str">
        <f aca="false">REPLACE(AA628,SEARCH("M5-",AA628),LEN(AB628),AC628)</f>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AA628" s="10" t="s">
        <v>3957</v>
      </c>
      <c r="AB628" s="8" t="str">
        <f aca="false">IF(D628&lt;&gt;"No hacer",CONCATENATE(A628,"-",LEFT(C628),"-",IF(A627&lt;&gt;A628,1,IF(C627=C628,RIGHT(AB627)+1,1))))</f>
        <v>M5-MyM-22a-I-1</v>
      </c>
      <c r="AC628" s="8" t="str">
        <f aca="false">CONCATENATE(AB628,"-BR")</f>
        <v>M5-MyM-22a-I-1-BR</v>
      </c>
      <c r="AD628" s="5" t="s">
        <v>46</v>
      </c>
      <c r="AE628" s="5" t="s">
        <v>351</v>
      </c>
      <c r="AF628" s="5" t="s">
        <v>47</v>
      </c>
    </row>
    <row r="629" customFormat="false" ht="75" hidden="false" customHeight="true" outlineLevel="0" collapsed="false">
      <c r="A629" s="5" t="s">
        <v>3951</v>
      </c>
      <c r="B629" s="6" t="s">
        <v>3952</v>
      </c>
      <c r="C629" s="5" t="s">
        <v>48</v>
      </c>
      <c r="D629" s="5" t="s">
        <v>35</v>
      </c>
      <c r="E629" s="5"/>
      <c r="F629" s="6" t="s">
        <v>3958</v>
      </c>
      <c r="G629" s="6"/>
      <c r="H629" s="27" t="s">
        <v>3959</v>
      </c>
      <c r="I629" s="5" t="s">
        <v>51</v>
      </c>
      <c r="J629" s="5" t="s">
        <v>52</v>
      </c>
      <c r="K629" s="6" t="s">
        <v>40</v>
      </c>
      <c r="L629" s="6" t="s">
        <v>3960</v>
      </c>
      <c r="M629" s="5" t="s">
        <v>41</v>
      </c>
      <c r="N629" s="6" t="s">
        <v>3955</v>
      </c>
      <c r="O629" s="6" t="s">
        <v>3961</v>
      </c>
      <c r="P629" s="8"/>
      <c r="Q629" s="5"/>
      <c r="R629" s="8"/>
      <c r="S629" s="8"/>
      <c r="T629" s="8"/>
      <c r="U629" s="8"/>
      <c r="V629" s="8"/>
      <c r="W629" s="8"/>
      <c r="X629" s="8"/>
      <c r="Y629" s="5" t="s">
        <v>1918</v>
      </c>
      <c r="Z629" s="10" t="str">
        <f aca="false">REPLACE(AA629,SEARCH("M5-",AA629),LEN(AB629),AC629)</f>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AA629" s="10" t="s">
        <v>3962</v>
      </c>
      <c r="AB629" s="8" t="str">
        <f aca="false">IF(D629&lt;&gt;"No hacer",CONCATENATE(A629,"-",LEFT(C629),"-",IF(A628&lt;&gt;A629,1,IF(C628=C629,RIGHT(AB628)+1,1))))</f>
        <v>M5-MyM-22a-E-1</v>
      </c>
      <c r="AC629" s="8" t="str">
        <f aca="false">CONCATENATE(AB629,"-BR")</f>
        <v>M5-MyM-22a-E-1-BR</v>
      </c>
      <c r="AD629" s="5" t="s">
        <v>46</v>
      </c>
      <c r="AE629" s="5" t="s">
        <v>351</v>
      </c>
      <c r="AF629" s="5" t="s">
        <v>47</v>
      </c>
    </row>
    <row r="630" customFormat="false" ht="75" hidden="false" customHeight="true" outlineLevel="0" collapsed="false">
      <c r="A630" s="5" t="s">
        <v>3951</v>
      </c>
      <c r="B630" s="6" t="s">
        <v>3952</v>
      </c>
      <c r="C630" s="5" t="s">
        <v>48</v>
      </c>
      <c r="D630" s="5" t="s">
        <v>35</v>
      </c>
      <c r="E630" s="5"/>
      <c r="F630" s="6" t="s">
        <v>3963</v>
      </c>
      <c r="G630" s="6"/>
      <c r="H630" s="27" t="s">
        <v>3959</v>
      </c>
      <c r="I630" s="5" t="s">
        <v>51</v>
      </c>
      <c r="J630" s="5" t="s">
        <v>52</v>
      </c>
      <c r="K630" s="6" t="s">
        <v>40</v>
      </c>
      <c r="L630" s="6" t="s">
        <v>3964</v>
      </c>
      <c r="M630" s="5" t="s">
        <v>41</v>
      </c>
      <c r="N630" s="6" t="s">
        <v>3955</v>
      </c>
      <c r="O630" s="6" t="s">
        <v>3965</v>
      </c>
      <c r="P630" s="8"/>
      <c r="Q630" s="5"/>
      <c r="R630" s="8"/>
      <c r="S630" s="8"/>
      <c r="T630" s="8"/>
      <c r="U630" s="8"/>
      <c r="V630" s="8"/>
      <c r="W630" s="8"/>
      <c r="X630" s="8"/>
      <c r="Y630" s="5" t="s">
        <v>1918</v>
      </c>
      <c r="Z630" s="10" t="str">
        <f aca="false">REPLACE(AA630,SEARCH("M5-",AA630),LEN(AB630),AC630)</f>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AA630" s="10" t="s">
        <v>3966</v>
      </c>
      <c r="AB630" s="8" t="str">
        <f aca="false">IF(D630&lt;&gt;"No hacer",CONCATENATE(A630,"-",LEFT(C630),"-",IF(A629&lt;&gt;A630,1,IF(C629=C630,RIGHT(AB629)+1,1))))</f>
        <v>M5-MyM-22a-E-2</v>
      </c>
      <c r="AC630" s="8" t="str">
        <f aca="false">CONCATENATE(AB630,"-BR")</f>
        <v>M5-MyM-22a-E-2-BR</v>
      </c>
      <c r="AD630" s="5" t="s">
        <v>46</v>
      </c>
      <c r="AE630" s="5" t="s">
        <v>351</v>
      </c>
      <c r="AF630" s="5" t="s">
        <v>47</v>
      </c>
    </row>
    <row r="631" customFormat="false" ht="75" hidden="false" customHeight="true" outlineLevel="0" collapsed="false">
      <c r="A631" s="5" t="s">
        <v>3951</v>
      </c>
      <c r="B631" s="6" t="s">
        <v>3952</v>
      </c>
      <c r="C631" s="5" t="s">
        <v>48</v>
      </c>
      <c r="D631" s="5" t="s">
        <v>35</v>
      </c>
      <c r="E631" s="5"/>
      <c r="F631" s="6" t="s">
        <v>3967</v>
      </c>
      <c r="G631" s="6"/>
      <c r="H631" s="27" t="s">
        <v>3959</v>
      </c>
      <c r="I631" s="5" t="s">
        <v>51</v>
      </c>
      <c r="J631" s="5" t="s">
        <v>52</v>
      </c>
      <c r="K631" s="6" t="s">
        <v>40</v>
      </c>
      <c r="L631" s="6" t="s">
        <v>3968</v>
      </c>
      <c r="M631" s="5" t="s">
        <v>41</v>
      </c>
      <c r="N631" s="6" t="s">
        <v>3955</v>
      </c>
      <c r="O631" s="6" t="s">
        <v>3969</v>
      </c>
      <c r="P631" s="8"/>
      <c r="Q631" s="5"/>
      <c r="R631" s="8"/>
      <c r="S631" s="8"/>
      <c r="T631" s="8"/>
      <c r="U631" s="8"/>
      <c r="V631" s="8"/>
      <c r="W631" s="8"/>
      <c r="X631" s="8"/>
      <c r="Y631" s="5" t="s">
        <v>1918</v>
      </c>
      <c r="Z631" s="10" t="str">
        <f aca="false">REPLACE(AA631,SEARCH("M5-",AA631),LEN(AB631),AC631)</f>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AA631" s="10" t="s">
        <v>3970</v>
      </c>
      <c r="AB631" s="8" t="str">
        <f aca="false">IF(D631&lt;&gt;"No hacer",CONCATENATE(A631,"-",LEFT(C631),"-",IF(A630&lt;&gt;A631,1,IF(C630=C631,RIGHT(AB630)+1,1))))</f>
        <v>M5-MyM-22a-E-3</v>
      </c>
      <c r="AC631" s="8" t="str">
        <f aca="false">CONCATENATE(AB631,"-BR")</f>
        <v>M5-MyM-22a-E-3-BR</v>
      </c>
      <c r="AD631" s="5" t="s">
        <v>46</v>
      </c>
      <c r="AE631" s="5" t="s">
        <v>351</v>
      </c>
      <c r="AF631" s="5" t="s">
        <v>47</v>
      </c>
    </row>
    <row r="632" customFormat="false" ht="75" hidden="false" customHeight="true" outlineLevel="0" collapsed="false">
      <c r="A632" s="5" t="s">
        <v>3951</v>
      </c>
      <c r="B632" s="6" t="s">
        <v>3952</v>
      </c>
      <c r="C632" s="5" t="s">
        <v>58</v>
      </c>
      <c r="D632" s="5" t="s">
        <v>35</v>
      </c>
      <c r="E632" s="5"/>
      <c r="F632" s="6" t="s">
        <v>3971</v>
      </c>
      <c r="G632" s="6"/>
      <c r="H632" s="6" t="s">
        <v>3972</v>
      </c>
      <c r="I632" s="5" t="s">
        <v>51</v>
      </c>
      <c r="J632" s="5" t="s">
        <v>52</v>
      </c>
      <c r="K632" s="6" t="s">
        <v>40</v>
      </c>
      <c r="L632" s="6" t="s">
        <v>3968</v>
      </c>
      <c r="M632" s="5" t="s">
        <v>41</v>
      </c>
      <c r="N632" s="6" t="s">
        <v>3973</v>
      </c>
      <c r="O632" s="6" t="s">
        <v>3974</v>
      </c>
      <c r="P632" s="8"/>
      <c r="Q632" s="5"/>
      <c r="R632" s="8"/>
      <c r="S632" s="8"/>
      <c r="T632" s="8"/>
      <c r="U632" s="8"/>
      <c r="V632" s="8"/>
      <c r="W632" s="8"/>
      <c r="X632" s="8"/>
      <c r="Y632" s="5" t="s">
        <v>1918</v>
      </c>
      <c r="Z632" s="10" t="str">
        <f aca="false">REPLACE(AA632,SEARCH("M5-",AA632),LEN(AB632),AC632)</f>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AA632" s="10" t="s">
        <v>3975</v>
      </c>
      <c r="AB632" s="8" t="str">
        <f aca="false">IF(D632&lt;&gt;"No hacer",CONCATENATE(A632,"-",LEFT(C632),"-",IF(A631&lt;&gt;A632,1,IF(C631=C632,RIGHT(AB631)+1,1))))</f>
        <v>M5-MyM-22a-A-1</v>
      </c>
      <c r="AC632" s="8" t="str">
        <f aca="false">CONCATENATE(AB632,"-BR")</f>
        <v>M5-MyM-22a-A-1-BR</v>
      </c>
      <c r="AD632" s="5" t="s">
        <v>46</v>
      </c>
      <c r="AE632" s="5" t="s">
        <v>351</v>
      </c>
      <c r="AF632" s="5" t="s">
        <v>47</v>
      </c>
    </row>
    <row r="633" customFormat="false" ht="75" hidden="false" customHeight="true" outlineLevel="0" collapsed="false">
      <c r="A633" s="5" t="s">
        <v>3951</v>
      </c>
      <c r="B633" s="6" t="s">
        <v>3952</v>
      </c>
      <c r="C633" s="5" t="s">
        <v>58</v>
      </c>
      <c r="D633" s="5" t="s">
        <v>35</v>
      </c>
      <c r="E633" s="5"/>
      <c r="F633" s="6" t="s">
        <v>3976</v>
      </c>
      <c r="G633" s="6"/>
      <c r="H633" s="6" t="s">
        <v>3977</v>
      </c>
      <c r="I633" s="5" t="s">
        <v>51</v>
      </c>
      <c r="J633" s="5" t="s">
        <v>52</v>
      </c>
      <c r="K633" s="6" t="s">
        <v>40</v>
      </c>
      <c r="L633" s="6" t="s">
        <v>3964</v>
      </c>
      <c r="M633" s="5" t="s">
        <v>41</v>
      </c>
      <c r="N633" s="6" t="s">
        <v>3955</v>
      </c>
      <c r="O633" s="6" t="s">
        <v>3978</v>
      </c>
      <c r="P633" s="8"/>
      <c r="Q633" s="5"/>
      <c r="R633" s="8"/>
      <c r="S633" s="8"/>
      <c r="T633" s="8"/>
      <c r="U633" s="8"/>
      <c r="V633" s="8"/>
      <c r="W633" s="8"/>
      <c r="X633" s="8"/>
      <c r="Y633" s="5" t="s">
        <v>1918</v>
      </c>
      <c r="Z633" s="10" t="str">
        <f aca="false">REPLACE(AA633,SEARCH("M5-",AA633),LEN(AB633),AC633)</f>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AA633" s="10" t="s">
        <v>3979</v>
      </c>
      <c r="AB633" s="8" t="str">
        <f aca="false">IF(D633&lt;&gt;"No hacer",CONCATENATE(A633,"-",LEFT(C633),"-",IF(A632&lt;&gt;A633,1,IF(C632=C633,RIGHT(AB632)+1,1))))</f>
        <v>M5-MyM-22a-A-2</v>
      </c>
      <c r="AC633" s="8" t="str">
        <f aca="false">CONCATENATE(AB633,"-BR")</f>
        <v>M5-MyM-22a-A-2-BR</v>
      </c>
      <c r="AD633" s="5" t="s">
        <v>46</v>
      </c>
      <c r="AE633" s="5" t="s">
        <v>351</v>
      </c>
      <c r="AF633" s="5" t="s">
        <v>47</v>
      </c>
    </row>
    <row r="634" customFormat="false" ht="75" hidden="false" customHeight="true" outlineLevel="0" collapsed="false">
      <c r="A634" s="5" t="s">
        <v>3951</v>
      </c>
      <c r="B634" s="6" t="s">
        <v>3952</v>
      </c>
      <c r="C634" s="5" t="s">
        <v>58</v>
      </c>
      <c r="D634" s="5" t="s">
        <v>35</v>
      </c>
      <c r="E634" s="5"/>
      <c r="F634" s="6" t="s">
        <v>3980</v>
      </c>
      <c r="G634" s="6"/>
      <c r="H634" s="6" t="s">
        <v>3981</v>
      </c>
      <c r="I634" s="5" t="s">
        <v>51</v>
      </c>
      <c r="J634" s="5" t="s">
        <v>52</v>
      </c>
      <c r="K634" s="6" t="s">
        <v>40</v>
      </c>
      <c r="L634" s="6" t="s">
        <v>3964</v>
      </c>
      <c r="M634" s="5" t="s">
        <v>41</v>
      </c>
      <c r="N634" s="6" t="s">
        <v>3955</v>
      </c>
      <c r="O634" s="6" t="s">
        <v>3982</v>
      </c>
      <c r="P634" s="8"/>
      <c r="Q634" s="5"/>
      <c r="R634" s="8"/>
      <c r="S634" s="8"/>
      <c r="T634" s="8"/>
      <c r="U634" s="8"/>
      <c r="V634" s="8"/>
      <c r="W634" s="8"/>
      <c r="X634" s="8"/>
      <c r="Y634" s="5" t="s">
        <v>1918</v>
      </c>
      <c r="Z634" s="10" t="str">
        <f aca="false">REPLACE(AA634,SEARCH("M5-",AA634),LEN(AB634),AC634)</f>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AA634" s="10" t="s">
        <v>3983</v>
      </c>
      <c r="AB634" s="8" t="str">
        <f aca="false">IF(D634&lt;&gt;"No hacer",CONCATENATE(A634,"-",LEFT(C634),"-",IF(A633&lt;&gt;A634,1,IF(C633=C634,RIGHT(AB633)+1,1))))</f>
        <v>M5-MyM-22a-A-3</v>
      </c>
      <c r="AC634" s="8" t="str">
        <f aca="false">CONCATENATE(AB634,"-BR")</f>
        <v>M5-MyM-22a-A-3-BR</v>
      </c>
      <c r="AD634" s="5" t="s">
        <v>46</v>
      </c>
      <c r="AE634" s="5" t="s">
        <v>351</v>
      </c>
      <c r="AF634" s="5" t="s">
        <v>47</v>
      </c>
    </row>
    <row r="635" customFormat="false" ht="75" hidden="false" customHeight="true" outlineLevel="0" collapsed="false">
      <c r="A635" s="5" t="s">
        <v>3951</v>
      </c>
      <c r="B635" s="6" t="s">
        <v>3952</v>
      </c>
      <c r="C635" s="5" t="s">
        <v>58</v>
      </c>
      <c r="D635" s="5" t="s">
        <v>35</v>
      </c>
      <c r="E635" s="5"/>
      <c r="F635" s="6" t="s">
        <v>3984</v>
      </c>
      <c r="G635" s="6"/>
      <c r="H635" s="6" t="s">
        <v>3985</v>
      </c>
      <c r="I635" s="5" t="s">
        <v>51</v>
      </c>
      <c r="J635" s="5" t="s">
        <v>52</v>
      </c>
      <c r="K635" s="6" t="s">
        <v>40</v>
      </c>
      <c r="L635" s="6" t="s">
        <v>3986</v>
      </c>
      <c r="M635" s="5" t="s">
        <v>41</v>
      </c>
      <c r="N635" s="6" t="s">
        <v>3955</v>
      </c>
      <c r="O635" s="6" t="s">
        <v>3987</v>
      </c>
      <c r="P635" s="8"/>
      <c r="Q635" s="5"/>
      <c r="R635" s="8"/>
      <c r="S635" s="8"/>
      <c r="T635" s="8"/>
      <c r="U635" s="8"/>
      <c r="V635" s="8"/>
      <c r="W635" s="8"/>
      <c r="X635" s="8"/>
      <c r="Y635" s="5" t="s">
        <v>1918</v>
      </c>
      <c r="Z635" s="10" t="str">
        <f aca="false">REPLACE(AA635,SEARCH("M5-",AA635),LEN(AB635),AC635)</f>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AA635" s="10" t="s">
        <v>3988</v>
      </c>
      <c r="AB635" s="8" t="str">
        <f aca="false">IF(D635&lt;&gt;"No hacer",CONCATENATE(A635,"-",LEFT(C635),"-",IF(A634&lt;&gt;A635,1,IF(C634=C635,RIGHT(AB634)+1,1))))</f>
        <v>M5-MyM-22a-A-4</v>
      </c>
      <c r="AC635" s="8" t="str">
        <f aca="false">CONCATENATE(AB635,"-BR")</f>
        <v>M5-MyM-22a-A-4-BR</v>
      </c>
      <c r="AD635" s="5" t="s">
        <v>46</v>
      </c>
      <c r="AE635" s="5" t="s">
        <v>351</v>
      </c>
      <c r="AF635" s="5" t="s">
        <v>47</v>
      </c>
    </row>
    <row r="636" customFormat="false" ht="75" hidden="false" customHeight="true" outlineLevel="0" collapsed="false">
      <c r="A636" s="5" t="s">
        <v>3951</v>
      </c>
      <c r="B636" s="6" t="s">
        <v>3952</v>
      </c>
      <c r="C636" s="5" t="s">
        <v>58</v>
      </c>
      <c r="D636" s="5" t="s">
        <v>35</v>
      </c>
      <c r="E636" s="5"/>
      <c r="F636" s="6" t="s">
        <v>3989</v>
      </c>
      <c r="G636" s="6"/>
      <c r="H636" s="6" t="s">
        <v>3990</v>
      </c>
      <c r="I636" s="5" t="s">
        <v>51</v>
      </c>
      <c r="J636" s="5" t="s">
        <v>52</v>
      </c>
      <c r="K636" s="6" t="s">
        <v>40</v>
      </c>
      <c r="L636" s="6" t="s">
        <v>3960</v>
      </c>
      <c r="M636" s="5" t="s">
        <v>41</v>
      </c>
      <c r="N636" s="6" t="s">
        <v>3955</v>
      </c>
      <c r="O636" s="6" t="s">
        <v>3991</v>
      </c>
      <c r="P636" s="8"/>
      <c r="Q636" s="5"/>
      <c r="R636" s="8"/>
      <c r="S636" s="8"/>
      <c r="T636" s="8"/>
      <c r="U636" s="8"/>
      <c r="V636" s="8"/>
      <c r="W636" s="8"/>
      <c r="X636" s="8"/>
      <c r="Y636" s="5" t="s">
        <v>1918</v>
      </c>
      <c r="Z636" s="10" t="str">
        <f aca="false">REPLACE(AA636,SEARCH("M5-",AA636),LEN(AB636),AC636)</f>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AA636" s="10" t="s">
        <v>3992</v>
      </c>
      <c r="AB636" s="8" t="str">
        <f aca="false">IF(D636&lt;&gt;"No hacer",CONCATENATE(A636,"-",LEFT(C636),"-",IF(A635&lt;&gt;A636,1,IF(C635=C636,RIGHT(AB635)+1,1))))</f>
        <v>M5-MyM-22a-A-5</v>
      </c>
      <c r="AC636" s="8" t="str">
        <f aca="false">CONCATENATE(AB636,"-BR")</f>
        <v>M5-MyM-22a-A-5-BR</v>
      </c>
      <c r="AD636" s="5" t="s">
        <v>46</v>
      </c>
      <c r="AE636" s="5" t="s">
        <v>351</v>
      </c>
      <c r="AF636" s="5" t="s">
        <v>47</v>
      </c>
    </row>
    <row r="637" customFormat="false" ht="75" hidden="false" customHeight="true" outlineLevel="0" collapsed="false">
      <c r="A637" s="5" t="s">
        <v>3993</v>
      </c>
      <c r="B637" s="6" t="s">
        <v>3994</v>
      </c>
      <c r="C637" s="5" t="s">
        <v>34</v>
      </c>
      <c r="D637" s="5" t="s">
        <v>35</v>
      </c>
      <c r="E637" s="5"/>
      <c r="F637" s="7" t="s">
        <v>3995</v>
      </c>
      <c r="G637" s="7"/>
      <c r="H637" s="7"/>
      <c r="I637" s="11" t="s">
        <v>38</v>
      </c>
      <c r="J637" s="5" t="s">
        <v>239</v>
      </c>
      <c r="K637" s="7" t="s">
        <v>3996</v>
      </c>
      <c r="L637" s="7" t="s">
        <v>3997</v>
      </c>
      <c r="M637" s="5" t="s">
        <v>41</v>
      </c>
      <c r="N637" s="7" t="s">
        <v>3998</v>
      </c>
      <c r="O637" s="7" t="s">
        <v>3999</v>
      </c>
      <c r="P637" s="6"/>
      <c r="Q637" s="5"/>
      <c r="R637" s="8"/>
      <c r="S637" s="8"/>
      <c r="T637" s="8"/>
      <c r="U637" s="8"/>
      <c r="V637" s="8"/>
      <c r="W637" s="8"/>
      <c r="X637" s="8"/>
      <c r="Y637" s="5" t="s">
        <v>1918</v>
      </c>
      <c r="Z637" s="10" t="str">
        <f aca="false">REPLACE(AA637,SEARCH("M5-",AA637),LEN(AB637),AC637)</f>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AA637" s="10" t="s">
        <v>4000</v>
      </c>
      <c r="AB637" s="8" t="str">
        <f aca="false">IF(D637&lt;&gt;"No hacer",CONCATENATE(A637,"-",LEFT(C637),"-",IF(A636&lt;&gt;A637,1,IF(C636=C637,RIGHT(AB636)+1,1))))</f>
        <v>M5-MyM-15a-I-1</v>
      </c>
      <c r="AC637" s="8" t="str">
        <f aca="false">CONCATENATE(AB637,"-BR")</f>
        <v>M5-MyM-15a-I-1-BR</v>
      </c>
      <c r="AD637" s="5"/>
      <c r="AE637" s="5" t="s">
        <v>351</v>
      </c>
      <c r="AF637" s="5"/>
    </row>
    <row r="638" customFormat="false" ht="75" hidden="false" customHeight="true" outlineLevel="0" collapsed="false">
      <c r="A638" s="5" t="s">
        <v>3993</v>
      </c>
      <c r="B638" s="6" t="s">
        <v>3994</v>
      </c>
      <c r="C638" s="5" t="s">
        <v>34</v>
      </c>
      <c r="D638" s="5" t="s">
        <v>35</v>
      </c>
      <c r="E638" s="5"/>
      <c r="F638" s="7" t="s">
        <v>4001</v>
      </c>
      <c r="G638" s="7"/>
      <c r="H638" s="7"/>
      <c r="I638" s="11" t="s">
        <v>38</v>
      </c>
      <c r="J638" s="5" t="s">
        <v>239</v>
      </c>
      <c r="K638" s="7" t="s">
        <v>4002</v>
      </c>
      <c r="L638" s="7" t="s">
        <v>3997</v>
      </c>
      <c r="M638" s="5" t="s">
        <v>41</v>
      </c>
      <c r="N638" s="7" t="s">
        <v>4003</v>
      </c>
      <c r="O638" s="7" t="s">
        <v>3999</v>
      </c>
      <c r="P638" s="6"/>
      <c r="Q638" s="5"/>
      <c r="R638" s="8"/>
      <c r="S638" s="8"/>
      <c r="T638" s="8"/>
      <c r="U638" s="8"/>
      <c r="V638" s="8"/>
      <c r="W638" s="8"/>
      <c r="X638" s="8"/>
      <c r="Y638" s="5" t="s">
        <v>1918</v>
      </c>
      <c r="Z638" s="10" t="str">
        <f aca="false">REPLACE(AA638,SEARCH("M5-",AA638),LEN(AB638),AC638)</f>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AA638" s="10" t="s">
        <v>4004</v>
      </c>
      <c r="AB638" s="8" t="str">
        <f aca="false">IF(D638&lt;&gt;"No hacer",CONCATENATE(A638,"-",LEFT(C638),"-",IF(A637&lt;&gt;A638,1,IF(C637=C638,RIGHT(AB637)+1,1))))</f>
        <v>M5-MyM-15a-I-2</v>
      </c>
      <c r="AC638" s="8" t="str">
        <f aca="false">CONCATENATE(AB638,"-BR")</f>
        <v>M5-MyM-15a-I-2-BR</v>
      </c>
      <c r="AD638" s="5"/>
      <c r="AE638" s="5" t="s">
        <v>351</v>
      </c>
      <c r="AF638" s="5"/>
    </row>
    <row r="639" customFormat="false" ht="75" hidden="false" customHeight="true" outlineLevel="0" collapsed="false">
      <c r="A639" s="5" t="s">
        <v>3993</v>
      </c>
      <c r="B639" s="6" t="s">
        <v>3994</v>
      </c>
      <c r="C639" s="5" t="s">
        <v>48</v>
      </c>
      <c r="D639" s="5" t="s">
        <v>35</v>
      </c>
      <c r="E639" s="5"/>
      <c r="F639" s="7" t="s">
        <v>4005</v>
      </c>
      <c r="G639" s="7"/>
      <c r="H639" s="7"/>
      <c r="I639" s="11" t="s">
        <v>38</v>
      </c>
      <c r="J639" s="11" t="s">
        <v>1807</v>
      </c>
      <c r="K639" s="7" t="s">
        <v>4006</v>
      </c>
      <c r="L639" s="7" t="s">
        <v>40</v>
      </c>
      <c r="M639" s="5" t="s">
        <v>41</v>
      </c>
      <c r="N639" s="6" t="s">
        <v>4007</v>
      </c>
      <c r="O639" s="6" t="s">
        <v>4008</v>
      </c>
      <c r="P639" s="6" t="s">
        <v>4009</v>
      </c>
      <c r="Q639" s="5"/>
      <c r="R639" s="8"/>
      <c r="S639" s="8"/>
      <c r="T639" s="8"/>
      <c r="U639" s="8"/>
      <c r="V639" s="8"/>
      <c r="W639" s="8"/>
      <c r="X639" s="8"/>
      <c r="Y639" s="5" t="s">
        <v>1918</v>
      </c>
      <c r="Z639" s="10" t="str">
        <f aca="false">REPLACE(AA639,SEARCH("M5-",AA639),LEN(AB639),AC639)</f>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39" s="10" t="s">
        <v>4010</v>
      </c>
      <c r="AB639" s="8" t="str">
        <f aca="false">IF(D639&lt;&gt;"No hacer",CONCATENATE(A639,"-",LEFT(C639),"-",IF(A638&lt;&gt;A639,1,IF(C638=C639,RIGHT(AB638)+1,1))))</f>
        <v>M5-MyM-15a-E-1</v>
      </c>
      <c r="AC639" s="8" t="str">
        <f aca="false">CONCATENATE(AB639,"-BR")</f>
        <v>M5-MyM-15a-E-1-BR</v>
      </c>
      <c r="AD639" s="5"/>
      <c r="AE639" s="5" t="s">
        <v>351</v>
      </c>
      <c r="AF639" s="5"/>
    </row>
    <row r="640" customFormat="false" ht="75" hidden="false" customHeight="true" outlineLevel="0" collapsed="false">
      <c r="A640" s="5" t="s">
        <v>3993</v>
      </c>
      <c r="B640" s="6" t="s">
        <v>3994</v>
      </c>
      <c r="C640" s="5" t="s">
        <v>48</v>
      </c>
      <c r="D640" s="5" t="s">
        <v>35</v>
      </c>
      <c r="E640" s="5"/>
      <c r="F640" s="7" t="s">
        <v>4011</v>
      </c>
      <c r="G640" s="7"/>
      <c r="H640" s="7"/>
      <c r="I640" s="11" t="s">
        <v>38</v>
      </c>
      <c r="J640" s="11" t="s">
        <v>1807</v>
      </c>
      <c r="K640" s="7" t="s">
        <v>4006</v>
      </c>
      <c r="L640" s="7" t="s">
        <v>40</v>
      </c>
      <c r="M640" s="5" t="s">
        <v>41</v>
      </c>
      <c r="N640" s="6" t="s">
        <v>4012</v>
      </c>
      <c r="O640" s="6" t="s">
        <v>4013</v>
      </c>
      <c r="P640" s="6" t="s">
        <v>4009</v>
      </c>
      <c r="Q640" s="5"/>
      <c r="R640" s="8"/>
      <c r="S640" s="8"/>
      <c r="T640" s="8"/>
      <c r="U640" s="8"/>
      <c r="V640" s="8"/>
      <c r="W640" s="8"/>
      <c r="X640" s="8"/>
      <c r="Y640" s="5" t="s">
        <v>1918</v>
      </c>
      <c r="Z640" s="10" t="str">
        <f aca="false">REPLACE(AA640,SEARCH("M5-",AA640),LEN(AB640),AC640)</f>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0" s="10" t="s">
        <v>4014</v>
      </c>
      <c r="AB640" s="8" t="str">
        <f aca="false">IF(D640&lt;&gt;"No hacer",CONCATENATE(A640,"-",LEFT(C640),"-",IF(A639&lt;&gt;A640,1,IF(C639=C640,RIGHT(AB639)+1,1))))</f>
        <v>M5-MyM-15a-E-2</v>
      </c>
      <c r="AC640" s="8" t="str">
        <f aca="false">CONCATENATE(AB640,"-BR")</f>
        <v>M5-MyM-15a-E-2-BR</v>
      </c>
      <c r="AD640" s="5"/>
      <c r="AE640" s="5" t="s">
        <v>351</v>
      </c>
      <c r="AF640" s="5"/>
    </row>
    <row r="641" customFormat="false" ht="75" hidden="false" customHeight="true" outlineLevel="0" collapsed="false">
      <c r="A641" s="5" t="s">
        <v>3993</v>
      </c>
      <c r="B641" s="6" t="s">
        <v>3994</v>
      </c>
      <c r="C641" s="5" t="s">
        <v>58</v>
      </c>
      <c r="D641" s="5" t="s">
        <v>35</v>
      </c>
      <c r="E641" s="5"/>
      <c r="F641" s="7" t="s">
        <v>4015</v>
      </c>
      <c r="G641" s="7"/>
      <c r="H641" s="7"/>
      <c r="I641" s="5" t="s">
        <v>1431</v>
      </c>
      <c r="J641" s="5" t="s">
        <v>592</v>
      </c>
      <c r="K641" s="7" t="s">
        <v>4016</v>
      </c>
      <c r="L641" s="7" t="s">
        <v>4017</v>
      </c>
      <c r="M641" s="5" t="s">
        <v>41</v>
      </c>
      <c r="N641" s="6" t="s">
        <v>4018</v>
      </c>
      <c r="O641" s="6" t="s">
        <v>4019</v>
      </c>
      <c r="P641" s="6" t="s">
        <v>4020</v>
      </c>
      <c r="Q641" s="5"/>
      <c r="R641" s="8"/>
      <c r="S641" s="8"/>
      <c r="T641" s="8"/>
      <c r="U641" s="8"/>
      <c r="V641" s="8"/>
      <c r="W641" s="8"/>
      <c r="X641" s="8"/>
      <c r="Y641" s="5" t="s">
        <v>1918</v>
      </c>
      <c r="Z641" s="10" t="str">
        <f aca="false">REPLACE(AA641,SEARCH("M5-",AA641),LEN(AB641),AC641)</f>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AA641" s="10" t="s">
        <v>4021</v>
      </c>
      <c r="AB641" s="8" t="str">
        <f aca="false">IF(D641&lt;&gt;"No hacer",CONCATENATE(A641,"-",LEFT(C641),"-",IF(A640&lt;&gt;A641,1,IF(C640=C641,RIGHT(AB640)+1,1))))</f>
        <v>M5-MyM-15a-A-1</v>
      </c>
      <c r="AC641" s="8" t="str">
        <f aca="false">CONCATENATE(AB641,"-BR")</f>
        <v>M5-MyM-15a-A-1-BR</v>
      </c>
      <c r="AD641" s="5"/>
      <c r="AE641" s="5" t="s">
        <v>351</v>
      </c>
      <c r="AF641" s="5"/>
    </row>
    <row r="642" customFormat="false" ht="75" hidden="false" customHeight="true" outlineLevel="0" collapsed="false">
      <c r="A642" s="5" t="s">
        <v>3993</v>
      </c>
      <c r="B642" s="6" t="s">
        <v>3994</v>
      </c>
      <c r="C642" s="5" t="s">
        <v>58</v>
      </c>
      <c r="D642" s="5" t="s">
        <v>35</v>
      </c>
      <c r="E642" s="5"/>
      <c r="F642" s="7" t="s">
        <v>4022</v>
      </c>
      <c r="G642" s="7"/>
      <c r="H642" s="7"/>
      <c r="I642" s="11" t="s">
        <v>38</v>
      </c>
      <c r="J642" s="11" t="s">
        <v>1807</v>
      </c>
      <c r="K642" s="7" t="s">
        <v>4023</v>
      </c>
      <c r="L642" s="7" t="s">
        <v>40</v>
      </c>
      <c r="M642" s="5" t="s">
        <v>41</v>
      </c>
      <c r="N642" s="6" t="s">
        <v>4024</v>
      </c>
      <c r="O642" s="6" t="s">
        <v>4025</v>
      </c>
      <c r="P642" s="6" t="s">
        <v>4026</v>
      </c>
      <c r="Q642" s="5"/>
      <c r="R642" s="8"/>
      <c r="S642" s="8"/>
      <c r="T642" s="8"/>
      <c r="U642" s="8"/>
      <c r="V642" s="8"/>
      <c r="W642" s="8"/>
      <c r="X642" s="8"/>
      <c r="Y642" s="5" t="s">
        <v>1918</v>
      </c>
      <c r="Z642" s="10" t="str">
        <f aca="false">REPLACE(AA642,SEARCH("M5-",AA642),LEN(AB642),AC642)</f>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AA642" s="10" t="s">
        <v>4027</v>
      </c>
      <c r="AB642" s="8" t="str">
        <f aca="false">IF(D642&lt;&gt;"No hacer",CONCATENATE(A642,"-",LEFT(C642),"-",IF(A641&lt;&gt;A642,1,IF(C641=C642,RIGHT(AB641)+1,1))))</f>
        <v>M5-MyM-15a-A-2</v>
      </c>
      <c r="AC642" s="8" t="str">
        <f aca="false">CONCATENATE(AB642,"-BR")</f>
        <v>M5-MyM-15a-A-2-BR</v>
      </c>
      <c r="AD642" s="5"/>
      <c r="AE642" s="5" t="s">
        <v>351</v>
      </c>
      <c r="AF642" s="5"/>
    </row>
    <row r="643" customFormat="false" ht="75" hidden="false" customHeight="true" outlineLevel="0" collapsed="false">
      <c r="A643" s="5" t="s">
        <v>3993</v>
      </c>
      <c r="B643" s="6" t="s">
        <v>3994</v>
      </c>
      <c r="C643" s="5" t="s">
        <v>58</v>
      </c>
      <c r="D643" s="5" t="s">
        <v>35</v>
      </c>
      <c r="E643" s="5"/>
      <c r="F643" s="7" t="s">
        <v>4028</v>
      </c>
      <c r="G643" s="7"/>
      <c r="H643" s="7"/>
      <c r="I643" s="11" t="s">
        <v>38</v>
      </c>
      <c r="J643" s="5" t="s">
        <v>52</v>
      </c>
      <c r="K643" s="7" t="s">
        <v>4029</v>
      </c>
      <c r="L643" s="7" t="s">
        <v>4030</v>
      </c>
      <c r="M643" s="5" t="s">
        <v>41</v>
      </c>
      <c r="N643" s="6" t="s">
        <v>4031</v>
      </c>
      <c r="O643" s="6" t="s">
        <v>4032</v>
      </c>
      <c r="P643" s="6"/>
      <c r="Q643" s="5"/>
      <c r="R643" s="8"/>
      <c r="S643" s="8"/>
      <c r="T643" s="8"/>
      <c r="U643" s="8"/>
      <c r="V643" s="8"/>
      <c r="W643" s="8"/>
      <c r="X643" s="8"/>
      <c r="Y643" s="5" t="s">
        <v>1918</v>
      </c>
      <c r="Z643" s="10" t="str">
        <f aca="false">REPLACE(AA643,SEARCH("M5-",AA643),LEN(AB643),AC643)</f>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AA643" s="10" t="s">
        <v>4033</v>
      </c>
      <c r="AB643" s="8" t="str">
        <f aca="false">IF(D643&lt;&gt;"No hacer",CONCATENATE(A643,"-",LEFT(C643),"-",IF(A642&lt;&gt;A643,1,IF(C642=C643,RIGHT(AB642)+1,1))))</f>
        <v>M5-MyM-15a-A-3</v>
      </c>
      <c r="AC643" s="8" t="str">
        <f aca="false">CONCATENATE(AB643,"-BR")</f>
        <v>M5-MyM-15a-A-3-BR</v>
      </c>
      <c r="AD643" s="5"/>
      <c r="AE643" s="5" t="s">
        <v>351</v>
      </c>
      <c r="AF643" s="5"/>
    </row>
    <row r="644" customFormat="false" ht="75" hidden="false" customHeight="true" outlineLevel="0" collapsed="false">
      <c r="A644" s="5" t="s">
        <v>3993</v>
      </c>
      <c r="B644" s="6" t="s">
        <v>3994</v>
      </c>
      <c r="C644" s="5" t="s">
        <v>58</v>
      </c>
      <c r="D644" s="5" t="s">
        <v>35</v>
      </c>
      <c r="E644" s="5"/>
      <c r="F644" s="7" t="s">
        <v>4034</v>
      </c>
      <c r="G644" s="7"/>
      <c r="H644" s="7"/>
      <c r="I644" s="5" t="s">
        <v>1431</v>
      </c>
      <c r="J644" s="5" t="s">
        <v>297</v>
      </c>
      <c r="K644" s="7" t="s">
        <v>4035</v>
      </c>
      <c r="L644" s="7" t="s">
        <v>4036</v>
      </c>
      <c r="M644" s="5" t="s">
        <v>41</v>
      </c>
      <c r="N644" s="6" t="s">
        <v>4037</v>
      </c>
      <c r="O644" s="6" t="s">
        <v>4038</v>
      </c>
      <c r="P644" s="6"/>
      <c r="Q644" s="5"/>
      <c r="R644" s="8"/>
      <c r="S644" s="8"/>
      <c r="T644" s="8"/>
      <c r="U644" s="8"/>
      <c r="V644" s="8"/>
      <c r="W644" s="8"/>
      <c r="X644" s="8"/>
      <c r="Y644" s="5" t="s">
        <v>1918</v>
      </c>
      <c r="Z644" s="10" t="str">
        <f aca="false">REPLACE(AA644,SEARCH("M5-",AA644),LEN(AB644),AC644)</f>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AA644" s="10" t="s">
        <v>4039</v>
      </c>
      <c r="AB644" s="8" t="str">
        <f aca="false">IF(D644&lt;&gt;"No hacer",CONCATENATE(A644,"-",LEFT(C644),"-",IF(A643&lt;&gt;A644,1,IF(C643=C644,RIGHT(AB643)+1,1))))</f>
        <v>M5-MyM-15a-A-4</v>
      </c>
      <c r="AC644" s="8" t="str">
        <f aca="false">CONCATENATE(AB644,"-BR")</f>
        <v>M5-MyM-15a-A-4-BR</v>
      </c>
      <c r="AD644" s="5"/>
      <c r="AE644" s="5" t="s">
        <v>351</v>
      </c>
      <c r="AF644" s="5"/>
    </row>
    <row r="645" customFormat="false" ht="75" hidden="false" customHeight="true" outlineLevel="0" collapsed="false">
      <c r="A645" s="5" t="s">
        <v>3993</v>
      </c>
      <c r="B645" s="6" t="s">
        <v>3994</v>
      </c>
      <c r="C645" s="5" t="s">
        <v>58</v>
      </c>
      <c r="D645" s="5" t="s">
        <v>35</v>
      </c>
      <c r="E645" s="5"/>
      <c r="F645" s="7" t="s">
        <v>4040</v>
      </c>
      <c r="G645" s="7"/>
      <c r="H645" s="7"/>
      <c r="I645" s="11" t="s">
        <v>38</v>
      </c>
      <c r="J645" s="11" t="s">
        <v>1807</v>
      </c>
      <c r="K645" s="7" t="s">
        <v>4041</v>
      </c>
      <c r="L645" s="7" t="s">
        <v>40</v>
      </c>
      <c r="M645" s="5" t="s">
        <v>41</v>
      </c>
      <c r="N645" s="6" t="s">
        <v>4042</v>
      </c>
      <c r="O645" s="6" t="s">
        <v>4043</v>
      </c>
      <c r="P645" s="6" t="s">
        <v>4026</v>
      </c>
      <c r="Q645" s="5"/>
      <c r="R645" s="8"/>
      <c r="S645" s="8"/>
      <c r="T645" s="8"/>
      <c r="U645" s="8"/>
      <c r="V645" s="8"/>
      <c r="W645" s="8"/>
      <c r="X645" s="8"/>
      <c r="Y645" s="5" t="s">
        <v>1918</v>
      </c>
      <c r="Z645" s="10" t="str">
        <f aca="false">REPLACE(AA645,SEARCH("M5-",AA645),LEN(AB645),AC645)</f>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AA645" s="10" t="s">
        <v>4044</v>
      </c>
      <c r="AB645" s="8" t="str">
        <f aca="false">IF(D645&lt;&gt;"No hacer",CONCATENATE(A645,"-",LEFT(C645),"-",IF(A644&lt;&gt;A645,1,IF(C644=C645,RIGHT(AB644)+1,1))))</f>
        <v>M5-MyM-15a-A-5</v>
      </c>
      <c r="AC645" s="8" t="str">
        <f aca="false">CONCATENATE(AB645,"-BR")</f>
        <v>M5-MyM-15a-A-5-BR</v>
      </c>
      <c r="AD645" s="5"/>
      <c r="AE645" s="5" t="s">
        <v>351</v>
      </c>
      <c r="AF645" s="5"/>
    </row>
    <row r="646" customFormat="false" ht="75" hidden="false" customHeight="true" outlineLevel="0" collapsed="false">
      <c r="A646" s="5" t="s">
        <v>4045</v>
      </c>
      <c r="B646" s="6" t="s">
        <v>4046</v>
      </c>
      <c r="C646" s="5" t="s">
        <v>34</v>
      </c>
      <c r="D646" s="5" t="s">
        <v>35</v>
      </c>
      <c r="E646" s="5"/>
      <c r="F646" s="6" t="s">
        <v>4047</v>
      </c>
      <c r="G646" s="6"/>
      <c r="H646" s="7"/>
      <c r="I646" s="11" t="s">
        <v>38</v>
      </c>
      <c r="J646" s="11" t="s">
        <v>297</v>
      </c>
      <c r="K646" s="7" t="s">
        <v>4048</v>
      </c>
      <c r="L646" s="7" t="s">
        <v>4049</v>
      </c>
      <c r="M646" s="5" t="s">
        <v>41</v>
      </c>
      <c r="N646" s="6" t="s">
        <v>4050</v>
      </c>
      <c r="O646" s="6" t="s">
        <v>4051</v>
      </c>
      <c r="P646" s="6"/>
      <c r="Q646" s="5"/>
      <c r="R646" s="8"/>
      <c r="S646" s="8"/>
      <c r="T646" s="8"/>
      <c r="U646" s="8"/>
      <c r="V646" s="8"/>
      <c r="W646" s="8"/>
      <c r="X646" s="8"/>
      <c r="Y646" s="5" t="s">
        <v>1918</v>
      </c>
      <c r="Z646" s="10" t="str">
        <f aca="false">REPLACE(AA646,SEARCH("M5-",AA646),LEN(AB646),AC646)</f>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AA646" s="10" t="s">
        <v>4052</v>
      </c>
      <c r="AB646" s="8" t="str">
        <f aca="false">IF(D646&lt;&gt;"No hacer",CONCATENATE(A646,"-",LEFT(C646),"-",IF(A645&lt;&gt;A646,1,IF(C645=C646,RIGHT(AB645)+1,1))))</f>
        <v>M5-MyM-15b-I-1</v>
      </c>
      <c r="AC646" s="8" t="str">
        <f aca="false">CONCATENATE(AB646,"-BR")</f>
        <v>M5-MyM-15b-I-1-BR</v>
      </c>
      <c r="AD646" s="5"/>
      <c r="AE646" s="5" t="s">
        <v>351</v>
      </c>
      <c r="AF646" s="5"/>
    </row>
    <row r="647" customFormat="false" ht="75" hidden="false" customHeight="true" outlineLevel="0" collapsed="false">
      <c r="A647" s="5" t="s">
        <v>4045</v>
      </c>
      <c r="B647" s="6" t="s">
        <v>4046</v>
      </c>
      <c r="C647" s="5" t="s">
        <v>34</v>
      </c>
      <c r="D647" s="5" t="s">
        <v>35</v>
      </c>
      <c r="E647" s="5"/>
      <c r="F647" s="6" t="s">
        <v>4053</v>
      </c>
      <c r="G647" s="6"/>
      <c r="H647" s="7"/>
      <c r="I647" s="11" t="s">
        <v>38</v>
      </c>
      <c r="J647" s="11" t="s">
        <v>297</v>
      </c>
      <c r="K647" s="7" t="s">
        <v>4048</v>
      </c>
      <c r="L647" s="7" t="s">
        <v>4054</v>
      </c>
      <c r="M647" s="5" t="s">
        <v>41</v>
      </c>
      <c r="N647" s="6" t="s">
        <v>4055</v>
      </c>
      <c r="O647" s="6" t="s">
        <v>4056</v>
      </c>
      <c r="P647" s="6"/>
      <c r="Q647" s="5"/>
      <c r="R647" s="8"/>
      <c r="S647" s="8"/>
      <c r="T647" s="8"/>
      <c r="U647" s="8"/>
      <c r="V647" s="8"/>
      <c r="W647" s="8"/>
      <c r="X647" s="8"/>
      <c r="Y647" s="5" t="s">
        <v>1918</v>
      </c>
      <c r="Z647" s="10" t="str">
        <f aca="false">REPLACE(AA647,SEARCH("M5-",AA647),LEN(AB647),AC647)</f>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AA647" s="10" t="s">
        <v>4057</v>
      </c>
      <c r="AB647" s="8" t="str">
        <f aca="false">IF(D647&lt;&gt;"No hacer",CONCATENATE(A647,"-",LEFT(C647),"-",IF(A646&lt;&gt;A647,1,IF(C646=C647,RIGHT(AB646)+1,1))))</f>
        <v>M5-MyM-15b-I-2</v>
      </c>
      <c r="AC647" s="8" t="str">
        <f aca="false">CONCATENATE(AB647,"-BR")</f>
        <v>M5-MyM-15b-I-2-BR</v>
      </c>
      <c r="AD647" s="5"/>
      <c r="AE647" s="5" t="s">
        <v>351</v>
      </c>
      <c r="AF647" s="5"/>
    </row>
    <row r="648" customFormat="false" ht="75" hidden="false" customHeight="true" outlineLevel="0" collapsed="false">
      <c r="A648" s="5" t="s">
        <v>4045</v>
      </c>
      <c r="B648" s="6" t="s">
        <v>4046</v>
      </c>
      <c r="C648" s="5" t="s">
        <v>48</v>
      </c>
      <c r="D648" s="5" t="s">
        <v>35</v>
      </c>
      <c r="E648" s="5"/>
      <c r="F648" s="6" t="s">
        <v>4058</v>
      </c>
      <c r="G648" s="6"/>
      <c r="H648" s="7"/>
      <c r="I648" s="11" t="s">
        <v>38</v>
      </c>
      <c r="J648" s="5" t="s">
        <v>52</v>
      </c>
      <c r="K648" s="7" t="s">
        <v>4059</v>
      </c>
      <c r="L648" s="7" t="s">
        <v>3746</v>
      </c>
      <c r="M648" s="5" t="s">
        <v>41</v>
      </c>
      <c r="N648" s="6" t="s">
        <v>4050</v>
      </c>
      <c r="O648" s="6" t="s">
        <v>4060</v>
      </c>
      <c r="P648" s="6"/>
      <c r="Q648" s="5"/>
      <c r="R648" s="8"/>
      <c r="S648" s="8"/>
      <c r="T648" s="8"/>
      <c r="U648" s="8"/>
      <c r="V648" s="8"/>
      <c r="W648" s="8"/>
      <c r="X648" s="8"/>
      <c r="Y648" s="5" t="s">
        <v>1918</v>
      </c>
      <c r="Z648" s="10" t="str">
        <f aca="false">REPLACE(AA648,SEARCH("M5-",AA648),LEN(AB648),AC648)</f>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AA648" s="10" t="s">
        <v>4061</v>
      </c>
      <c r="AB648" s="8" t="str">
        <f aca="false">IF(D648&lt;&gt;"No hacer",CONCATENATE(A648,"-",LEFT(C648),"-",IF(A647&lt;&gt;A648,1,IF(C647=C648,RIGHT(AB647)+1,1))))</f>
        <v>M5-MyM-15b-E-1</v>
      </c>
      <c r="AC648" s="8" t="str">
        <f aca="false">CONCATENATE(AB648,"-BR")</f>
        <v>M5-MyM-15b-E-1-BR</v>
      </c>
      <c r="AD648" s="5"/>
      <c r="AE648" s="5" t="s">
        <v>351</v>
      </c>
      <c r="AF648" s="5"/>
    </row>
    <row r="649" customFormat="false" ht="75" hidden="false" customHeight="true" outlineLevel="0" collapsed="false">
      <c r="A649" s="5" t="s">
        <v>4045</v>
      </c>
      <c r="B649" s="6" t="s">
        <v>4046</v>
      </c>
      <c r="C649" s="5" t="s">
        <v>48</v>
      </c>
      <c r="D649" s="5" t="s">
        <v>35</v>
      </c>
      <c r="E649" s="5"/>
      <c r="F649" s="6" t="s">
        <v>4062</v>
      </c>
      <c r="G649" s="6"/>
      <c r="H649" s="7"/>
      <c r="I649" s="11" t="s">
        <v>38</v>
      </c>
      <c r="J649" s="5" t="s">
        <v>52</v>
      </c>
      <c r="K649" s="7" t="s">
        <v>4059</v>
      </c>
      <c r="L649" s="7" t="s">
        <v>4063</v>
      </c>
      <c r="M649" s="5" t="s">
        <v>41</v>
      </c>
      <c r="N649" s="6" t="s">
        <v>4055</v>
      </c>
      <c r="O649" s="6" t="s">
        <v>4064</v>
      </c>
      <c r="P649" s="6"/>
      <c r="Q649" s="5"/>
      <c r="R649" s="8"/>
      <c r="S649" s="8"/>
      <c r="T649" s="8"/>
      <c r="U649" s="8"/>
      <c r="V649" s="8"/>
      <c r="W649" s="8"/>
      <c r="X649" s="8"/>
      <c r="Y649" s="5" t="s">
        <v>1918</v>
      </c>
      <c r="Z649" s="10" t="str">
        <f aca="false">REPLACE(AA649,SEARCH("M5-",AA649),LEN(AB649),AC649)</f>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AA649" s="10" t="s">
        <v>4065</v>
      </c>
      <c r="AB649" s="8" t="str">
        <f aca="false">IF(D649&lt;&gt;"No hacer",CONCATENATE(A649,"-",LEFT(C649),"-",IF(A648&lt;&gt;A649,1,IF(C648=C649,RIGHT(AB648)+1,1))))</f>
        <v>M5-MyM-15b-E-2</v>
      </c>
      <c r="AC649" s="8" t="str">
        <f aca="false">CONCATENATE(AB649,"-BR")</f>
        <v>M5-MyM-15b-E-2-BR</v>
      </c>
      <c r="AD649" s="5"/>
      <c r="AE649" s="5" t="s">
        <v>351</v>
      </c>
      <c r="AF649" s="5"/>
    </row>
    <row r="650" customFormat="false" ht="75" hidden="false" customHeight="true" outlineLevel="0" collapsed="false">
      <c r="A650" s="5" t="s">
        <v>4045</v>
      </c>
      <c r="B650" s="6" t="s">
        <v>4046</v>
      </c>
      <c r="C650" s="5" t="s">
        <v>58</v>
      </c>
      <c r="D650" s="5" t="s">
        <v>35</v>
      </c>
      <c r="E650" s="5"/>
      <c r="F650" s="6" t="s">
        <v>4066</v>
      </c>
      <c r="G650" s="6"/>
      <c r="H650" s="7"/>
      <c r="I650" s="11" t="s">
        <v>38</v>
      </c>
      <c r="J650" s="5" t="s">
        <v>52</v>
      </c>
      <c r="K650" s="7" t="s">
        <v>4067</v>
      </c>
      <c r="L650" s="7" t="s">
        <v>3746</v>
      </c>
      <c r="M650" s="5" t="s">
        <v>41</v>
      </c>
      <c r="N650" s="6" t="s">
        <v>4050</v>
      </c>
      <c r="O650" s="6" t="s">
        <v>4060</v>
      </c>
      <c r="P650" s="6"/>
      <c r="Q650" s="5"/>
      <c r="R650" s="8"/>
      <c r="S650" s="8"/>
      <c r="T650" s="8"/>
      <c r="U650" s="8"/>
      <c r="V650" s="8"/>
      <c r="W650" s="8"/>
      <c r="X650" s="8"/>
      <c r="Y650" s="5" t="s">
        <v>1918</v>
      </c>
      <c r="Z650" s="10" t="str">
        <f aca="false">REPLACE(AA650,SEARCH("M5-",AA650),LEN(AB650),AC650)</f>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AA650" s="10" t="s">
        <v>4068</v>
      </c>
      <c r="AB650" s="8" t="str">
        <f aca="false">IF(D650&lt;&gt;"No hacer",CONCATENATE(A650,"-",LEFT(C650),"-",IF(A649&lt;&gt;A650,1,IF(C649=C650,RIGHT(AB649)+1,1))))</f>
        <v>M5-MyM-15b-A-1</v>
      </c>
      <c r="AC650" s="8" t="str">
        <f aca="false">CONCATENATE(AB650,"-BR")</f>
        <v>M5-MyM-15b-A-1-BR</v>
      </c>
      <c r="AD650" s="5"/>
      <c r="AE650" s="5" t="s">
        <v>351</v>
      </c>
      <c r="AF650" s="5"/>
    </row>
    <row r="651" customFormat="false" ht="75" hidden="false" customHeight="true" outlineLevel="0" collapsed="false">
      <c r="A651" s="5" t="s">
        <v>4045</v>
      </c>
      <c r="B651" s="6" t="s">
        <v>4046</v>
      </c>
      <c r="C651" s="5" t="s">
        <v>58</v>
      </c>
      <c r="D651" s="5" t="s">
        <v>35</v>
      </c>
      <c r="E651" s="5"/>
      <c r="F651" s="7" t="s">
        <v>4069</v>
      </c>
      <c r="G651" s="7"/>
      <c r="H651" s="7"/>
      <c r="I651" s="11" t="s">
        <v>38</v>
      </c>
      <c r="J651" s="5" t="s">
        <v>52</v>
      </c>
      <c r="K651" s="7" t="s">
        <v>4070</v>
      </c>
      <c r="L651" s="7" t="s">
        <v>4071</v>
      </c>
      <c r="M651" s="5" t="s">
        <v>41</v>
      </c>
      <c r="N651" s="6" t="s">
        <v>4072</v>
      </c>
      <c r="O651" s="6" t="s">
        <v>4064</v>
      </c>
      <c r="P651" s="6"/>
      <c r="Q651" s="5"/>
      <c r="R651" s="8"/>
      <c r="S651" s="8"/>
      <c r="T651" s="8"/>
      <c r="U651" s="8"/>
      <c r="V651" s="8"/>
      <c r="W651" s="8"/>
      <c r="X651" s="8"/>
      <c r="Y651" s="5" t="s">
        <v>1918</v>
      </c>
      <c r="Z651" s="10" t="str">
        <f aca="false">REPLACE(AA651,SEARCH("M5-",AA651),LEN(AB651),AC651)</f>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AA651" s="10" t="s">
        <v>4073</v>
      </c>
      <c r="AB651" s="8" t="str">
        <f aca="false">IF(D651&lt;&gt;"No hacer",CONCATENATE(A651,"-",LEFT(C651),"-",IF(A650&lt;&gt;A651,1,IF(C650=C651,RIGHT(AB650)+1,1))))</f>
        <v>M5-MyM-15b-A-2</v>
      </c>
      <c r="AC651" s="8" t="str">
        <f aca="false">CONCATENATE(AB651,"-BR")</f>
        <v>M5-MyM-15b-A-2-BR</v>
      </c>
      <c r="AD651" s="5"/>
      <c r="AE651" s="5" t="s">
        <v>351</v>
      </c>
      <c r="AF651" s="5"/>
    </row>
    <row r="652" customFormat="false" ht="75" hidden="false" customHeight="true" outlineLevel="0" collapsed="false">
      <c r="A652" s="5" t="s">
        <v>4045</v>
      </c>
      <c r="B652" s="6" t="s">
        <v>4046</v>
      </c>
      <c r="C652" s="5" t="s">
        <v>58</v>
      </c>
      <c r="D652" s="5" t="s">
        <v>35</v>
      </c>
      <c r="E652" s="5"/>
      <c r="F652" s="7" t="s">
        <v>4074</v>
      </c>
      <c r="G652" s="7"/>
      <c r="H652" s="7"/>
      <c r="I652" s="11" t="s">
        <v>38</v>
      </c>
      <c r="J652" s="5" t="s">
        <v>52</v>
      </c>
      <c r="K652" s="7" t="s">
        <v>4075</v>
      </c>
      <c r="L652" s="7" t="s">
        <v>3746</v>
      </c>
      <c r="M652" s="5" t="s">
        <v>41</v>
      </c>
      <c r="N652" s="6" t="s">
        <v>4050</v>
      </c>
      <c r="O652" s="7" t="s">
        <v>4060</v>
      </c>
      <c r="P652" s="6"/>
      <c r="Q652" s="5"/>
      <c r="R652" s="8"/>
      <c r="S652" s="8"/>
      <c r="T652" s="8"/>
      <c r="U652" s="8"/>
      <c r="V652" s="8"/>
      <c r="W652" s="8"/>
      <c r="X652" s="8"/>
      <c r="Y652" s="5" t="s">
        <v>1918</v>
      </c>
      <c r="Z652" s="10" t="str">
        <f aca="false">REPLACE(AA652,SEARCH("M5-",AA652),LEN(AB652),AC652)</f>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AA652" s="10" t="s">
        <v>4076</v>
      </c>
      <c r="AB652" s="8" t="str">
        <f aca="false">IF(D652&lt;&gt;"No hacer",CONCATENATE(A652,"-",LEFT(C652),"-",IF(A651&lt;&gt;A652,1,IF(C651=C652,RIGHT(AB651)+1,1))))</f>
        <v>M5-MyM-15b-A-3</v>
      </c>
      <c r="AC652" s="8" t="str">
        <f aca="false">CONCATENATE(AB652,"-BR")</f>
        <v>M5-MyM-15b-A-3-BR</v>
      </c>
      <c r="AD652" s="5"/>
      <c r="AE652" s="5" t="s">
        <v>351</v>
      </c>
      <c r="AF652" s="5"/>
    </row>
    <row r="653" customFormat="false" ht="75" hidden="false" customHeight="true" outlineLevel="0" collapsed="false">
      <c r="A653" s="5" t="s">
        <v>4045</v>
      </c>
      <c r="B653" s="6" t="s">
        <v>4046</v>
      </c>
      <c r="C653" s="5" t="s">
        <v>58</v>
      </c>
      <c r="D653" s="5" t="s">
        <v>35</v>
      </c>
      <c r="E653" s="5"/>
      <c r="F653" s="7" t="s">
        <v>4077</v>
      </c>
      <c r="G653" s="7"/>
      <c r="H653" s="7"/>
      <c r="I653" s="11" t="s">
        <v>38</v>
      </c>
      <c r="J653" s="5" t="s">
        <v>52</v>
      </c>
      <c r="K653" s="7" t="s">
        <v>4078</v>
      </c>
      <c r="L653" s="7" t="s">
        <v>4071</v>
      </c>
      <c r="M653" s="5" t="s">
        <v>41</v>
      </c>
      <c r="N653" s="6" t="s">
        <v>4079</v>
      </c>
      <c r="O653" s="6" t="s">
        <v>4064</v>
      </c>
      <c r="P653" s="6"/>
      <c r="Q653" s="5"/>
      <c r="R653" s="8"/>
      <c r="S653" s="8"/>
      <c r="T653" s="8"/>
      <c r="U653" s="8"/>
      <c r="V653" s="8"/>
      <c r="W653" s="8"/>
      <c r="X653" s="8"/>
      <c r="Y653" s="5" t="s">
        <v>1918</v>
      </c>
      <c r="Z653" s="10" t="str">
        <f aca="false">REPLACE(AA653,SEARCH("M5-",AA653),LEN(AB653),AC653)</f>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AA653" s="10" t="s">
        <v>4080</v>
      </c>
      <c r="AB653" s="8" t="str">
        <f aca="false">IF(D653&lt;&gt;"No hacer",CONCATENATE(A653,"-",LEFT(C653),"-",IF(A652&lt;&gt;A653,1,IF(C652=C653,RIGHT(AB652)+1,1))))</f>
        <v>M5-MyM-15b-A-4</v>
      </c>
      <c r="AC653" s="8" t="str">
        <f aca="false">CONCATENATE(AB653,"-BR")</f>
        <v>M5-MyM-15b-A-4-BR</v>
      </c>
      <c r="AD653" s="5"/>
      <c r="AE653" s="5" t="s">
        <v>351</v>
      </c>
      <c r="AF653" s="5"/>
    </row>
    <row r="654" customFormat="false" ht="75" hidden="false" customHeight="true" outlineLevel="0" collapsed="false">
      <c r="A654" s="5" t="s">
        <v>4045</v>
      </c>
      <c r="B654" s="6" t="s">
        <v>4046</v>
      </c>
      <c r="C654" s="5" t="s">
        <v>58</v>
      </c>
      <c r="D654" s="5" t="s">
        <v>35</v>
      </c>
      <c r="E654" s="5"/>
      <c r="F654" s="7" t="s">
        <v>4081</v>
      </c>
      <c r="G654" s="7"/>
      <c r="H654" s="7"/>
      <c r="I654" s="11" t="s">
        <v>38</v>
      </c>
      <c r="J654" s="5" t="s">
        <v>52</v>
      </c>
      <c r="K654" s="7" t="s">
        <v>4082</v>
      </c>
      <c r="L654" s="7" t="s">
        <v>4083</v>
      </c>
      <c r="M654" s="5" t="s">
        <v>41</v>
      </c>
      <c r="N654" s="6" t="s">
        <v>4084</v>
      </c>
      <c r="O654" s="6" t="s">
        <v>4064</v>
      </c>
      <c r="P654" s="6"/>
      <c r="Q654" s="5"/>
      <c r="R654" s="8"/>
      <c r="S654" s="8"/>
      <c r="T654" s="8"/>
      <c r="U654" s="8"/>
      <c r="V654" s="8"/>
      <c r="W654" s="8"/>
      <c r="X654" s="8"/>
      <c r="Y654" s="5" t="s">
        <v>1918</v>
      </c>
      <c r="Z654" s="10" t="str">
        <f aca="false">REPLACE(AA654,SEARCH("M5-",AA654),LEN(AB654),AC654)</f>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AA654" s="10" t="s">
        <v>4085</v>
      </c>
      <c r="AB654" s="8" t="str">
        <f aca="false">IF(D654&lt;&gt;"No hacer",CONCATENATE(A654,"-",LEFT(C654),"-",IF(A653&lt;&gt;A654,1,IF(C653=C654,RIGHT(AB653)+1,1))))</f>
        <v>M5-MyM-15b-A-5</v>
      </c>
      <c r="AC654" s="8" t="str">
        <f aca="false">CONCATENATE(AB654,"-BR")</f>
        <v>M5-MyM-15b-A-5-BR</v>
      </c>
      <c r="AD654" s="5"/>
      <c r="AE654" s="5" t="s">
        <v>351</v>
      </c>
      <c r="AF654" s="5"/>
    </row>
    <row r="655" customFormat="false" ht="75" hidden="false" customHeight="true" outlineLevel="0" collapsed="false">
      <c r="A655" s="5" t="s">
        <v>4086</v>
      </c>
      <c r="B655" s="6" t="s">
        <v>4087</v>
      </c>
      <c r="C655" s="5" t="s">
        <v>34</v>
      </c>
      <c r="D655" s="5" t="s">
        <v>35</v>
      </c>
      <c r="E655" s="5"/>
      <c r="F655" s="6" t="s">
        <v>4088</v>
      </c>
      <c r="G655" s="6"/>
      <c r="H655" s="6"/>
      <c r="I655" s="5" t="s">
        <v>38</v>
      </c>
      <c r="J655" s="5" t="s">
        <v>39</v>
      </c>
      <c r="K655" s="8" t="s">
        <v>4089</v>
      </c>
      <c r="L655" s="6" t="s">
        <v>4090</v>
      </c>
      <c r="M655" s="5" t="s">
        <v>41</v>
      </c>
      <c r="N655" s="8" t="s">
        <v>4091</v>
      </c>
      <c r="O655" s="8" t="s">
        <v>4092</v>
      </c>
      <c r="P655" s="8"/>
      <c r="Q655" s="5"/>
      <c r="R655" s="8"/>
      <c r="S655" s="8"/>
      <c r="T655" s="8"/>
      <c r="U655" s="8"/>
      <c r="V655" s="8"/>
      <c r="W655" s="8"/>
      <c r="X655" s="8"/>
      <c r="Y655" s="5" t="s">
        <v>4093</v>
      </c>
      <c r="Z655" s="10" t="str">
        <f aca="false">REPLACE(AA655,SEARCH("M5-",AA655),LEN(AB655),AC655)</f>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AA655" s="10" t="s">
        <v>4094</v>
      </c>
      <c r="AB655" s="8" t="str">
        <f aca="false">IF(D655&lt;&gt;"No hacer",CONCATENATE(A655,"-",LEFT(C655),"-",IF(A654&lt;&gt;A655,1,IF(C654=C655,RIGHT(AB654)+1,1))))</f>
        <v>M5-NyO-1a-I-1</v>
      </c>
      <c r="AC655" s="8" t="str">
        <f aca="false">CONCATENATE(AB655,"-BR")</f>
        <v>M5-NyO-1a-I-1-BR</v>
      </c>
      <c r="AD655" s="5" t="s">
        <v>46</v>
      </c>
      <c r="AE655" s="5"/>
      <c r="AF655" s="5" t="s">
        <v>47</v>
      </c>
    </row>
    <row r="656" customFormat="false" ht="75" hidden="false" customHeight="true" outlineLevel="0" collapsed="false">
      <c r="A656" s="5" t="s">
        <v>4086</v>
      </c>
      <c r="B656" s="6" t="s">
        <v>4087</v>
      </c>
      <c r="C656" s="5" t="s">
        <v>48</v>
      </c>
      <c r="D656" s="5" t="s">
        <v>35</v>
      </c>
      <c r="E656" s="5"/>
      <c r="F656" s="6" t="s">
        <v>4095</v>
      </c>
      <c r="G656" s="6"/>
      <c r="H656" s="6"/>
      <c r="I656" s="5" t="s">
        <v>38</v>
      </c>
      <c r="J656" s="5" t="s">
        <v>592</v>
      </c>
      <c r="K656" s="6" t="s">
        <v>4096</v>
      </c>
      <c r="L656" s="6" t="s">
        <v>4097</v>
      </c>
      <c r="M656" s="5" t="s">
        <v>41</v>
      </c>
      <c r="N656" s="8" t="s">
        <v>4091</v>
      </c>
      <c r="O656" s="6" t="s">
        <v>4098</v>
      </c>
      <c r="P656" s="8"/>
      <c r="Q656" s="5"/>
      <c r="R656" s="8"/>
      <c r="S656" s="8"/>
      <c r="T656" s="8"/>
      <c r="U656" s="8"/>
      <c r="V656" s="8"/>
      <c r="W656" s="8"/>
      <c r="X656" s="8"/>
      <c r="Y656" s="5" t="s">
        <v>4093</v>
      </c>
      <c r="Z656" s="10" t="str">
        <f aca="false">REPLACE(AA656,SEARCH("M5-",AA656),LEN(AB656),AC656)</f>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AA656" s="8" t="s">
        <v>4099</v>
      </c>
      <c r="AB656" s="8" t="str">
        <f aca="false">IF(D656&lt;&gt;"No hacer",CONCATENATE(A656,"-",LEFT(C656),"-",IF(A655&lt;&gt;A656,1,IF(C655=C656,RIGHT(AB655)+1,1))))</f>
        <v>M5-NyO-1a-E-1</v>
      </c>
      <c r="AC656" s="8" t="str">
        <f aca="false">CONCATENATE(AB656,"-BR")</f>
        <v>M5-NyO-1a-E-1-BR</v>
      </c>
      <c r="AD656" s="5" t="s">
        <v>46</v>
      </c>
      <c r="AE656" s="5"/>
      <c r="AF656" s="5" t="s">
        <v>47</v>
      </c>
    </row>
    <row r="657" customFormat="false" ht="75" hidden="false" customHeight="true" outlineLevel="0" collapsed="false">
      <c r="A657" s="5" t="s">
        <v>4086</v>
      </c>
      <c r="B657" s="6" t="s">
        <v>4087</v>
      </c>
      <c r="C657" s="5" t="s">
        <v>48</v>
      </c>
      <c r="D657" s="5" t="s">
        <v>35</v>
      </c>
      <c r="E657" s="5"/>
      <c r="F657" s="6" t="s">
        <v>4100</v>
      </c>
      <c r="G657" s="6"/>
      <c r="H657" s="6"/>
      <c r="I657" s="5" t="s">
        <v>38</v>
      </c>
      <c r="J657" s="5" t="s">
        <v>592</v>
      </c>
      <c r="K657" s="6" t="s">
        <v>4101</v>
      </c>
      <c r="L657" s="6" t="s">
        <v>4102</v>
      </c>
      <c r="M657" s="5" t="s">
        <v>41</v>
      </c>
      <c r="N657" s="8" t="s">
        <v>4091</v>
      </c>
      <c r="O657" s="6" t="s">
        <v>4098</v>
      </c>
      <c r="P657" s="8"/>
      <c r="Q657" s="5"/>
      <c r="R657" s="8"/>
      <c r="S657" s="8"/>
      <c r="T657" s="8"/>
      <c r="U657" s="8"/>
      <c r="V657" s="8"/>
      <c r="W657" s="8"/>
      <c r="X657" s="8"/>
      <c r="Y657" s="5" t="s">
        <v>4093</v>
      </c>
      <c r="Z657" s="10" t="str">
        <f aca="false">REPLACE(AA657,SEARCH("M5-",AA657),LEN(AB657),AC657)</f>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AA657" s="8" t="s">
        <v>4103</v>
      </c>
      <c r="AB657" s="8" t="str">
        <f aca="false">IF(D657&lt;&gt;"No hacer",CONCATENATE(A657,"-",LEFT(C657),"-",IF(A656&lt;&gt;A657,1,IF(C656=C657,RIGHT(AB656)+1,1))))</f>
        <v>M5-NyO-1a-E-2</v>
      </c>
      <c r="AC657" s="8" t="str">
        <f aca="false">CONCATENATE(AB657,"-BR")</f>
        <v>M5-NyO-1a-E-2-BR</v>
      </c>
      <c r="AD657" s="5" t="s">
        <v>46</v>
      </c>
      <c r="AE657" s="5"/>
      <c r="AF657" s="5" t="s">
        <v>47</v>
      </c>
    </row>
    <row r="658" customFormat="false" ht="75" hidden="false" customHeight="true" outlineLevel="0" collapsed="false">
      <c r="A658" s="5" t="s">
        <v>4086</v>
      </c>
      <c r="B658" s="6" t="s">
        <v>4087</v>
      </c>
      <c r="C658" s="5" t="s">
        <v>48</v>
      </c>
      <c r="D658" s="5" t="s">
        <v>35</v>
      </c>
      <c r="E658" s="5"/>
      <c r="F658" s="6" t="s">
        <v>4104</v>
      </c>
      <c r="G658" s="6"/>
      <c r="H658" s="6"/>
      <c r="I658" s="5" t="s">
        <v>38</v>
      </c>
      <c r="J658" s="5" t="s">
        <v>592</v>
      </c>
      <c r="K658" s="6" t="s">
        <v>4101</v>
      </c>
      <c r="L658" s="6" t="s">
        <v>4105</v>
      </c>
      <c r="M658" s="5" t="s">
        <v>41</v>
      </c>
      <c r="N658" s="8" t="s">
        <v>4091</v>
      </c>
      <c r="O658" s="6" t="s">
        <v>4098</v>
      </c>
      <c r="P658" s="8"/>
      <c r="Q658" s="5"/>
      <c r="R658" s="8"/>
      <c r="S658" s="8"/>
      <c r="T658" s="8"/>
      <c r="U658" s="8"/>
      <c r="V658" s="8"/>
      <c r="W658" s="8"/>
      <c r="X658" s="8"/>
      <c r="Y658" s="5" t="s">
        <v>4093</v>
      </c>
      <c r="Z658" s="10" t="str">
        <f aca="false">REPLACE(AA658,SEARCH("M5-",AA658),LEN(AB658),AC658)</f>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AA658" s="8" t="s">
        <v>4106</v>
      </c>
      <c r="AB658" s="8" t="str">
        <f aca="false">IF(D658&lt;&gt;"No hacer",CONCATENATE(A658,"-",LEFT(C658),"-",IF(A657&lt;&gt;A658,1,IF(C657=C658,RIGHT(AB657)+1,1))))</f>
        <v>M5-NyO-1a-E-3</v>
      </c>
      <c r="AC658" s="8" t="str">
        <f aca="false">CONCATENATE(AB658,"-BR")</f>
        <v>M5-NyO-1a-E-3-BR</v>
      </c>
      <c r="AD658" s="5" t="s">
        <v>46</v>
      </c>
      <c r="AE658" s="5"/>
      <c r="AF658" s="5" t="s">
        <v>47</v>
      </c>
    </row>
    <row r="659" customFormat="false" ht="75" hidden="false" customHeight="true" outlineLevel="0" collapsed="false">
      <c r="A659" s="5" t="s">
        <v>4086</v>
      </c>
      <c r="B659" s="6" t="s">
        <v>4087</v>
      </c>
      <c r="C659" s="5" t="s">
        <v>48</v>
      </c>
      <c r="D659" s="5" t="s">
        <v>35</v>
      </c>
      <c r="E659" s="5"/>
      <c r="F659" s="6" t="s">
        <v>4107</v>
      </c>
      <c r="G659" s="6"/>
      <c r="H659" s="6"/>
      <c r="I659" s="5" t="s">
        <v>38</v>
      </c>
      <c r="J659" s="5" t="s">
        <v>592</v>
      </c>
      <c r="K659" s="6" t="s">
        <v>4108</v>
      </c>
      <c r="L659" s="6" t="s">
        <v>4109</v>
      </c>
      <c r="M659" s="5" t="s">
        <v>41</v>
      </c>
      <c r="N659" s="8" t="s">
        <v>4091</v>
      </c>
      <c r="O659" s="6" t="s">
        <v>4098</v>
      </c>
      <c r="P659" s="8"/>
      <c r="Q659" s="5"/>
      <c r="R659" s="8"/>
      <c r="S659" s="8"/>
      <c r="T659" s="8"/>
      <c r="U659" s="8"/>
      <c r="V659" s="8"/>
      <c r="W659" s="8"/>
      <c r="X659" s="8"/>
      <c r="Y659" s="5" t="s">
        <v>4093</v>
      </c>
      <c r="Z659" s="10" t="str">
        <f aca="false">REPLACE(AA659,SEARCH("M5-",AA659),LEN(AB659),AC659)</f>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AA659" s="8" t="s">
        <v>4110</v>
      </c>
      <c r="AB659" s="8" t="str">
        <f aca="false">IF(D659&lt;&gt;"No hacer",CONCATENATE(A659,"-",LEFT(C659),"-",IF(A658&lt;&gt;A659,1,IF(C658=C659,RIGHT(AB658)+1,1))))</f>
        <v>M5-NyO-1a-E-4</v>
      </c>
      <c r="AC659" s="8" t="str">
        <f aca="false">CONCATENATE(AB659,"-BR")</f>
        <v>M5-NyO-1a-E-4-BR</v>
      </c>
      <c r="AD659" s="5" t="s">
        <v>46</v>
      </c>
      <c r="AE659" s="5"/>
      <c r="AF659" s="5" t="s">
        <v>47</v>
      </c>
    </row>
    <row r="660" customFormat="false" ht="75" hidden="false" customHeight="true" outlineLevel="0" collapsed="false">
      <c r="A660" s="5" t="s">
        <v>4086</v>
      </c>
      <c r="B660" s="6" t="s">
        <v>4087</v>
      </c>
      <c r="C660" s="5" t="s">
        <v>48</v>
      </c>
      <c r="D660" s="5" t="s">
        <v>35</v>
      </c>
      <c r="E660" s="5"/>
      <c r="F660" s="6" t="s">
        <v>4111</v>
      </c>
      <c r="G660" s="6"/>
      <c r="H660" s="6"/>
      <c r="I660" s="5" t="s">
        <v>38</v>
      </c>
      <c r="J660" s="5" t="s">
        <v>592</v>
      </c>
      <c r="K660" s="6" t="s">
        <v>4112</v>
      </c>
      <c r="L660" s="6" t="s">
        <v>4113</v>
      </c>
      <c r="M660" s="5" t="s">
        <v>41</v>
      </c>
      <c r="N660" s="8" t="s">
        <v>4091</v>
      </c>
      <c r="O660" s="6" t="s">
        <v>4098</v>
      </c>
      <c r="P660" s="8"/>
      <c r="Q660" s="5"/>
      <c r="R660" s="8"/>
      <c r="S660" s="8"/>
      <c r="T660" s="8"/>
      <c r="U660" s="8"/>
      <c r="V660" s="8"/>
      <c r="W660" s="8"/>
      <c r="X660" s="8"/>
      <c r="Y660" s="5" t="s">
        <v>4093</v>
      </c>
      <c r="Z660" s="10" t="str">
        <f aca="false">REPLACE(AA660,SEARCH("M5-",AA660),LEN(AB660),AC660)</f>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AA660" s="8" t="s">
        <v>4114</v>
      </c>
      <c r="AB660" s="8" t="str">
        <f aca="false">IF(D660&lt;&gt;"No hacer",CONCATENATE(A660,"-",LEFT(C660),"-",IF(A659&lt;&gt;A660,1,IF(C659=C660,RIGHT(AB659)+1,1))))</f>
        <v>M5-NyO-1a-E-5</v>
      </c>
      <c r="AC660" s="8" t="str">
        <f aca="false">CONCATENATE(AB660,"-BR")</f>
        <v>M5-NyO-1a-E-5-BR</v>
      </c>
      <c r="AD660" s="5" t="s">
        <v>46</v>
      </c>
      <c r="AE660" s="5"/>
      <c r="AF660" s="5" t="s">
        <v>47</v>
      </c>
    </row>
    <row r="661" customFormat="false" ht="75" hidden="false" customHeight="true" outlineLevel="0" collapsed="false">
      <c r="A661" s="5" t="s">
        <v>4086</v>
      </c>
      <c r="B661" s="6" t="s">
        <v>4087</v>
      </c>
      <c r="C661" s="5" t="s">
        <v>48</v>
      </c>
      <c r="D661" s="5" t="s">
        <v>35</v>
      </c>
      <c r="E661" s="5"/>
      <c r="F661" s="6" t="s">
        <v>4095</v>
      </c>
      <c r="G661" s="6"/>
      <c r="H661" s="6"/>
      <c r="I661" s="5" t="s">
        <v>38</v>
      </c>
      <c r="J661" s="5" t="s">
        <v>592</v>
      </c>
      <c r="K661" s="6" t="s">
        <v>4115</v>
      </c>
      <c r="L661" s="6" t="s">
        <v>4116</v>
      </c>
      <c r="M661" s="5" t="s">
        <v>41</v>
      </c>
      <c r="N661" s="8" t="s">
        <v>4091</v>
      </c>
      <c r="O661" s="6" t="s">
        <v>4098</v>
      </c>
      <c r="P661" s="8"/>
      <c r="Q661" s="5"/>
      <c r="R661" s="8"/>
      <c r="S661" s="8"/>
      <c r="T661" s="8"/>
      <c r="U661" s="8"/>
      <c r="V661" s="8"/>
      <c r="W661" s="8"/>
      <c r="X661" s="8"/>
      <c r="Y661" s="5" t="s">
        <v>4093</v>
      </c>
      <c r="Z661" s="10" t="str">
        <f aca="false">REPLACE(AA661,SEARCH("M5-",AA661),LEN(AB661),AC661)</f>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AA661" s="8" t="s">
        <v>4117</v>
      </c>
      <c r="AB661" s="8" t="str">
        <f aca="false">IF(D661&lt;&gt;"No hacer",CONCATENATE(A661,"-",LEFT(C661),"-",IF(A660&lt;&gt;A661,1,IF(C660=C661,RIGHT(AB660)+1,1))))</f>
        <v>M5-NyO-1a-E-6</v>
      </c>
      <c r="AC661" s="8" t="str">
        <f aca="false">CONCATENATE(AB661,"-BR")</f>
        <v>M5-NyO-1a-E-6-BR</v>
      </c>
      <c r="AD661" s="5" t="s">
        <v>46</v>
      </c>
      <c r="AE661" s="5"/>
      <c r="AF661" s="5" t="s">
        <v>47</v>
      </c>
    </row>
    <row r="662" customFormat="false" ht="75" hidden="false" customHeight="true" outlineLevel="0" collapsed="false">
      <c r="A662" s="5" t="s">
        <v>4086</v>
      </c>
      <c r="B662" s="6" t="s">
        <v>4087</v>
      </c>
      <c r="C662" s="5" t="s">
        <v>58</v>
      </c>
      <c r="D662" s="5" t="s">
        <v>35</v>
      </c>
      <c r="E662" s="5"/>
      <c r="F662" s="6" t="s">
        <v>4118</v>
      </c>
      <c r="G662" s="6"/>
      <c r="H662" s="6"/>
      <c r="I662" s="5" t="s">
        <v>38</v>
      </c>
      <c r="J662" s="5" t="s">
        <v>4119</v>
      </c>
      <c r="K662" s="6" t="s">
        <v>4096</v>
      </c>
      <c r="L662" s="6" t="s">
        <v>4097</v>
      </c>
      <c r="M662" s="5" t="s">
        <v>41</v>
      </c>
      <c r="N662" s="8" t="s">
        <v>4091</v>
      </c>
      <c r="O662" s="6" t="s">
        <v>4098</v>
      </c>
      <c r="P662" s="8"/>
      <c r="Q662" s="5"/>
      <c r="R662" s="8"/>
      <c r="S662" s="8"/>
      <c r="T662" s="8"/>
      <c r="U662" s="8"/>
      <c r="V662" s="8"/>
      <c r="W662" s="8"/>
      <c r="X662" s="8"/>
      <c r="Y662" s="5" t="s">
        <v>4093</v>
      </c>
      <c r="Z662" s="10" t="str">
        <f aca="false">REPLACE(AA662,SEARCH("M5-",AA662),LEN(AB662),AC662)</f>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AA662" s="8" t="s">
        <v>4120</v>
      </c>
      <c r="AB662" s="8" t="str">
        <f aca="false">IF(D662&lt;&gt;"No hacer",CONCATENATE(A662,"-",LEFT(C662),"-",IF(A661&lt;&gt;A662,1,IF(C661=C662,RIGHT(AB661)+1,1))))</f>
        <v>M5-NyO-1a-A-1</v>
      </c>
      <c r="AC662" s="8" t="str">
        <f aca="false">CONCATENATE(AB662,"-BR")</f>
        <v>M5-NyO-1a-A-1-BR</v>
      </c>
      <c r="AD662" s="5" t="s">
        <v>46</v>
      </c>
      <c r="AE662" s="5"/>
      <c r="AF662" s="5" t="s">
        <v>47</v>
      </c>
    </row>
    <row r="663" customFormat="false" ht="75" hidden="false" customHeight="true" outlineLevel="0" collapsed="false">
      <c r="A663" s="5" t="s">
        <v>4086</v>
      </c>
      <c r="B663" s="6" t="s">
        <v>4087</v>
      </c>
      <c r="C663" s="5" t="s">
        <v>58</v>
      </c>
      <c r="D663" s="5" t="s">
        <v>35</v>
      </c>
      <c r="E663" s="5"/>
      <c r="F663" s="6" t="s">
        <v>4121</v>
      </c>
      <c r="G663" s="6"/>
      <c r="H663" s="6"/>
      <c r="I663" s="5" t="s">
        <v>38</v>
      </c>
      <c r="J663" s="5" t="s">
        <v>4119</v>
      </c>
      <c r="K663" s="6" t="s">
        <v>4101</v>
      </c>
      <c r="L663" s="6" t="s">
        <v>4102</v>
      </c>
      <c r="M663" s="5" t="s">
        <v>41</v>
      </c>
      <c r="N663" s="8" t="s">
        <v>4091</v>
      </c>
      <c r="O663" s="6" t="s">
        <v>4098</v>
      </c>
      <c r="P663" s="8"/>
      <c r="Q663" s="5"/>
      <c r="R663" s="8"/>
      <c r="S663" s="8"/>
      <c r="T663" s="8"/>
      <c r="U663" s="8"/>
      <c r="V663" s="8"/>
      <c r="W663" s="8"/>
      <c r="X663" s="8"/>
      <c r="Y663" s="5" t="s">
        <v>4093</v>
      </c>
      <c r="Z663" s="10" t="str">
        <f aca="false">REPLACE(AA663,SEARCH("M5-",AA663),LEN(AB663),AC663)</f>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AA663" s="8" t="s">
        <v>4122</v>
      </c>
      <c r="AB663" s="8" t="str">
        <f aca="false">IF(D663&lt;&gt;"No hacer",CONCATENATE(A663,"-",LEFT(C663),"-",IF(A662&lt;&gt;A663,1,IF(C662=C663,RIGHT(AB662)+1,1))))</f>
        <v>M5-NyO-1a-A-2</v>
      </c>
      <c r="AC663" s="8" t="str">
        <f aca="false">CONCATENATE(AB663,"-BR")</f>
        <v>M5-NyO-1a-A-2-BR</v>
      </c>
      <c r="AD663" s="5" t="s">
        <v>46</v>
      </c>
      <c r="AE663" s="5"/>
      <c r="AF663" s="5" t="s">
        <v>47</v>
      </c>
    </row>
    <row r="664" customFormat="false" ht="75" hidden="false" customHeight="true" outlineLevel="0" collapsed="false">
      <c r="A664" s="5" t="s">
        <v>4086</v>
      </c>
      <c r="B664" s="6" t="s">
        <v>4087</v>
      </c>
      <c r="C664" s="5" t="s">
        <v>58</v>
      </c>
      <c r="D664" s="5" t="s">
        <v>35</v>
      </c>
      <c r="E664" s="5"/>
      <c r="F664" s="6" t="s">
        <v>4123</v>
      </c>
      <c r="G664" s="6"/>
      <c r="H664" s="6"/>
      <c r="I664" s="5" t="s">
        <v>38</v>
      </c>
      <c r="J664" s="5" t="s">
        <v>4119</v>
      </c>
      <c r="K664" s="6" t="s">
        <v>4124</v>
      </c>
      <c r="L664" s="6" t="s">
        <v>4105</v>
      </c>
      <c r="M664" s="5" t="s">
        <v>41</v>
      </c>
      <c r="N664" s="8" t="s">
        <v>4091</v>
      </c>
      <c r="O664" s="6" t="s">
        <v>4098</v>
      </c>
      <c r="P664" s="8"/>
      <c r="Q664" s="5"/>
      <c r="R664" s="8"/>
      <c r="S664" s="8"/>
      <c r="T664" s="8"/>
      <c r="U664" s="8"/>
      <c r="V664" s="8"/>
      <c r="W664" s="8"/>
      <c r="X664" s="8"/>
      <c r="Y664" s="5" t="s">
        <v>4093</v>
      </c>
      <c r="Z664" s="10" t="str">
        <f aca="false">REPLACE(AA664,SEARCH("M5-",AA664),LEN(AB664),AC664)</f>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AA664" s="8" t="s">
        <v>4125</v>
      </c>
      <c r="AB664" s="8" t="str">
        <f aca="false">IF(D664&lt;&gt;"No hacer",CONCATENATE(A664,"-",LEFT(C664),"-",IF(A663&lt;&gt;A664,1,IF(C663=C664,RIGHT(AB663)+1,1))))</f>
        <v>M5-NyO-1a-A-3</v>
      </c>
      <c r="AC664" s="8" t="str">
        <f aca="false">CONCATENATE(AB664,"-BR")</f>
        <v>M5-NyO-1a-A-3-BR</v>
      </c>
      <c r="AD664" s="5" t="s">
        <v>46</v>
      </c>
      <c r="AE664" s="5"/>
      <c r="AF664" s="5" t="s">
        <v>47</v>
      </c>
    </row>
    <row r="665" customFormat="false" ht="75" hidden="false" customHeight="true" outlineLevel="0" collapsed="false">
      <c r="A665" s="5" t="s">
        <v>4086</v>
      </c>
      <c r="B665" s="6" t="s">
        <v>4087</v>
      </c>
      <c r="C665" s="5" t="s">
        <v>58</v>
      </c>
      <c r="D665" s="5" t="s">
        <v>35</v>
      </c>
      <c r="E665" s="5"/>
      <c r="F665" s="6" t="s">
        <v>4126</v>
      </c>
      <c r="G665" s="6"/>
      <c r="H665" s="6"/>
      <c r="I665" s="5" t="s">
        <v>38</v>
      </c>
      <c r="J665" s="5" t="s">
        <v>592</v>
      </c>
      <c r="K665" s="6" t="s">
        <v>4127</v>
      </c>
      <c r="L665" s="6" t="s">
        <v>4128</v>
      </c>
      <c r="M665" s="5" t="s">
        <v>41</v>
      </c>
      <c r="N665" s="8" t="s">
        <v>4091</v>
      </c>
      <c r="O665" s="6" t="s">
        <v>4098</v>
      </c>
      <c r="P665" s="8"/>
      <c r="Q665" s="5"/>
      <c r="R665" s="8"/>
      <c r="S665" s="8"/>
      <c r="T665" s="8"/>
      <c r="U665" s="8"/>
      <c r="V665" s="8"/>
      <c r="W665" s="8"/>
      <c r="X665" s="8"/>
      <c r="Y665" s="5" t="s">
        <v>4093</v>
      </c>
      <c r="Z665" s="10" t="str">
        <f aca="false">REPLACE(AA665,SEARCH("M5-",AA665),LEN(AB665),AC665)</f>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AA665" s="10" t="s">
        <v>4129</v>
      </c>
      <c r="AB665" s="8" t="str">
        <f aca="false">IF(D665&lt;&gt;"No hacer",CONCATENATE(A665,"-",LEFT(C665),"-",IF(A664&lt;&gt;A665,1,IF(C664=C665,RIGHT(AB664)+1,1))))</f>
        <v>M5-NyO-1a-A-4</v>
      </c>
      <c r="AC665" s="8" t="str">
        <f aca="false">CONCATENATE(AB665,"-BR")</f>
        <v>M5-NyO-1a-A-4-BR</v>
      </c>
      <c r="AD665" s="5" t="s">
        <v>46</v>
      </c>
      <c r="AE665" s="5"/>
      <c r="AF665" s="5" t="s">
        <v>47</v>
      </c>
    </row>
    <row r="666" customFormat="false" ht="75" hidden="false" customHeight="true" outlineLevel="0" collapsed="false">
      <c r="A666" s="5" t="s">
        <v>4086</v>
      </c>
      <c r="B666" s="6" t="s">
        <v>4087</v>
      </c>
      <c r="C666" s="5" t="s">
        <v>58</v>
      </c>
      <c r="D666" s="5" t="s">
        <v>35</v>
      </c>
      <c r="E666" s="5"/>
      <c r="F666" s="6" t="s">
        <v>4130</v>
      </c>
      <c r="G666" s="6"/>
      <c r="H666" s="6"/>
      <c r="I666" s="5" t="s">
        <v>38</v>
      </c>
      <c r="J666" s="5" t="s">
        <v>592</v>
      </c>
      <c r="K666" s="6" t="s">
        <v>4112</v>
      </c>
      <c r="L666" s="6" t="s">
        <v>4113</v>
      </c>
      <c r="M666" s="5" t="s">
        <v>41</v>
      </c>
      <c r="N666" s="8" t="s">
        <v>4091</v>
      </c>
      <c r="O666" s="6" t="s">
        <v>4098</v>
      </c>
      <c r="P666" s="8"/>
      <c r="Q666" s="5"/>
      <c r="R666" s="8"/>
      <c r="S666" s="8"/>
      <c r="T666" s="8"/>
      <c r="U666" s="8"/>
      <c r="V666" s="8"/>
      <c r="W666" s="8"/>
      <c r="X666" s="8"/>
      <c r="Y666" s="5" t="s">
        <v>4093</v>
      </c>
      <c r="Z666" s="10" t="str">
        <f aca="false">REPLACE(AA666,SEARCH("M5-",AA666),LEN(AB666),AC666)</f>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AA666" s="10" t="s">
        <v>4131</v>
      </c>
      <c r="AB666" s="8" t="str">
        <f aca="false">IF(D666&lt;&gt;"No hacer",CONCATENATE(A666,"-",LEFT(C666),"-",IF(A665&lt;&gt;A666,1,IF(C665=C666,RIGHT(AB665)+1,1))))</f>
        <v>M5-NyO-1a-A-5</v>
      </c>
      <c r="AC666" s="8" t="str">
        <f aca="false">CONCATENATE(AB666,"-BR")</f>
        <v>M5-NyO-1a-A-5-BR</v>
      </c>
      <c r="AD666" s="5" t="s">
        <v>46</v>
      </c>
      <c r="AE666" s="5"/>
      <c r="AF666" s="5" t="s">
        <v>47</v>
      </c>
    </row>
    <row r="667" customFormat="false" ht="75" hidden="false" customHeight="true" outlineLevel="0" collapsed="false">
      <c r="A667" s="5" t="s">
        <v>4132</v>
      </c>
      <c r="B667" s="6" t="s">
        <v>4133</v>
      </c>
      <c r="C667" s="5" t="s">
        <v>34</v>
      </c>
      <c r="D667" s="5" t="s">
        <v>35</v>
      </c>
      <c r="E667" s="5"/>
      <c r="F667" s="6" t="s">
        <v>4134</v>
      </c>
      <c r="G667" s="6"/>
      <c r="H667" s="6"/>
      <c r="I667" s="5" t="s">
        <v>38</v>
      </c>
      <c r="J667" s="5" t="s">
        <v>39</v>
      </c>
      <c r="K667" s="6" t="s">
        <v>4135</v>
      </c>
      <c r="L667" s="6" t="s">
        <v>4136</v>
      </c>
      <c r="M667" s="5" t="s">
        <v>41</v>
      </c>
      <c r="N667" s="8" t="s">
        <v>4137</v>
      </c>
      <c r="O667" s="6" t="s">
        <v>4138</v>
      </c>
      <c r="P667" s="8"/>
      <c r="Q667" s="5"/>
      <c r="R667" s="8"/>
      <c r="S667" s="8"/>
      <c r="T667" s="8"/>
      <c r="U667" s="8"/>
      <c r="V667" s="8"/>
      <c r="W667" s="8"/>
      <c r="X667" s="8"/>
      <c r="Y667" s="5" t="s">
        <v>4093</v>
      </c>
      <c r="Z667" s="10" t="str">
        <f aca="false">REPLACE(AA667,SEARCH("M5-",AA667),LEN(AB667),AC667)</f>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AA667" s="10" t="s">
        <v>4139</v>
      </c>
      <c r="AB667" s="8" t="str">
        <f aca="false">IF(D667&lt;&gt;"No hacer",CONCATENATE(A667,"-",LEFT(C667),"-",IF(A666&lt;&gt;A667,1,IF(C666=C667,RIGHT(AB666)+1,1))))</f>
        <v>M5-NyO-1b-I-1</v>
      </c>
      <c r="AC667" s="8" t="str">
        <f aca="false">CONCATENATE(AB667,"-BR")</f>
        <v>M5-NyO-1b-I-1-BR</v>
      </c>
      <c r="AD667" s="5" t="s">
        <v>46</v>
      </c>
      <c r="AE667" s="5"/>
      <c r="AF667" s="5" t="s">
        <v>47</v>
      </c>
    </row>
    <row r="668" customFormat="false" ht="75" hidden="false" customHeight="true" outlineLevel="0" collapsed="false">
      <c r="A668" s="5" t="s">
        <v>4132</v>
      </c>
      <c r="B668" s="6" t="s">
        <v>4133</v>
      </c>
      <c r="C668" s="5" t="s">
        <v>48</v>
      </c>
      <c r="D668" s="5" t="s">
        <v>35</v>
      </c>
      <c r="E668" s="5"/>
      <c r="F668" s="6" t="s">
        <v>4140</v>
      </c>
      <c r="G668" s="6"/>
      <c r="H668" s="6"/>
      <c r="I668" s="5" t="s">
        <v>38</v>
      </c>
      <c r="J668" s="5" t="s">
        <v>586</v>
      </c>
      <c r="K668" s="6" t="s">
        <v>4141</v>
      </c>
      <c r="L668" s="6" t="s">
        <v>40</v>
      </c>
      <c r="M668" s="5" t="s">
        <v>41</v>
      </c>
      <c r="N668" s="6" t="s">
        <v>4137</v>
      </c>
      <c r="O668" s="6" t="s">
        <v>4142</v>
      </c>
      <c r="P668" s="8"/>
      <c r="Q668" s="5"/>
      <c r="R668" s="8"/>
      <c r="S668" s="8"/>
      <c r="T668" s="8"/>
      <c r="U668" s="8"/>
      <c r="V668" s="8"/>
      <c r="W668" s="8"/>
      <c r="X668" s="8"/>
      <c r="Y668" s="5" t="s">
        <v>4093</v>
      </c>
      <c r="Z668" s="10" t="str">
        <f aca="false">REPLACE(AA668,SEARCH("M5-",AA668),LEN(AB668),AC668)</f>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AA668" s="8" t="s">
        <v>4143</v>
      </c>
      <c r="AB668" s="8" t="str">
        <f aca="false">IF(D668&lt;&gt;"No hacer",CONCATENATE(A668,"-",LEFT(C668),"-",IF(A667&lt;&gt;A668,1,IF(C667=C668,RIGHT(AB667)+1,1))))</f>
        <v>M5-NyO-1b-E-1</v>
      </c>
      <c r="AC668" s="8" t="str">
        <f aca="false">CONCATENATE(AB668,"-BR")</f>
        <v>M5-NyO-1b-E-1-BR</v>
      </c>
      <c r="AD668" s="5" t="s">
        <v>46</v>
      </c>
      <c r="AE668" s="5"/>
      <c r="AF668" s="5" t="s">
        <v>47</v>
      </c>
    </row>
    <row r="669" customFormat="false" ht="75" hidden="false" customHeight="true" outlineLevel="0" collapsed="false">
      <c r="A669" s="5" t="s">
        <v>4144</v>
      </c>
      <c r="B669" s="6" t="s">
        <v>4145</v>
      </c>
      <c r="C669" s="5" t="s">
        <v>34</v>
      </c>
      <c r="D669" s="5" t="s">
        <v>35</v>
      </c>
      <c r="E669" s="5"/>
      <c r="F669" s="6" t="s">
        <v>4146</v>
      </c>
      <c r="G669" s="6"/>
      <c r="H669" s="6"/>
      <c r="I669" s="5" t="s">
        <v>38</v>
      </c>
      <c r="J669" s="5" t="s">
        <v>654</v>
      </c>
      <c r="K669" s="6" t="s">
        <v>4147</v>
      </c>
      <c r="L669" s="6" t="s">
        <v>4148</v>
      </c>
      <c r="M669" s="5" t="s">
        <v>41</v>
      </c>
      <c r="N669" s="8" t="s">
        <v>4149</v>
      </c>
      <c r="O669" s="6" t="s">
        <v>4150</v>
      </c>
      <c r="P669" s="8" t="s">
        <v>4151</v>
      </c>
      <c r="Q669" s="5" t="s">
        <v>51</v>
      </c>
      <c r="R669" s="8"/>
      <c r="S669" s="8"/>
      <c r="T669" s="8"/>
      <c r="U669" s="8"/>
      <c r="V669" s="8"/>
      <c r="W669" s="8"/>
      <c r="X669" s="8"/>
      <c r="Y669" s="5" t="s">
        <v>4093</v>
      </c>
      <c r="Z669" s="10" t="str">
        <f aca="false">REPLACE(AA669,SEARCH("M5-",AA669),LEN(AB669),AC669)</f>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AA669" s="6" t="s">
        <v>4152</v>
      </c>
      <c r="AB669" s="8" t="str">
        <f aca="false">IF(D669&lt;&gt;"No hacer",CONCATENATE(A669,"-",LEFT(C669),"-",IF(A668&lt;&gt;A669,1,IF(C668=C669,RIGHT(AB668)+1,1))))</f>
        <v>M5-NyO-1c-I-1</v>
      </c>
      <c r="AC669" s="8" t="str">
        <f aca="false">CONCATENATE(AB669,"-BR")</f>
        <v>M5-NyO-1c-I-1-BR</v>
      </c>
      <c r="AD669" s="5" t="s">
        <v>46</v>
      </c>
      <c r="AE669" s="5"/>
      <c r="AF669" s="5" t="s">
        <v>47</v>
      </c>
    </row>
    <row r="670" customFormat="false" ht="75" hidden="false" customHeight="true" outlineLevel="0" collapsed="false">
      <c r="A670" s="5" t="s">
        <v>4144</v>
      </c>
      <c r="B670" s="6" t="s">
        <v>4145</v>
      </c>
      <c r="C670" s="5" t="s">
        <v>34</v>
      </c>
      <c r="D670" s="5" t="s">
        <v>35</v>
      </c>
      <c r="E670" s="5"/>
      <c r="F670" s="6" t="s">
        <v>4153</v>
      </c>
      <c r="G670" s="6"/>
      <c r="H670" s="6"/>
      <c r="I670" s="5" t="s">
        <v>38</v>
      </c>
      <c r="J670" s="5" t="s">
        <v>654</v>
      </c>
      <c r="K670" s="6" t="s">
        <v>4154</v>
      </c>
      <c r="L670" s="28" t="s">
        <v>4155</v>
      </c>
      <c r="M670" s="5" t="s">
        <v>41</v>
      </c>
      <c r="N670" s="8" t="s">
        <v>4149</v>
      </c>
      <c r="O670" s="6" t="s">
        <v>4156</v>
      </c>
      <c r="P670" s="8" t="s">
        <v>4157</v>
      </c>
      <c r="Q670" s="5" t="s">
        <v>51</v>
      </c>
      <c r="R670" s="8"/>
      <c r="S670" s="8"/>
      <c r="T670" s="8"/>
      <c r="U670" s="8"/>
      <c r="V670" s="8"/>
      <c r="W670" s="8"/>
      <c r="X670" s="8"/>
      <c r="Y670" s="5" t="s">
        <v>4093</v>
      </c>
      <c r="Z670" s="10" t="str">
        <f aca="false">REPLACE(AA670,SEARCH("M5-",AA670),LEN(AB670),AC670)</f>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AA670" s="6" t="s">
        <v>4158</v>
      </c>
      <c r="AB670" s="8" t="str">
        <f aca="false">IF(D670&lt;&gt;"No hacer",CONCATENATE(A670,"-",LEFT(C670),"-",IF(A669&lt;&gt;A670,1,IF(C669=C670,RIGHT(AB669)+1,1))))</f>
        <v>M5-NyO-1c-I-2</v>
      </c>
      <c r="AC670" s="8" t="str">
        <f aca="false">CONCATENATE(AB670,"-BR")</f>
        <v>M5-NyO-1c-I-2-BR</v>
      </c>
      <c r="AD670" s="5" t="s">
        <v>46</v>
      </c>
      <c r="AE670" s="5"/>
      <c r="AF670" s="5" t="s">
        <v>47</v>
      </c>
    </row>
    <row r="671" customFormat="false" ht="75" hidden="false" customHeight="true" outlineLevel="0" collapsed="false">
      <c r="A671" s="5" t="s">
        <v>4144</v>
      </c>
      <c r="B671" s="6" t="s">
        <v>4145</v>
      </c>
      <c r="C671" s="5" t="s">
        <v>34</v>
      </c>
      <c r="D671" s="5" t="s">
        <v>35</v>
      </c>
      <c r="E671" s="5"/>
      <c r="F671" s="6" t="s">
        <v>4159</v>
      </c>
      <c r="G671" s="6"/>
      <c r="H671" s="6"/>
      <c r="I671" s="5" t="s">
        <v>38</v>
      </c>
      <c r="J671" s="5" t="s">
        <v>654</v>
      </c>
      <c r="K671" s="6" t="s">
        <v>4160</v>
      </c>
      <c r="L671" s="6" t="s">
        <v>4161</v>
      </c>
      <c r="M671" s="5" t="s">
        <v>41</v>
      </c>
      <c r="N671" s="8" t="s">
        <v>4149</v>
      </c>
      <c r="O671" s="6" t="s">
        <v>4162</v>
      </c>
      <c r="P671" s="8" t="s">
        <v>4163</v>
      </c>
      <c r="Q671" s="5" t="s">
        <v>51</v>
      </c>
      <c r="R671" s="8"/>
      <c r="S671" s="8"/>
      <c r="T671" s="8"/>
      <c r="U671" s="8"/>
      <c r="V671" s="8"/>
      <c r="W671" s="8"/>
      <c r="X671" s="8"/>
      <c r="Y671" s="5" t="s">
        <v>4093</v>
      </c>
      <c r="Z671" s="10" t="str">
        <f aca="false">REPLACE(AA671,SEARCH("M5-",AA671),LEN(AB671),AC671)</f>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AA671" s="6" t="s">
        <v>4164</v>
      </c>
      <c r="AB671" s="8" t="str">
        <f aca="false">IF(D671&lt;&gt;"No hacer",CONCATENATE(A671,"-",LEFT(C671),"-",IF(A670&lt;&gt;A671,1,IF(C670=C671,RIGHT(AB670)+1,1))))</f>
        <v>M5-NyO-1c-I-3</v>
      </c>
      <c r="AC671" s="8" t="str">
        <f aca="false">CONCATENATE(AB671,"-BR")</f>
        <v>M5-NyO-1c-I-3-BR</v>
      </c>
      <c r="AD671" s="5" t="s">
        <v>46</v>
      </c>
      <c r="AE671" s="5"/>
      <c r="AF671" s="5" t="s">
        <v>47</v>
      </c>
    </row>
    <row r="672" customFormat="false" ht="75" hidden="false" customHeight="true" outlineLevel="0" collapsed="false">
      <c r="A672" s="5" t="s">
        <v>4144</v>
      </c>
      <c r="B672" s="6" t="s">
        <v>4145</v>
      </c>
      <c r="C672" s="5" t="s">
        <v>48</v>
      </c>
      <c r="D672" s="5" t="s">
        <v>35</v>
      </c>
      <c r="E672" s="5"/>
      <c r="F672" s="6" t="s">
        <v>4165</v>
      </c>
      <c r="G672" s="6"/>
      <c r="H672" s="6"/>
      <c r="I672" s="5"/>
      <c r="J672" s="5" t="s">
        <v>52</v>
      </c>
      <c r="K672" s="6" t="s">
        <v>4166</v>
      </c>
      <c r="L672" s="6" t="s">
        <v>4167</v>
      </c>
      <c r="M672" s="5" t="s">
        <v>41</v>
      </c>
      <c r="N672" s="6" t="s">
        <v>4149</v>
      </c>
      <c r="O672" s="6" t="s">
        <v>4168</v>
      </c>
      <c r="P672" s="8"/>
      <c r="Q672" s="5" t="s">
        <v>51</v>
      </c>
      <c r="R672" s="8"/>
      <c r="S672" s="8"/>
      <c r="T672" s="8"/>
      <c r="U672" s="8"/>
      <c r="V672" s="8"/>
      <c r="W672" s="8"/>
      <c r="X672" s="8"/>
      <c r="Y672" s="5" t="s">
        <v>4093</v>
      </c>
      <c r="Z672" s="10" t="str">
        <f aca="false">REPLACE(AA672,SEARCH("M5-",AA672),LEN(AB672),AC672)</f>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AA672" s="8" t="s">
        <v>4169</v>
      </c>
      <c r="AB672" s="8" t="str">
        <f aca="false">IF(D672&lt;&gt;"No hacer",CONCATENATE(A672,"-",LEFT(C672),"-",IF(A671&lt;&gt;A672,1,IF(C671=C672,RIGHT(AB671)+1,1))))</f>
        <v>M5-NyO-1c-E-1</v>
      </c>
      <c r="AC672" s="8" t="str">
        <f aca="false">CONCATENATE(AB672,"-BR")</f>
        <v>M5-NyO-1c-E-1-BR</v>
      </c>
      <c r="AD672" s="5" t="s">
        <v>46</v>
      </c>
      <c r="AE672" s="5"/>
      <c r="AF672" s="5" t="s">
        <v>47</v>
      </c>
    </row>
    <row r="673" customFormat="false" ht="75" hidden="false" customHeight="true" outlineLevel="0" collapsed="false">
      <c r="A673" s="5" t="s">
        <v>4144</v>
      </c>
      <c r="B673" s="6" t="s">
        <v>4145</v>
      </c>
      <c r="C673" s="5" t="s">
        <v>48</v>
      </c>
      <c r="D673" s="5" t="s">
        <v>35</v>
      </c>
      <c r="E673" s="5"/>
      <c r="F673" s="6" t="s">
        <v>4170</v>
      </c>
      <c r="G673" s="6"/>
      <c r="H673" s="6"/>
      <c r="I673" s="5"/>
      <c r="J673" s="5" t="s">
        <v>52</v>
      </c>
      <c r="K673" s="6" t="s">
        <v>4171</v>
      </c>
      <c r="L673" s="6" t="s">
        <v>4172</v>
      </c>
      <c r="M673" s="5" t="s">
        <v>41</v>
      </c>
      <c r="N673" s="6" t="s">
        <v>4149</v>
      </c>
      <c r="O673" s="6" t="s">
        <v>4173</v>
      </c>
      <c r="P673" s="8"/>
      <c r="Q673" s="5" t="s">
        <v>51</v>
      </c>
      <c r="R673" s="8"/>
      <c r="S673" s="8"/>
      <c r="T673" s="8"/>
      <c r="U673" s="8"/>
      <c r="V673" s="8"/>
      <c r="W673" s="8"/>
      <c r="X673" s="8"/>
      <c r="Y673" s="5" t="s">
        <v>4093</v>
      </c>
      <c r="Z673" s="10" t="str">
        <f aca="false">REPLACE(AA673,SEARCH("M5-",AA673),LEN(AB673),AC673)</f>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AA673" s="8" t="s">
        <v>4174</v>
      </c>
      <c r="AB673" s="8" t="str">
        <f aca="false">IF(D673&lt;&gt;"No hacer",CONCATENATE(A673,"-",LEFT(C673),"-",IF(A672&lt;&gt;A673,1,IF(C672=C673,RIGHT(AB672)+1,1))))</f>
        <v>M5-NyO-1c-E-2</v>
      </c>
      <c r="AC673" s="8" t="str">
        <f aca="false">CONCATENATE(AB673,"-BR")</f>
        <v>M5-NyO-1c-E-2-BR</v>
      </c>
      <c r="AD673" s="5" t="s">
        <v>46</v>
      </c>
      <c r="AE673" s="5"/>
      <c r="AF673" s="5" t="s">
        <v>47</v>
      </c>
    </row>
    <row r="674" customFormat="false" ht="75" hidden="false" customHeight="true" outlineLevel="0" collapsed="false">
      <c r="A674" s="5" t="s">
        <v>4175</v>
      </c>
      <c r="B674" s="6" t="s">
        <v>4176</v>
      </c>
      <c r="C674" s="5" t="s">
        <v>34</v>
      </c>
      <c r="D674" s="5" t="s">
        <v>35</v>
      </c>
      <c r="E674" s="5"/>
      <c r="F674" s="6" t="s">
        <v>4177</v>
      </c>
      <c r="G674" s="6"/>
      <c r="H674" s="7"/>
      <c r="I674" s="5" t="s">
        <v>38</v>
      </c>
      <c r="J674" s="5" t="s">
        <v>586</v>
      </c>
      <c r="K674" s="6" t="s">
        <v>4178</v>
      </c>
      <c r="L674" s="6" t="s">
        <v>40</v>
      </c>
      <c r="M674" s="5" t="s">
        <v>41</v>
      </c>
      <c r="N674" s="6" t="s">
        <v>4179</v>
      </c>
      <c r="O674" s="6" t="s">
        <v>4180</v>
      </c>
      <c r="P674" s="8"/>
      <c r="Q674" s="5"/>
      <c r="R674" s="8"/>
      <c r="S674" s="8"/>
      <c r="T674" s="8"/>
      <c r="U674" s="8"/>
      <c r="V674" s="8"/>
      <c r="W674" s="8"/>
      <c r="X674" s="8"/>
      <c r="Y674" s="5" t="s">
        <v>4093</v>
      </c>
      <c r="Z674" s="10" t="str">
        <f aca="false">REPLACE(AA674,SEARCH("M5-",AA674),LEN(AB674),AC674)</f>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AA674" s="8" t="s">
        <v>4181</v>
      </c>
      <c r="AB674" s="8" t="str">
        <f aca="false">IF(D674&lt;&gt;"No hacer",CONCATENATE(A674,"-",LEFT(C674),"-",IF(A673&lt;&gt;A674,1,IF(C673=C674,RIGHT(AB673)+1,1))))</f>
        <v>M5-NyO-1d-I-1</v>
      </c>
      <c r="AC674" s="8" t="str">
        <f aca="false">CONCATENATE(AB674,"-BR")</f>
        <v>M5-NyO-1d-I-1-BR</v>
      </c>
      <c r="AD674" s="5" t="s">
        <v>46</v>
      </c>
      <c r="AE674" s="5"/>
      <c r="AF674" s="5" t="s">
        <v>47</v>
      </c>
    </row>
    <row r="675" customFormat="false" ht="75" hidden="false" customHeight="true" outlineLevel="0" collapsed="false">
      <c r="A675" s="5" t="s">
        <v>4175</v>
      </c>
      <c r="B675" s="6" t="s">
        <v>4176</v>
      </c>
      <c r="C675" s="5" t="s">
        <v>48</v>
      </c>
      <c r="D675" s="5" t="s">
        <v>35</v>
      </c>
      <c r="E675" s="5"/>
      <c r="F675" s="6" t="s">
        <v>4182</v>
      </c>
      <c r="G675" s="6"/>
      <c r="H675" s="6" t="s">
        <v>4183</v>
      </c>
      <c r="I675" s="5" t="s">
        <v>38</v>
      </c>
      <c r="J675" s="5" t="s">
        <v>52</v>
      </c>
      <c r="K675" s="6" t="s">
        <v>4184</v>
      </c>
      <c r="L675" s="6" t="s">
        <v>4185</v>
      </c>
      <c r="M675" s="5" t="s">
        <v>41</v>
      </c>
      <c r="N675" s="6" t="s">
        <v>4179</v>
      </c>
      <c r="O675" s="6" t="s">
        <v>4186</v>
      </c>
      <c r="P675" s="8"/>
      <c r="Q675" s="5"/>
      <c r="R675" s="8"/>
      <c r="S675" s="8"/>
      <c r="T675" s="8"/>
      <c r="U675" s="8"/>
      <c r="V675" s="8"/>
      <c r="W675" s="8"/>
      <c r="X675" s="8"/>
      <c r="Y675" s="5" t="s">
        <v>4093</v>
      </c>
      <c r="Z675" s="10" t="str">
        <f aca="false">REPLACE(AA675,SEARCH("M5-",AA675),LEN(AB675),AC675)</f>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AA675" s="8" t="s">
        <v>4187</v>
      </c>
      <c r="AB675" s="8" t="str">
        <f aca="false">IF(D675&lt;&gt;"No hacer",CONCATENATE(A675,"-",LEFT(C675),"-",IF(A674&lt;&gt;A675,1,IF(C674=C675,RIGHT(AB674)+1,1))))</f>
        <v>M5-NyO-1d-E-1</v>
      </c>
      <c r="AC675" s="8" t="str">
        <f aca="false">CONCATENATE(AB675,"-BR")</f>
        <v>M5-NyO-1d-E-1-BR</v>
      </c>
      <c r="AD675" s="5" t="s">
        <v>46</v>
      </c>
      <c r="AE675" s="5"/>
      <c r="AF675" s="5" t="s">
        <v>47</v>
      </c>
    </row>
    <row r="676" customFormat="false" ht="75" hidden="false" customHeight="true" outlineLevel="0" collapsed="false">
      <c r="A676" s="5" t="s">
        <v>4175</v>
      </c>
      <c r="B676" s="6" t="s">
        <v>4176</v>
      </c>
      <c r="C676" s="5" t="s">
        <v>48</v>
      </c>
      <c r="D676" s="5" t="s">
        <v>35</v>
      </c>
      <c r="E676" s="5"/>
      <c r="F676" s="6" t="s">
        <v>4188</v>
      </c>
      <c r="G676" s="6"/>
      <c r="H676" s="6" t="s">
        <v>4183</v>
      </c>
      <c r="I676" s="5" t="s">
        <v>38</v>
      </c>
      <c r="J676" s="5" t="s">
        <v>52</v>
      </c>
      <c r="K676" s="6" t="s">
        <v>4184</v>
      </c>
      <c r="L676" s="6" t="s">
        <v>4189</v>
      </c>
      <c r="M676" s="5" t="s">
        <v>41</v>
      </c>
      <c r="N676" s="6" t="s">
        <v>4179</v>
      </c>
      <c r="O676" s="6" t="s">
        <v>4190</v>
      </c>
      <c r="P676" s="8"/>
      <c r="Q676" s="5"/>
      <c r="R676" s="8"/>
      <c r="S676" s="8"/>
      <c r="T676" s="8"/>
      <c r="U676" s="8"/>
      <c r="V676" s="8"/>
      <c r="W676" s="8"/>
      <c r="X676" s="8"/>
      <c r="Y676" s="5" t="s">
        <v>4093</v>
      </c>
      <c r="Z676" s="10" t="str">
        <f aca="false">REPLACE(AA676,SEARCH("M5-",AA676),LEN(AB676),AC676)</f>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AA676" s="8" t="s">
        <v>4191</v>
      </c>
      <c r="AB676" s="8" t="str">
        <f aca="false">IF(D676&lt;&gt;"No hacer",CONCATENATE(A676,"-",LEFT(C676),"-",IF(A675&lt;&gt;A676,1,IF(C675=C676,RIGHT(AB675)+1,1))))</f>
        <v>M5-NyO-1d-E-2</v>
      </c>
      <c r="AC676" s="8" t="str">
        <f aca="false">CONCATENATE(AB676,"-BR")</f>
        <v>M5-NyO-1d-E-2-BR</v>
      </c>
      <c r="AD676" s="5" t="s">
        <v>46</v>
      </c>
      <c r="AE676" s="5"/>
      <c r="AF676" s="5" t="s">
        <v>47</v>
      </c>
    </row>
    <row r="677" customFormat="false" ht="75" hidden="false" customHeight="true" outlineLevel="0" collapsed="false">
      <c r="A677" s="5" t="s">
        <v>4175</v>
      </c>
      <c r="B677" s="6" t="s">
        <v>4176</v>
      </c>
      <c r="C677" s="5" t="s">
        <v>48</v>
      </c>
      <c r="D677" s="5" t="s">
        <v>35</v>
      </c>
      <c r="E677" s="5"/>
      <c r="F677" s="6" t="s">
        <v>4192</v>
      </c>
      <c r="G677" s="6"/>
      <c r="H677" s="6" t="s">
        <v>4183</v>
      </c>
      <c r="I677" s="5" t="s">
        <v>38</v>
      </c>
      <c r="J677" s="5" t="s">
        <v>52</v>
      </c>
      <c r="K677" s="6" t="s">
        <v>4193</v>
      </c>
      <c r="L677" s="6" t="s">
        <v>4194</v>
      </c>
      <c r="M677" s="5" t="s">
        <v>41</v>
      </c>
      <c r="N677" s="6" t="s">
        <v>4179</v>
      </c>
      <c r="O677" s="6" t="s">
        <v>4190</v>
      </c>
      <c r="P677" s="8"/>
      <c r="Q677" s="5"/>
      <c r="R677" s="8"/>
      <c r="S677" s="8"/>
      <c r="T677" s="8"/>
      <c r="U677" s="8"/>
      <c r="V677" s="8"/>
      <c r="W677" s="8"/>
      <c r="X677" s="8"/>
      <c r="Y677" s="5" t="s">
        <v>4093</v>
      </c>
      <c r="Z677" s="10" t="str">
        <f aca="false">REPLACE(AA677,SEARCH("M5-",AA677),LEN(AB677),AC677)</f>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AA677" s="8" t="s">
        <v>4195</v>
      </c>
      <c r="AB677" s="8" t="str">
        <f aca="false">IF(D677&lt;&gt;"No hacer",CONCATENATE(A677,"-",LEFT(C677),"-",IF(A676&lt;&gt;A677,1,IF(C676=C677,RIGHT(AB676)+1,1))))</f>
        <v>M5-NyO-1d-E-3</v>
      </c>
      <c r="AC677" s="8" t="str">
        <f aca="false">CONCATENATE(AB677,"-BR")</f>
        <v>M5-NyO-1d-E-3-BR</v>
      </c>
      <c r="AD677" s="5" t="s">
        <v>46</v>
      </c>
      <c r="AE677" s="5"/>
      <c r="AF677" s="5" t="s">
        <v>47</v>
      </c>
    </row>
    <row r="678" customFormat="false" ht="75" hidden="false" customHeight="true" outlineLevel="0" collapsed="false">
      <c r="A678" s="5" t="s">
        <v>4175</v>
      </c>
      <c r="B678" s="6" t="s">
        <v>4176</v>
      </c>
      <c r="C678" s="5" t="s">
        <v>58</v>
      </c>
      <c r="D678" s="5" t="s">
        <v>35</v>
      </c>
      <c r="E678" s="5"/>
      <c r="F678" s="6" t="s">
        <v>4196</v>
      </c>
      <c r="G678" s="6"/>
      <c r="H678" s="6"/>
      <c r="I678" s="5" t="s">
        <v>38</v>
      </c>
      <c r="J678" s="5" t="s">
        <v>52</v>
      </c>
      <c r="K678" s="6" t="s">
        <v>4184</v>
      </c>
      <c r="L678" s="6" t="s">
        <v>4197</v>
      </c>
      <c r="M678" s="5" t="s">
        <v>41</v>
      </c>
      <c r="N678" s="6" t="s">
        <v>4179</v>
      </c>
      <c r="O678" s="6" t="s">
        <v>4198</v>
      </c>
      <c r="P678" s="8"/>
      <c r="Q678" s="5"/>
      <c r="R678" s="8"/>
      <c r="S678" s="8"/>
      <c r="T678" s="8"/>
      <c r="U678" s="8"/>
      <c r="V678" s="8"/>
      <c r="W678" s="8"/>
      <c r="X678" s="8"/>
      <c r="Y678" s="5" t="s">
        <v>4093</v>
      </c>
      <c r="Z678" s="10" t="str">
        <f aca="false">REPLACE(AA678,SEARCH("M5-",AA678),LEN(AB678),AC678)</f>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8" s="8" t="s">
        <v>4199</v>
      </c>
      <c r="AB678" s="8" t="str">
        <f aca="false">IF(D678&lt;&gt;"No hacer",CONCATENATE(A678,"-",LEFT(C678),"-",IF(A677&lt;&gt;A678,1,IF(C677=C678,RIGHT(AB677)+1,1))))</f>
        <v>M5-NyO-1d-A-1</v>
      </c>
      <c r="AC678" s="8" t="str">
        <f aca="false">CONCATENATE(AB678,"-BR")</f>
        <v>M5-NyO-1d-A-1-BR</v>
      </c>
      <c r="AD678" s="5" t="s">
        <v>46</v>
      </c>
      <c r="AE678" s="5"/>
      <c r="AF678" s="5" t="s">
        <v>47</v>
      </c>
    </row>
    <row r="679" customFormat="false" ht="75" hidden="false" customHeight="true" outlineLevel="0" collapsed="false">
      <c r="A679" s="5" t="s">
        <v>4175</v>
      </c>
      <c r="B679" s="6" t="s">
        <v>4176</v>
      </c>
      <c r="C679" s="5" t="s">
        <v>58</v>
      </c>
      <c r="D679" s="5" t="s">
        <v>35</v>
      </c>
      <c r="E679" s="5"/>
      <c r="F679" s="6" t="s">
        <v>4200</v>
      </c>
      <c r="G679" s="6"/>
      <c r="H679" s="6"/>
      <c r="I679" s="5" t="s">
        <v>38</v>
      </c>
      <c r="J679" s="5" t="s">
        <v>52</v>
      </c>
      <c r="K679" s="6" t="s">
        <v>4184</v>
      </c>
      <c r="L679" s="6" t="s">
        <v>4197</v>
      </c>
      <c r="M679" s="5" t="s">
        <v>41</v>
      </c>
      <c r="N679" s="6" t="s">
        <v>4179</v>
      </c>
      <c r="O679" s="6" t="s">
        <v>4201</v>
      </c>
      <c r="P679" s="8"/>
      <c r="Q679" s="5"/>
      <c r="R679" s="8"/>
      <c r="S679" s="8"/>
      <c r="T679" s="8"/>
      <c r="U679" s="8"/>
      <c r="V679" s="8"/>
      <c r="W679" s="8"/>
      <c r="X679" s="8"/>
      <c r="Y679" s="5" t="s">
        <v>4093</v>
      </c>
      <c r="Z679" s="10" t="str">
        <f aca="false">REPLACE(AA679,SEARCH("M5-",AA679),LEN(AB679),AC679)</f>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79" s="8" t="s">
        <v>4202</v>
      </c>
      <c r="AB679" s="8" t="str">
        <f aca="false">IF(D679&lt;&gt;"No hacer",CONCATENATE(A679,"-",LEFT(C679),"-",IF(A678&lt;&gt;A679,1,IF(C678=C679,RIGHT(AB678)+1,1))))</f>
        <v>M5-NyO-1d-A-2</v>
      </c>
      <c r="AC679" s="8" t="str">
        <f aca="false">CONCATENATE(AB679,"-BR")</f>
        <v>M5-NyO-1d-A-2-BR</v>
      </c>
      <c r="AD679" s="5" t="s">
        <v>46</v>
      </c>
      <c r="AE679" s="5"/>
      <c r="AF679" s="5" t="s">
        <v>47</v>
      </c>
    </row>
    <row r="680" customFormat="false" ht="75" hidden="false" customHeight="true" outlineLevel="0" collapsed="false">
      <c r="A680" s="5" t="s">
        <v>4175</v>
      </c>
      <c r="B680" s="6" t="s">
        <v>4176</v>
      </c>
      <c r="C680" s="5" t="s">
        <v>58</v>
      </c>
      <c r="D680" s="5" t="s">
        <v>35</v>
      </c>
      <c r="E680" s="5"/>
      <c r="F680" s="6" t="s">
        <v>4203</v>
      </c>
      <c r="G680" s="6"/>
      <c r="H680" s="6"/>
      <c r="I680" s="5" t="s">
        <v>38</v>
      </c>
      <c r="J680" s="5" t="s">
        <v>52</v>
      </c>
      <c r="K680" s="6" t="s">
        <v>4184</v>
      </c>
      <c r="L680" s="6" t="s">
        <v>4204</v>
      </c>
      <c r="M680" s="5" t="s">
        <v>41</v>
      </c>
      <c r="N680" s="6" t="s">
        <v>4179</v>
      </c>
      <c r="O680" s="6" t="s">
        <v>4205</v>
      </c>
      <c r="P680" s="8"/>
      <c r="Q680" s="5"/>
      <c r="R680" s="8"/>
      <c r="S680" s="8"/>
      <c r="T680" s="8"/>
      <c r="U680" s="8"/>
      <c r="V680" s="8"/>
      <c r="W680" s="8"/>
      <c r="X680" s="8"/>
      <c r="Y680" s="5" t="s">
        <v>4093</v>
      </c>
      <c r="Z680" s="10" t="str">
        <f aca="false">REPLACE(AA680,SEARCH("M5-",AA680),LEN(AB680),AC680)</f>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AA680" s="8" t="s">
        <v>4206</v>
      </c>
      <c r="AB680" s="8" t="str">
        <f aca="false">IF(D680&lt;&gt;"No hacer",CONCATENATE(A680,"-",LEFT(C680),"-",IF(A679&lt;&gt;A680,1,IF(C679=C680,RIGHT(AB679)+1,1))))</f>
        <v>M5-NyO-1d-A-3</v>
      </c>
      <c r="AC680" s="8" t="str">
        <f aca="false">CONCATENATE(AB680,"-BR")</f>
        <v>M5-NyO-1d-A-3-BR</v>
      </c>
      <c r="AD680" s="5" t="s">
        <v>46</v>
      </c>
      <c r="AE680" s="5"/>
      <c r="AF680" s="5" t="s">
        <v>47</v>
      </c>
    </row>
    <row r="681" customFormat="false" ht="75" hidden="false" customHeight="true" outlineLevel="0" collapsed="false">
      <c r="A681" s="5" t="s">
        <v>4175</v>
      </c>
      <c r="B681" s="6" t="s">
        <v>4176</v>
      </c>
      <c r="C681" s="5" t="s">
        <v>58</v>
      </c>
      <c r="D681" s="5" t="s">
        <v>35</v>
      </c>
      <c r="E681" s="5"/>
      <c r="F681" s="6" t="s">
        <v>4207</v>
      </c>
      <c r="G681" s="6"/>
      <c r="H681" s="6"/>
      <c r="I681" s="5" t="s">
        <v>38</v>
      </c>
      <c r="J681" s="5" t="s">
        <v>52</v>
      </c>
      <c r="K681" s="6" t="s">
        <v>4208</v>
      </c>
      <c r="L681" s="6" t="s">
        <v>4197</v>
      </c>
      <c r="M681" s="5" t="s">
        <v>41</v>
      </c>
      <c r="N681" s="6" t="s">
        <v>4179</v>
      </c>
      <c r="O681" s="6" t="s">
        <v>4209</v>
      </c>
      <c r="P681" s="8"/>
      <c r="Q681" s="5"/>
      <c r="R681" s="8"/>
      <c r="S681" s="8"/>
      <c r="T681" s="8"/>
      <c r="U681" s="8"/>
      <c r="V681" s="8"/>
      <c r="W681" s="8"/>
      <c r="X681" s="8"/>
      <c r="Y681" s="5" t="s">
        <v>4093</v>
      </c>
      <c r="Z681" s="10" t="str">
        <f aca="false">REPLACE(AA681,SEARCH("M5-",AA681),LEN(AB681),AC681)</f>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AA681" s="8" t="s">
        <v>4210</v>
      </c>
      <c r="AB681" s="8" t="str">
        <f aca="false">IF(D681&lt;&gt;"No hacer",CONCATENATE(A681,"-",LEFT(C681),"-",IF(A680&lt;&gt;A681,1,IF(C680=C681,RIGHT(AB680)+1,1))))</f>
        <v>M5-NyO-1d-A-4</v>
      </c>
      <c r="AC681" s="8" t="str">
        <f aca="false">CONCATENATE(AB681,"-BR")</f>
        <v>M5-NyO-1d-A-4-BR</v>
      </c>
      <c r="AD681" s="5" t="s">
        <v>46</v>
      </c>
      <c r="AE681" s="5"/>
      <c r="AF681" s="5" t="s">
        <v>47</v>
      </c>
    </row>
    <row r="682" customFormat="false" ht="75" hidden="false" customHeight="true" outlineLevel="0" collapsed="false">
      <c r="A682" s="5" t="s">
        <v>4175</v>
      </c>
      <c r="B682" s="6" t="s">
        <v>4176</v>
      </c>
      <c r="C682" s="5" t="s">
        <v>58</v>
      </c>
      <c r="D682" s="5" t="s">
        <v>35</v>
      </c>
      <c r="E682" s="5"/>
      <c r="F682" s="6" t="s">
        <v>4211</v>
      </c>
      <c r="G682" s="6"/>
      <c r="H682" s="6"/>
      <c r="I682" s="5" t="s">
        <v>38</v>
      </c>
      <c r="J682" s="5" t="s">
        <v>52</v>
      </c>
      <c r="K682" s="6" t="s">
        <v>4208</v>
      </c>
      <c r="L682" s="6" t="s">
        <v>4212</v>
      </c>
      <c r="M682" s="5" t="s">
        <v>41</v>
      </c>
      <c r="N682" s="6" t="s">
        <v>4179</v>
      </c>
      <c r="O682" s="6" t="s">
        <v>4213</v>
      </c>
      <c r="P682" s="8"/>
      <c r="Q682" s="5"/>
      <c r="R682" s="8"/>
      <c r="S682" s="8"/>
      <c r="T682" s="8"/>
      <c r="U682" s="8"/>
      <c r="V682" s="8"/>
      <c r="W682" s="8"/>
      <c r="X682" s="8"/>
      <c r="Y682" s="5" t="s">
        <v>4093</v>
      </c>
      <c r="Z682" s="10" t="str">
        <f aca="false">REPLACE(AA682,SEARCH("M5-",AA682),LEN(AB682),AC682)</f>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AA682" s="8" t="s">
        <v>4214</v>
      </c>
      <c r="AB682" s="8" t="str">
        <f aca="false">IF(D682&lt;&gt;"No hacer",CONCATENATE(A682,"-",LEFT(C682),"-",IF(A681&lt;&gt;A682,1,IF(C681=C682,RIGHT(AB681)+1,1))))</f>
        <v>M5-NyO-1d-A-5</v>
      </c>
      <c r="AC682" s="8" t="str">
        <f aca="false">CONCATENATE(AB682,"-BR")</f>
        <v>M5-NyO-1d-A-5-BR</v>
      </c>
      <c r="AD682" s="5" t="s">
        <v>46</v>
      </c>
      <c r="AE682" s="5"/>
      <c r="AF682" s="5" t="s">
        <v>47</v>
      </c>
    </row>
    <row r="683" customFormat="false" ht="75" hidden="false" customHeight="true" outlineLevel="0" collapsed="false">
      <c r="A683" s="5" t="s">
        <v>4215</v>
      </c>
      <c r="B683" s="6" t="s">
        <v>4216</v>
      </c>
      <c r="C683" s="5" t="s">
        <v>34</v>
      </c>
      <c r="D683" s="5" t="s">
        <v>35</v>
      </c>
      <c r="E683" s="5"/>
      <c r="F683" s="6" t="s">
        <v>4217</v>
      </c>
      <c r="G683" s="6"/>
      <c r="H683" s="6"/>
      <c r="I683" s="5" t="s">
        <v>38</v>
      </c>
      <c r="J683" s="5" t="s">
        <v>239</v>
      </c>
      <c r="K683" s="6" t="s">
        <v>4218</v>
      </c>
      <c r="L683" s="6" t="s">
        <v>4219</v>
      </c>
      <c r="M683" s="5" t="s">
        <v>41</v>
      </c>
      <c r="N683" s="6" t="s">
        <v>4220</v>
      </c>
      <c r="O683" s="6" t="s">
        <v>4221</v>
      </c>
      <c r="P683" s="8"/>
      <c r="Q683" s="5"/>
      <c r="R683" s="8"/>
      <c r="S683" s="8"/>
      <c r="T683" s="8"/>
      <c r="U683" s="8"/>
      <c r="V683" s="8"/>
      <c r="W683" s="8"/>
      <c r="X683" s="8"/>
      <c r="Y683" s="5" t="s">
        <v>4093</v>
      </c>
      <c r="Z683" s="10" t="str">
        <f aca="false">REPLACE(AA683,SEARCH("M5-",AA683),LEN(AB683),AC683)</f>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AA683" s="8" t="s">
        <v>4222</v>
      </c>
      <c r="AB683" s="8" t="str">
        <f aca="false">IF(D683&lt;&gt;"No hacer",CONCATENATE(A683,"-",LEFT(C683),"-",IF(A682&lt;&gt;A683,1,IF(C682=C683,RIGHT(AB682)+1,1))))</f>
        <v>M5-NyO-1e-I-1</v>
      </c>
      <c r="AC683" s="8" t="str">
        <f aca="false">CONCATENATE(AB683,"-BR")</f>
        <v>M5-NyO-1e-I-1-BR</v>
      </c>
      <c r="AD683" s="5" t="s">
        <v>46</v>
      </c>
      <c r="AE683" s="5"/>
      <c r="AF683" s="5" t="s">
        <v>47</v>
      </c>
    </row>
    <row r="684" customFormat="false" ht="75" hidden="false" customHeight="true" outlineLevel="0" collapsed="false">
      <c r="A684" s="5" t="s">
        <v>4215</v>
      </c>
      <c r="B684" s="6" t="s">
        <v>4216</v>
      </c>
      <c r="C684" s="5" t="s">
        <v>48</v>
      </c>
      <c r="D684" s="5" t="s">
        <v>35</v>
      </c>
      <c r="E684" s="5"/>
      <c r="F684" s="6" t="s">
        <v>4223</v>
      </c>
      <c r="G684" s="6"/>
      <c r="H684" s="6"/>
      <c r="I684" s="5" t="s">
        <v>38</v>
      </c>
      <c r="J684" s="5" t="s">
        <v>52</v>
      </c>
      <c r="K684" s="6" t="s">
        <v>4218</v>
      </c>
      <c r="L684" s="6" t="s">
        <v>4224</v>
      </c>
      <c r="M684" s="5" t="s">
        <v>41</v>
      </c>
      <c r="N684" s="6" t="s">
        <v>4220</v>
      </c>
      <c r="O684" s="6" t="s">
        <v>4221</v>
      </c>
      <c r="P684" s="8"/>
      <c r="Q684" s="5"/>
      <c r="R684" s="8"/>
      <c r="S684" s="8"/>
      <c r="T684" s="8"/>
      <c r="U684" s="8"/>
      <c r="V684" s="8"/>
      <c r="W684" s="8"/>
      <c r="X684" s="8"/>
      <c r="Y684" s="5" t="s">
        <v>4093</v>
      </c>
      <c r="Z684" s="10" t="str">
        <f aca="false">REPLACE(AA684,SEARCH("M5-",AA684),LEN(AB684),AC684)</f>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AA684" s="8" t="s">
        <v>4225</v>
      </c>
      <c r="AB684" s="8" t="str">
        <f aca="false">IF(D684&lt;&gt;"No hacer",CONCATENATE(A684,"-",LEFT(C684),"-",IF(A683&lt;&gt;A684,1,IF(C683=C684,RIGHT(AB683)+1,1))))</f>
        <v>M5-NyO-1e-E-1</v>
      </c>
      <c r="AC684" s="8" t="str">
        <f aca="false">CONCATENATE(AB684,"-BR")</f>
        <v>M5-NyO-1e-E-1-BR</v>
      </c>
      <c r="AD684" s="5" t="s">
        <v>46</v>
      </c>
      <c r="AE684" s="5"/>
      <c r="AF684" s="5" t="s">
        <v>47</v>
      </c>
    </row>
    <row r="685" customFormat="false" ht="75" hidden="false" customHeight="true" outlineLevel="0" collapsed="false">
      <c r="A685" s="5" t="s">
        <v>4226</v>
      </c>
      <c r="B685" s="6" t="s">
        <v>4227</v>
      </c>
      <c r="C685" s="5" t="s">
        <v>34</v>
      </c>
      <c r="D685" s="5" t="s">
        <v>35</v>
      </c>
      <c r="E685" s="5"/>
      <c r="F685" s="6" t="s">
        <v>4228</v>
      </c>
      <c r="G685" s="6"/>
      <c r="H685" s="6"/>
      <c r="I685" s="5" t="s">
        <v>38</v>
      </c>
      <c r="J685" s="5" t="s">
        <v>586</v>
      </c>
      <c r="K685" s="6" t="s">
        <v>4229</v>
      </c>
      <c r="L685" s="6" t="s">
        <v>4230</v>
      </c>
      <c r="M685" s="5" t="s">
        <v>41</v>
      </c>
      <c r="N685" s="8" t="s">
        <v>4231</v>
      </c>
      <c r="O685" s="8" t="s">
        <v>4232</v>
      </c>
      <c r="P685" s="8"/>
      <c r="Q685" s="5"/>
      <c r="R685" s="8"/>
      <c r="S685" s="8"/>
      <c r="T685" s="8"/>
      <c r="U685" s="8"/>
      <c r="V685" s="8"/>
      <c r="W685" s="8"/>
      <c r="X685" s="8"/>
      <c r="Y685" s="5" t="s">
        <v>4093</v>
      </c>
      <c r="Z685" s="10" t="str">
        <f aca="false">REPLACE(AA685,SEARCH("M5-",AA685),LEN(AB685),AC685)</f>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AA685" s="6" t="s">
        <v>4233</v>
      </c>
      <c r="AB685" s="8" t="str">
        <f aca="false">IF(D685&lt;&gt;"No hacer",CONCATENATE(A685,"-",LEFT(C685),"-",IF(A684&lt;&gt;A685,1,IF(C684=C685,RIGHT(AB684)+1,1))))</f>
        <v>M5-NyO-2a-I-1</v>
      </c>
      <c r="AC685" s="8" t="str">
        <f aca="false">CONCATENATE(AB685,"-BR")</f>
        <v>M5-NyO-2a-I-1-BR</v>
      </c>
      <c r="AD685" s="5" t="s">
        <v>46</v>
      </c>
      <c r="AE685" s="5"/>
      <c r="AF685" s="5" t="s">
        <v>47</v>
      </c>
    </row>
    <row r="686" customFormat="false" ht="75" hidden="false" customHeight="true" outlineLevel="0" collapsed="false">
      <c r="A686" s="5" t="s">
        <v>4226</v>
      </c>
      <c r="B686" s="6" t="s">
        <v>4227</v>
      </c>
      <c r="C686" s="5" t="s">
        <v>48</v>
      </c>
      <c r="D686" s="5" t="s">
        <v>35</v>
      </c>
      <c r="E686" s="5"/>
      <c r="F686" s="6" t="s">
        <v>4234</v>
      </c>
      <c r="G686" s="6"/>
      <c r="H686" s="6"/>
      <c r="I686" s="5" t="s">
        <v>38</v>
      </c>
      <c r="J686" s="5" t="s">
        <v>1807</v>
      </c>
      <c r="K686" s="6" t="s">
        <v>4235</v>
      </c>
      <c r="L686" s="6"/>
      <c r="M686" s="5" t="s">
        <v>41</v>
      </c>
      <c r="N686" s="8" t="s">
        <v>4236</v>
      </c>
      <c r="O686" s="8" t="s">
        <v>4237</v>
      </c>
      <c r="P686" s="8"/>
      <c r="Q686" s="5"/>
      <c r="R686" s="8"/>
      <c r="S686" s="8"/>
      <c r="T686" s="8"/>
      <c r="U686" s="8"/>
      <c r="V686" s="8"/>
      <c r="W686" s="8"/>
      <c r="X686" s="8"/>
      <c r="Y686" s="5" t="s">
        <v>4093</v>
      </c>
      <c r="Z686" s="10" t="str">
        <f aca="false">REPLACE(AA686,SEARCH("M5-",AA686),LEN(AB686),AC686)</f>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AA686" s="6" t="s">
        <v>4238</v>
      </c>
      <c r="AB686" s="8" t="str">
        <f aca="false">IF(D686&lt;&gt;"No hacer",CONCATENATE(A686,"-",LEFT(C686),"-",IF(A685&lt;&gt;A686,1,IF(C685=C686,RIGHT(AB685)+1,1))))</f>
        <v>M5-NyO-2a-E-1</v>
      </c>
      <c r="AC686" s="8" t="str">
        <f aca="false">CONCATENATE(AB686,"-BR")</f>
        <v>M5-NyO-2a-E-1-BR</v>
      </c>
      <c r="AD686" s="5" t="s">
        <v>46</v>
      </c>
      <c r="AE686" s="5"/>
      <c r="AF686" s="5" t="s">
        <v>47</v>
      </c>
    </row>
    <row r="687" customFormat="false" ht="75" hidden="false" customHeight="true" outlineLevel="0" collapsed="false">
      <c r="A687" s="5" t="s">
        <v>4226</v>
      </c>
      <c r="B687" s="6" t="s">
        <v>4227</v>
      </c>
      <c r="C687" s="5" t="s">
        <v>58</v>
      </c>
      <c r="D687" s="5" t="s">
        <v>35</v>
      </c>
      <c r="E687" s="5"/>
      <c r="F687" s="6" t="s">
        <v>4239</v>
      </c>
      <c r="G687" s="6"/>
      <c r="H687" s="6"/>
      <c r="I687" s="5" t="s">
        <v>38</v>
      </c>
      <c r="J687" s="5" t="s">
        <v>297</v>
      </c>
      <c r="K687" s="6" t="s">
        <v>4240</v>
      </c>
      <c r="L687" s="6" t="s">
        <v>4241</v>
      </c>
      <c r="M687" s="5" t="s">
        <v>41</v>
      </c>
      <c r="N687" s="8" t="s">
        <v>4236</v>
      </c>
      <c r="O687" s="8" t="s">
        <v>4237</v>
      </c>
      <c r="P687" s="8"/>
      <c r="Q687" s="5"/>
      <c r="R687" s="8"/>
      <c r="S687" s="8"/>
      <c r="T687" s="8"/>
      <c r="U687" s="8"/>
      <c r="V687" s="8"/>
      <c r="W687" s="8"/>
      <c r="X687" s="8"/>
      <c r="Y687" s="5" t="s">
        <v>4093</v>
      </c>
      <c r="Z687" s="10" t="str">
        <f aca="false">REPLACE(AA687,SEARCH("M5-",AA687),LEN(AB687),AC687)</f>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AA687" s="6" t="s">
        <v>4242</v>
      </c>
      <c r="AB687" s="8" t="str">
        <f aca="false">IF(D687&lt;&gt;"No hacer",CONCATENATE(A687,"-",LEFT(C687),"-",IF(A686&lt;&gt;A687,1,IF(C686=C687,RIGHT(AB686)+1,1))))</f>
        <v>M5-NyO-2a-A-1</v>
      </c>
      <c r="AC687" s="8" t="str">
        <f aca="false">CONCATENATE(AB687,"-BR")</f>
        <v>M5-NyO-2a-A-1-BR</v>
      </c>
      <c r="AD687" s="5" t="s">
        <v>46</v>
      </c>
      <c r="AE687" s="5"/>
      <c r="AF687" s="5" t="s">
        <v>47</v>
      </c>
    </row>
    <row r="688" customFormat="false" ht="75" hidden="false" customHeight="true" outlineLevel="0" collapsed="false">
      <c r="A688" s="5" t="s">
        <v>4226</v>
      </c>
      <c r="B688" s="6" t="s">
        <v>4227</v>
      </c>
      <c r="C688" s="5" t="s">
        <v>58</v>
      </c>
      <c r="D688" s="5" t="s">
        <v>35</v>
      </c>
      <c r="E688" s="5"/>
      <c r="F688" s="6" t="s">
        <v>4243</v>
      </c>
      <c r="G688" s="6"/>
      <c r="H688" s="6"/>
      <c r="I688" s="5" t="s">
        <v>38</v>
      </c>
      <c r="J688" s="5" t="s">
        <v>297</v>
      </c>
      <c r="K688" s="6" t="s">
        <v>4244</v>
      </c>
      <c r="L688" s="6" t="s">
        <v>4241</v>
      </c>
      <c r="M688" s="5" t="s">
        <v>41</v>
      </c>
      <c r="N688" s="8" t="s">
        <v>4236</v>
      </c>
      <c r="O688" s="8" t="s">
        <v>4237</v>
      </c>
      <c r="P688" s="8"/>
      <c r="Q688" s="5"/>
      <c r="R688" s="8"/>
      <c r="S688" s="8"/>
      <c r="T688" s="8"/>
      <c r="U688" s="8"/>
      <c r="V688" s="8"/>
      <c r="W688" s="8"/>
      <c r="X688" s="8"/>
      <c r="Y688" s="5" t="s">
        <v>4093</v>
      </c>
      <c r="Z688" s="10" t="str">
        <f aca="false">REPLACE(AA688,SEARCH("M5-",AA688),LEN(AB688),AC688)</f>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AA688" s="6" t="s">
        <v>4245</v>
      </c>
      <c r="AB688" s="8" t="str">
        <f aca="false">IF(D688&lt;&gt;"No hacer",CONCATENATE(A688,"-",LEFT(C688),"-",IF(A687&lt;&gt;A688,1,IF(C687=C688,RIGHT(AB687)+1,1))))</f>
        <v>M5-NyO-2a-A-2</v>
      </c>
      <c r="AC688" s="8" t="str">
        <f aca="false">CONCATENATE(AB688,"-BR")</f>
        <v>M5-NyO-2a-A-2-BR</v>
      </c>
      <c r="AD688" s="5" t="s">
        <v>46</v>
      </c>
      <c r="AE688" s="5"/>
      <c r="AF688" s="5" t="s">
        <v>47</v>
      </c>
    </row>
    <row r="689" customFormat="false" ht="75" hidden="false" customHeight="true" outlineLevel="0" collapsed="false">
      <c r="A689" s="5" t="s">
        <v>4226</v>
      </c>
      <c r="B689" s="6" t="s">
        <v>4227</v>
      </c>
      <c r="C689" s="5" t="s">
        <v>58</v>
      </c>
      <c r="D689" s="5" t="s">
        <v>35</v>
      </c>
      <c r="E689" s="5"/>
      <c r="F689" s="6" t="s">
        <v>4246</v>
      </c>
      <c r="G689" s="6"/>
      <c r="H689" s="6"/>
      <c r="I689" s="5" t="s">
        <v>38</v>
      </c>
      <c r="J689" s="5" t="s">
        <v>297</v>
      </c>
      <c r="K689" s="8" t="s">
        <v>4247</v>
      </c>
      <c r="L689" s="6" t="s">
        <v>4241</v>
      </c>
      <c r="M689" s="5" t="s">
        <v>41</v>
      </c>
      <c r="N689" s="8" t="s">
        <v>4236</v>
      </c>
      <c r="O689" s="8" t="s">
        <v>4237</v>
      </c>
      <c r="P689" s="8"/>
      <c r="Q689" s="5"/>
      <c r="R689" s="8"/>
      <c r="S689" s="8"/>
      <c r="T689" s="8"/>
      <c r="U689" s="8"/>
      <c r="V689" s="8"/>
      <c r="W689" s="8"/>
      <c r="X689" s="8"/>
      <c r="Y689" s="5" t="s">
        <v>4093</v>
      </c>
      <c r="Z689" s="10" t="str">
        <f aca="false">REPLACE(AA689,SEARCH("M5-",AA689),LEN(AB689),AC689)</f>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AA689" s="6" t="s">
        <v>4248</v>
      </c>
      <c r="AB689" s="8" t="str">
        <f aca="false">IF(D689&lt;&gt;"No hacer",CONCATENATE(A689,"-",LEFT(C689),"-",IF(A688&lt;&gt;A689,1,IF(C688=C689,RIGHT(AB688)+1,1))))</f>
        <v>M5-NyO-2a-A-3</v>
      </c>
      <c r="AC689" s="8" t="str">
        <f aca="false">CONCATENATE(AB689,"-BR")</f>
        <v>M5-NyO-2a-A-3-BR</v>
      </c>
      <c r="AD689" s="5" t="s">
        <v>46</v>
      </c>
      <c r="AE689" s="5"/>
      <c r="AF689" s="5" t="s">
        <v>47</v>
      </c>
    </row>
    <row r="690" customFormat="false" ht="75" hidden="false" customHeight="true" outlineLevel="0" collapsed="false">
      <c r="A690" s="5" t="s">
        <v>4226</v>
      </c>
      <c r="B690" s="6" t="s">
        <v>4227</v>
      </c>
      <c r="C690" s="5" t="s">
        <v>58</v>
      </c>
      <c r="D690" s="5" t="s">
        <v>35</v>
      </c>
      <c r="E690" s="5"/>
      <c r="F690" s="6" t="s">
        <v>4249</v>
      </c>
      <c r="G690" s="6"/>
      <c r="H690" s="6"/>
      <c r="I690" s="5" t="s">
        <v>38</v>
      </c>
      <c r="J690" s="5" t="s">
        <v>297</v>
      </c>
      <c r="K690" s="6" t="s">
        <v>4250</v>
      </c>
      <c r="L690" s="6" t="s">
        <v>4241</v>
      </c>
      <c r="M690" s="5" t="s">
        <v>41</v>
      </c>
      <c r="N690" s="8" t="s">
        <v>4236</v>
      </c>
      <c r="O690" s="8" t="s">
        <v>4237</v>
      </c>
      <c r="P690" s="8"/>
      <c r="Q690" s="5"/>
      <c r="R690" s="8"/>
      <c r="S690" s="8"/>
      <c r="T690" s="8"/>
      <c r="U690" s="8"/>
      <c r="V690" s="8"/>
      <c r="W690" s="8"/>
      <c r="X690" s="8"/>
      <c r="Y690" s="5" t="s">
        <v>4093</v>
      </c>
      <c r="Z690" s="10" t="str">
        <f aca="false">REPLACE(AA690,SEARCH("M5-",AA690),LEN(AB690),AC690)</f>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AA690" s="6" t="s">
        <v>4251</v>
      </c>
      <c r="AB690" s="8" t="str">
        <f aca="false">IF(D690&lt;&gt;"No hacer",CONCATENATE(A690,"-",LEFT(C690),"-",IF(A689&lt;&gt;A690,1,IF(C689=C690,RIGHT(AB689)+1,1))))</f>
        <v>M5-NyO-2a-A-4</v>
      </c>
      <c r="AC690" s="8" t="str">
        <f aca="false">CONCATENATE(AB690,"-BR")</f>
        <v>M5-NyO-2a-A-4-BR</v>
      </c>
      <c r="AD690" s="5" t="s">
        <v>46</v>
      </c>
      <c r="AE690" s="5"/>
      <c r="AF690" s="5" t="s">
        <v>47</v>
      </c>
    </row>
    <row r="691" customFormat="false" ht="75" hidden="false" customHeight="true" outlineLevel="0" collapsed="false">
      <c r="A691" s="5" t="s">
        <v>4226</v>
      </c>
      <c r="B691" s="6" t="s">
        <v>4227</v>
      </c>
      <c r="C691" s="5" t="s">
        <v>58</v>
      </c>
      <c r="D691" s="5" t="s">
        <v>35</v>
      </c>
      <c r="E691" s="5"/>
      <c r="F691" s="6" t="s">
        <v>4252</v>
      </c>
      <c r="G691" s="6"/>
      <c r="H691" s="6"/>
      <c r="I691" s="5" t="s">
        <v>38</v>
      </c>
      <c r="J691" s="5" t="s">
        <v>297</v>
      </c>
      <c r="K691" s="6" t="s">
        <v>4253</v>
      </c>
      <c r="L691" s="6" t="s">
        <v>4241</v>
      </c>
      <c r="M691" s="5" t="s">
        <v>41</v>
      </c>
      <c r="N691" s="8" t="s">
        <v>4236</v>
      </c>
      <c r="O691" s="8" t="s">
        <v>4237</v>
      </c>
      <c r="P691" s="8"/>
      <c r="Q691" s="5"/>
      <c r="R691" s="8"/>
      <c r="S691" s="8"/>
      <c r="T691" s="8"/>
      <c r="U691" s="8"/>
      <c r="V691" s="8"/>
      <c r="W691" s="8"/>
      <c r="X691" s="8"/>
      <c r="Y691" s="5" t="s">
        <v>4093</v>
      </c>
      <c r="Z691" s="10" t="str">
        <f aca="false">REPLACE(AA691,SEARCH("M5-",AA691),LEN(AB691),AC691)</f>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AA691" s="6" t="s">
        <v>4254</v>
      </c>
      <c r="AB691" s="8" t="str">
        <f aca="false">IF(D691&lt;&gt;"No hacer",CONCATENATE(A691,"-",LEFT(C691),"-",IF(A690&lt;&gt;A691,1,IF(C690=C691,RIGHT(AB690)+1,1))))</f>
        <v>M5-NyO-2a-A-5</v>
      </c>
      <c r="AC691" s="8" t="str">
        <f aca="false">CONCATENATE(AB691,"-BR")</f>
        <v>M5-NyO-2a-A-5-BR</v>
      </c>
      <c r="AD691" s="5" t="s">
        <v>46</v>
      </c>
      <c r="AE691" s="5"/>
      <c r="AF691" s="5" t="s">
        <v>47</v>
      </c>
    </row>
    <row r="692" customFormat="false" ht="75" hidden="false" customHeight="true" outlineLevel="0" collapsed="false">
      <c r="A692" s="5" t="s">
        <v>4255</v>
      </c>
      <c r="B692" s="6" t="s">
        <v>4256</v>
      </c>
      <c r="C692" s="5" t="s">
        <v>34</v>
      </c>
      <c r="D692" s="5" t="s">
        <v>35</v>
      </c>
      <c r="E692" s="5"/>
      <c r="F692" s="6" t="s">
        <v>4257</v>
      </c>
      <c r="G692" s="6"/>
      <c r="H692" s="6"/>
      <c r="I692" s="5" t="s">
        <v>51</v>
      </c>
      <c r="J692" s="5" t="s">
        <v>297</v>
      </c>
      <c r="K692" s="6" t="s">
        <v>4258</v>
      </c>
      <c r="L692" s="7" t="s">
        <v>4259</v>
      </c>
      <c r="M692" s="5" t="s">
        <v>41</v>
      </c>
      <c r="N692" s="8" t="s">
        <v>4260</v>
      </c>
      <c r="O692" s="6" t="s">
        <v>4261</v>
      </c>
      <c r="P692" s="8"/>
      <c r="Q692" s="5"/>
      <c r="R692" s="8"/>
      <c r="S692" s="8"/>
      <c r="T692" s="8"/>
      <c r="U692" s="8"/>
      <c r="V692" s="8"/>
      <c r="W692" s="8"/>
      <c r="X692" s="8"/>
      <c r="Y692" s="5" t="s">
        <v>4093</v>
      </c>
      <c r="Z692" s="10" t="str">
        <f aca="false">REPLACE(AA692,SEARCH("M5-",AA692),LEN(AB692),AC692)</f>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AA692" s="6" t="s">
        <v>4262</v>
      </c>
      <c r="AB692" s="8" t="str">
        <f aca="false">IF(D692&lt;&gt;"No hacer",CONCATENATE(A692,"-",LEFT(C692),"-",IF(A691&lt;&gt;A692,1,IF(C691=C692,RIGHT(AB691)+1,1))))</f>
        <v>M5-NyO-2b-I-1</v>
      </c>
      <c r="AC692" s="8" t="str">
        <f aca="false">CONCATENATE(AB692,"-BR")</f>
        <v>M5-NyO-2b-I-1-BR</v>
      </c>
      <c r="AD692" s="5" t="s">
        <v>46</v>
      </c>
      <c r="AE692" s="5"/>
      <c r="AF692" s="5" t="s">
        <v>47</v>
      </c>
    </row>
    <row r="693" customFormat="false" ht="75" hidden="false" customHeight="true" outlineLevel="0" collapsed="false">
      <c r="A693" s="5" t="s">
        <v>4255</v>
      </c>
      <c r="B693" s="6" t="s">
        <v>4256</v>
      </c>
      <c r="C693" s="5" t="s">
        <v>34</v>
      </c>
      <c r="D693" s="5" t="s">
        <v>35</v>
      </c>
      <c r="E693" s="5"/>
      <c r="F693" s="6" t="s">
        <v>4263</v>
      </c>
      <c r="G693" s="6"/>
      <c r="H693" s="6"/>
      <c r="I693" s="5" t="s">
        <v>51</v>
      </c>
      <c r="J693" s="5" t="s">
        <v>297</v>
      </c>
      <c r="K693" s="6" t="s">
        <v>4258</v>
      </c>
      <c r="L693" s="7" t="s">
        <v>4264</v>
      </c>
      <c r="M693" s="5" t="s">
        <v>41</v>
      </c>
      <c r="N693" s="8" t="s">
        <v>4260</v>
      </c>
      <c r="O693" s="6" t="s">
        <v>4265</v>
      </c>
      <c r="P693" s="8"/>
      <c r="Q693" s="5"/>
      <c r="R693" s="8"/>
      <c r="S693" s="8"/>
      <c r="T693" s="8"/>
      <c r="U693" s="8"/>
      <c r="V693" s="8"/>
      <c r="W693" s="8"/>
      <c r="X693" s="8"/>
      <c r="Y693" s="5" t="s">
        <v>4093</v>
      </c>
      <c r="Z693" s="10" t="str">
        <f aca="false">REPLACE(AA693,SEARCH("M5-",AA693),LEN(AB693),AC693)</f>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3" s="6" t="s">
        <v>4266</v>
      </c>
      <c r="AB693" s="8" t="str">
        <f aca="false">IF(D693&lt;&gt;"No hacer",CONCATENATE(A693,"-",LEFT(C693),"-",IF(A692&lt;&gt;A693,1,IF(C692=C693,RIGHT(AB692)+1,1))))</f>
        <v>M5-NyO-2b-I-2</v>
      </c>
      <c r="AC693" s="8" t="str">
        <f aca="false">CONCATENATE(AB693,"-BR")</f>
        <v>M5-NyO-2b-I-2-BR</v>
      </c>
      <c r="AD693" s="5" t="s">
        <v>46</v>
      </c>
      <c r="AE693" s="5"/>
      <c r="AF693" s="5" t="s">
        <v>47</v>
      </c>
    </row>
    <row r="694" customFormat="false" ht="75" hidden="false" customHeight="true" outlineLevel="0" collapsed="false">
      <c r="A694" s="5" t="s">
        <v>4255</v>
      </c>
      <c r="B694" s="6" t="s">
        <v>4256</v>
      </c>
      <c r="C694" s="5" t="s">
        <v>34</v>
      </c>
      <c r="D694" s="5" t="s">
        <v>35</v>
      </c>
      <c r="E694" s="5"/>
      <c r="F694" s="6" t="s">
        <v>4267</v>
      </c>
      <c r="G694" s="6"/>
      <c r="H694" s="6"/>
      <c r="I694" s="5" t="s">
        <v>51</v>
      </c>
      <c r="J694" s="5" t="s">
        <v>297</v>
      </c>
      <c r="K694" s="6" t="s">
        <v>4258</v>
      </c>
      <c r="L694" s="7" t="s">
        <v>4268</v>
      </c>
      <c r="M694" s="5" t="s">
        <v>41</v>
      </c>
      <c r="N694" s="8" t="s">
        <v>4260</v>
      </c>
      <c r="O694" s="6" t="s">
        <v>4269</v>
      </c>
      <c r="P694" s="8"/>
      <c r="Q694" s="5"/>
      <c r="R694" s="8"/>
      <c r="S694" s="8"/>
      <c r="T694" s="8"/>
      <c r="U694" s="8"/>
      <c r="V694" s="8"/>
      <c r="W694" s="8"/>
      <c r="X694" s="8"/>
      <c r="Y694" s="5" t="s">
        <v>4093</v>
      </c>
      <c r="Z694" s="10" t="str">
        <f aca="false">REPLACE(AA694,SEARCH("M5-",AA694),LEN(AB694),AC694)</f>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4" s="6" t="s">
        <v>4270</v>
      </c>
      <c r="AB694" s="8" t="str">
        <f aca="false">IF(D694&lt;&gt;"No hacer",CONCATENATE(A694,"-",LEFT(C694),"-",IF(A693&lt;&gt;A694,1,IF(C693=C694,RIGHT(AB693)+1,1))))</f>
        <v>M5-NyO-2b-I-3</v>
      </c>
      <c r="AC694" s="8" t="str">
        <f aca="false">CONCATENATE(AB694,"-BR")</f>
        <v>M5-NyO-2b-I-3-BR</v>
      </c>
      <c r="AD694" s="5" t="s">
        <v>46</v>
      </c>
      <c r="AE694" s="5"/>
      <c r="AF694" s="5" t="s">
        <v>47</v>
      </c>
    </row>
    <row r="695" customFormat="false" ht="75" hidden="false" customHeight="true" outlineLevel="0" collapsed="false">
      <c r="A695" s="5" t="s">
        <v>4255</v>
      </c>
      <c r="B695" s="6" t="s">
        <v>4256</v>
      </c>
      <c r="C695" s="5" t="s">
        <v>34</v>
      </c>
      <c r="D695" s="5" t="s">
        <v>35</v>
      </c>
      <c r="E695" s="5"/>
      <c r="F695" s="6" t="s">
        <v>4271</v>
      </c>
      <c r="G695" s="6"/>
      <c r="H695" s="6"/>
      <c r="I695" s="5" t="s">
        <v>51</v>
      </c>
      <c r="J695" s="5" t="s">
        <v>297</v>
      </c>
      <c r="K695" s="6" t="s">
        <v>4258</v>
      </c>
      <c r="L695" s="7" t="s">
        <v>4272</v>
      </c>
      <c r="M695" s="5" t="s">
        <v>41</v>
      </c>
      <c r="N695" s="8" t="s">
        <v>4260</v>
      </c>
      <c r="O695" s="6" t="s">
        <v>4273</v>
      </c>
      <c r="P695" s="8"/>
      <c r="Q695" s="5"/>
      <c r="R695" s="8"/>
      <c r="S695" s="8"/>
      <c r="T695" s="8"/>
      <c r="U695" s="8"/>
      <c r="V695" s="8"/>
      <c r="W695" s="8"/>
      <c r="X695" s="8"/>
      <c r="Y695" s="5" t="s">
        <v>4093</v>
      </c>
      <c r="Z695" s="10" t="str">
        <f aca="false">REPLACE(AA695,SEARCH("M5-",AA695),LEN(AB695),AC695)</f>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AA695" s="6" t="s">
        <v>4274</v>
      </c>
      <c r="AB695" s="8" t="str">
        <f aca="false">IF(D695&lt;&gt;"No hacer",CONCATENATE(A695,"-",LEFT(C695),"-",IF(A694&lt;&gt;A695,1,IF(C694=C695,RIGHT(AB694)+1,1))))</f>
        <v>M5-NyO-2b-I-4</v>
      </c>
      <c r="AC695" s="8" t="str">
        <f aca="false">CONCATENATE(AB695,"-BR")</f>
        <v>M5-NyO-2b-I-4-BR</v>
      </c>
      <c r="AD695" s="5" t="s">
        <v>46</v>
      </c>
      <c r="AE695" s="5"/>
      <c r="AF695" s="5" t="s">
        <v>47</v>
      </c>
    </row>
    <row r="696" customFormat="false" ht="75" hidden="false" customHeight="true" outlineLevel="0" collapsed="false">
      <c r="A696" s="5" t="s">
        <v>4275</v>
      </c>
      <c r="B696" s="6" t="s">
        <v>4276</v>
      </c>
      <c r="C696" s="5" t="s">
        <v>34</v>
      </c>
      <c r="D696" s="5" t="s">
        <v>35</v>
      </c>
      <c r="E696" s="16"/>
      <c r="F696" s="6" t="s">
        <v>4277</v>
      </c>
      <c r="G696" s="6"/>
      <c r="H696" s="6"/>
      <c r="I696" s="5" t="s">
        <v>38</v>
      </c>
      <c r="J696" s="5" t="s">
        <v>39</v>
      </c>
      <c r="K696" s="6" t="s">
        <v>4278</v>
      </c>
      <c r="L696" s="6" t="s">
        <v>4279</v>
      </c>
      <c r="M696" s="5" t="s">
        <v>41</v>
      </c>
      <c r="N696" s="8" t="s">
        <v>4280</v>
      </c>
      <c r="O696" s="6" t="s">
        <v>4281</v>
      </c>
      <c r="P696" s="8"/>
      <c r="Q696" s="5"/>
      <c r="R696" s="8"/>
      <c r="S696" s="8"/>
      <c r="T696" s="8"/>
      <c r="U696" s="8"/>
      <c r="V696" s="8"/>
      <c r="W696" s="8"/>
      <c r="X696" s="8"/>
      <c r="Y696" s="5" t="s">
        <v>4093</v>
      </c>
      <c r="Z696" s="10" t="str">
        <f aca="false">REPLACE(AA696,SEARCH("M5-",AA696),LEN(AB696),AC696)</f>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AA696" s="10" t="s">
        <v>4282</v>
      </c>
      <c r="AB696" s="8" t="str">
        <f aca="false">IF(D696&lt;&gt;"No hacer",CONCATENATE(A696,"-",LEFT(C696),"-",IF(A695&lt;&gt;A696,1,IF(C695=C696,RIGHT(AB695)+1,1))))</f>
        <v>M5-NyO-3a-I-1</v>
      </c>
      <c r="AC696" s="8" t="str">
        <f aca="false">CONCATENATE(AB696,"-BR")</f>
        <v>M5-NyO-3a-I-1-BR</v>
      </c>
      <c r="AD696" s="5"/>
      <c r="AE696" s="5"/>
      <c r="AF696" s="5"/>
    </row>
    <row r="697" customFormat="false" ht="75" hidden="false" customHeight="true" outlineLevel="0" collapsed="false">
      <c r="A697" s="5" t="s">
        <v>4275</v>
      </c>
      <c r="B697" s="6" t="s">
        <v>4276</v>
      </c>
      <c r="C697" s="5" t="s">
        <v>48</v>
      </c>
      <c r="D697" s="5" t="s">
        <v>35</v>
      </c>
      <c r="E697" s="16"/>
      <c r="F697" s="6" t="s">
        <v>4283</v>
      </c>
      <c r="G697" s="6"/>
      <c r="H697" s="6"/>
      <c r="I697" s="5" t="s">
        <v>38</v>
      </c>
      <c r="J697" s="5" t="s">
        <v>592</v>
      </c>
      <c r="K697" s="6" t="s">
        <v>4284</v>
      </c>
      <c r="L697" s="6" t="s">
        <v>4285</v>
      </c>
      <c r="M697" s="5" t="s">
        <v>41</v>
      </c>
      <c r="N697" s="8" t="s">
        <v>4280</v>
      </c>
      <c r="O697" s="6" t="s">
        <v>4281</v>
      </c>
      <c r="P697" s="8"/>
      <c r="Q697" s="5"/>
      <c r="R697" s="8"/>
      <c r="S697" s="8"/>
      <c r="T697" s="8"/>
      <c r="U697" s="8"/>
      <c r="V697" s="8"/>
      <c r="W697" s="8"/>
      <c r="X697" s="8"/>
      <c r="Y697" s="5" t="s">
        <v>4093</v>
      </c>
      <c r="Z697" s="10" t="str">
        <f aca="false">REPLACE(AA697,SEARCH("M5-",AA697),LEN(AB697),AC697)</f>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AA697" s="6" t="s">
        <v>4286</v>
      </c>
      <c r="AB697" s="8" t="str">
        <f aca="false">IF(D697&lt;&gt;"No hacer",CONCATENATE(A697,"-",LEFT(C697),"-",IF(A696&lt;&gt;A697,1,IF(C696=C697,RIGHT(AB696)+1,1))))</f>
        <v>M5-NyO-3a-E-1</v>
      </c>
      <c r="AC697" s="8" t="str">
        <f aca="false">CONCATENATE(AB697,"-BR")</f>
        <v>M5-NyO-3a-E-1-BR</v>
      </c>
      <c r="AD697" s="5"/>
      <c r="AE697" s="5"/>
      <c r="AF697" s="5"/>
    </row>
    <row r="698" customFormat="false" ht="75" hidden="false" customHeight="true" outlineLevel="0" collapsed="false">
      <c r="A698" s="5" t="s">
        <v>4275</v>
      </c>
      <c r="B698" s="6" t="s">
        <v>4276</v>
      </c>
      <c r="C698" s="5" t="s">
        <v>58</v>
      </c>
      <c r="D698" s="5" t="s">
        <v>35</v>
      </c>
      <c r="E698" s="5"/>
      <c r="F698" s="6" t="s">
        <v>4287</v>
      </c>
      <c r="G698" s="6"/>
      <c r="H698" s="6"/>
      <c r="I698" s="5" t="s">
        <v>38</v>
      </c>
      <c r="J698" s="5" t="s">
        <v>592</v>
      </c>
      <c r="K698" s="6" t="s">
        <v>4288</v>
      </c>
      <c r="L698" s="6" t="s">
        <v>4289</v>
      </c>
      <c r="M698" s="5" t="s">
        <v>41</v>
      </c>
      <c r="N698" s="8" t="s">
        <v>4280</v>
      </c>
      <c r="O698" s="6" t="s">
        <v>4290</v>
      </c>
      <c r="P698" s="8" t="s">
        <v>4291</v>
      </c>
      <c r="Q698" s="5"/>
      <c r="R698" s="8"/>
      <c r="S698" s="8"/>
      <c r="T698" s="8"/>
      <c r="U698" s="8"/>
      <c r="V698" s="8"/>
      <c r="W698" s="8"/>
      <c r="X698" s="8"/>
      <c r="Y698" s="5" t="s">
        <v>4093</v>
      </c>
      <c r="Z698" s="10" t="str">
        <f aca="false">REPLACE(AA698,SEARCH("M5-",AA698),LEN(AB698),AC698)</f>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698" s="6" t="s">
        <v>4292</v>
      </c>
      <c r="AB698" s="8" t="str">
        <f aca="false">IF(D698&lt;&gt;"No hacer",CONCATENATE(A698,"-",LEFT(C698),"-",IF(A697&lt;&gt;A698,1,IF(C697=C698,RIGHT(AB697)+1,1))))</f>
        <v>M5-NyO-3a-A-1</v>
      </c>
      <c r="AC698" s="8" t="str">
        <f aca="false">CONCATENATE(AB698,"-BR")</f>
        <v>M5-NyO-3a-A-1-BR</v>
      </c>
      <c r="AD698" s="5"/>
      <c r="AE698" s="5"/>
      <c r="AF698" s="5"/>
    </row>
    <row r="699" customFormat="false" ht="75" hidden="false" customHeight="true" outlineLevel="0" collapsed="false">
      <c r="A699" s="5" t="s">
        <v>4275</v>
      </c>
      <c r="B699" s="6" t="s">
        <v>4276</v>
      </c>
      <c r="C699" s="5" t="s">
        <v>58</v>
      </c>
      <c r="D699" s="5" t="s">
        <v>35</v>
      </c>
      <c r="E699" s="5"/>
      <c r="F699" s="6" t="s">
        <v>4293</v>
      </c>
      <c r="G699" s="6"/>
      <c r="H699" s="6"/>
      <c r="I699" s="5" t="s">
        <v>38</v>
      </c>
      <c r="J699" s="5" t="s">
        <v>592</v>
      </c>
      <c r="K699" s="6" t="s">
        <v>4294</v>
      </c>
      <c r="L699" s="6" t="s">
        <v>4285</v>
      </c>
      <c r="M699" s="5" t="s">
        <v>41</v>
      </c>
      <c r="N699" s="8" t="s">
        <v>4280</v>
      </c>
      <c r="O699" s="6" t="s">
        <v>4295</v>
      </c>
      <c r="P699" s="8" t="s">
        <v>4296</v>
      </c>
      <c r="Q699" s="5"/>
      <c r="R699" s="8"/>
      <c r="S699" s="8"/>
      <c r="T699" s="8"/>
      <c r="U699" s="8"/>
      <c r="V699" s="8"/>
      <c r="W699" s="8"/>
      <c r="X699" s="8"/>
      <c r="Y699" s="5" t="s">
        <v>4093</v>
      </c>
      <c r="Z699" s="10" t="str">
        <f aca="false">REPLACE(AA699,SEARCH("M5-",AA699),LEN(AB699),AC699)</f>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699" s="6" t="s">
        <v>4297</v>
      </c>
      <c r="AB699" s="8" t="str">
        <f aca="false">IF(D699&lt;&gt;"No hacer",CONCATENATE(A699,"-",LEFT(C699),"-",IF(A698&lt;&gt;A699,1,IF(C698=C699,RIGHT(AB698)+1,1))))</f>
        <v>M5-NyO-3a-A-2</v>
      </c>
      <c r="AC699" s="8" t="str">
        <f aca="false">CONCATENATE(AB699,"-BR")</f>
        <v>M5-NyO-3a-A-2-BR</v>
      </c>
      <c r="AD699" s="5"/>
      <c r="AE699" s="5"/>
      <c r="AF699" s="5"/>
    </row>
    <row r="700" customFormat="false" ht="75" hidden="false" customHeight="true" outlineLevel="0" collapsed="false">
      <c r="A700" s="5" t="s">
        <v>4275</v>
      </c>
      <c r="B700" s="6" t="s">
        <v>4276</v>
      </c>
      <c r="C700" s="5" t="s">
        <v>58</v>
      </c>
      <c r="D700" s="5" t="s">
        <v>35</v>
      </c>
      <c r="E700" s="5"/>
      <c r="F700" s="6" t="s">
        <v>4298</v>
      </c>
      <c r="G700" s="6"/>
      <c r="H700" s="6"/>
      <c r="I700" s="5" t="s">
        <v>38</v>
      </c>
      <c r="J700" s="5" t="s">
        <v>592</v>
      </c>
      <c r="K700" s="6" t="s">
        <v>4299</v>
      </c>
      <c r="L700" s="6" t="s">
        <v>4285</v>
      </c>
      <c r="M700" s="5" t="s">
        <v>41</v>
      </c>
      <c r="N700" s="8" t="s">
        <v>4280</v>
      </c>
      <c r="O700" s="6" t="s">
        <v>4295</v>
      </c>
      <c r="P700" s="8" t="s">
        <v>4296</v>
      </c>
      <c r="Q700" s="5"/>
      <c r="R700" s="8"/>
      <c r="S700" s="8"/>
      <c r="T700" s="8"/>
      <c r="U700" s="8"/>
      <c r="V700" s="8"/>
      <c r="W700" s="8"/>
      <c r="X700" s="8"/>
      <c r="Y700" s="5" t="s">
        <v>4093</v>
      </c>
      <c r="Z700" s="10" t="str">
        <f aca="false">REPLACE(AA700,SEARCH("M5-",AA700),LEN(AB700),AC700)</f>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0" s="6" t="s">
        <v>4300</v>
      </c>
      <c r="AB700" s="8" t="str">
        <f aca="false">IF(D700&lt;&gt;"No hacer",CONCATENATE(A700,"-",LEFT(C700),"-",IF(A699&lt;&gt;A700,1,IF(C699=C700,RIGHT(AB699)+1,1))))</f>
        <v>M5-NyO-3a-A-3</v>
      </c>
      <c r="AC700" s="8" t="str">
        <f aca="false">CONCATENATE(AB700,"-BR")</f>
        <v>M5-NyO-3a-A-3-BR</v>
      </c>
      <c r="AD700" s="5"/>
      <c r="AE700" s="5"/>
      <c r="AF700" s="5"/>
    </row>
    <row r="701" customFormat="false" ht="75" hidden="false" customHeight="true" outlineLevel="0" collapsed="false">
      <c r="A701" s="5" t="s">
        <v>4275</v>
      </c>
      <c r="B701" s="6" t="s">
        <v>4276</v>
      </c>
      <c r="C701" s="5" t="s">
        <v>58</v>
      </c>
      <c r="D701" s="5" t="s">
        <v>35</v>
      </c>
      <c r="E701" s="5"/>
      <c r="F701" s="6" t="s">
        <v>4301</v>
      </c>
      <c r="G701" s="6"/>
      <c r="H701" s="6"/>
      <c r="I701" s="5" t="s">
        <v>38</v>
      </c>
      <c r="J701" s="5" t="s">
        <v>592</v>
      </c>
      <c r="K701" s="6" t="s">
        <v>4294</v>
      </c>
      <c r="L701" s="6" t="s">
        <v>4289</v>
      </c>
      <c r="M701" s="5" t="s">
        <v>41</v>
      </c>
      <c r="N701" s="8" t="s">
        <v>4280</v>
      </c>
      <c r="O701" s="6" t="s">
        <v>4290</v>
      </c>
      <c r="P701" s="8" t="s">
        <v>4291</v>
      </c>
      <c r="Q701" s="5"/>
      <c r="R701" s="8"/>
      <c r="S701" s="8"/>
      <c r="T701" s="8"/>
      <c r="U701" s="8"/>
      <c r="V701" s="8"/>
      <c r="W701" s="8"/>
      <c r="X701" s="8"/>
      <c r="Y701" s="5" t="s">
        <v>4093</v>
      </c>
      <c r="Z701" s="10" t="str">
        <f aca="false">REPLACE(AA701,SEARCH("M5-",AA701),LEN(AB701),AC701)</f>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AA701" s="6" t="s">
        <v>4302</v>
      </c>
      <c r="AB701" s="8" t="str">
        <f aca="false">IF(D701&lt;&gt;"No hacer",CONCATENATE(A701,"-",LEFT(C701),"-",IF(A700&lt;&gt;A701,1,IF(C700=C701,RIGHT(AB700)+1,1))))</f>
        <v>M5-NyO-3a-A-4</v>
      </c>
      <c r="AC701" s="8" t="str">
        <f aca="false">CONCATENATE(AB701,"-BR")</f>
        <v>M5-NyO-3a-A-4-BR</v>
      </c>
      <c r="AD701" s="5"/>
      <c r="AE701" s="5"/>
      <c r="AF701" s="5"/>
    </row>
    <row r="702" customFormat="false" ht="75" hidden="false" customHeight="true" outlineLevel="0" collapsed="false">
      <c r="A702" s="5" t="s">
        <v>4275</v>
      </c>
      <c r="B702" s="6" t="s">
        <v>4276</v>
      </c>
      <c r="C702" s="5" t="s">
        <v>58</v>
      </c>
      <c r="D702" s="5" t="s">
        <v>35</v>
      </c>
      <c r="E702" s="5"/>
      <c r="F702" s="6" t="s">
        <v>4303</v>
      </c>
      <c r="G702" s="6"/>
      <c r="H702" s="6"/>
      <c r="I702" s="5" t="s">
        <v>38</v>
      </c>
      <c r="J702" s="5" t="s">
        <v>592</v>
      </c>
      <c r="K702" s="6" t="s">
        <v>4299</v>
      </c>
      <c r="L702" s="6" t="s">
        <v>4285</v>
      </c>
      <c r="M702" s="5" t="s">
        <v>41</v>
      </c>
      <c r="N702" s="8" t="s">
        <v>4280</v>
      </c>
      <c r="O702" s="6" t="s">
        <v>4295</v>
      </c>
      <c r="P702" s="8" t="s">
        <v>4296</v>
      </c>
      <c r="Q702" s="5"/>
      <c r="R702" s="8"/>
      <c r="S702" s="8"/>
      <c r="T702" s="8"/>
      <c r="U702" s="8"/>
      <c r="V702" s="8"/>
      <c r="W702" s="8"/>
      <c r="X702" s="8"/>
      <c r="Y702" s="5" t="s">
        <v>4093</v>
      </c>
      <c r="Z702" s="10" t="str">
        <f aca="false">REPLACE(AA702,SEARCH("M5-",AA702),LEN(AB702),AC702)</f>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AA702" s="6" t="s">
        <v>4304</v>
      </c>
      <c r="AB702" s="8" t="str">
        <f aca="false">IF(D702&lt;&gt;"No hacer",CONCATENATE(A702,"-",LEFT(C702),"-",IF(A701&lt;&gt;A702,1,IF(C701=C702,RIGHT(AB701)+1,1))))</f>
        <v>M5-NyO-3a-A-5</v>
      </c>
      <c r="AC702" s="8" t="str">
        <f aca="false">CONCATENATE(AB702,"-BR")</f>
        <v>M5-NyO-3a-A-5-BR</v>
      </c>
      <c r="AD702" s="5"/>
      <c r="AE702" s="5"/>
      <c r="AF702" s="5"/>
    </row>
    <row r="703" customFormat="false" ht="75" hidden="false" customHeight="true" outlineLevel="0" collapsed="false">
      <c r="A703" s="5" t="s">
        <v>4305</v>
      </c>
      <c r="B703" s="6" t="s">
        <v>4306</v>
      </c>
      <c r="C703" s="5" t="s">
        <v>34</v>
      </c>
      <c r="D703" s="5" t="s">
        <v>35</v>
      </c>
      <c r="E703" s="5"/>
      <c r="F703" s="6" t="s">
        <v>4307</v>
      </c>
      <c r="G703" s="6"/>
      <c r="H703" s="6" t="s">
        <v>4308</v>
      </c>
      <c r="I703" s="5" t="s">
        <v>38</v>
      </c>
      <c r="J703" s="5" t="s">
        <v>297</v>
      </c>
      <c r="K703" s="6" t="s">
        <v>4309</v>
      </c>
      <c r="L703" s="6" t="s">
        <v>4310</v>
      </c>
      <c r="M703" s="5" t="s">
        <v>41</v>
      </c>
      <c r="N703" s="6" t="s">
        <v>4311</v>
      </c>
      <c r="O703" s="8" t="s">
        <v>4312</v>
      </c>
      <c r="P703" s="8" t="s">
        <v>4313</v>
      </c>
      <c r="Q703" s="5"/>
      <c r="R703" s="8"/>
      <c r="S703" s="8"/>
      <c r="T703" s="8"/>
      <c r="U703" s="8"/>
      <c r="V703" s="8"/>
      <c r="W703" s="8"/>
      <c r="X703" s="8"/>
      <c r="Y703" s="5" t="s">
        <v>4093</v>
      </c>
      <c r="Z703" s="10" t="str">
        <f aca="false">REPLACE(AA703,SEARCH("M5-",AA703),LEN(AB703),AC703)</f>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AA703" s="10" t="s">
        <v>4314</v>
      </c>
      <c r="AB703" s="8" t="str">
        <f aca="false">IF(D703&lt;&gt;"No hacer",CONCATENATE(A703,"-",LEFT(C703),"-",IF(A702&lt;&gt;A703,1,IF(C702=C703,RIGHT(AB702)+1,1))))</f>
        <v>M5-NyO-4a-I-1</v>
      </c>
      <c r="AC703" s="8" t="str">
        <f aca="false">CONCATENATE(AB703,"-BR")</f>
        <v>M5-NyO-4a-I-1-BR</v>
      </c>
      <c r="AD703" s="5" t="s">
        <v>46</v>
      </c>
      <c r="AE703" s="5" t="s">
        <v>351</v>
      </c>
      <c r="AF703" s="5" t="s">
        <v>47</v>
      </c>
    </row>
    <row r="704" customFormat="false" ht="75" hidden="false" customHeight="true" outlineLevel="0" collapsed="false">
      <c r="A704" s="5" t="s">
        <v>4305</v>
      </c>
      <c r="B704" s="6" t="s">
        <v>4306</v>
      </c>
      <c r="C704" s="5" t="s">
        <v>34</v>
      </c>
      <c r="D704" s="5" t="s">
        <v>35</v>
      </c>
      <c r="E704" s="5"/>
      <c r="F704" s="6" t="s">
        <v>4315</v>
      </c>
      <c r="G704" s="6"/>
      <c r="H704" s="6" t="s">
        <v>4308</v>
      </c>
      <c r="I704" s="5" t="s">
        <v>38</v>
      </c>
      <c r="J704" s="5" t="s">
        <v>297</v>
      </c>
      <c r="K704" s="6" t="s">
        <v>4316</v>
      </c>
      <c r="L704" s="6" t="s">
        <v>4317</v>
      </c>
      <c r="M704" s="5" t="s">
        <v>41</v>
      </c>
      <c r="N704" s="6" t="s">
        <v>4318</v>
      </c>
      <c r="O704" s="8" t="s">
        <v>4319</v>
      </c>
      <c r="P704" s="8" t="s">
        <v>4320</v>
      </c>
      <c r="Q704" s="5"/>
      <c r="R704" s="8"/>
      <c r="S704" s="8"/>
      <c r="T704" s="8"/>
      <c r="U704" s="8"/>
      <c r="V704" s="8"/>
      <c r="W704" s="8"/>
      <c r="X704" s="8"/>
      <c r="Y704" s="5" t="s">
        <v>4093</v>
      </c>
      <c r="Z704" s="10" t="str">
        <f aca="false">REPLACE(AA704,SEARCH("M5-",AA704),LEN(AB704),AC704)</f>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AA704" s="10" t="s">
        <v>4321</v>
      </c>
      <c r="AB704" s="8" t="str">
        <f aca="false">IF(D704&lt;&gt;"No hacer",CONCATENATE(A704,"-",LEFT(C704),"-",IF(A703&lt;&gt;A704,1,IF(C703=C704,RIGHT(AB703)+1,1))))</f>
        <v>M5-NyO-4a-I-2</v>
      </c>
      <c r="AC704" s="8" t="str">
        <f aca="false">CONCATENATE(AB704,"-BR")</f>
        <v>M5-NyO-4a-I-2-BR</v>
      </c>
      <c r="AD704" s="5" t="s">
        <v>46</v>
      </c>
      <c r="AE704" s="5" t="s">
        <v>351</v>
      </c>
      <c r="AF704" s="5" t="s">
        <v>47</v>
      </c>
    </row>
    <row r="705" customFormat="false" ht="75" hidden="false" customHeight="true" outlineLevel="0" collapsed="false">
      <c r="A705" s="5" t="s">
        <v>4305</v>
      </c>
      <c r="B705" s="6" t="s">
        <v>4306</v>
      </c>
      <c r="C705" s="5" t="s">
        <v>34</v>
      </c>
      <c r="D705" s="5" t="s">
        <v>35</v>
      </c>
      <c r="E705" s="5"/>
      <c r="F705" s="6" t="s">
        <v>4322</v>
      </c>
      <c r="G705" s="6"/>
      <c r="H705" s="6" t="s">
        <v>4308</v>
      </c>
      <c r="I705" s="5" t="s">
        <v>38</v>
      </c>
      <c r="J705" s="5" t="s">
        <v>297</v>
      </c>
      <c r="K705" s="6" t="s">
        <v>4323</v>
      </c>
      <c r="L705" s="6" t="s">
        <v>4324</v>
      </c>
      <c r="M705" s="5" t="s">
        <v>41</v>
      </c>
      <c r="N705" s="6" t="s">
        <v>4325</v>
      </c>
      <c r="O705" s="8" t="s">
        <v>4326</v>
      </c>
      <c r="P705" s="8" t="s">
        <v>4327</v>
      </c>
      <c r="Q705" s="5"/>
      <c r="R705" s="8"/>
      <c r="S705" s="8"/>
      <c r="T705" s="8"/>
      <c r="U705" s="8"/>
      <c r="V705" s="8"/>
      <c r="W705" s="8"/>
      <c r="X705" s="8"/>
      <c r="Y705" s="5" t="s">
        <v>4093</v>
      </c>
      <c r="Z705" s="10" t="str">
        <f aca="false">REPLACE(AA705,SEARCH("M5-",AA705),LEN(AB705),AC705)</f>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AA705" s="10" t="s">
        <v>4328</v>
      </c>
      <c r="AB705" s="8" t="str">
        <f aca="false">IF(D705&lt;&gt;"No hacer",CONCATENATE(A705,"-",LEFT(C705),"-",IF(A704&lt;&gt;A705,1,IF(C704=C705,RIGHT(AB704)+1,1))))</f>
        <v>M5-NyO-4a-I-3</v>
      </c>
      <c r="AC705" s="8" t="str">
        <f aca="false">CONCATENATE(AB705,"-BR")</f>
        <v>M5-NyO-4a-I-3-BR</v>
      </c>
      <c r="AD705" s="5" t="s">
        <v>46</v>
      </c>
      <c r="AE705" s="5" t="s">
        <v>351</v>
      </c>
      <c r="AF705" s="5" t="s">
        <v>47</v>
      </c>
    </row>
    <row r="706" customFormat="false" ht="75" hidden="false" customHeight="true" outlineLevel="0" collapsed="false">
      <c r="A706" s="5" t="s">
        <v>4305</v>
      </c>
      <c r="B706" s="6" t="s">
        <v>4306</v>
      </c>
      <c r="C706" s="5" t="s">
        <v>48</v>
      </c>
      <c r="D706" s="5" t="s">
        <v>35</v>
      </c>
      <c r="E706" s="5"/>
      <c r="F706" s="6" t="s">
        <v>4329</v>
      </c>
      <c r="G706" s="6"/>
      <c r="H706" s="6"/>
      <c r="I706" s="5" t="s">
        <v>38</v>
      </c>
      <c r="J706" s="5" t="s">
        <v>52</v>
      </c>
      <c r="K706" s="6" t="s">
        <v>4309</v>
      </c>
      <c r="L706" s="6" t="s">
        <v>4330</v>
      </c>
      <c r="M706" s="5" t="s">
        <v>41</v>
      </c>
      <c r="N706" s="6" t="s">
        <v>4311</v>
      </c>
      <c r="O706" s="8" t="s">
        <v>4312</v>
      </c>
      <c r="P706" s="8" t="s">
        <v>4313</v>
      </c>
      <c r="Q706" s="5"/>
      <c r="R706" s="8"/>
      <c r="S706" s="8"/>
      <c r="T706" s="8"/>
      <c r="U706" s="8"/>
      <c r="V706" s="8"/>
      <c r="W706" s="8"/>
      <c r="X706" s="8"/>
      <c r="Y706" s="5" t="s">
        <v>4093</v>
      </c>
      <c r="Z706" s="10" t="str">
        <f aca="false">REPLACE(AA706,SEARCH("M5-",AA706),LEN(AB706),AC706)</f>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AA706" s="10" t="s">
        <v>4331</v>
      </c>
      <c r="AB706" s="8" t="str">
        <f aca="false">IF(D706&lt;&gt;"No hacer",CONCATENATE(A706,"-",LEFT(C706),"-",IF(A705&lt;&gt;A706,1,IF(C705=C706,RIGHT(AB705)+1,1))))</f>
        <v>M5-NyO-4a-E-1</v>
      </c>
      <c r="AC706" s="8" t="str">
        <f aca="false">CONCATENATE(AB706,"-BR")</f>
        <v>M5-NyO-4a-E-1-BR</v>
      </c>
      <c r="AD706" s="5" t="s">
        <v>46</v>
      </c>
      <c r="AE706" s="5" t="s">
        <v>351</v>
      </c>
      <c r="AF706" s="5" t="s">
        <v>47</v>
      </c>
    </row>
    <row r="707" customFormat="false" ht="75" hidden="false" customHeight="true" outlineLevel="0" collapsed="false">
      <c r="A707" s="5" t="s">
        <v>4305</v>
      </c>
      <c r="B707" s="6" t="s">
        <v>4306</v>
      </c>
      <c r="C707" s="5" t="s">
        <v>48</v>
      </c>
      <c r="D707" s="5" t="s">
        <v>35</v>
      </c>
      <c r="E707" s="5"/>
      <c r="F707" s="6" t="s">
        <v>4332</v>
      </c>
      <c r="G707" s="6"/>
      <c r="H707" s="6"/>
      <c r="I707" s="5" t="s">
        <v>38</v>
      </c>
      <c r="J707" s="5" t="s">
        <v>52</v>
      </c>
      <c r="K707" s="6" t="s">
        <v>4316</v>
      </c>
      <c r="L707" s="6" t="s">
        <v>4333</v>
      </c>
      <c r="M707" s="5" t="s">
        <v>41</v>
      </c>
      <c r="N707" s="6" t="s">
        <v>4318</v>
      </c>
      <c r="O707" s="8" t="s">
        <v>4319</v>
      </c>
      <c r="P707" s="8" t="s">
        <v>4320</v>
      </c>
      <c r="Q707" s="5"/>
      <c r="R707" s="8"/>
      <c r="S707" s="8"/>
      <c r="T707" s="8"/>
      <c r="U707" s="8"/>
      <c r="V707" s="8"/>
      <c r="W707" s="8"/>
      <c r="X707" s="8"/>
      <c r="Y707" s="5" t="s">
        <v>4093</v>
      </c>
      <c r="Z707" s="10" t="str">
        <f aca="false">REPLACE(AA707,SEARCH("M5-",AA707),LEN(AB707),AC707)</f>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AA707" s="10" t="s">
        <v>4334</v>
      </c>
      <c r="AB707" s="8" t="str">
        <f aca="false">IF(D707&lt;&gt;"No hacer",CONCATENATE(A707,"-",LEFT(C707),"-",IF(A706&lt;&gt;A707,1,IF(C706=C707,RIGHT(AB706)+1,1))))</f>
        <v>M5-NyO-4a-E-2</v>
      </c>
      <c r="AC707" s="8" t="str">
        <f aca="false">CONCATENATE(AB707,"-BR")</f>
        <v>M5-NyO-4a-E-2-BR</v>
      </c>
      <c r="AD707" s="5" t="s">
        <v>46</v>
      </c>
      <c r="AE707" s="5" t="s">
        <v>351</v>
      </c>
      <c r="AF707" s="5" t="s">
        <v>47</v>
      </c>
    </row>
    <row r="708" customFormat="false" ht="75" hidden="false" customHeight="true" outlineLevel="0" collapsed="false">
      <c r="A708" s="5" t="s">
        <v>4305</v>
      </c>
      <c r="B708" s="6" t="s">
        <v>4306</v>
      </c>
      <c r="C708" s="5" t="s">
        <v>48</v>
      </c>
      <c r="D708" s="5" t="s">
        <v>35</v>
      </c>
      <c r="E708" s="5"/>
      <c r="F708" s="6" t="s">
        <v>4335</v>
      </c>
      <c r="G708" s="6"/>
      <c r="H708" s="6"/>
      <c r="I708" s="5" t="s">
        <v>38</v>
      </c>
      <c r="J708" s="5" t="s">
        <v>52</v>
      </c>
      <c r="K708" s="6" t="s">
        <v>4323</v>
      </c>
      <c r="L708" s="6" t="s">
        <v>4336</v>
      </c>
      <c r="M708" s="5" t="s">
        <v>41</v>
      </c>
      <c r="N708" s="6" t="s">
        <v>4325</v>
      </c>
      <c r="O708" s="8" t="s">
        <v>4337</v>
      </c>
      <c r="P708" s="8" t="s">
        <v>4327</v>
      </c>
      <c r="Q708" s="5"/>
      <c r="R708" s="8"/>
      <c r="S708" s="8"/>
      <c r="T708" s="8"/>
      <c r="U708" s="8"/>
      <c r="V708" s="8"/>
      <c r="W708" s="8"/>
      <c r="X708" s="8"/>
      <c r="Y708" s="5" t="s">
        <v>4093</v>
      </c>
      <c r="Z708" s="10" t="str">
        <f aca="false">REPLACE(AA708,SEARCH("M5-",AA708),LEN(AB708),AC708)</f>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AA708" s="10" t="s">
        <v>4338</v>
      </c>
      <c r="AB708" s="8" t="str">
        <f aca="false">IF(D708&lt;&gt;"No hacer",CONCATENATE(A708,"-",LEFT(C708),"-",IF(A707&lt;&gt;A708,1,IF(C707=C708,RIGHT(AB707)+1,1))))</f>
        <v>M5-NyO-4a-E-3</v>
      </c>
      <c r="AC708" s="8" t="str">
        <f aca="false">CONCATENATE(AB708,"-BR")</f>
        <v>M5-NyO-4a-E-3-BR</v>
      </c>
      <c r="AD708" s="5" t="s">
        <v>46</v>
      </c>
      <c r="AE708" s="5" t="s">
        <v>351</v>
      </c>
      <c r="AF708" s="5" t="s">
        <v>47</v>
      </c>
    </row>
    <row r="709" customFormat="false" ht="75" hidden="false" customHeight="true" outlineLevel="0" collapsed="false">
      <c r="A709" s="5" t="s">
        <v>4305</v>
      </c>
      <c r="B709" s="6" t="s">
        <v>4306</v>
      </c>
      <c r="C709" s="5" t="s">
        <v>58</v>
      </c>
      <c r="D709" s="5" t="s">
        <v>35</v>
      </c>
      <c r="E709" s="5"/>
      <c r="F709" s="6" t="s">
        <v>4339</v>
      </c>
      <c r="G709" s="6"/>
      <c r="H709" s="6" t="s">
        <v>4340</v>
      </c>
      <c r="I709" s="5" t="s">
        <v>38</v>
      </c>
      <c r="J709" s="5" t="s">
        <v>52</v>
      </c>
      <c r="K709" s="6" t="s">
        <v>4341</v>
      </c>
      <c r="L709" s="6" t="s">
        <v>4333</v>
      </c>
      <c r="M709" s="5" t="s">
        <v>63</v>
      </c>
      <c r="N709" s="8"/>
      <c r="O709" s="8"/>
      <c r="P709" s="8"/>
      <c r="Q709" s="5"/>
      <c r="R709" s="8"/>
      <c r="S709" s="8" t="s">
        <v>4342</v>
      </c>
      <c r="T709" s="8" t="s">
        <v>4343</v>
      </c>
      <c r="U709" s="8" t="s">
        <v>4344</v>
      </c>
      <c r="V709" s="8" t="s">
        <v>4345</v>
      </c>
      <c r="W709" s="8" t="s">
        <v>4346</v>
      </c>
      <c r="X709" s="8"/>
      <c r="Y709" s="5" t="s">
        <v>4093</v>
      </c>
      <c r="Z709" s="10" t="str">
        <f aca="false">REPLACE(AA709,SEARCH("M5-",AA709),LEN(AB709),AC709)</f>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09" s="10" t="s">
        <v>4347</v>
      </c>
      <c r="AB709" s="8" t="str">
        <f aca="false">IF(D709&lt;&gt;"No hacer",CONCATENATE(A709,"-",LEFT(C709),"-",IF(A708&lt;&gt;A709,1,IF(C708=C709,RIGHT(AB708)+1,1))))</f>
        <v>M5-NyO-4a-A-1</v>
      </c>
      <c r="AC709" s="8" t="str">
        <f aca="false">CONCATENATE(AB709,"-BR")</f>
        <v>M5-NyO-4a-A-1-BR</v>
      </c>
      <c r="AD709" s="5" t="s">
        <v>46</v>
      </c>
      <c r="AE709" s="5" t="s">
        <v>351</v>
      </c>
      <c r="AF709" s="5" t="s">
        <v>47</v>
      </c>
    </row>
    <row r="710" customFormat="false" ht="75" hidden="false" customHeight="true" outlineLevel="0" collapsed="false">
      <c r="A710" s="5" t="s">
        <v>4305</v>
      </c>
      <c r="B710" s="6" t="s">
        <v>4306</v>
      </c>
      <c r="C710" s="5" t="s">
        <v>58</v>
      </c>
      <c r="D710" s="5" t="s">
        <v>35</v>
      </c>
      <c r="E710" s="5"/>
      <c r="F710" s="6" t="s">
        <v>4348</v>
      </c>
      <c r="G710" s="6"/>
      <c r="H710" s="6" t="s">
        <v>4349</v>
      </c>
      <c r="I710" s="5" t="s">
        <v>38</v>
      </c>
      <c r="J710" s="5" t="s">
        <v>52</v>
      </c>
      <c r="K710" s="6" t="s">
        <v>4350</v>
      </c>
      <c r="L710" s="6" t="s">
        <v>4330</v>
      </c>
      <c r="M710" s="5" t="s">
        <v>63</v>
      </c>
      <c r="N710" s="8"/>
      <c r="O710" s="8"/>
      <c r="P710" s="8"/>
      <c r="Q710" s="5"/>
      <c r="R710" s="8"/>
      <c r="S710" s="8" t="s">
        <v>4351</v>
      </c>
      <c r="T710" s="8" t="s">
        <v>4352</v>
      </c>
      <c r="U710" s="8" t="s">
        <v>4353</v>
      </c>
      <c r="V710" s="8" t="s">
        <v>4354</v>
      </c>
      <c r="W710" s="8" t="s">
        <v>4355</v>
      </c>
      <c r="X710" s="8"/>
      <c r="Y710" s="5" t="s">
        <v>4093</v>
      </c>
      <c r="Z710" s="10" t="str">
        <f aca="false">REPLACE(AA710,SEARCH("M5-",AA710),LEN(AB710),AC710)</f>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0" s="10" t="s">
        <v>4356</v>
      </c>
      <c r="AB710" s="8" t="str">
        <f aca="false">IF(D710&lt;&gt;"No hacer",CONCATENATE(A710,"-",LEFT(C710),"-",IF(A709&lt;&gt;A710,1,IF(C709=C710,RIGHT(AB709)+1,1))))</f>
        <v>M5-NyO-4a-A-2</v>
      </c>
      <c r="AC710" s="8" t="str">
        <f aca="false">CONCATENATE(AB710,"-BR")</f>
        <v>M5-NyO-4a-A-2-BR</v>
      </c>
      <c r="AD710" s="5" t="s">
        <v>46</v>
      </c>
      <c r="AE710" s="5" t="s">
        <v>351</v>
      </c>
      <c r="AF710" s="5" t="s">
        <v>47</v>
      </c>
    </row>
    <row r="711" customFormat="false" ht="75" hidden="false" customHeight="true" outlineLevel="0" collapsed="false">
      <c r="A711" s="5" t="s">
        <v>4305</v>
      </c>
      <c r="B711" s="6" t="s">
        <v>4306</v>
      </c>
      <c r="C711" s="5" t="s">
        <v>58</v>
      </c>
      <c r="D711" s="5" t="s">
        <v>35</v>
      </c>
      <c r="E711" s="5"/>
      <c r="F711" s="6" t="s">
        <v>4357</v>
      </c>
      <c r="G711" s="6"/>
      <c r="H711" s="6" t="s">
        <v>4358</v>
      </c>
      <c r="I711" s="5" t="s">
        <v>38</v>
      </c>
      <c r="J711" s="5" t="s">
        <v>52</v>
      </c>
      <c r="K711" s="6" t="s">
        <v>4359</v>
      </c>
      <c r="L711" s="6" t="s">
        <v>4336</v>
      </c>
      <c r="M711" s="5" t="s">
        <v>63</v>
      </c>
      <c r="N711" s="8"/>
      <c r="O711" s="8"/>
      <c r="P711" s="8"/>
      <c r="Q711" s="5"/>
      <c r="R711" s="8"/>
      <c r="S711" s="8" t="s">
        <v>4360</v>
      </c>
      <c r="T711" s="8" t="s">
        <v>4361</v>
      </c>
      <c r="U711" s="8" t="s">
        <v>4362</v>
      </c>
      <c r="V711" s="8" t="s">
        <v>4363</v>
      </c>
      <c r="W711" s="8" t="s">
        <v>4364</v>
      </c>
      <c r="X711" s="8"/>
      <c r="Y711" s="5" t="s">
        <v>4093</v>
      </c>
      <c r="Z711" s="10" t="str">
        <f aca="false">REPLACE(AA711,SEARCH("M5-",AA711),LEN(AB711),AC711)</f>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AA711" s="10" t="s">
        <v>4365</v>
      </c>
      <c r="AB711" s="8" t="str">
        <f aca="false">IF(D711&lt;&gt;"No hacer",CONCATENATE(A711,"-",LEFT(C711),"-",IF(A710&lt;&gt;A711,1,IF(C710=C711,RIGHT(AB710)+1,1))))</f>
        <v>M5-NyO-4a-A-3</v>
      </c>
      <c r="AC711" s="8" t="str">
        <f aca="false">CONCATENATE(AB711,"-BR")</f>
        <v>M5-NyO-4a-A-3-BR</v>
      </c>
      <c r="AD711" s="5" t="s">
        <v>46</v>
      </c>
      <c r="AE711" s="5" t="s">
        <v>351</v>
      </c>
      <c r="AF711" s="5" t="s">
        <v>47</v>
      </c>
    </row>
    <row r="712" customFormat="false" ht="75" hidden="false" customHeight="true" outlineLevel="0" collapsed="false">
      <c r="A712" s="5" t="s">
        <v>4305</v>
      </c>
      <c r="B712" s="6" t="s">
        <v>4306</v>
      </c>
      <c r="C712" s="5" t="s">
        <v>58</v>
      </c>
      <c r="D712" s="5" t="s">
        <v>35</v>
      </c>
      <c r="E712" s="5"/>
      <c r="F712" s="6" t="s">
        <v>4366</v>
      </c>
      <c r="G712" s="6"/>
      <c r="H712" s="6" t="s">
        <v>4367</v>
      </c>
      <c r="I712" s="5" t="s">
        <v>38</v>
      </c>
      <c r="J712" s="5" t="s">
        <v>52</v>
      </c>
      <c r="K712" s="6" t="s">
        <v>4368</v>
      </c>
      <c r="L712" s="6" t="s">
        <v>4330</v>
      </c>
      <c r="M712" s="5" t="s">
        <v>63</v>
      </c>
      <c r="N712" s="8"/>
      <c r="O712" s="8"/>
      <c r="P712" s="8"/>
      <c r="Q712" s="5"/>
      <c r="R712" s="8"/>
      <c r="S712" s="8" t="s">
        <v>4369</v>
      </c>
      <c r="T712" s="8" t="s">
        <v>4370</v>
      </c>
      <c r="U712" s="8" t="s">
        <v>4353</v>
      </c>
      <c r="V712" s="8" t="s">
        <v>4354</v>
      </c>
      <c r="W712" s="8" t="s">
        <v>4371</v>
      </c>
      <c r="X712" s="8"/>
      <c r="Y712" s="5" t="s">
        <v>4093</v>
      </c>
      <c r="Z712" s="10" t="str">
        <f aca="false">REPLACE(AA712,SEARCH("M5-",AA712),LEN(AB712),AC712)</f>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AA712" s="10" t="s">
        <v>4372</v>
      </c>
      <c r="AB712" s="8" t="str">
        <f aca="false">IF(D712&lt;&gt;"No hacer",CONCATENATE(A712,"-",LEFT(C712),"-",IF(A711&lt;&gt;A712,1,IF(C711=C712,RIGHT(AB711)+1,1))))</f>
        <v>M5-NyO-4a-A-4</v>
      </c>
      <c r="AC712" s="8" t="str">
        <f aca="false">CONCATENATE(AB712,"-BR")</f>
        <v>M5-NyO-4a-A-4-BR</v>
      </c>
      <c r="AD712" s="5" t="s">
        <v>46</v>
      </c>
      <c r="AE712" s="5" t="s">
        <v>351</v>
      </c>
      <c r="AF712" s="5" t="s">
        <v>47</v>
      </c>
    </row>
    <row r="713" customFormat="false" ht="75" hidden="false" customHeight="true" outlineLevel="0" collapsed="false">
      <c r="A713" s="5" t="s">
        <v>4305</v>
      </c>
      <c r="B713" s="6" t="s">
        <v>4306</v>
      </c>
      <c r="C713" s="5" t="s">
        <v>58</v>
      </c>
      <c r="D713" s="5" t="s">
        <v>35</v>
      </c>
      <c r="E713" s="5"/>
      <c r="F713" s="6" t="s">
        <v>4373</v>
      </c>
      <c r="G713" s="6"/>
      <c r="H713" s="6" t="s">
        <v>4374</v>
      </c>
      <c r="I713" s="5" t="s">
        <v>38</v>
      </c>
      <c r="J713" s="5" t="s">
        <v>52</v>
      </c>
      <c r="K713" s="6" t="s">
        <v>4375</v>
      </c>
      <c r="L713" s="6" t="s">
        <v>4333</v>
      </c>
      <c r="M713" s="5" t="s">
        <v>63</v>
      </c>
      <c r="N713" s="8"/>
      <c r="O713" s="8"/>
      <c r="P713" s="8"/>
      <c r="Q713" s="5"/>
      <c r="R713" s="8"/>
      <c r="S713" s="8" t="s">
        <v>4376</v>
      </c>
      <c r="T713" s="8" t="s">
        <v>4377</v>
      </c>
      <c r="U713" s="8" t="s">
        <v>4344</v>
      </c>
      <c r="V713" s="8" t="s">
        <v>4345</v>
      </c>
      <c r="W713" s="8" t="s">
        <v>4378</v>
      </c>
      <c r="X713" s="8"/>
      <c r="Y713" s="5" t="s">
        <v>4093</v>
      </c>
      <c r="Z713" s="10" t="str">
        <f aca="false">REPLACE(AA713,SEARCH("M5-",AA713),LEN(AB713),AC713)</f>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AA713" s="10" t="s">
        <v>4379</v>
      </c>
      <c r="AB713" s="8" t="str">
        <f aca="false">IF(D713&lt;&gt;"No hacer",CONCATENATE(A713,"-",LEFT(C713),"-",IF(A712&lt;&gt;A713,1,IF(C712=C713,RIGHT(AB712)+1,1))))</f>
        <v>M5-NyO-4a-A-5</v>
      </c>
      <c r="AC713" s="8" t="str">
        <f aca="false">CONCATENATE(AB713,"-BR")</f>
        <v>M5-NyO-4a-A-5-BR</v>
      </c>
      <c r="AD713" s="5" t="s">
        <v>46</v>
      </c>
      <c r="AE713" s="5" t="s">
        <v>351</v>
      </c>
      <c r="AF713" s="5" t="s">
        <v>47</v>
      </c>
    </row>
    <row r="714" customFormat="false" ht="75" hidden="false" customHeight="true" outlineLevel="0" collapsed="false">
      <c r="A714" s="5" t="s">
        <v>4380</v>
      </c>
      <c r="B714" s="6" t="s">
        <v>4381</v>
      </c>
      <c r="C714" s="5" t="s">
        <v>34</v>
      </c>
      <c r="D714" s="5" t="s">
        <v>35</v>
      </c>
      <c r="E714" s="5"/>
      <c r="F714" s="8" t="s">
        <v>4382</v>
      </c>
      <c r="G714" s="8"/>
      <c r="H714" s="6"/>
      <c r="I714" s="5" t="s">
        <v>38</v>
      </c>
      <c r="J714" s="5" t="s">
        <v>39</v>
      </c>
      <c r="K714" s="6" t="s">
        <v>4383</v>
      </c>
      <c r="L714" s="6" t="s">
        <v>4384</v>
      </c>
      <c r="M714" s="5" t="s">
        <v>41</v>
      </c>
      <c r="N714" s="6" t="s">
        <v>4385</v>
      </c>
      <c r="O714" s="6" t="s">
        <v>4386</v>
      </c>
      <c r="P714" s="8"/>
      <c r="Q714" s="5"/>
      <c r="R714" s="8"/>
      <c r="S714" s="8" t="s">
        <v>4387</v>
      </c>
      <c r="T714" s="8"/>
      <c r="U714" s="8"/>
      <c r="V714" s="8"/>
      <c r="W714" s="8"/>
      <c r="X714" s="8"/>
      <c r="Y714" s="5" t="s">
        <v>4093</v>
      </c>
      <c r="Z714" s="10" t="str">
        <f aca="false">REPLACE(AA714,SEARCH("M5-",AA714),LEN(AB714),AC714)</f>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AA714" s="10" t="s">
        <v>4388</v>
      </c>
      <c r="AB714" s="8" t="str">
        <f aca="false">IF(D714&lt;&gt;"No hacer",CONCATENATE(A714,"-",LEFT(C714),"-",IF(A713&lt;&gt;A714,1,IF(C713=C714,RIGHT(AB713)+1,1))))</f>
        <v>M5-NyO-5a-I-1</v>
      </c>
      <c r="AC714" s="8" t="str">
        <f aca="false">CONCATENATE(AB714,"-BR")</f>
        <v>M5-NyO-5a-I-1-BR</v>
      </c>
      <c r="AD714" s="5"/>
      <c r="AE714" s="5" t="s">
        <v>351</v>
      </c>
      <c r="AF714" s="5" t="s">
        <v>47</v>
      </c>
    </row>
    <row r="715" customFormat="false" ht="75" hidden="false" customHeight="true" outlineLevel="0" collapsed="false">
      <c r="A715" s="5" t="s">
        <v>4380</v>
      </c>
      <c r="B715" s="6" t="s">
        <v>4381</v>
      </c>
      <c r="C715" s="5" t="s">
        <v>48</v>
      </c>
      <c r="D715" s="5" t="s">
        <v>35</v>
      </c>
      <c r="E715" s="5"/>
      <c r="F715" s="6" t="s">
        <v>4389</v>
      </c>
      <c r="G715" s="6"/>
      <c r="H715" s="6"/>
      <c r="I715" s="5" t="s">
        <v>38</v>
      </c>
      <c r="J715" s="5" t="s">
        <v>592</v>
      </c>
      <c r="K715" s="7" t="s">
        <v>4390</v>
      </c>
      <c r="L715" s="6" t="s">
        <v>4391</v>
      </c>
      <c r="M715" s="5" t="s">
        <v>41</v>
      </c>
      <c r="N715" s="6" t="s">
        <v>4385</v>
      </c>
      <c r="O715" s="6" t="s">
        <v>4386</v>
      </c>
      <c r="P715" s="8"/>
      <c r="Q715" s="5"/>
      <c r="R715" s="8"/>
      <c r="S715" s="8"/>
      <c r="T715" s="8"/>
      <c r="U715" s="8"/>
      <c r="V715" s="8"/>
      <c r="W715" s="8"/>
      <c r="X715" s="8"/>
      <c r="Y715" s="5" t="s">
        <v>4093</v>
      </c>
      <c r="Z715" s="10" t="str">
        <f aca="false">REPLACE(AA715,SEARCH("M5-",AA715),LEN(AB715),AC715)</f>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AA715" s="10" t="s">
        <v>4392</v>
      </c>
      <c r="AB715" s="8" t="str">
        <f aca="false">IF(D715&lt;&gt;"No hacer",CONCATENATE(A715,"-",LEFT(C715),"-",IF(A714&lt;&gt;A715,1,IF(C714=C715,RIGHT(AB714)+1,1))))</f>
        <v>M5-NyO-5a-E-1</v>
      </c>
      <c r="AC715" s="8" t="str">
        <f aca="false">CONCATENATE(AB715,"-BR")</f>
        <v>M5-NyO-5a-E-1-BR</v>
      </c>
      <c r="AD715" s="5"/>
      <c r="AE715" s="5" t="s">
        <v>351</v>
      </c>
      <c r="AF715" s="5" t="s">
        <v>47</v>
      </c>
    </row>
    <row r="716" customFormat="false" ht="75" hidden="false" customHeight="true" outlineLevel="0" collapsed="false">
      <c r="A716" s="5" t="s">
        <v>4380</v>
      </c>
      <c r="B716" s="6" t="s">
        <v>4381</v>
      </c>
      <c r="C716" s="5" t="s">
        <v>58</v>
      </c>
      <c r="D716" s="5" t="s">
        <v>35</v>
      </c>
      <c r="E716" s="5"/>
      <c r="F716" s="6" t="s">
        <v>4393</v>
      </c>
      <c r="G716" s="6"/>
      <c r="H716" s="6" t="s">
        <v>4394</v>
      </c>
      <c r="I716" s="5" t="s">
        <v>38</v>
      </c>
      <c r="J716" s="5" t="s">
        <v>592</v>
      </c>
      <c r="K716" s="7" t="s">
        <v>4395</v>
      </c>
      <c r="L716" s="6" t="s">
        <v>4391</v>
      </c>
      <c r="M716" s="5" t="s">
        <v>41</v>
      </c>
      <c r="N716" s="6" t="s">
        <v>4385</v>
      </c>
      <c r="O716" s="6" t="s">
        <v>4386</v>
      </c>
      <c r="P716" s="8"/>
      <c r="Q716" s="5"/>
      <c r="R716" s="8"/>
      <c r="S716" s="8"/>
      <c r="T716" s="8"/>
      <c r="U716" s="8"/>
      <c r="V716" s="8"/>
      <c r="W716" s="8"/>
      <c r="X716" s="8"/>
      <c r="Y716" s="5" t="s">
        <v>4093</v>
      </c>
      <c r="Z716" s="10" t="str">
        <f aca="false">REPLACE(AA716,SEARCH("M5-",AA716),LEN(AB716),AC716)</f>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AA716" s="10" t="s">
        <v>4396</v>
      </c>
      <c r="AB716" s="8" t="str">
        <f aca="false">IF(D716&lt;&gt;"No hacer",CONCATENATE(A716,"-",LEFT(C716),"-",IF(A715&lt;&gt;A716,1,IF(C715=C716,RIGHT(AB715)+1,1))))</f>
        <v>M5-NyO-5a-A-1</v>
      </c>
      <c r="AC716" s="8" t="str">
        <f aca="false">CONCATENATE(AB716,"-BR")</f>
        <v>M5-NyO-5a-A-1-BR</v>
      </c>
      <c r="AD716" s="5"/>
      <c r="AE716" s="5" t="s">
        <v>351</v>
      </c>
      <c r="AF716" s="5" t="s">
        <v>47</v>
      </c>
    </row>
    <row r="717" customFormat="false" ht="75" hidden="false" customHeight="true" outlineLevel="0" collapsed="false">
      <c r="A717" s="5" t="s">
        <v>4380</v>
      </c>
      <c r="B717" s="6" t="s">
        <v>4381</v>
      </c>
      <c r="C717" s="5" t="s">
        <v>58</v>
      </c>
      <c r="D717" s="5" t="s">
        <v>35</v>
      </c>
      <c r="E717" s="5"/>
      <c r="F717" s="6" t="s">
        <v>4397</v>
      </c>
      <c r="G717" s="6"/>
      <c r="H717" s="6" t="s">
        <v>4398</v>
      </c>
      <c r="I717" s="5" t="s">
        <v>38</v>
      </c>
      <c r="J717" s="5" t="s">
        <v>592</v>
      </c>
      <c r="K717" s="7" t="s">
        <v>4399</v>
      </c>
      <c r="L717" s="6" t="s">
        <v>4391</v>
      </c>
      <c r="M717" s="5" t="s">
        <v>41</v>
      </c>
      <c r="N717" s="6" t="s">
        <v>4385</v>
      </c>
      <c r="O717" s="6" t="s">
        <v>4386</v>
      </c>
      <c r="P717" s="8"/>
      <c r="Q717" s="5"/>
      <c r="R717" s="8"/>
      <c r="S717" s="8"/>
      <c r="T717" s="8"/>
      <c r="U717" s="8"/>
      <c r="V717" s="8"/>
      <c r="W717" s="8"/>
      <c r="X717" s="8"/>
      <c r="Y717" s="5" t="s">
        <v>4093</v>
      </c>
      <c r="Z717" s="10" t="str">
        <f aca="false">REPLACE(AA717,SEARCH("M5-",AA717),LEN(AB717),AC717)</f>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AA717" s="10" t="s">
        <v>4400</v>
      </c>
      <c r="AB717" s="8" t="str">
        <f aca="false">IF(D717&lt;&gt;"No hacer",CONCATENATE(A717,"-",LEFT(C717),"-",IF(A716&lt;&gt;A717,1,IF(C716=C717,RIGHT(AB716)+1,1))))</f>
        <v>M5-NyO-5a-A-2</v>
      </c>
      <c r="AC717" s="8" t="str">
        <f aca="false">CONCATENATE(AB717,"-BR")</f>
        <v>M5-NyO-5a-A-2-BR</v>
      </c>
      <c r="AD717" s="5"/>
      <c r="AE717" s="5" t="s">
        <v>351</v>
      </c>
      <c r="AF717" s="5" t="s">
        <v>47</v>
      </c>
    </row>
    <row r="718" customFormat="false" ht="75" hidden="false" customHeight="true" outlineLevel="0" collapsed="false">
      <c r="A718" s="5" t="s">
        <v>4380</v>
      </c>
      <c r="B718" s="6" t="s">
        <v>4381</v>
      </c>
      <c r="C718" s="5" t="s">
        <v>58</v>
      </c>
      <c r="D718" s="5" t="s">
        <v>35</v>
      </c>
      <c r="E718" s="5"/>
      <c r="F718" s="6" t="s">
        <v>4401</v>
      </c>
      <c r="G718" s="6"/>
      <c r="H718" s="6" t="s">
        <v>4402</v>
      </c>
      <c r="I718" s="5" t="s">
        <v>38</v>
      </c>
      <c r="J718" s="5" t="s">
        <v>52</v>
      </c>
      <c r="K718" s="7" t="s">
        <v>4403</v>
      </c>
      <c r="L718" s="6" t="s">
        <v>4404</v>
      </c>
      <c r="M718" s="5" t="s">
        <v>41</v>
      </c>
      <c r="N718" s="6" t="s">
        <v>4385</v>
      </c>
      <c r="O718" s="6" t="s">
        <v>4386</v>
      </c>
      <c r="P718" s="8"/>
      <c r="Q718" s="5"/>
      <c r="R718" s="8"/>
      <c r="S718" s="8"/>
      <c r="T718" s="8"/>
      <c r="U718" s="8"/>
      <c r="V718" s="8"/>
      <c r="W718" s="8"/>
      <c r="X718" s="8"/>
      <c r="Y718" s="5" t="s">
        <v>4093</v>
      </c>
      <c r="Z718" s="10" t="str">
        <f aca="false">REPLACE(AA718,SEARCH("M5-",AA718),LEN(AB718),AC718)</f>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AA718" s="10" t="s">
        <v>4405</v>
      </c>
      <c r="AB718" s="8" t="str">
        <f aca="false">IF(D718&lt;&gt;"No hacer",CONCATENATE(A718,"-",LEFT(C718),"-",IF(A717&lt;&gt;A718,1,IF(C717=C718,RIGHT(AB717)+1,1))))</f>
        <v>M5-NyO-5a-A-3</v>
      </c>
      <c r="AC718" s="8" t="str">
        <f aca="false">CONCATENATE(AB718,"-BR")</f>
        <v>M5-NyO-5a-A-3-BR</v>
      </c>
      <c r="AD718" s="5"/>
      <c r="AE718" s="5" t="s">
        <v>351</v>
      </c>
      <c r="AF718" s="5" t="s">
        <v>47</v>
      </c>
    </row>
    <row r="719" customFormat="false" ht="75" hidden="false" customHeight="true" outlineLevel="0" collapsed="false">
      <c r="A719" s="5" t="s">
        <v>4380</v>
      </c>
      <c r="B719" s="6" t="s">
        <v>4381</v>
      </c>
      <c r="C719" s="5" t="s">
        <v>58</v>
      </c>
      <c r="D719" s="5" t="s">
        <v>35</v>
      </c>
      <c r="E719" s="5"/>
      <c r="F719" s="6" t="s">
        <v>4406</v>
      </c>
      <c r="G719" s="6"/>
      <c r="H719" s="6" t="s">
        <v>4407</v>
      </c>
      <c r="I719" s="5" t="s">
        <v>38</v>
      </c>
      <c r="J719" s="5" t="s">
        <v>52</v>
      </c>
      <c r="K719" s="7" t="s">
        <v>4408</v>
      </c>
      <c r="L719" s="6" t="s">
        <v>4404</v>
      </c>
      <c r="M719" s="5" t="s">
        <v>41</v>
      </c>
      <c r="N719" s="6" t="s">
        <v>4385</v>
      </c>
      <c r="O719" s="6" t="s">
        <v>4386</v>
      </c>
      <c r="P719" s="8"/>
      <c r="Q719" s="5"/>
      <c r="R719" s="8"/>
      <c r="S719" s="8"/>
      <c r="T719" s="8"/>
      <c r="U719" s="8"/>
      <c r="V719" s="8"/>
      <c r="W719" s="8"/>
      <c r="X719" s="8"/>
      <c r="Y719" s="5" t="s">
        <v>4093</v>
      </c>
      <c r="Z719" s="10" t="str">
        <f aca="false">REPLACE(AA719,SEARCH("M5-",AA719),LEN(AB719),AC719)</f>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AA719" s="10" t="s">
        <v>4409</v>
      </c>
      <c r="AB719" s="8" t="str">
        <f aca="false">IF(D719&lt;&gt;"No hacer",CONCATENATE(A719,"-",LEFT(C719),"-",IF(A718&lt;&gt;A719,1,IF(C718=C719,RIGHT(AB718)+1,1))))</f>
        <v>M5-NyO-5a-A-4</v>
      </c>
      <c r="AC719" s="8" t="str">
        <f aca="false">CONCATENATE(AB719,"-BR")</f>
        <v>M5-NyO-5a-A-4-BR</v>
      </c>
      <c r="AD719" s="5"/>
      <c r="AE719" s="5" t="s">
        <v>351</v>
      </c>
      <c r="AF719" s="5" t="s">
        <v>47</v>
      </c>
    </row>
    <row r="720" customFormat="false" ht="75" hidden="false" customHeight="true" outlineLevel="0" collapsed="false">
      <c r="A720" s="5" t="s">
        <v>4380</v>
      </c>
      <c r="B720" s="6" t="s">
        <v>4381</v>
      </c>
      <c r="C720" s="5" t="s">
        <v>58</v>
      </c>
      <c r="D720" s="5" t="s">
        <v>35</v>
      </c>
      <c r="E720" s="5"/>
      <c r="F720" s="6" t="s">
        <v>4410</v>
      </c>
      <c r="G720" s="6"/>
      <c r="H720" s="6" t="s">
        <v>4411</v>
      </c>
      <c r="I720" s="5" t="s">
        <v>38</v>
      </c>
      <c r="J720" s="5" t="s">
        <v>592</v>
      </c>
      <c r="K720" s="7" t="s">
        <v>4412</v>
      </c>
      <c r="L720" s="6" t="s">
        <v>4413</v>
      </c>
      <c r="M720" s="5" t="s">
        <v>41</v>
      </c>
      <c r="N720" s="8" t="s">
        <v>4414</v>
      </c>
      <c r="O720" s="8" t="s">
        <v>4415</v>
      </c>
      <c r="P720" s="8" t="s">
        <v>4416</v>
      </c>
      <c r="Q720" s="5"/>
      <c r="R720" s="8"/>
      <c r="S720" s="8"/>
      <c r="T720" s="8"/>
      <c r="U720" s="8"/>
      <c r="V720" s="8"/>
      <c r="W720" s="8"/>
      <c r="X720" s="8"/>
      <c r="Y720" s="5" t="s">
        <v>4093</v>
      </c>
      <c r="Z720" s="10" t="str">
        <f aca="false">REPLACE(AA720,SEARCH("M5-",AA720),LEN(AB720),AC720)</f>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AA720" s="10" t="s">
        <v>4417</v>
      </c>
      <c r="AB720" s="8" t="str">
        <f aca="false">IF(D720&lt;&gt;"No hacer",CONCATENATE(A720,"-",LEFT(C720),"-",IF(A719&lt;&gt;A720,1,IF(C719=C720,RIGHT(AB719)+1,1))))</f>
        <v>M5-NyO-5a-A-5</v>
      </c>
      <c r="AC720" s="8" t="str">
        <f aca="false">CONCATENATE(AB720,"-BR")</f>
        <v>M5-NyO-5a-A-5-BR</v>
      </c>
      <c r="AD720" s="5"/>
      <c r="AE720" s="5" t="s">
        <v>351</v>
      </c>
      <c r="AF720" s="5" t="s">
        <v>47</v>
      </c>
    </row>
    <row r="721" customFormat="false" ht="75" hidden="false" customHeight="true" outlineLevel="0" collapsed="false">
      <c r="A721" s="5" t="s">
        <v>4418</v>
      </c>
      <c r="B721" s="6" t="s">
        <v>4419</v>
      </c>
      <c r="C721" s="5" t="s">
        <v>34</v>
      </c>
      <c r="D721" s="5" t="s">
        <v>35</v>
      </c>
      <c r="E721" s="5"/>
      <c r="F721" s="6" t="s">
        <v>4420</v>
      </c>
      <c r="G721" s="6"/>
      <c r="H721" s="6" t="s">
        <v>4421</v>
      </c>
      <c r="I721" s="5" t="s">
        <v>38</v>
      </c>
      <c r="J721" s="5" t="s">
        <v>239</v>
      </c>
      <c r="K721" s="6" t="s">
        <v>4422</v>
      </c>
      <c r="L721" s="6" t="s">
        <v>4423</v>
      </c>
      <c r="M721" s="5" t="s">
        <v>41</v>
      </c>
      <c r="N721" s="6" t="s">
        <v>4424</v>
      </c>
      <c r="O721" s="6" t="s">
        <v>4425</v>
      </c>
      <c r="P721" s="8" t="s">
        <v>4426</v>
      </c>
      <c r="Q721" s="5"/>
      <c r="R721" s="8"/>
      <c r="S721" s="8"/>
      <c r="T721" s="8"/>
      <c r="U721" s="8"/>
      <c r="V721" s="8"/>
      <c r="W721" s="8"/>
      <c r="X721" s="8"/>
      <c r="Y721" s="5" t="s">
        <v>4093</v>
      </c>
      <c r="Z721" s="10" t="str">
        <f aca="false">REPLACE(AA721,SEARCH("M5-",AA721),LEN(AB721),AC721)</f>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AA721" s="10" t="s">
        <v>4427</v>
      </c>
      <c r="AB721" s="8" t="str">
        <f aca="false">IF(D721&lt;&gt;"No hacer",CONCATENATE(A721,"-",LEFT(C721),"-",IF(A720&lt;&gt;A721,1,IF(C720=C721,RIGHT(AB720)+1,1))))</f>
        <v>M5-NyO-6a-I-1</v>
      </c>
      <c r="AC721" s="8" t="str">
        <f aca="false">CONCATENATE(AB721,"-BR")</f>
        <v>M5-NyO-6a-I-1-BR</v>
      </c>
      <c r="AD721" s="5" t="s">
        <v>46</v>
      </c>
      <c r="AE721" s="5" t="s">
        <v>351</v>
      </c>
      <c r="AF721" s="5" t="s">
        <v>47</v>
      </c>
    </row>
    <row r="722" customFormat="false" ht="75" hidden="false" customHeight="true" outlineLevel="0" collapsed="false">
      <c r="A722" s="5" t="s">
        <v>4418</v>
      </c>
      <c r="B722" s="6" t="s">
        <v>4419</v>
      </c>
      <c r="C722" s="5" t="s">
        <v>48</v>
      </c>
      <c r="D722" s="5" t="s">
        <v>35</v>
      </c>
      <c r="E722" s="5"/>
      <c r="F722" s="6" t="s">
        <v>4428</v>
      </c>
      <c r="G722" s="6"/>
      <c r="H722" s="6" t="s">
        <v>4429</v>
      </c>
      <c r="I722" s="5" t="s">
        <v>38</v>
      </c>
      <c r="J722" s="5" t="s">
        <v>52</v>
      </c>
      <c r="K722" s="6" t="s">
        <v>4430</v>
      </c>
      <c r="L722" s="6" t="s">
        <v>4431</v>
      </c>
      <c r="M722" s="5" t="s">
        <v>41</v>
      </c>
      <c r="N722" s="6" t="s">
        <v>4424</v>
      </c>
      <c r="O722" s="6" t="s">
        <v>4432</v>
      </c>
      <c r="P722" s="8" t="s">
        <v>4426</v>
      </c>
      <c r="Q722" s="5"/>
      <c r="R722" s="8"/>
      <c r="S722" s="8"/>
      <c r="T722" s="8"/>
      <c r="U722" s="8"/>
      <c r="V722" s="8"/>
      <c r="W722" s="8"/>
      <c r="X722" s="8"/>
      <c r="Y722" s="5" t="s">
        <v>4093</v>
      </c>
      <c r="Z722" s="10" t="str">
        <f aca="false">REPLACE(AA722,SEARCH("M5-",AA722),LEN(AB722),AC722)</f>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2" s="10" t="s">
        <v>4433</v>
      </c>
      <c r="AB722" s="8" t="str">
        <f aca="false">IF(D722&lt;&gt;"No hacer",CONCATENATE(A722,"-",LEFT(C722),"-",IF(A721&lt;&gt;A722,1,IF(C721=C722,RIGHT(AB721)+1,1))))</f>
        <v>M5-NyO-6a-E-1</v>
      </c>
      <c r="AC722" s="8" t="str">
        <f aca="false">CONCATENATE(AB722,"-BR")</f>
        <v>M5-NyO-6a-E-1-BR</v>
      </c>
      <c r="AD722" s="5" t="s">
        <v>46</v>
      </c>
      <c r="AE722" s="5" t="s">
        <v>351</v>
      </c>
      <c r="AF722" s="5" t="s">
        <v>47</v>
      </c>
    </row>
    <row r="723" customFormat="false" ht="75" hidden="false" customHeight="true" outlineLevel="0" collapsed="false">
      <c r="A723" s="5" t="s">
        <v>4418</v>
      </c>
      <c r="B723" s="6" t="s">
        <v>4419</v>
      </c>
      <c r="C723" s="5" t="s">
        <v>58</v>
      </c>
      <c r="D723" s="5" t="s">
        <v>35</v>
      </c>
      <c r="E723" s="5"/>
      <c r="F723" s="6" t="s">
        <v>4434</v>
      </c>
      <c r="G723" s="6"/>
      <c r="H723" s="6" t="s">
        <v>4435</v>
      </c>
      <c r="I723" s="5" t="s">
        <v>38</v>
      </c>
      <c r="J723" s="5" t="s">
        <v>52</v>
      </c>
      <c r="K723" s="6" t="s">
        <v>4436</v>
      </c>
      <c r="L723" s="6" t="s">
        <v>4431</v>
      </c>
      <c r="M723" s="5" t="s">
        <v>41</v>
      </c>
      <c r="N723" s="6" t="s">
        <v>4437</v>
      </c>
      <c r="O723" s="6" t="s">
        <v>4438</v>
      </c>
      <c r="P723" s="8" t="s">
        <v>4426</v>
      </c>
      <c r="Q723" s="5"/>
      <c r="R723" s="8"/>
      <c r="S723" s="8"/>
      <c r="T723" s="8"/>
      <c r="U723" s="8"/>
      <c r="V723" s="8"/>
      <c r="W723" s="8"/>
      <c r="X723" s="8"/>
      <c r="Y723" s="5" t="s">
        <v>4093</v>
      </c>
      <c r="Z723" s="10" t="str">
        <f aca="false">REPLACE(AA723,SEARCH("M5-",AA723),LEN(AB723),AC723)</f>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AA723" s="10" t="s">
        <v>4439</v>
      </c>
      <c r="AB723" s="8" t="str">
        <f aca="false">IF(D723&lt;&gt;"No hacer",CONCATENATE(A723,"-",LEFT(C723),"-",IF(A722&lt;&gt;A723,1,IF(C722=C723,RIGHT(AB722)+1,1))))</f>
        <v>M5-NyO-6a-A-1</v>
      </c>
      <c r="AC723" s="8" t="str">
        <f aca="false">CONCATENATE(AB723,"-BR")</f>
        <v>M5-NyO-6a-A-1-BR</v>
      </c>
      <c r="AD723" s="5" t="s">
        <v>46</v>
      </c>
      <c r="AE723" s="5" t="s">
        <v>351</v>
      </c>
      <c r="AF723" s="5" t="s">
        <v>47</v>
      </c>
    </row>
    <row r="724" customFormat="false" ht="75" hidden="false" customHeight="true" outlineLevel="0" collapsed="false">
      <c r="A724" s="5" t="s">
        <v>4418</v>
      </c>
      <c r="B724" s="6" t="s">
        <v>4419</v>
      </c>
      <c r="C724" s="5" t="s">
        <v>58</v>
      </c>
      <c r="D724" s="5" t="s">
        <v>35</v>
      </c>
      <c r="E724" s="5"/>
      <c r="F724" s="6" t="s">
        <v>4440</v>
      </c>
      <c r="G724" s="6"/>
      <c r="H724" s="6" t="s">
        <v>4441</v>
      </c>
      <c r="I724" s="5" t="s">
        <v>38</v>
      </c>
      <c r="J724" s="5" t="s">
        <v>52</v>
      </c>
      <c r="K724" s="6" t="s">
        <v>4430</v>
      </c>
      <c r="L724" s="6" t="s">
        <v>4431</v>
      </c>
      <c r="M724" s="5" t="s">
        <v>41</v>
      </c>
      <c r="N724" s="6" t="s">
        <v>4437</v>
      </c>
      <c r="O724" s="6" t="s">
        <v>4442</v>
      </c>
      <c r="P724" s="8" t="s">
        <v>4426</v>
      </c>
      <c r="Q724" s="5"/>
      <c r="R724" s="8"/>
      <c r="S724" s="8"/>
      <c r="T724" s="8"/>
      <c r="U724" s="8"/>
      <c r="V724" s="8"/>
      <c r="W724" s="8"/>
      <c r="X724" s="8"/>
      <c r="Y724" s="5" t="s">
        <v>4093</v>
      </c>
      <c r="Z724" s="10" t="str">
        <f aca="false">REPLACE(AA724,SEARCH("M5-",AA724),LEN(AB724),AC724)</f>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AA724" s="10" t="s">
        <v>4443</v>
      </c>
      <c r="AB724" s="8" t="str">
        <f aca="false">IF(D724&lt;&gt;"No hacer",CONCATENATE(A724,"-",LEFT(C724),"-",IF(A723&lt;&gt;A724,1,IF(C723=C724,RIGHT(AB723)+1,1))))</f>
        <v>M5-NyO-6a-A-2</v>
      </c>
      <c r="AC724" s="8" t="str">
        <f aca="false">CONCATENATE(AB724,"-BR")</f>
        <v>M5-NyO-6a-A-2-BR</v>
      </c>
      <c r="AD724" s="5" t="s">
        <v>46</v>
      </c>
      <c r="AE724" s="5" t="s">
        <v>351</v>
      </c>
      <c r="AF724" s="5" t="s">
        <v>47</v>
      </c>
    </row>
    <row r="725" customFormat="false" ht="75" hidden="false" customHeight="true" outlineLevel="0" collapsed="false">
      <c r="A725" s="5" t="s">
        <v>4418</v>
      </c>
      <c r="B725" s="6" t="s">
        <v>4419</v>
      </c>
      <c r="C725" s="5" t="s">
        <v>58</v>
      </c>
      <c r="D725" s="5" t="s">
        <v>35</v>
      </c>
      <c r="E725" s="5"/>
      <c r="F725" s="6" t="s">
        <v>4444</v>
      </c>
      <c r="G725" s="6"/>
      <c r="H725" s="6" t="s">
        <v>4445</v>
      </c>
      <c r="I725" s="5" t="s">
        <v>38</v>
      </c>
      <c r="J725" s="5" t="s">
        <v>52</v>
      </c>
      <c r="K725" s="6" t="s">
        <v>4446</v>
      </c>
      <c r="L725" s="6" t="s">
        <v>4431</v>
      </c>
      <c r="M725" s="5" t="s">
        <v>41</v>
      </c>
      <c r="N725" s="6" t="s">
        <v>4437</v>
      </c>
      <c r="O725" s="6" t="s">
        <v>4447</v>
      </c>
      <c r="P725" s="8" t="s">
        <v>4426</v>
      </c>
      <c r="Q725" s="5"/>
      <c r="R725" s="8"/>
      <c r="S725" s="8"/>
      <c r="T725" s="8"/>
      <c r="U725" s="8"/>
      <c r="V725" s="8"/>
      <c r="W725" s="8"/>
      <c r="X725" s="8"/>
      <c r="Y725" s="5" t="s">
        <v>4093</v>
      </c>
      <c r="Z725" s="10" t="str">
        <f aca="false">REPLACE(AA725,SEARCH("M5-",AA725),LEN(AB725),AC725)</f>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AA725" s="10" t="s">
        <v>4448</v>
      </c>
      <c r="AB725" s="8" t="str">
        <f aca="false">IF(D725&lt;&gt;"No hacer",CONCATENATE(A725,"-",LEFT(C725),"-",IF(A724&lt;&gt;A725,1,IF(C724=C725,RIGHT(AB724)+1,1))))</f>
        <v>M5-NyO-6a-A-3</v>
      </c>
      <c r="AC725" s="8" t="str">
        <f aca="false">CONCATENATE(AB725,"-BR")</f>
        <v>M5-NyO-6a-A-3-BR</v>
      </c>
      <c r="AD725" s="5" t="s">
        <v>46</v>
      </c>
      <c r="AE725" s="5" t="s">
        <v>351</v>
      </c>
      <c r="AF725" s="5" t="s">
        <v>47</v>
      </c>
    </row>
    <row r="726" customFormat="false" ht="75" hidden="false" customHeight="true" outlineLevel="0" collapsed="false">
      <c r="A726" s="5" t="s">
        <v>4418</v>
      </c>
      <c r="B726" s="6" t="s">
        <v>4419</v>
      </c>
      <c r="C726" s="5" t="s">
        <v>58</v>
      </c>
      <c r="D726" s="5" t="s">
        <v>35</v>
      </c>
      <c r="E726" s="5"/>
      <c r="F726" s="6" t="s">
        <v>4449</v>
      </c>
      <c r="G726" s="6"/>
      <c r="H726" s="6" t="s">
        <v>4450</v>
      </c>
      <c r="I726" s="5" t="s">
        <v>38</v>
      </c>
      <c r="J726" s="5" t="s">
        <v>52</v>
      </c>
      <c r="K726" s="6" t="s">
        <v>4451</v>
      </c>
      <c r="L726" s="6" t="s">
        <v>4431</v>
      </c>
      <c r="M726" s="5" t="s">
        <v>41</v>
      </c>
      <c r="N726" s="6" t="s">
        <v>4452</v>
      </c>
      <c r="O726" s="6" t="s">
        <v>4453</v>
      </c>
      <c r="P726" s="8" t="s">
        <v>4426</v>
      </c>
      <c r="Q726" s="5"/>
      <c r="R726" s="8"/>
      <c r="S726" s="8"/>
      <c r="T726" s="8"/>
      <c r="U726" s="8"/>
      <c r="V726" s="8"/>
      <c r="W726" s="8"/>
      <c r="X726" s="8"/>
      <c r="Y726" s="5" t="s">
        <v>4093</v>
      </c>
      <c r="Z726" s="10" t="str">
        <f aca="false">REPLACE(AA726,SEARCH("M5-",AA726),LEN(AB726),AC726)</f>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AA726" s="10" t="s">
        <v>4454</v>
      </c>
      <c r="AB726" s="8" t="str">
        <f aca="false">IF(D726&lt;&gt;"No hacer",CONCATENATE(A726,"-",LEFT(C726),"-",IF(A725&lt;&gt;A726,1,IF(C725=C726,RIGHT(AB725)+1,1))))</f>
        <v>M5-NyO-6a-A-4</v>
      </c>
      <c r="AC726" s="8" t="str">
        <f aca="false">CONCATENATE(AB726,"-BR")</f>
        <v>M5-NyO-6a-A-4-BR</v>
      </c>
      <c r="AD726" s="5" t="s">
        <v>46</v>
      </c>
      <c r="AE726" s="5" t="s">
        <v>351</v>
      </c>
      <c r="AF726" s="5" t="s">
        <v>47</v>
      </c>
    </row>
    <row r="727" customFormat="false" ht="75" hidden="false" customHeight="true" outlineLevel="0" collapsed="false">
      <c r="A727" s="5" t="s">
        <v>4418</v>
      </c>
      <c r="B727" s="6" t="s">
        <v>4419</v>
      </c>
      <c r="C727" s="5" t="s">
        <v>58</v>
      </c>
      <c r="D727" s="5" t="s">
        <v>35</v>
      </c>
      <c r="E727" s="5"/>
      <c r="F727" s="6" t="s">
        <v>4455</v>
      </c>
      <c r="G727" s="6"/>
      <c r="H727" s="6" t="s">
        <v>4456</v>
      </c>
      <c r="I727" s="5" t="s">
        <v>38</v>
      </c>
      <c r="J727" s="5" t="s">
        <v>52</v>
      </c>
      <c r="K727" s="6" t="s">
        <v>4457</v>
      </c>
      <c r="L727" s="6" t="s">
        <v>4431</v>
      </c>
      <c r="M727" s="5" t="s">
        <v>41</v>
      </c>
      <c r="N727" s="6" t="s">
        <v>4437</v>
      </c>
      <c r="O727" s="6" t="s">
        <v>4458</v>
      </c>
      <c r="P727" s="8" t="s">
        <v>4426</v>
      </c>
      <c r="Q727" s="5"/>
      <c r="R727" s="8"/>
      <c r="S727" s="8"/>
      <c r="T727" s="8"/>
      <c r="U727" s="8"/>
      <c r="V727" s="8"/>
      <c r="W727" s="8"/>
      <c r="X727" s="8"/>
      <c r="Y727" s="5" t="s">
        <v>4093</v>
      </c>
      <c r="Z727" s="10" t="str">
        <f aca="false">REPLACE(AA727,SEARCH("M5-",AA727),LEN(AB727),AC727)</f>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AA727" s="10" t="s">
        <v>4459</v>
      </c>
      <c r="AB727" s="8" t="str">
        <f aca="false">IF(D727&lt;&gt;"No hacer",CONCATENATE(A727,"-",LEFT(C727),"-",IF(A726&lt;&gt;A727,1,IF(C726=C727,RIGHT(AB726)+1,1))))</f>
        <v>M5-NyO-6a-A-5</v>
      </c>
      <c r="AC727" s="8" t="str">
        <f aca="false">CONCATENATE(AB727,"-BR")</f>
        <v>M5-NyO-6a-A-5-BR</v>
      </c>
      <c r="AD727" s="5" t="s">
        <v>46</v>
      </c>
      <c r="AE727" s="5" t="s">
        <v>351</v>
      </c>
      <c r="AF727" s="5" t="s">
        <v>47</v>
      </c>
    </row>
    <row r="728" customFormat="false" ht="75" hidden="false" customHeight="true" outlineLevel="0" collapsed="false">
      <c r="A728" s="5" t="s">
        <v>4460</v>
      </c>
      <c r="B728" s="6" t="s">
        <v>4461</v>
      </c>
      <c r="C728" s="5" t="s">
        <v>34</v>
      </c>
      <c r="D728" s="5" t="s">
        <v>35</v>
      </c>
      <c r="E728" s="5"/>
      <c r="F728" s="6" t="s">
        <v>4462</v>
      </c>
      <c r="G728" s="6"/>
      <c r="H728" s="6" t="s">
        <v>4463</v>
      </c>
      <c r="I728" s="5" t="s">
        <v>38</v>
      </c>
      <c r="J728" s="5" t="s">
        <v>297</v>
      </c>
      <c r="K728" s="6" t="s">
        <v>4464</v>
      </c>
      <c r="L728" s="6" t="s">
        <v>4465</v>
      </c>
      <c r="M728" s="5" t="s">
        <v>41</v>
      </c>
      <c r="N728" s="6" t="s">
        <v>4466</v>
      </c>
      <c r="O728" s="6" t="s">
        <v>4467</v>
      </c>
      <c r="P728" s="8"/>
      <c r="Q728" s="5"/>
      <c r="R728" s="8"/>
      <c r="S728" s="8"/>
      <c r="T728" s="8"/>
      <c r="U728" s="8"/>
      <c r="V728" s="8"/>
      <c r="W728" s="8"/>
      <c r="X728" s="8"/>
      <c r="Y728" s="5" t="s">
        <v>4093</v>
      </c>
      <c r="Z728" s="10" t="str">
        <f aca="false">REPLACE(AA728,SEARCH("M5-",AA728),LEN(AB728),AC728)</f>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8" s="10" t="s">
        <v>4468</v>
      </c>
      <c r="AB728" s="8" t="str">
        <f aca="false">IF(D728&lt;&gt;"No hacer",CONCATENATE(A728,"-",LEFT(C728),"-",IF(A727&lt;&gt;A728,1,IF(C727=C728,RIGHT(AB727)+1,1))))</f>
        <v>M5-NyO-6b-I-1</v>
      </c>
      <c r="AC728" s="8" t="str">
        <f aca="false">CONCATENATE(AB728,"-BR")</f>
        <v>M5-NyO-6b-I-1-BR</v>
      </c>
      <c r="AD728" s="5" t="s">
        <v>46</v>
      </c>
      <c r="AE728" s="5" t="s">
        <v>351</v>
      </c>
      <c r="AF728" s="5" t="s">
        <v>47</v>
      </c>
    </row>
    <row r="729" customFormat="false" ht="75" hidden="false" customHeight="true" outlineLevel="0" collapsed="false">
      <c r="A729" s="5" t="s">
        <v>4460</v>
      </c>
      <c r="B729" s="6" t="s">
        <v>4461</v>
      </c>
      <c r="C729" s="5" t="s">
        <v>34</v>
      </c>
      <c r="D729" s="5" t="s">
        <v>35</v>
      </c>
      <c r="E729" s="5"/>
      <c r="F729" s="6" t="s">
        <v>4469</v>
      </c>
      <c r="G729" s="6"/>
      <c r="H729" s="6" t="s">
        <v>4463</v>
      </c>
      <c r="I729" s="5" t="s">
        <v>38</v>
      </c>
      <c r="J729" s="5" t="s">
        <v>297</v>
      </c>
      <c r="K729" s="6" t="s">
        <v>4464</v>
      </c>
      <c r="L729" s="6" t="s">
        <v>4470</v>
      </c>
      <c r="M729" s="5" t="s">
        <v>41</v>
      </c>
      <c r="N729" s="6" t="s">
        <v>4471</v>
      </c>
      <c r="O729" s="6" t="s">
        <v>4472</v>
      </c>
      <c r="P729" s="8"/>
      <c r="Q729" s="5"/>
      <c r="R729" s="8"/>
      <c r="S729" s="8"/>
      <c r="T729" s="8"/>
      <c r="U729" s="8"/>
      <c r="V729" s="8"/>
      <c r="W729" s="8"/>
      <c r="X729" s="8"/>
      <c r="Y729" s="5" t="s">
        <v>4093</v>
      </c>
      <c r="Z729" s="10" t="str">
        <f aca="false">REPLACE(AA729,SEARCH("M5-",AA729),LEN(AB729),AC729)</f>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AA729" s="10" t="s">
        <v>4473</v>
      </c>
      <c r="AB729" s="8" t="str">
        <f aca="false">IF(D729&lt;&gt;"No hacer",CONCATENATE(A729,"-",LEFT(C729),"-",IF(A728&lt;&gt;A729,1,IF(C728=C729,RIGHT(AB728)+1,1))))</f>
        <v>M5-NyO-6b-I-2</v>
      </c>
      <c r="AC729" s="8" t="str">
        <f aca="false">CONCATENATE(AB729,"-BR")</f>
        <v>M5-NyO-6b-I-2-BR</v>
      </c>
      <c r="AD729" s="5" t="s">
        <v>46</v>
      </c>
      <c r="AE729" s="5" t="s">
        <v>351</v>
      </c>
      <c r="AF729" s="5" t="s">
        <v>47</v>
      </c>
    </row>
    <row r="730" customFormat="false" ht="75" hidden="false" customHeight="true" outlineLevel="0" collapsed="false">
      <c r="A730" s="5" t="s">
        <v>4460</v>
      </c>
      <c r="B730" s="6" t="s">
        <v>4461</v>
      </c>
      <c r="C730" s="5" t="s">
        <v>48</v>
      </c>
      <c r="D730" s="5" t="s">
        <v>35</v>
      </c>
      <c r="E730" s="5"/>
      <c r="F730" s="6" t="s">
        <v>4474</v>
      </c>
      <c r="G730" s="6"/>
      <c r="H730" s="6" t="s">
        <v>4475</v>
      </c>
      <c r="I730" s="5" t="s">
        <v>38</v>
      </c>
      <c r="J730" s="5" t="s">
        <v>52</v>
      </c>
      <c r="K730" s="6" t="s">
        <v>4476</v>
      </c>
      <c r="L730" s="6" t="s">
        <v>4477</v>
      </c>
      <c r="M730" s="11" t="s">
        <v>41</v>
      </c>
      <c r="N730" s="6" t="s">
        <v>4478</v>
      </c>
      <c r="O730" s="6" t="s">
        <v>4467</v>
      </c>
      <c r="P730" s="8"/>
      <c r="Q730" s="5"/>
      <c r="R730" s="8"/>
      <c r="S730" s="8"/>
      <c r="T730" s="8"/>
      <c r="U730" s="8"/>
      <c r="V730" s="8"/>
      <c r="W730" s="8"/>
      <c r="X730" s="8"/>
      <c r="Y730" s="5" t="s">
        <v>4093</v>
      </c>
      <c r="Z730" s="10" t="str">
        <f aca="false">REPLACE(AA730,SEARCH("M5-",AA730),LEN(AB730),AC730)</f>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0" s="10" t="s">
        <v>4479</v>
      </c>
      <c r="AB730" s="8" t="str">
        <f aca="false">IF(D730&lt;&gt;"No hacer",CONCATENATE(A730,"-",LEFT(C730),"-",IF(A729&lt;&gt;A730,1,IF(C729=C730,RIGHT(AB729)+1,1))))</f>
        <v>M5-NyO-6b-E-1</v>
      </c>
      <c r="AC730" s="8" t="str">
        <f aca="false">CONCATENATE(AB730,"-BR")</f>
        <v>M5-NyO-6b-E-1-BR</v>
      </c>
      <c r="AD730" s="5" t="s">
        <v>46</v>
      </c>
      <c r="AE730" s="5" t="s">
        <v>351</v>
      </c>
      <c r="AF730" s="5" t="s">
        <v>47</v>
      </c>
    </row>
    <row r="731" customFormat="false" ht="75" hidden="false" customHeight="true" outlineLevel="0" collapsed="false">
      <c r="A731" s="5" t="s">
        <v>4460</v>
      </c>
      <c r="B731" s="6" t="s">
        <v>4461</v>
      </c>
      <c r="C731" s="5" t="s">
        <v>48</v>
      </c>
      <c r="D731" s="5" t="s">
        <v>35</v>
      </c>
      <c r="E731" s="5"/>
      <c r="F731" s="6" t="s">
        <v>4480</v>
      </c>
      <c r="G731" s="6"/>
      <c r="H731" s="6" t="s">
        <v>4475</v>
      </c>
      <c r="I731" s="5" t="s">
        <v>38</v>
      </c>
      <c r="J731" s="5" t="s">
        <v>52</v>
      </c>
      <c r="K731" s="6" t="s">
        <v>4476</v>
      </c>
      <c r="L731" s="6" t="s">
        <v>4477</v>
      </c>
      <c r="M731" s="11" t="s">
        <v>41</v>
      </c>
      <c r="N731" s="6" t="s">
        <v>4481</v>
      </c>
      <c r="O731" s="6" t="s">
        <v>4472</v>
      </c>
      <c r="P731" s="8"/>
      <c r="Q731" s="5"/>
      <c r="R731" s="8"/>
      <c r="S731" s="8"/>
      <c r="T731" s="8"/>
      <c r="U731" s="8"/>
      <c r="V731" s="8"/>
      <c r="W731" s="8"/>
      <c r="X731" s="8"/>
      <c r="Y731" s="5" t="s">
        <v>4093</v>
      </c>
      <c r="Z731" s="10" t="str">
        <f aca="false">REPLACE(AA731,SEARCH("M5-",AA731),LEN(AB731),AC731)</f>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AA731" s="10" t="s">
        <v>4482</v>
      </c>
      <c r="AB731" s="8" t="str">
        <f aca="false">IF(D731&lt;&gt;"No hacer",CONCATENATE(A731,"-",LEFT(C731),"-",IF(A730&lt;&gt;A731,1,IF(C730=C731,RIGHT(AB730)+1,1))))</f>
        <v>M5-NyO-6b-E-2</v>
      </c>
      <c r="AC731" s="8" t="str">
        <f aca="false">CONCATENATE(AB731,"-BR")</f>
        <v>M5-NyO-6b-E-2-BR</v>
      </c>
      <c r="AD731" s="5" t="s">
        <v>46</v>
      </c>
      <c r="AE731" s="5" t="s">
        <v>351</v>
      </c>
      <c r="AF731" s="5" t="s">
        <v>47</v>
      </c>
    </row>
    <row r="732" customFormat="false" ht="75" hidden="false" customHeight="true" outlineLevel="0" collapsed="false">
      <c r="A732" s="5" t="s">
        <v>4460</v>
      </c>
      <c r="B732" s="6" t="s">
        <v>4461</v>
      </c>
      <c r="C732" s="5" t="s">
        <v>58</v>
      </c>
      <c r="D732" s="5" t="s">
        <v>35</v>
      </c>
      <c r="E732" s="5"/>
      <c r="F732" s="6" t="s">
        <v>4483</v>
      </c>
      <c r="G732" s="6"/>
      <c r="H732" s="6" t="s">
        <v>4484</v>
      </c>
      <c r="I732" s="5" t="s">
        <v>38</v>
      </c>
      <c r="J732" s="5" t="s">
        <v>52</v>
      </c>
      <c r="K732" s="6" t="s">
        <v>4476</v>
      </c>
      <c r="L732" s="6" t="s">
        <v>4477</v>
      </c>
      <c r="M732" s="5" t="s">
        <v>63</v>
      </c>
      <c r="N732" s="8"/>
      <c r="O732" s="8"/>
      <c r="P732" s="8"/>
      <c r="Q732" s="5"/>
      <c r="R732" s="6"/>
      <c r="S732" s="6" t="s">
        <v>4485</v>
      </c>
      <c r="T732" s="6" t="s">
        <v>4486</v>
      </c>
      <c r="U732" s="6" t="s">
        <v>4487</v>
      </c>
      <c r="V732" s="6" t="s">
        <v>4488</v>
      </c>
      <c r="W732" s="6" t="s">
        <v>4489</v>
      </c>
      <c r="X732" s="6"/>
      <c r="Y732" s="5" t="s">
        <v>4093</v>
      </c>
      <c r="Z732" s="10" t="str">
        <f aca="false">REPLACE(AA732,SEARCH("M5-",AA732),LEN(AB732),AC732)</f>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AA732" s="10" t="s">
        <v>4490</v>
      </c>
      <c r="AB732" s="8" t="str">
        <f aca="false">IF(D732&lt;&gt;"No hacer",CONCATENATE(A732,"-",LEFT(C732),"-",IF(A731&lt;&gt;A732,1,IF(C731=C732,RIGHT(AB731)+1,1))))</f>
        <v>M5-NyO-6b-A-1</v>
      </c>
      <c r="AC732" s="8" t="str">
        <f aca="false">CONCATENATE(AB732,"-BR")</f>
        <v>M5-NyO-6b-A-1-BR</v>
      </c>
      <c r="AD732" s="5" t="s">
        <v>46</v>
      </c>
      <c r="AE732" s="5" t="s">
        <v>351</v>
      </c>
      <c r="AF732" s="5" t="s">
        <v>47</v>
      </c>
    </row>
    <row r="733" customFormat="false" ht="75" hidden="false" customHeight="true" outlineLevel="0" collapsed="false">
      <c r="A733" s="5" t="s">
        <v>4460</v>
      </c>
      <c r="B733" s="6" t="s">
        <v>4461</v>
      </c>
      <c r="C733" s="5" t="s">
        <v>58</v>
      </c>
      <c r="D733" s="5" t="s">
        <v>35</v>
      </c>
      <c r="E733" s="5"/>
      <c r="F733" s="6" t="s">
        <v>4491</v>
      </c>
      <c r="G733" s="6"/>
      <c r="H733" s="6" t="s">
        <v>4492</v>
      </c>
      <c r="I733" s="5" t="s">
        <v>38</v>
      </c>
      <c r="J733" s="5" t="s">
        <v>52</v>
      </c>
      <c r="K733" s="6" t="s">
        <v>4493</v>
      </c>
      <c r="L733" s="6" t="s">
        <v>4477</v>
      </c>
      <c r="M733" s="5" t="s">
        <v>63</v>
      </c>
      <c r="N733" s="8"/>
      <c r="O733" s="8"/>
      <c r="P733" s="8"/>
      <c r="Q733" s="5"/>
      <c r="R733" s="6"/>
      <c r="S733" s="6" t="s">
        <v>4494</v>
      </c>
      <c r="T733" s="6" t="s">
        <v>4495</v>
      </c>
      <c r="U733" s="6" t="s">
        <v>4496</v>
      </c>
      <c r="V733" s="6" t="s">
        <v>4497</v>
      </c>
      <c r="W733" s="6" t="s">
        <v>4498</v>
      </c>
      <c r="X733" s="6"/>
      <c r="Y733" s="5" t="s">
        <v>4093</v>
      </c>
      <c r="Z733" s="10" t="str">
        <f aca="false">REPLACE(AA733,SEARCH("M5-",AA733),LEN(AB733),AC733)</f>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AA733" s="10" t="s">
        <v>4499</v>
      </c>
      <c r="AB733" s="8" t="str">
        <f aca="false">IF(D733&lt;&gt;"No hacer",CONCATENATE(A733,"-",LEFT(C733),"-",IF(A732&lt;&gt;A733,1,IF(C732=C733,RIGHT(AB732)+1,1))))</f>
        <v>M5-NyO-6b-A-2</v>
      </c>
      <c r="AC733" s="8" t="str">
        <f aca="false">CONCATENATE(AB733,"-BR")</f>
        <v>M5-NyO-6b-A-2-BR</v>
      </c>
      <c r="AD733" s="5" t="s">
        <v>46</v>
      </c>
      <c r="AE733" s="5" t="s">
        <v>351</v>
      </c>
      <c r="AF733" s="5" t="s">
        <v>47</v>
      </c>
    </row>
    <row r="734" customFormat="false" ht="75" hidden="false" customHeight="true" outlineLevel="0" collapsed="false">
      <c r="A734" s="5" t="s">
        <v>4460</v>
      </c>
      <c r="B734" s="6" t="s">
        <v>4461</v>
      </c>
      <c r="C734" s="5" t="s">
        <v>58</v>
      </c>
      <c r="D734" s="5" t="s">
        <v>35</v>
      </c>
      <c r="E734" s="5"/>
      <c r="F734" s="6" t="s">
        <v>4500</v>
      </c>
      <c r="G734" s="6"/>
      <c r="H734" s="6" t="s">
        <v>4501</v>
      </c>
      <c r="I734" s="5" t="s">
        <v>38</v>
      </c>
      <c r="J734" s="5" t="s">
        <v>52</v>
      </c>
      <c r="K734" s="6" t="s">
        <v>4502</v>
      </c>
      <c r="L734" s="6" t="s">
        <v>4477</v>
      </c>
      <c r="M734" s="5" t="s">
        <v>63</v>
      </c>
      <c r="N734" s="8"/>
      <c r="O734" s="8"/>
      <c r="P734" s="8"/>
      <c r="Q734" s="5"/>
      <c r="R734" s="6"/>
      <c r="S734" s="6" t="s">
        <v>4503</v>
      </c>
      <c r="T734" s="6" t="s">
        <v>4504</v>
      </c>
      <c r="U734" s="6" t="s">
        <v>4496</v>
      </c>
      <c r="V734" s="6" t="s">
        <v>4497</v>
      </c>
      <c r="W734" s="6" t="s">
        <v>4505</v>
      </c>
      <c r="X734" s="6"/>
      <c r="Y734" s="5" t="s">
        <v>4093</v>
      </c>
      <c r="Z734" s="10" t="str">
        <f aca="false">REPLACE(AA734,SEARCH("M5-",AA734),LEN(AB734),AC734)</f>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AA734" s="10" t="s">
        <v>4506</v>
      </c>
      <c r="AB734" s="8" t="str">
        <f aca="false">IF(D734&lt;&gt;"No hacer",CONCATENATE(A734,"-",LEFT(C734),"-",IF(A733&lt;&gt;A734,1,IF(C733=C734,RIGHT(AB733)+1,1))))</f>
        <v>M5-NyO-6b-A-3</v>
      </c>
      <c r="AC734" s="8" t="str">
        <f aca="false">CONCATENATE(AB734,"-BR")</f>
        <v>M5-NyO-6b-A-3-BR</v>
      </c>
      <c r="AD734" s="5" t="s">
        <v>46</v>
      </c>
      <c r="AE734" s="5" t="s">
        <v>351</v>
      </c>
      <c r="AF734" s="5" t="s">
        <v>47</v>
      </c>
    </row>
    <row r="735" customFormat="false" ht="75" hidden="false" customHeight="true" outlineLevel="0" collapsed="false">
      <c r="A735" s="5" t="s">
        <v>4460</v>
      </c>
      <c r="B735" s="6" t="s">
        <v>4461</v>
      </c>
      <c r="C735" s="5" t="s">
        <v>58</v>
      </c>
      <c r="D735" s="5" t="s">
        <v>35</v>
      </c>
      <c r="E735" s="5"/>
      <c r="F735" s="6" t="s">
        <v>4507</v>
      </c>
      <c r="G735" s="6"/>
      <c r="H735" s="6" t="s">
        <v>4508</v>
      </c>
      <c r="I735" s="5" t="s">
        <v>38</v>
      </c>
      <c r="J735" s="5" t="s">
        <v>52</v>
      </c>
      <c r="K735" s="6" t="s">
        <v>4509</v>
      </c>
      <c r="L735" s="6" t="s">
        <v>4477</v>
      </c>
      <c r="M735" s="5" t="s">
        <v>63</v>
      </c>
      <c r="N735" s="8"/>
      <c r="O735" s="8"/>
      <c r="P735" s="8"/>
      <c r="Q735" s="5"/>
      <c r="R735" s="6"/>
      <c r="S735" s="6" t="s">
        <v>4510</v>
      </c>
      <c r="T735" s="6" t="s">
        <v>4511</v>
      </c>
      <c r="U735" s="6" t="s">
        <v>4496</v>
      </c>
      <c r="V735" s="6" t="s">
        <v>4497</v>
      </c>
      <c r="W735" s="6" t="s">
        <v>4512</v>
      </c>
      <c r="X735" s="6"/>
      <c r="Y735" s="5" t="s">
        <v>4093</v>
      </c>
      <c r="Z735" s="10" t="str">
        <f aca="false">REPLACE(AA735,SEARCH("M5-",AA735),LEN(AB735),AC735)</f>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AA735" s="10" t="s">
        <v>4513</v>
      </c>
      <c r="AB735" s="8" t="str">
        <f aca="false">IF(D735&lt;&gt;"No hacer",CONCATENATE(A735,"-",LEFT(C735),"-",IF(A734&lt;&gt;A735,1,IF(C734=C735,RIGHT(AB734)+1,1))))</f>
        <v>M5-NyO-6b-A-4</v>
      </c>
      <c r="AC735" s="8" t="str">
        <f aca="false">CONCATENATE(AB735,"-BR")</f>
        <v>M5-NyO-6b-A-4-BR</v>
      </c>
      <c r="AD735" s="5" t="s">
        <v>46</v>
      </c>
      <c r="AE735" s="5" t="s">
        <v>351</v>
      </c>
      <c r="AF735" s="5" t="s">
        <v>47</v>
      </c>
    </row>
    <row r="736" customFormat="false" ht="75" hidden="false" customHeight="true" outlineLevel="0" collapsed="false">
      <c r="A736" s="5" t="s">
        <v>4460</v>
      </c>
      <c r="B736" s="6" t="s">
        <v>4461</v>
      </c>
      <c r="C736" s="5" t="s">
        <v>58</v>
      </c>
      <c r="D736" s="5" t="s">
        <v>35</v>
      </c>
      <c r="E736" s="5"/>
      <c r="F736" s="6" t="s">
        <v>4514</v>
      </c>
      <c r="G736" s="6"/>
      <c r="H736" s="6" t="s">
        <v>4515</v>
      </c>
      <c r="I736" s="5" t="s">
        <v>38</v>
      </c>
      <c r="J736" s="5" t="s">
        <v>52</v>
      </c>
      <c r="K736" s="8" t="s">
        <v>4516</v>
      </c>
      <c r="L736" s="6" t="s">
        <v>4477</v>
      </c>
      <c r="M736" s="5" t="s">
        <v>63</v>
      </c>
      <c r="N736" s="8"/>
      <c r="O736" s="8"/>
      <c r="P736" s="8"/>
      <c r="Q736" s="5"/>
      <c r="R736" s="6"/>
      <c r="S736" s="6" t="s">
        <v>4517</v>
      </c>
      <c r="T736" s="6" t="s">
        <v>4518</v>
      </c>
      <c r="U736" s="6" t="s">
        <v>4496</v>
      </c>
      <c r="V736" s="6" t="s">
        <v>4497</v>
      </c>
      <c r="W736" s="6" t="s">
        <v>4519</v>
      </c>
      <c r="X736" s="6"/>
      <c r="Y736" s="5" t="s">
        <v>4093</v>
      </c>
      <c r="Z736" s="10" t="str">
        <f aca="false">REPLACE(AA736,SEARCH("M5-",AA736),LEN(AB736),AC736)</f>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AA736" s="10" t="s">
        <v>4520</v>
      </c>
      <c r="AB736" s="8" t="str">
        <f aca="false">IF(D736&lt;&gt;"No hacer",CONCATENATE(A736,"-",LEFT(C736),"-",IF(A735&lt;&gt;A736,1,IF(C735=C736,RIGHT(AB735)+1,1))))</f>
        <v>M5-NyO-6b-A-5</v>
      </c>
      <c r="AC736" s="8" t="str">
        <f aca="false">CONCATENATE(AB736,"-BR")</f>
        <v>M5-NyO-6b-A-5-BR</v>
      </c>
      <c r="AD736" s="5" t="s">
        <v>46</v>
      </c>
      <c r="AE736" s="5" t="s">
        <v>351</v>
      </c>
      <c r="AF736" s="5" t="s">
        <v>47</v>
      </c>
    </row>
    <row r="737" customFormat="false" ht="75" hidden="false" customHeight="true" outlineLevel="0" collapsed="false">
      <c r="A737" s="5" t="s">
        <v>4521</v>
      </c>
      <c r="B737" s="6" t="s">
        <v>4522</v>
      </c>
      <c r="C737" s="5" t="s">
        <v>34</v>
      </c>
      <c r="D737" s="5" t="s">
        <v>35</v>
      </c>
      <c r="E737" s="5"/>
      <c r="F737" s="7" t="s">
        <v>4523</v>
      </c>
      <c r="G737" s="7"/>
      <c r="H737" s="7" t="s">
        <v>4524</v>
      </c>
      <c r="I737" s="11" t="s">
        <v>38</v>
      </c>
      <c r="J737" s="5" t="s">
        <v>586</v>
      </c>
      <c r="K737" s="6" t="s">
        <v>4525</v>
      </c>
      <c r="L737" s="6" t="s">
        <v>40</v>
      </c>
      <c r="M737" s="5" t="s">
        <v>41</v>
      </c>
      <c r="N737" s="8" t="s">
        <v>4526</v>
      </c>
      <c r="O737" s="8" t="s">
        <v>4527</v>
      </c>
      <c r="P737" s="8" t="s">
        <v>4528</v>
      </c>
      <c r="Q737" s="5"/>
      <c r="R737" s="8"/>
      <c r="S737" s="8"/>
      <c r="T737" s="8"/>
      <c r="U737" s="8"/>
      <c r="V737" s="8"/>
      <c r="W737" s="8"/>
      <c r="X737" s="8"/>
      <c r="Y737" s="5" t="s">
        <v>4093</v>
      </c>
      <c r="Z737" s="10" t="str">
        <f aca="false">REPLACE(AA737,SEARCH("M5-",AA737),LEN(AB737),AC737)</f>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AA737" s="10" t="s">
        <v>4529</v>
      </c>
      <c r="AB737" s="8" t="str">
        <f aca="false">IF(D737&lt;&gt;"No hacer",CONCATENATE(A737,"-",LEFT(C737),"-",IF(A736&lt;&gt;A737,1,IF(C736=C737,RIGHT(AB736)+1,1))))</f>
        <v>M5-NyO-48a-I-1</v>
      </c>
      <c r="AC737" s="8" t="str">
        <f aca="false">CONCATENATE(AB737,"-BR")</f>
        <v>M5-NyO-48a-I-1-BR</v>
      </c>
      <c r="AD737" s="5" t="s">
        <v>46</v>
      </c>
      <c r="AE737" s="5" t="s">
        <v>351</v>
      </c>
      <c r="AF737" s="5" t="s">
        <v>47</v>
      </c>
    </row>
    <row r="738" customFormat="false" ht="75" hidden="false" customHeight="true" outlineLevel="0" collapsed="false">
      <c r="A738" s="5" t="s">
        <v>4521</v>
      </c>
      <c r="B738" s="6" t="s">
        <v>4522</v>
      </c>
      <c r="C738" s="5" t="s">
        <v>48</v>
      </c>
      <c r="D738" s="5" t="s">
        <v>35</v>
      </c>
      <c r="E738" s="5"/>
      <c r="F738" s="6" t="s">
        <v>4530</v>
      </c>
      <c r="G738" s="6"/>
      <c r="H738" s="6"/>
      <c r="I738" s="11" t="s">
        <v>38</v>
      </c>
      <c r="J738" s="5" t="s">
        <v>52</v>
      </c>
      <c r="K738" s="6" t="s">
        <v>4531</v>
      </c>
      <c r="L738" s="6" t="s">
        <v>4532</v>
      </c>
      <c r="M738" s="5" t="s">
        <v>41</v>
      </c>
      <c r="N738" s="8" t="s">
        <v>4526</v>
      </c>
      <c r="O738" s="8" t="s">
        <v>4533</v>
      </c>
      <c r="P738" s="8" t="s">
        <v>4528</v>
      </c>
      <c r="Q738" s="5"/>
      <c r="R738" s="8"/>
      <c r="S738" s="8"/>
      <c r="T738" s="8"/>
      <c r="U738" s="8"/>
      <c r="V738" s="8"/>
      <c r="W738" s="8"/>
      <c r="X738" s="8"/>
      <c r="Y738" s="5" t="s">
        <v>4093</v>
      </c>
      <c r="Z738" s="10" t="str">
        <f aca="false">REPLACE(AA738,SEARCH("M5-",AA738),LEN(AB738),AC738)</f>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AA738" s="10" t="s">
        <v>4534</v>
      </c>
      <c r="AB738" s="8" t="str">
        <f aca="false">IF(D738&lt;&gt;"No hacer",CONCATENATE(A738,"-",LEFT(C738),"-",IF(A737&lt;&gt;A738,1,IF(C737=C738,RIGHT(AB737)+1,1))))</f>
        <v>M5-NyO-48a-E-1</v>
      </c>
      <c r="AC738" s="8" t="str">
        <f aca="false">CONCATENATE(AB738,"-BR")</f>
        <v>M5-NyO-48a-E-1-BR</v>
      </c>
      <c r="AD738" s="5" t="s">
        <v>46</v>
      </c>
      <c r="AE738" s="5" t="s">
        <v>351</v>
      </c>
      <c r="AF738" s="5" t="s">
        <v>47</v>
      </c>
    </row>
    <row r="739" customFormat="false" ht="75" hidden="false" customHeight="true" outlineLevel="0" collapsed="false">
      <c r="A739" s="5" t="s">
        <v>4535</v>
      </c>
      <c r="B739" s="6" t="s">
        <v>4536</v>
      </c>
      <c r="C739" s="5" t="s">
        <v>34</v>
      </c>
      <c r="D739" s="5" t="s">
        <v>35</v>
      </c>
      <c r="E739" s="5"/>
      <c r="F739" s="6" t="s">
        <v>4537</v>
      </c>
      <c r="G739" s="6"/>
      <c r="H739" s="6"/>
      <c r="I739" s="11" t="s">
        <v>38</v>
      </c>
      <c r="J739" s="5" t="s">
        <v>2053</v>
      </c>
      <c r="K739" s="6" t="s">
        <v>4525</v>
      </c>
      <c r="L739" s="6" t="s">
        <v>40</v>
      </c>
      <c r="M739" s="11" t="s">
        <v>41</v>
      </c>
      <c r="N739" s="8" t="s">
        <v>4538</v>
      </c>
      <c r="O739" s="8" t="s">
        <v>4539</v>
      </c>
      <c r="P739" s="8" t="s">
        <v>4540</v>
      </c>
      <c r="Q739" s="5"/>
      <c r="R739" s="8"/>
      <c r="S739" s="8"/>
      <c r="T739" s="8"/>
      <c r="U739" s="8"/>
      <c r="V739" s="8"/>
      <c r="W739" s="8"/>
      <c r="X739" s="8"/>
      <c r="Y739" s="5" t="s">
        <v>4093</v>
      </c>
      <c r="Z739" s="10" t="str">
        <f aca="false">REPLACE(AA739,SEARCH("M5-",AA739),LEN(AB739),AC739)</f>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AA739" s="10" t="s">
        <v>4541</v>
      </c>
      <c r="AB739" s="8" t="str">
        <f aca="false">IF(D739&lt;&gt;"No hacer",CONCATENATE(A739,"-",LEFT(C739),"-",IF(A738&lt;&gt;A739,1,IF(C738=C739,RIGHT(AB738)+1,1))))</f>
        <v>M5-NyO-48b-I-1</v>
      </c>
      <c r="AC739" s="8" t="str">
        <f aca="false">CONCATENATE(AB739,"-BR")</f>
        <v>M5-NyO-48b-I-1-BR</v>
      </c>
      <c r="AD739" s="5" t="s">
        <v>46</v>
      </c>
      <c r="AE739" s="5" t="s">
        <v>351</v>
      </c>
      <c r="AF739" s="5" t="s">
        <v>47</v>
      </c>
    </row>
    <row r="740" customFormat="false" ht="75" hidden="false" customHeight="true" outlineLevel="0" collapsed="false">
      <c r="A740" s="5" t="s">
        <v>4535</v>
      </c>
      <c r="B740" s="6" t="s">
        <v>4536</v>
      </c>
      <c r="C740" s="5" t="s">
        <v>48</v>
      </c>
      <c r="D740" s="5" t="s">
        <v>35</v>
      </c>
      <c r="E740" s="5"/>
      <c r="F740" s="6" t="s">
        <v>4542</v>
      </c>
      <c r="G740" s="6"/>
      <c r="H740" s="6" t="s">
        <v>4543</v>
      </c>
      <c r="I740" s="11" t="s">
        <v>38</v>
      </c>
      <c r="J740" s="5" t="s">
        <v>52</v>
      </c>
      <c r="K740" s="6" t="s">
        <v>4544</v>
      </c>
      <c r="L740" s="6" t="s">
        <v>4545</v>
      </c>
      <c r="M740" s="11" t="s">
        <v>41</v>
      </c>
      <c r="N740" s="8" t="s">
        <v>4538</v>
      </c>
      <c r="O740" s="6" t="s">
        <v>4546</v>
      </c>
      <c r="P740" s="8"/>
      <c r="Q740" s="5"/>
      <c r="R740" s="8"/>
      <c r="S740" s="8"/>
      <c r="T740" s="8"/>
      <c r="U740" s="8"/>
      <c r="V740" s="8"/>
      <c r="W740" s="8"/>
      <c r="X740" s="8"/>
      <c r="Y740" s="5" t="s">
        <v>4093</v>
      </c>
      <c r="Z740" s="10" t="str">
        <f aca="false">REPLACE(AA740,SEARCH("M5-",AA740),LEN(AB740),AC740)</f>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AA740" s="10" t="s">
        <v>4547</v>
      </c>
      <c r="AB740" s="8" t="str">
        <f aca="false">IF(D740&lt;&gt;"No hacer",CONCATENATE(A740,"-",LEFT(C740),"-",IF(A739&lt;&gt;A740,1,IF(C739=C740,RIGHT(AB739)+1,1))))</f>
        <v>M5-NyO-48b-E-1</v>
      </c>
      <c r="AC740" s="8" t="str">
        <f aca="false">CONCATENATE(AB740,"-BR")</f>
        <v>M5-NyO-48b-E-1-BR</v>
      </c>
      <c r="AD740" s="5" t="s">
        <v>46</v>
      </c>
      <c r="AE740" s="5" t="s">
        <v>351</v>
      </c>
      <c r="AF740" s="5" t="s">
        <v>47</v>
      </c>
    </row>
    <row r="741" customFormat="false" ht="75" hidden="false" customHeight="true" outlineLevel="0" collapsed="false">
      <c r="A741" s="5" t="s">
        <v>4535</v>
      </c>
      <c r="B741" s="6" t="s">
        <v>4536</v>
      </c>
      <c r="C741" s="5" t="s">
        <v>48</v>
      </c>
      <c r="D741" s="5" t="s">
        <v>35</v>
      </c>
      <c r="E741" s="5"/>
      <c r="F741" s="6" t="s">
        <v>4548</v>
      </c>
      <c r="G741" s="6"/>
      <c r="H741" s="6" t="s">
        <v>4543</v>
      </c>
      <c r="I741" s="11" t="s">
        <v>38</v>
      </c>
      <c r="J741" s="5" t="s">
        <v>52</v>
      </c>
      <c r="K741" s="6" t="s">
        <v>4544</v>
      </c>
      <c r="L741" s="6" t="s">
        <v>4549</v>
      </c>
      <c r="M741" s="11" t="s">
        <v>41</v>
      </c>
      <c r="N741" s="8" t="s">
        <v>4538</v>
      </c>
      <c r="O741" s="6" t="s">
        <v>4550</v>
      </c>
      <c r="P741" s="8"/>
      <c r="Q741" s="5"/>
      <c r="R741" s="8"/>
      <c r="S741" s="8"/>
      <c r="T741" s="8"/>
      <c r="U741" s="8"/>
      <c r="V741" s="8"/>
      <c r="W741" s="8"/>
      <c r="X741" s="8"/>
      <c r="Y741" s="5" t="s">
        <v>4093</v>
      </c>
      <c r="Z741" s="10" t="str">
        <f aca="false">REPLACE(AA741,SEARCH("M5-",AA741),LEN(AB741),AC741)</f>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AA741" s="10" t="s">
        <v>4551</v>
      </c>
      <c r="AB741" s="8" t="str">
        <f aca="false">IF(D741&lt;&gt;"No hacer",CONCATENATE(A741,"-",LEFT(C741),"-",IF(A740&lt;&gt;A741,1,IF(C740=C741,RIGHT(AB740)+1,1))))</f>
        <v>M5-NyO-48b-E-2</v>
      </c>
      <c r="AC741" s="8" t="str">
        <f aca="false">CONCATENATE(AB741,"-BR")</f>
        <v>M5-NyO-48b-E-2-BR</v>
      </c>
      <c r="AD741" s="5" t="s">
        <v>46</v>
      </c>
      <c r="AE741" s="5" t="s">
        <v>351</v>
      </c>
      <c r="AF741" s="5" t="s">
        <v>47</v>
      </c>
    </row>
    <row r="742" customFormat="false" ht="75" hidden="false" customHeight="true" outlineLevel="0" collapsed="false">
      <c r="A742" s="5" t="s">
        <v>4552</v>
      </c>
      <c r="B742" s="6" t="s">
        <v>4553</v>
      </c>
      <c r="C742" s="5" t="s">
        <v>34</v>
      </c>
      <c r="D742" s="5" t="s">
        <v>35</v>
      </c>
      <c r="E742" s="5"/>
      <c r="F742" s="6" t="s">
        <v>4554</v>
      </c>
      <c r="G742" s="6"/>
      <c r="H742" s="6"/>
      <c r="I742" s="11" t="s">
        <v>38</v>
      </c>
      <c r="J742" s="5" t="s">
        <v>654</v>
      </c>
      <c r="K742" s="6" t="s">
        <v>4555</v>
      </c>
      <c r="L742" s="6" t="s">
        <v>4556</v>
      </c>
      <c r="M742" s="11" t="s">
        <v>41</v>
      </c>
      <c r="N742" s="6" t="s">
        <v>4557</v>
      </c>
      <c r="O742" s="6" t="s">
        <v>4558</v>
      </c>
      <c r="P742" s="8" t="s">
        <v>4559</v>
      </c>
      <c r="Q742" s="5"/>
      <c r="R742" s="8"/>
      <c r="S742" s="8"/>
      <c r="T742" s="8"/>
      <c r="U742" s="8"/>
      <c r="V742" s="8"/>
      <c r="W742" s="8"/>
      <c r="X742" s="8"/>
      <c r="Y742" s="5" t="s">
        <v>4093</v>
      </c>
      <c r="Z742" s="10" t="str">
        <f aca="false">REPLACE(AA742,SEARCH("M5-",AA742),LEN(AB742),AC742)</f>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AA742" s="10" t="s">
        <v>4560</v>
      </c>
      <c r="AB742" s="8" t="str">
        <f aca="false">IF(D742&lt;&gt;"No hacer",CONCATENATE(A742,"-",LEFT(C742),"-",IF(A741&lt;&gt;A742,1,IF(C741=C742,RIGHT(AB741)+1,1))))</f>
        <v>M5-NyO-7a-I-1</v>
      </c>
      <c r="AC742" s="8" t="str">
        <f aca="false">CONCATENATE(AB742,"-BR")</f>
        <v>M5-NyO-7a-I-1-BR</v>
      </c>
      <c r="AD742" s="5" t="s">
        <v>46</v>
      </c>
      <c r="AE742" s="5" t="s">
        <v>351</v>
      </c>
      <c r="AF742" s="5" t="s">
        <v>47</v>
      </c>
    </row>
    <row r="743" customFormat="false" ht="75" hidden="false" customHeight="true" outlineLevel="0" collapsed="false">
      <c r="A743" s="5" t="s">
        <v>4552</v>
      </c>
      <c r="B743" s="6" t="s">
        <v>4553</v>
      </c>
      <c r="C743" s="5" t="s">
        <v>48</v>
      </c>
      <c r="D743" s="5" t="s">
        <v>35</v>
      </c>
      <c r="E743" s="5"/>
      <c r="F743" s="6" t="s">
        <v>4561</v>
      </c>
      <c r="G743" s="6"/>
      <c r="H743" s="6"/>
      <c r="I743" s="11" t="s">
        <v>38</v>
      </c>
      <c r="J743" s="5" t="s">
        <v>52</v>
      </c>
      <c r="K743" s="6" t="s">
        <v>4562</v>
      </c>
      <c r="L743" s="7" t="s">
        <v>4563</v>
      </c>
      <c r="M743" s="11" t="s">
        <v>41</v>
      </c>
      <c r="N743" s="6" t="s">
        <v>4557</v>
      </c>
      <c r="O743" s="6" t="s">
        <v>4558</v>
      </c>
      <c r="P743" s="8" t="s">
        <v>4559</v>
      </c>
      <c r="Q743" s="5"/>
      <c r="R743" s="8"/>
      <c r="S743" s="8"/>
      <c r="T743" s="8"/>
      <c r="U743" s="8"/>
      <c r="V743" s="8"/>
      <c r="W743" s="8"/>
      <c r="X743" s="8"/>
      <c r="Y743" s="5" t="s">
        <v>4093</v>
      </c>
      <c r="Z743" s="10" t="str">
        <f aca="false">REPLACE(AA743,SEARCH("M5-",AA743),LEN(AB743),AC743)</f>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AA743" s="10" t="s">
        <v>4564</v>
      </c>
      <c r="AB743" s="8" t="str">
        <f aca="false">IF(D743&lt;&gt;"No hacer",CONCATENATE(A743,"-",LEFT(C743),"-",IF(A742&lt;&gt;A743,1,IF(C742=C743,RIGHT(AB742)+1,1))))</f>
        <v>M5-NyO-7a-E-1</v>
      </c>
      <c r="AC743" s="8" t="str">
        <f aca="false">CONCATENATE(AB743,"-BR")</f>
        <v>M5-NyO-7a-E-1-BR</v>
      </c>
      <c r="AD743" s="5" t="s">
        <v>46</v>
      </c>
      <c r="AE743" s="5" t="s">
        <v>351</v>
      </c>
      <c r="AF743" s="5" t="s">
        <v>47</v>
      </c>
    </row>
    <row r="744" customFormat="false" ht="75" hidden="false" customHeight="true" outlineLevel="0" collapsed="false">
      <c r="A744" s="5" t="s">
        <v>4552</v>
      </c>
      <c r="B744" s="6" t="s">
        <v>4553</v>
      </c>
      <c r="C744" s="5" t="s">
        <v>58</v>
      </c>
      <c r="D744" s="5" t="s">
        <v>35</v>
      </c>
      <c r="E744" s="5"/>
      <c r="F744" s="6" t="s">
        <v>4565</v>
      </c>
      <c r="G744" s="6"/>
      <c r="H744" s="6" t="s">
        <v>4566</v>
      </c>
      <c r="I744" s="11" t="s">
        <v>38</v>
      </c>
      <c r="J744" s="5" t="s">
        <v>52</v>
      </c>
      <c r="K744" s="6" t="s">
        <v>4567</v>
      </c>
      <c r="L744" s="6" t="s">
        <v>4568</v>
      </c>
      <c r="M744" s="11" t="s">
        <v>41</v>
      </c>
      <c r="N744" s="6" t="s">
        <v>4569</v>
      </c>
      <c r="O744" s="6" t="s">
        <v>4570</v>
      </c>
      <c r="P744" s="8" t="s">
        <v>4571</v>
      </c>
      <c r="Q744" s="5"/>
      <c r="R744" s="8"/>
      <c r="S744" s="8"/>
      <c r="T744" s="8"/>
      <c r="U744" s="8"/>
      <c r="V744" s="8"/>
      <c r="W744" s="8"/>
      <c r="X744" s="8"/>
      <c r="Y744" s="5" t="s">
        <v>4093</v>
      </c>
      <c r="Z744" s="10" t="str">
        <f aca="false">REPLACE(AA744,SEARCH("M5-",AA744),LEN(AB744),AC744)</f>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AA744" s="10" t="s">
        <v>4572</v>
      </c>
      <c r="AB744" s="8" t="str">
        <f aca="false">IF(D744&lt;&gt;"No hacer",CONCATENATE(A744,"-",LEFT(C744),"-",IF(A743&lt;&gt;A744,1,IF(C743=C744,RIGHT(AB743)+1,1))))</f>
        <v>M5-NyO-7a-A-1</v>
      </c>
      <c r="AC744" s="8" t="str">
        <f aca="false">CONCATENATE(AB744,"-BR")</f>
        <v>M5-NyO-7a-A-1-BR</v>
      </c>
      <c r="AD744" s="5" t="s">
        <v>46</v>
      </c>
      <c r="AE744" s="5" t="s">
        <v>351</v>
      </c>
      <c r="AF744" s="5" t="s">
        <v>47</v>
      </c>
    </row>
    <row r="745" customFormat="false" ht="75" hidden="false" customHeight="true" outlineLevel="0" collapsed="false">
      <c r="A745" s="5" t="s">
        <v>4552</v>
      </c>
      <c r="B745" s="6" t="s">
        <v>4553</v>
      </c>
      <c r="C745" s="5" t="s">
        <v>58</v>
      </c>
      <c r="D745" s="5" t="s">
        <v>35</v>
      </c>
      <c r="E745" s="5"/>
      <c r="F745" s="6" t="s">
        <v>4573</v>
      </c>
      <c r="G745" s="6"/>
      <c r="H745" s="6"/>
      <c r="I745" s="11" t="s">
        <v>38</v>
      </c>
      <c r="J745" s="5" t="s">
        <v>52</v>
      </c>
      <c r="K745" s="6" t="s">
        <v>4574</v>
      </c>
      <c r="L745" s="6" t="s">
        <v>3129</v>
      </c>
      <c r="M745" s="11" t="s">
        <v>41</v>
      </c>
      <c r="N745" s="6" t="s">
        <v>4557</v>
      </c>
      <c r="O745" s="6" t="s">
        <v>4575</v>
      </c>
      <c r="P745" s="8" t="s">
        <v>4559</v>
      </c>
      <c r="Q745" s="5"/>
      <c r="R745" s="8"/>
      <c r="S745" s="8"/>
      <c r="T745" s="8"/>
      <c r="U745" s="8"/>
      <c r="V745" s="8"/>
      <c r="W745" s="8"/>
      <c r="X745" s="8"/>
      <c r="Y745" s="5" t="s">
        <v>4093</v>
      </c>
      <c r="Z745" s="10" t="str">
        <f aca="false">REPLACE(AA745,SEARCH("M5-",AA745),LEN(AB745),AC745)</f>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AA745" s="10" t="s">
        <v>4576</v>
      </c>
      <c r="AB745" s="8" t="str">
        <f aca="false">IF(D745&lt;&gt;"No hacer",CONCATENATE(A745,"-",LEFT(C745),"-",IF(A744&lt;&gt;A745,1,IF(C744=C745,RIGHT(AB744)+1,1))))</f>
        <v>M5-NyO-7a-A-2</v>
      </c>
      <c r="AC745" s="8" t="str">
        <f aca="false">CONCATENATE(AB745,"-BR")</f>
        <v>M5-NyO-7a-A-2-BR</v>
      </c>
      <c r="AD745" s="5" t="s">
        <v>46</v>
      </c>
      <c r="AE745" s="5" t="s">
        <v>351</v>
      </c>
      <c r="AF745" s="5" t="s">
        <v>47</v>
      </c>
    </row>
    <row r="746" customFormat="false" ht="75" hidden="false" customHeight="true" outlineLevel="0" collapsed="false">
      <c r="A746" s="5" t="s">
        <v>4552</v>
      </c>
      <c r="B746" s="6" t="s">
        <v>4553</v>
      </c>
      <c r="C746" s="5" t="s">
        <v>58</v>
      </c>
      <c r="D746" s="5" t="s">
        <v>35</v>
      </c>
      <c r="E746" s="5"/>
      <c r="F746" s="6" t="s">
        <v>4577</v>
      </c>
      <c r="G746" s="6"/>
      <c r="H746" s="6"/>
      <c r="I746" s="11" t="s">
        <v>38</v>
      </c>
      <c r="J746" s="5" t="s">
        <v>52</v>
      </c>
      <c r="K746" s="6" t="s">
        <v>4578</v>
      </c>
      <c r="L746" s="7" t="s">
        <v>4563</v>
      </c>
      <c r="M746" s="11" t="s">
        <v>41</v>
      </c>
      <c r="N746" s="6" t="s">
        <v>4579</v>
      </c>
      <c r="O746" s="6" t="s">
        <v>4580</v>
      </c>
      <c r="P746" s="8" t="s">
        <v>4559</v>
      </c>
      <c r="Q746" s="5"/>
      <c r="R746" s="8"/>
      <c r="S746" s="8"/>
      <c r="T746" s="8"/>
      <c r="U746" s="8"/>
      <c r="V746" s="8"/>
      <c r="W746" s="8"/>
      <c r="X746" s="8"/>
      <c r="Y746" s="5" t="s">
        <v>4093</v>
      </c>
      <c r="Z746" s="10" t="str">
        <f aca="false">REPLACE(AA746,SEARCH("M5-",AA746),LEN(AB746),AC746)</f>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AA746" s="10" t="s">
        <v>4581</v>
      </c>
      <c r="AB746" s="8" t="str">
        <f aca="false">IF(D746&lt;&gt;"No hacer",CONCATENATE(A746,"-",LEFT(C746),"-",IF(A745&lt;&gt;A746,1,IF(C745=C746,RIGHT(AB745)+1,1))))</f>
        <v>M5-NyO-7a-A-3</v>
      </c>
      <c r="AC746" s="8" t="str">
        <f aca="false">CONCATENATE(AB746,"-BR")</f>
        <v>M5-NyO-7a-A-3-BR</v>
      </c>
      <c r="AD746" s="5" t="s">
        <v>46</v>
      </c>
      <c r="AE746" s="5" t="s">
        <v>351</v>
      </c>
      <c r="AF746" s="5" t="s">
        <v>47</v>
      </c>
    </row>
    <row r="747" customFormat="false" ht="75" hidden="false" customHeight="true" outlineLevel="0" collapsed="false">
      <c r="A747" s="5" t="s">
        <v>4552</v>
      </c>
      <c r="B747" s="6" t="s">
        <v>4553</v>
      </c>
      <c r="C747" s="5" t="s">
        <v>58</v>
      </c>
      <c r="D747" s="5" t="s">
        <v>35</v>
      </c>
      <c r="E747" s="5"/>
      <c r="F747" s="6" t="s">
        <v>4582</v>
      </c>
      <c r="G747" s="6"/>
      <c r="H747" s="6" t="s">
        <v>4583</v>
      </c>
      <c r="I747" s="11" t="s">
        <v>38</v>
      </c>
      <c r="J747" s="5" t="s">
        <v>52</v>
      </c>
      <c r="K747" s="6" t="s">
        <v>4584</v>
      </c>
      <c r="L747" s="6" t="s">
        <v>4568</v>
      </c>
      <c r="M747" s="11" t="s">
        <v>41</v>
      </c>
      <c r="N747" s="6" t="s">
        <v>4585</v>
      </c>
      <c r="O747" s="6" t="s">
        <v>4586</v>
      </c>
      <c r="P747" s="8" t="s">
        <v>4571</v>
      </c>
      <c r="Q747" s="5"/>
      <c r="R747" s="8"/>
      <c r="S747" s="8"/>
      <c r="T747" s="8"/>
      <c r="U747" s="8"/>
      <c r="V747" s="8"/>
      <c r="W747" s="8"/>
      <c r="X747" s="8"/>
      <c r="Y747" s="5" t="s">
        <v>4093</v>
      </c>
      <c r="Z747" s="10" t="str">
        <f aca="false">REPLACE(AA747,SEARCH("M5-",AA747),LEN(AB747),AC747)</f>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AA747" s="10" t="s">
        <v>4587</v>
      </c>
      <c r="AB747" s="8" t="str">
        <f aca="false">IF(D747&lt;&gt;"No hacer",CONCATENATE(A747,"-",LEFT(C747),"-",IF(A746&lt;&gt;A747,1,IF(C746=C747,RIGHT(AB746)+1,1))))</f>
        <v>M5-NyO-7a-A-4</v>
      </c>
      <c r="AC747" s="8" t="str">
        <f aca="false">CONCATENATE(AB747,"-BR")</f>
        <v>M5-NyO-7a-A-4-BR</v>
      </c>
      <c r="AD747" s="5" t="s">
        <v>46</v>
      </c>
      <c r="AE747" s="5" t="s">
        <v>351</v>
      </c>
      <c r="AF747" s="5" t="s">
        <v>47</v>
      </c>
    </row>
    <row r="748" customFormat="false" ht="75" hidden="false" customHeight="true" outlineLevel="0" collapsed="false">
      <c r="A748" s="5" t="s">
        <v>4552</v>
      </c>
      <c r="B748" s="6" t="s">
        <v>4553</v>
      </c>
      <c r="C748" s="5" t="s">
        <v>58</v>
      </c>
      <c r="D748" s="5" t="s">
        <v>35</v>
      </c>
      <c r="E748" s="5"/>
      <c r="F748" s="6" t="s">
        <v>4588</v>
      </c>
      <c r="G748" s="6"/>
      <c r="H748" s="6"/>
      <c r="I748" s="5" t="s">
        <v>38</v>
      </c>
      <c r="J748" s="5" t="s">
        <v>52</v>
      </c>
      <c r="K748" s="6" t="s">
        <v>4589</v>
      </c>
      <c r="L748" s="7" t="s">
        <v>4563</v>
      </c>
      <c r="M748" s="11" t="s">
        <v>41</v>
      </c>
      <c r="N748" s="6" t="s">
        <v>4557</v>
      </c>
      <c r="O748" s="6" t="s">
        <v>4575</v>
      </c>
      <c r="P748" s="8" t="s">
        <v>4559</v>
      </c>
      <c r="Q748" s="5"/>
      <c r="R748" s="8"/>
      <c r="S748" s="8"/>
      <c r="T748" s="8"/>
      <c r="U748" s="8"/>
      <c r="V748" s="8"/>
      <c r="W748" s="8"/>
      <c r="X748" s="8"/>
      <c r="Y748" s="5" t="s">
        <v>4093</v>
      </c>
      <c r="Z748" s="10" t="str">
        <f aca="false">REPLACE(AA748,SEARCH("M5-",AA748),LEN(AB748),AC748)</f>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AA748" s="10" t="s">
        <v>4590</v>
      </c>
      <c r="AB748" s="8" t="str">
        <f aca="false">IF(D748&lt;&gt;"No hacer",CONCATENATE(A748,"-",LEFT(C748),"-",IF(A747&lt;&gt;A748,1,IF(C747=C748,RIGHT(AB747)+1,1))))</f>
        <v>M5-NyO-7a-A-5</v>
      </c>
      <c r="AC748" s="8" t="str">
        <f aca="false">CONCATENATE(AB748,"-BR")</f>
        <v>M5-NyO-7a-A-5-BR</v>
      </c>
      <c r="AD748" s="5" t="s">
        <v>46</v>
      </c>
      <c r="AE748" s="5" t="s">
        <v>351</v>
      </c>
      <c r="AF748" s="5" t="s">
        <v>47</v>
      </c>
    </row>
    <row r="749" customFormat="false" ht="156.75" hidden="false" customHeight="true" outlineLevel="0" collapsed="false">
      <c r="A749" s="5" t="s">
        <v>4591</v>
      </c>
      <c r="B749" s="6" t="s">
        <v>4592</v>
      </c>
      <c r="C749" s="5" t="s">
        <v>34</v>
      </c>
      <c r="D749" s="5" t="s">
        <v>35</v>
      </c>
      <c r="E749" s="5"/>
      <c r="F749" s="6" t="s">
        <v>4593</v>
      </c>
      <c r="G749" s="6"/>
      <c r="H749" s="6"/>
      <c r="I749" s="11" t="s">
        <v>38</v>
      </c>
      <c r="J749" s="5" t="s">
        <v>297</v>
      </c>
      <c r="K749" s="6" t="s">
        <v>4594</v>
      </c>
      <c r="L749" s="6" t="s">
        <v>4595</v>
      </c>
      <c r="M749" s="11" t="s">
        <v>41</v>
      </c>
      <c r="N749" s="6" t="s">
        <v>4596</v>
      </c>
      <c r="O749" s="6" t="s">
        <v>4597</v>
      </c>
      <c r="P749" s="8"/>
      <c r="Q749" s="5"/>
      <c r="R749" s="8"/>
      <c r="S749" s="8"/>
      <c r="T749" s="8"/>
      <c r="U749" s="8"/>
      <c r="V749" s="8"/>
      <c r="W749" s="8"/>
      <c r="X749" s="8"/>
      <c r="Y749" s="5" t="s">
        <v>4093</v>
      </c>
      <c r="Z749" s="10" t="str">
        <f aca="false">REPLACE(AA749,SEARCH("M5-",AA749),LEN(AB749),AC749)</f>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49" s="10" t="s">
        <v>4598</v>
      </c>
      <c r="AB749" s="8" t="str">
        <f aca="false">IF(D749&lt;&gt;"No hacer",CONCATENATE(A749,"-",LEFT(C749),"-",IF(A748&lt;&gt;A749,1,IF(C748=C749,RIGHT(AB748)+1,1))))</f>
        <v>M5-NyO-7b-I-1</v>
      </c>
      <c r="AC749" s="8" t="str">
        <f aca="false">CONCATENATE(AB749,"-BR")</f>
        <v>M5-NyO-7b-I-1-BR</v>
      </c>
      <c r="AD749" s="5" t="s">
        <v>46</v>
      </c>
      <c r="AE749" s="5" t="s">
        <v>351</v>
      </c>
      <c r="AF749" s="5" t="s">
        <v>47</v>
      </c>
    </row>
    <row r="750" customFormat="false" ht="75" hidden="false" customHeight="true" outlineLevel="0" collapsed="false">
      <c r="A750" s="5" t="s">
        <v>4591</v>
      </c>
      <c r="B750" s="6" t="s">
        <v>4592</v>
      </c>
      <c r="C750" s="5" t="s">
        <v>34</v>
      </c>
      <c r="D750" s="5" t="s">
        <v>35</v>
      </c>
      <c r="E750" s="5"/>
      <c r="F750" s="6" t="s">
        <v>4599</v>
      </c>
      <c r="G750" s="6"/>
      <c r="H750" s="6"/>
      <c r="I750" s="11" t="s">
        <v>38</v>
      </c>
      <c r="J750" s="5" t="s">
        <v>297</v>
      </c>
      <c r="K750" s="6" t="s">
        <v>4600</v>
      </c>
      <c r="L750" s="6" t="s">
        <v>4601</v>
      </c>
      <c r="M750" s="11" t="s">
        <v>41</v>
      </c>
      <c r="N750" s="6" t="s">
        <v>4602</v>
      </c>
      <c r="O750" s="6" t="s">
        <v>4603</v>
      </c>
      <c r="P750" s="8"/>
      <c r="Q750" s="5"/>
      <c r="R750" s="8"/>
      <c r="S750" s="8"/>
      <c r="T750" s="8"/>
      <c r="U750" s="8"/>
      <c r="V750" s="8"/>
      <c r="W750" s="8"/>
      <c r="X750" s="8"/>
      <c r="Y750" s="5" t="s">
        <v>4093</v>
      </c>
      <c r="Z750" s="10" t="str">
        <f aca="false">REPLACE(AA750,SEARCH("M5-",AA750),LEN(AB750),AC750)</f>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AA750" s="10" t="s">
        <v>4604</v>
      </c>
      <c r="AB750" s="8" t="str">
        <f aca="false">IF(D750&lt;&gt;"No hacer",CONCATENATE(A750,"-",LEFT(C750),"-",IF(A749&lt;&gt;A750,1,IF(C749=C750,RIGHT(AB749)+1,1))))</f>
        <v>M5-NyO-7b-I-2</v>
      </c>
      <c r="AC750" s="8" t="str">
        <f aca="false">CONCATENATE(AB750,"-BR")</f>
        <v>M5-NyO-7b-I-2-BR</v>
      </c>
      <c r="AD750" s="5" t="s">
        <v>46</v>
      </c>
      <c r="AE750" s="5" t="s">
        <v>351</v>
      </c>
      <c r="AF750" s="5" t="s">
        <v>47</v>
      </c>
    </row>
    <row r="751" customFormat="false" ht="75" hidden="false" customHeight="true" outlineLevel="0" collapsed="false">
      <c r="A751" s="5" t="s">
        <v>4591</v>
      </c>
      <c r="B751" s="6" t="s">
        <v>4592</v>
      </c>
      <c r="C751" s="5" t="s">
        <v>48</v>
      </c>
      <c r="D751" s="5" t="s">
        <v>35</v>
      </c>
      <c r="E751" s="5"/>
      <c r="F751" s="6" t="s">
        <v>4605</v>
      </c>
      <c r="G751" s="6"/>
      <c r="H751" s="6"/>
      <c r="I751" s="11" t="s">
        <v>38</v>
      </c>
      <c r="J751" s="5" t="s">
        <v>52</v>
      </c>
      <c r="K751" s="6" t="s">
        <v>4606</v>
      </c>
      <c r="L751" s="6" t="s">
        <v>4607</v>
      </c>
      <c r="M751" s="11" t="s">
        <v>41</v>
      </c>
      <c r="N751" s="6" t="s">
        <v>4608</v>
      </c>
      <c r="O751" s="6" t="s">
        <v>4597</v>
      </c>
      <c r="P751" s="8"/>
      <c r="Q751" s="5"/>
      <c r="R751" s="8"/>
      <c r="S751" s="8"/>
      <c r="T751" s="8"/>
      <c r="U751" s="8"/>
      <c r="V751" s="8"/>
      <c r="W751" s="8"/>
      <c r="X751" s="8"/>
      <c r="Y751" s="5" t="s">
        <v>4093</v>
      </c>
      <c r="Z751" s="10" t="str">
        <f aca="false">REPLACE(AA751,SEARCH("M5-",AA751),LEN(AB751),AC751)</f>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AA751" s="10" t="s">
        <v>4609</v>
      </c>
      <c r="AB751" s="8" t="str">
        <f aca="false">IF(D751&lt;&gt;"No hacer",CONCATENATE(A751,"-",LEFT(C751),"-",IF(A750&lt;&gt;A751,1,IF(C750=C751,RIGHT(AB750)+1,1))))</f>
        <v>M5-NyO-7b-E-1</v>
      </c>
      <c r="AC751" s="8" t="str">
        <f aca="false">CONCATENATE(AB751,"-BR")</f>
        <v>M5-NyO-7b-E-1-BR</v>
      </c>
      <c r="AD751" s="5" t="s">
        <v>46</v>
      </c>
      <c r="AE751" s="5" t="s">
        <v>351</v>
      </c>
      <c r="AF751" s="5" t="s">
        <v>47</v>
      </c>
    </row>
    <row r="752" customFormat="false" ht="75" hidden="false" customHeight="true" outlineLevel="0" collapsed="false">
      <c r="A752" s="5" t="s">
        <v>4591</v>
      </c>
      <c r="B752" s="6" t="s">
        <v>4592</v>
      </c>
      <c r="C752" s="5" t="s">
        <v>48</v>
      </c>
      <c r="D752" s="5" t="s">
        <v>35</v>
      </c>
      <c r="E752" s="5"/>
      <c r="F752" s="6" t="s">
        <v>4610</v>
      </c>
      <c r="G752" s="6"/>
      <c r="H752" s="6"/>
      <c r="I752" s="11" t="s">
        <v>38</v>
      </c>
      <c r="J752" s="5" t="s">
        <v>52</v>
      </c>
      <c r="K752" s="6" t="s">
        <v>4606</v>
      </c>
      <c r="L752" s="6" t="s">
        <v>3746</v>
      </c>
      <c r="M752" s="11" t="s">
        <v>41</v>
      </c>
      <c r="N752" s="6" t="s">
        <v>4611</v>
      </c>
      <c r="O752" s="6" t="s">
        <v>4603</v>
      </c>
      <c r="P752" s="8"/>
      <c r="Q752" s="5"/>
      <c r="R752" s="8"/>
      <c r="S752" s="8"/>
      <c r="T752" s="8"/>
      <c r="U752" s="8"/>
      <c r="V752" s="8"/>
      <c r="W752" s="8"/>
      <c r="X752" s="8"/>
      <c r="Y752" s="5" t="s">
        <v>4093</v>
      </c>
      <c r="Z752" s="10" t="str">
        <f aca="false">REPLACE(AA752,SEARCH("M5-",AA752),LEN(AB752),AC752)</f>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AA752" s="10" t="s">
        <v>4612</v>
      </c>
      <c r="AB752" s="8" t="str">
        <f aca="false">IF(D752&lt;&gt;"No hacer",CONCATENATE(A752,"-",LEFT(C752),"-",IF(A751&lt;&gt;A752,1,IF(C751=C752,RIGHT(AB751)+1,1))))</f>
        <v>M5-NyO-7b-E-2</v>
      </c>
      <c r="AC752" s="8" t="str">
        <f aca="false">CONCATENATE(AB752,"-BR")</f>
        <v>M5-NyO-7b-E-2-BR</v>
      </c>
      <c r="AD752" s="5" t="s">
        <v>46</v>
      </c>
      <c r="AE752" s="5" t="s">
        <v>351</v>
      </c>
      <c r="AF752" s="5" t="s">
        <v>47</v>
      </c>
    </row>
    <row r="753" customFormat="false" ht="75" hidden="false" customHeight="true" outlineLevel="0" collapsed="false">
      <c r="A753" s="5" t="s">
        <v>4591</v>
      </c>
      <c r="B753" s="6" t="s">
        <v>4592</v>
      </c>
      <c r="C753" s="5" t="s">
        <v>58</v>
      </c>
      <c r="D753" s="5" t="s">
        <v>35</v>
      </c>
      <c r="E753" s="5"/>
      <c r="F753" s="6" t="s">
        <v>4613</v>
      </c>
      <c r="G753" s="6"/>
      <c r="H753" s="6" t="s">
        <v>4614</v>
      </c>
      <c r="I753" s="11" t="s">
        <v>38</v>
      </c>
      <c r="J753" s="5" t="s">
        <v>52</v>
      </c>
      <c r="K753" s="6" t="s">
        <v>4615</v>
      </c>
      <c r="L753" s="6" t="s">
        <v>4616</v>
      </c>
      <c r="M753" s="11" t="s">
        <v>63</v>
      </c>
      <c r="N753" s="8"/>
      <c r="O753" s="8"/>
      <c r="P753" s="8"/>
      <c r="Q753" s="5"/>
      <c r="R753" s="8"/>
      <c r="S753" s="8" t="s">
        <v>4617</v>
      </c>
      <c r="T753" s="8" t="s">
        <v>4618</v>
      </c>
      <c r="U753" s="8" t="s">
        <v>4619</v>
      </c>
      <c r="V753" s="8" t="s">
        <v>4620</v>
      </c>
      <c r="W753" s="8" t="s">
        <v>4621</v>
      </c>
      <c r="X753" s="8"/>
      <c r="Y753" s="5" t="s">
        <v>4093</v>
      </c>
      <c r="Z753" s="10" t="str">
        <f aca="false">REPLACE(AA753,SEARCH("M5-",AA753),LEN(AB753),AC753)</f>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AA753" s="10" t="s">
        <v>4622</v>
      </c>
      <c r="AB753" s="8" t="str">
        <f aca="false">IF(D753&lt;&gt;"No hacer",CONCATENATE(A753,"-",LEFT(C753),"-",IF(A752&lt;&gt;A753,1,IF(C752=C753,RIGHT(AB752)+1,1))))</f>
        <v>M5-NyO-7b-A-1</v>
      </c>
      <c r="AC753" s="8" t="str">
        <f aca="false">CONCATENATE(AB753,"-BR")</f>
        <v>M5-NyO-7b-A-1-BR</v>
      </c>
      <c r="AD753" s="5" t="s">
        <v>46</v>
      </c>
      <c r="AE753" s="5" t="s">
        <v>351</v>
      </c>
      <c r="AF753" s="5" t="s">
        <v>47</v>
      </c>
    </row>
    <row r="754" customFormat="false" ht="75" hidden="false" customHeight="true" outlineLevel="0" collapsed="false">
      <c r="A754" s="5" t="s">
        <v>4591</v>
      </c>
      <c r="B754" s="6" t="s">
        <v>4592</v>
      </c>
      <c r="C754" s="5" t="s">
        <v>58</v>
      </c>
      <c r="D754" s="5" t="s">
        <v>35</v>
      </c>
      <c r="E754" s="5"/>
      <c r="F754" s="6" t="s">
        <v>4623</v>
      </c>
      <c r="G754" s="6"/>
      <c r="H754" s="6"/>
      <c r="I754" s="11" t="s">
        <v>38</v>
      </c>
      <c r="J754" s="5" t="s">
        <v>52</v>
      </c>
      <c r="K754" s="6" t="s">
        <v>4624</v>
      </c>
      <c r="L754" s="6" t="s">
        <v>4625</v>
      </c>
      <c r="M754" s="11" t="s">
        <v>63</v>
      </c>
      <c r="N754" s="8"/>
      <c r="O754" s="8"/>
      <c r="P754" s="8"/>
      <c r="Q754" s="6"/>
      <c r="R754" s="6"/>
      <c r="S754" s="6" t="s">
        <v>4626</v>
      </c>
      <c r="T754" s="6" t="s">
        <v>4627</v>
      </c>
      <c r="U754" s="6" t="s">
        <v>4628</v>
      </c>
      <c r="V754" s="6" t="s">
        <v>4629</v>
      </c>
      <c r="W754" s="6" t="s">
        <v>4630</v>
      </c>
      <c r="X754" s="6"/>
      <c r="Y754" s="5" t="s">
        <v>4093</v>
      </c>
      <c r="Z754" s="10" t="str">
        <f aca="false">REPLACE(AA754,SEARCH("M5-",AA754),LEN(AB754),AC754)</f>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AA754" s="10" t="s">
        <v>4631</v>
      </c>
      <c r="AB754" s="8" t="str">
        <f aca="false">IF(D754&lt;&gt;"No hacer",CONCATENATE(A754,"-",LEFT(C754),"-",IF(A753&lt;&gt;A754,1,IF(C753=C754,RIGHT(AB753)+1,1))))</f>
        <v>M5-NyO-7b-A-2</v>
      </c>
      <c r="AC754" s="8" t="str">
        <f aca="false">CONCATENATE(AB754,"-BR")</f>
        <v>M5-NyO-7b-A-2-BR</v>
      </c>
      <c r="AD754" s="5" t="s">
        <v>46</v>
      </c>
      <c r="AE754" s="5" t="s">
        <v>351</v>
      </c>
      <c r="AF754" s="5" t="s">
        <v>47</v>
      </c>
    </row>
    <row r="755" customFormat="false" ht="75" hidden="false" customHeight="true" outlineLevel="0" collapsed="false">
      <c r="A755" s="5" t="s">
        <v>4591</v>
      </c>
      <c r="B755" s="6" t="s">
        <v>4592</v>
      </c>
      <c r="C755" s="5" t="s">
        <v>58</v>
      </c>
      <c r="D755" s="5" t="s">
        <v>35</v>
      </c>
      <c r="E755" s="5"/>
      <c r="F755" s="6" t="s">
        <v>4632</v>
      </c>
      <c r="G755" s="6"/>
      <c r="H755" s="6"/>
      <c r="I755" s="11" t="s">
        <v>38</v>
      </c>
      <c r="J755" s="5" t="s">
        <v>52</v>
      </c>
      <c r="K755" s="6" t="s">
        <v>4633</v>
      </c>
      <c r="L755" s="6" t="s">
        <v>3746</v>
      </c>
      <c r="M755" s="11" t="s">
        <v>63</v>
      </c>
      <c r="N755" s="8"/>
      <c r="O755" s="8"/>
      <c r="P755" s="8"/>
      <c r="Q755" s="6"/>
      <c r="R755" s="6"/>
      <c r="S755" s="6" t="s">
        <v>4634</v>
      </c>
      <c r="T755" s="6" t="s">
        <v>4635</v>
      </c>
      <c r="U755" s="6" t="s">
        <v>4636</v>
      </c>
      <c r="V755" s="6" t="s">
        <v>4637</v>
      </c>
      <c r="W755" s="6" t="s">
        <v>4638</v>
      </c>
      <c r="X755" s="6"/>
      <c r="Y755" s="5" t="s">
        <v>4093</v>
      </c>
      <c r="Z755" s="10" t="str">
        <f aca="false">REPLACE(AA755,SEARCH("M5-",AA755),LEN(AB755),AC755)</f>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AA755" s="10" t="s">
        <v>4639</v>
      </c>
      <c r="AB755" s="8" t="str">
        <f aca="false">IF(D755&lt;&gt;"No hacer",CONCATENATE(A755,"-",LEFT(C755),"-",IF(A754&lt;&gt;A755,1,IF(C754=C755,RIGHT(AB754)+1,1))))</f>
        <v>M5-NyO-7b-A-3</v>
      </c>
      <c r="AC755" s="8" t="str">
        <f aca="false">CONCATENATE(AB755,"-BR")</f>
        <v>M5-NyO-7b-A-3-BR</v>
      </c>
      <c r="AD755" s="5" t="s">
        <v>46</v>
      </c>
      <c r="AE755" s="5" t="s">
        <v>351</v>
      </c>
      <c r="AF755" s="5" t="s">
        <v>47</v>
      </c>
    </row>
    <row r="756" customFormat="false" ht="75" hidden="false" customHeight="true" outlineLevel="0" collapsed="false">
      <c r="A756" s="5" t="s">
        <v>4591</v>
      </c>
      <c r="B756" s="6" t="s">
        <v>4592</v>
      </c>
      <c r="C756" s="5" t="s">
        <v>58</v>
      </c>
      <c r="D756" s="5" t="s">
        <v>35</v>
      </c>
      <c r="E756" s="5"/>
      <c r="F756" s="6" t="s">
        <v>4640</v>
      </c>
      <c r="G756" s="6"/>
      <c r="H756" s="6" t="s">
        <v>4641</v>
      </c>
      <c r="I756" s="11" t="s">
        <v>38</v>
      </c>
      <c r="J756" s="5" t="s">
        <v>52</v>
      </c>
      <c r="K756" s="6" t="s">
        <v>4642</v>
      </c>
      <c r="L756" s="6" t="s">
        <v>4616</v>
      </c>
      <c r="M756" s="11" t="s">
        <v>63</v>
      </c>
      <c r="N756" s="8"/>
      <c r="O756" s="8"/>
      <c r="P756" s="8"/>
      <c r="Q756" s="6"/>
      <c r="R756" s="6"/>
      <c r="S756" s="6" t="s">
        <v>4643</v>
      </c>
      <c r="T756" s="6" t="s">
        <v>4644</v>
      </c>
      <c r="U756" s="6" t="s">
        <v>4619</v>
      </c>
      <c r="V756" s="6" t="s">
        <v>4620</v>
      </c>
      <c r="W756" s="6" t="s">
        <v>4645</v>
      </c>
      <c r="X756" s="6"/>
      <c r="Y756" s="5" t="s">
        <v>4093</v>
      </c>
      <c r="Z756" s="10" t="str">
        <f aca="false">REPLACE(AA756,SEARCH("M5-",AA756),LEN(AB756),AC756)</f>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AA756" s="10" t="s">
        <v>4646</v>
      </c>
      <c r="AB756" s="8" t="str">
        <f aca="false">IF(D756&lt;&gt;"No hacer",CONCATENATE(A756,"-",LEFT(C756),"-",IF(A755&lt;&gt;A756,1,IF(C755=C756,RIGHT(AB755)+1,1))))</f>
        <v>M5-NyO-7b-A-4</v>
      </c>
      <c r="AC756" s="8" t="str">
        <f aca="false">CONCATENATE(AB756,"-BR")</f>
        <v>M5-NyO-7b-A-4-BR</v>
      </c>
      <c r="AD756" s="5" t="s">
        <v>46</v>
      </c>
      <c r="AE756" s="5" t="s">
        <v>351</v>
      </c>
      <c r="AF756" s="5" t="s">
        <v>47</v>
      </c>
    </row>
    <row r="757" customFormat="false" ht="75" hidden="false" customHeight="true" outlineLevel="0" collapsed="false">
      <c r="A757" s="5" t="s">
        <v>4591</v>
      </c>
      <c r="B757" s="6" t="s">
        <v>4592</v>
      </c>
      <c r="C757" s="5" t="s">
        <v>58</v>
      </c>
      <c r="D757" s="5" t="s">
        <v>35</v>
      </c>
      <c r="E757" s="5"/>
      <c r="F757" s="6" t="s">
        <v>4647</v>
      </c>
      <c r="G757" s="6"/>
      <c r="H757" s="6"/>
      <c r="I757" s="11" t="s">
        <v>38</v>
      </c>
      <c r="J757" s="5" t="s">
        <v>52</v>
      </c>
      <c r="K757" s="6" t="s">
        <v>4648</v>
      </c>
      <c r="L757" s="6" t="s">
        <v>3746</v>
      </c>
      <c r="M757" s="11" t="s">
        <v>63</v>
      </c>
      <c r="N757" s="8"/>
      <c r="O757" s="8"/>
      <c r="P757" s="8"/>
      <c r="Q757" s="6"/>
      <c r="R757" s="6"/>
      <c r="S757" s="6" t="s">
        <v>4649</v>
      </c>
      <c r="T757" s="6" t="s">
        <v>4650</v>
      </c>
      <c r="U757" s="6" t="s">
        <v>4628</v>
      </c>
      <c r="V757" s="6" t="s">
        <v>4629</v>
      </c>
      <c r="W757" s="6" t="s">
        <v>4651</v>
      </c>
      <c r="X757" s="6"/>
      <c r="Y757" s="5" t="s">
        <v>4093</v>
      </c>
      <c r="Z757" s="10" t="str">
        <f aca="false">REPLACE(AA757,SEARCH("M5-",AA757),LEN(AB757),AC757)</f>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AA757" s="10" t="s">
        <v>4652</v>
      </c>
      <c r="AB757" s="8" t="str">
        <f aca="false">IF(D757&lt;&gt;"No hacer",CONCATENATE(A757,"-",LEFT(C757),"-",IF(A756&lt;&gt;A757,1,IF(C756=C757,RIGHT(AB756)+1,1))))</f>
        <v>M5-NyO-7b-A-5</v>
      </c>
      <c r="AC757" s="8" t="str">
        <f aca="false">CONCATENATE(AB757,"-BR")</f>
        <v>M5-NyO-7b-A-5-BR</v>
      </c>
      <c r="AD757" s="5" t="s">
        <v>46</v>
      </c>
      <c r="AE757" s="5" t="s">
        <v>351</v>
      </c>
      <c r="AF757" s="5" t="s">
        <v>47</v>
      </c>
    </row>
    <row r="758" customFormat="false" ht="75" hidden="false" customHeight="true" outlineLevel="0" collapsed="false">
      <c r="A758" s="5" t="s">
        <v>4653</v>
      </c>
      <c r="B758" s="6" t="s">
        <v>4654</v>
      </c>
      <c r="C758" s="5" t="s">
        <v>34</v>
      </c>
      <c r="D758" s="5" t="s">
        <v>35</v>
      </c>
      <c r="E758" s="5"/>
      <c r="F758" s="6" t="s">
        <v>4655</v>
      </c>
      <c r="G758" s="6"/>
      <c r="H758" s="6"/>
      <c r="I758" s="11" t="s">
        <v>38</v>
      </c>
      <c r="J758" s="5" t="s">
        <v>586</v>
      </c>
      <c r="K758" s="6" t="s">
        <v>4656</v>
      </c>
      <c r="L758" s="6" t="s">
        <v>4657</v>
      </c>
      <c r="M758" s="11" t="s">
        <v>41</v>
      </c>
      <c r="N758" s="6" t="s">
        <v>4658</v>
      </c>
      <c r="O758" s="7" t="s">
        <v>4659</v>
      </c>
      <c r="P758" s="8" t="s">
        <v>4660</v>
      </c>
      <c r="Q758" s="5"/>
      <c r="R758" s="8"/>
      <c r="S758" s="8"/>
      <c r="T758" s="8"/>
      <c r="U758" s="8"/>
      <c r="V758" s="8"/>
      <c r="W758" s="8"/>
      <c r="X758" s="8"/>
      <c r="Y758" s="5" t="s">
        <v>4093</v>
      </c>
      <c r="Z758" s="10" t="str">
        <f aca="false">REPLACE(AA758,SEARCH("M5-",AA758),LEN(AB758),AC758)</f>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AA758" s="10" t="s">
        <v>4661</v>
      </c>
      <c r="AB758" s="8" t="str">
        <f aca="false">IF(D758&lt;&gt;"No hacer",CONCATENATE(A758,"-",LEFT(C758),"-",IF(A757&lt;&gt;A758,1,IF(C757=C758,RIGHT(AB757)+1,1))))</f>
        <v>M5-NyO-49a-I-1</v>
      </c>
      <c r="AC758" s="8" t="str">
        <f aca="false">CONCATENATE(AB758,"-BR")</f>
        <v>M5-NyO-49a-I-1-BR</v>
      </c>
      <c r="AD758" s="5" t="s">
        <v>46</v>
      </c>
      <c r="AE758" s="5" t="s">
        <v>351</v>
      </c>
      <c r="AF758" s="5" t="s">
        <v>47</v>
      </c>
    </row>
    <row r="759" customFormat="false" ht="75" hidden="false" customHeight="true" outlineLevel="0" collapsed="false">
      <c r="A759" s="5" t="s">
        <v>4653</v>
      </c>
      <c r="B759" s="6" t="s">
        <v>4654</v>
      </c>
      <c r="C759" s="5" t="s">
        <v>48</v>
      </c>
      <c r="D759" s="5" t="s">
        <v>35</v>
      </c>
      <c r="E759" s="5"/>
      <c r="F759" s="6" t="s">
        <v>4662</v>
      </c>
      <c r="G759" s="6"/>
      <c r="H759" s="6" t="s">
        <v>4663</v>
      </c>
      <c r="I759" s="5" t="s">
        <v>38</v>
      </c>
      <c r="J759" s="5" t="s">
        <v>52</v>
      </c>
      <c r="K759" s="6" t="s">
        <v>4664</v>
      </c>
      <c r="L759" s="6" t="s">
        <v>4665</v>
      </c>
      <c r="M759" s="5" t="s">
        <v>41</v>
      </c>
      <c r="N759" s="6" t="s">
        <v>4666</v>
      </c>
      <c r="O759" s="7" t="s">
        <v>4667</v>
      </c>
      <c r="P759" s="8"/>
      <c r="Q759" s="5"/>
      <c r="R759" s="8"/>
      <c r="S759" s="8"/>
      <c r="T759" s="8"/>
      <c r="U759" s="8"/>
      <c r="V759" s="8"/>
      <c r="W759" s="8"/>
      <c r="X759" s="8"/>
      <c r="Y759" s="5" t="s">
        <v>4093</v>
      </c>
      <c r="Z759" s="10" t="str">
        <f aca="false">REPLACE(AA759,SEARCH("M5-",AA759),LEN(AB759),AC759)</f>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AA759" s="10" t="s">
        <v>4668</v>
      </c>
      <c r="AB759" s="8" t="str">
        <f aca="false">IF(D759&lt;&gt;"No hacer",CONCATENATE(A759,"-",LEFT(C759),"-",IF(A758&lt;&gt;A759,1,IF(C758=C759,RIGHT(AB758)+1,1))))</f>
        <v>M5-NyO-49a-E-1</v>
      </c>
      <c r="AC759" s="8" t="str">
        <f aca="false">CONCATENATE(AB759,"-BR")</f>
        <v>M5-NyO-49a-E-1-BR</v>
      </c>
      <c r="AD759" s="5" t="s">
        <v>46</v>
      </c>
      <c r="AE759" s="5" t="s">
        <v>351</v>
      </c>
      <c r="AF759" s="5" t="s">
        <v>47</v>
      </c>
    </row>
    <row r="760" customFormat="false" ht="75" hidden="false" customHeight="true" outlineLevel="0" collapsed="false">
      <c r="A760" s="5" t="s">
        <v>4653</v>
      </c>
      <c r="B760" s="6" t="s">
        <v>4654</v>
      </c>
      <c r="C760" s="5" t="s">
        <v>48</v>
      </c>
      <c r="D760" s="5" t="s">
        <v>35</v>
      </c>
      <c r="E760" s="5"/>
      <c r="F760" s="6" t="s">
        <v>4669</v>
      </c>
      <c r="G760" s="6"/>
      <c r="H760" s="6" t="s">
        <v>4663</v>
      </c>
      <c r="I760" s="5" t="s">
        <v>38</v>
      </c>
      <c r="J760" s="5" t="s">
        <v>52</v>
      </c>
      <c r="K760" s="6" t="s">
        <v>4664</v>
      </c>
      <c r="L760" s="6" t="s">
        <v>4670</v>
      </c>
      <c r="M760" s="5" t="s">
        <v>41</v>
      </c>
      <c r="N760" s="6" t="s">
        <v>4671</v>
      </c>
      <c r="O760" s="7" t="s">
        <v>4667</v>
      </c>
      <c r="P760" s="8"/>
      <c r="Q760" s="5"/>
      <c r="R760" s="8"/>
      <c r="S760" s="8"/>
      <c r="T760" s="8"/>
      <c r="U760" s="8"/>
      <c r="V760" s="8"/>
      <c r="W760" s="8"/>
      <c r="X760" s="8"/>
      <c r="Y760" s="5" t="s">
        <v>4093</v>
      </c>
      <c r="Z760" s="10" t="str">
        <f aca="false">REPLACE(AA760,SEARCH("M5-",AA760),LEN(AB760),AC760)</f>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AA760" s="10" t="s">
        <v>4672</v>
      </c>
      <c r="AB760" s="8" t="str">
        <f aca="false">IF(D760&lt;&gt;"No hacer",CONCATENATE(A760,"-",LEFT(C760),"-",IF(A759&lt;&gt;A760,1,IF(C759=C760,RIGHT(AB759)+1,1))))</f>
        <v>M5-NyO-49a-E-2</v>
      </c>
      <c r="AC760" s="8" t="str">
        <f aca="false">CONCATENATE(AB760,"-BR")</f>
        <v>M5-NyO-49a-E-2-BR</v>
      </c>
      <c r="AD760" s="5" t="s">
        <v>46</v>
      </c>
      <c r="AE760" s="5" t="s">
        <v>351</v>
      </c>
      <c r="AF760" s="5" t="s">
        <v>47</v>
      </c>
    </row>
    <row r="761" customFormat="false" ht="75" hidden="false" customHeight="true" outlineLevel="0" collapsed="false">
      <c r="A761" s="5" t="s">
        <v>4673</v>
      </c>
      <c r="B761" s="6" t="s">
        <v>4674</v>
      </c>
      <c r="C761" s="5" t="s">
        <v>34</v>
      </c>
      <c r="D761" s="5" t="s">
        <v>35</v>
      </c>
      <c r="E761" s="5"/>
      <c r="F761" s="6" t="s">
        <v>4675</v>
      </c>
      <c r="G761" s="6"/>
      <c r="H761" s="6" t="s">
        <v>4676</v>
      </c>
      <c r="I761" s="5" t="s">
        <v>38</v>
      </c>
      <c r="J761" s="5" t="s">
        <v>297</v>
      </c>
      <c r="K761" s="6" t="s">
        <v>4677</v>
      </c>
      <c r="L761" s="6" t="s">
        <v>4678</v>
      </c>
      <c r="M761" s="5" t="s">
        <v>41</v>
      </c>
      <c r="N761" s="8" t="s">
        <v>4679</v>
      </c>
      <c r="O761" s="8" t="s">
        <v>4680</v>
      </c>
      <c r="P761" s="8"/>
      <c r="Q761" s="5"/>
      <c r="R761" s="8"/>
      <c r="S761" s="8"/>
      <c r="T761" s="8"/>
      <c r="U761" s="8"/>
      <c r="V761" s="8"/>
      <c r="W761" s="8"/>
      <c r="X761" s="8"/>
      <c r="Y761" s="5" t="s">
        <v>4093</v>
      </c>
      <c r="Z761" s="10" t="str">
        <f aca="false">REPLACE(AA761,SEARCH("M5-",AA761),LEN(AB761),AC761)</f>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AA761" s="10" t="s">
        <v>4681</v>
      </c>
      <c r="AB761" s="8" t="str">
        <f aca="false">IF(D761&lt;&gt;"No hacer",CONCATENATE(A761,"-",LEFT(C761),"-",IF(A760&lt;&gt;A761,1,IF(C760=C761,RIGHT(AB760)+1,1))))</f>
        <v>M5-NyO-8a-I-1</v>
      </c>
      <c r="AC761" s="8" t="str">
        <f aca="false">CONCATENATE(AB761,"-BR")</f>
        <v>M5-NyO-8a-I-1-BR</v>
      </c>
      <c r="AD761" s="5" t="s">
        <v>46</v>
      </c>
      <c r="AE761" s="5" t="s">
        <v>351</v>
      </c>
      <c r="AF761" s="5" t="s">
        <v>47</v>
      </c>
    </row>
    <row r="762" customFormat="false" ht="75" hidden="false" customHeight="true" outlineLevel="0" collapsed="false">
      <c r="A762" s="5" t="s">
        <v>4673</v>
      </c>
      <c r="B762" s="6" t="s">
        <v>4674</v>
      </c>
      <c r="C762" s="5" t="s">
        <v>48</v>
      </c>
      <c r="D762" s="5" t="s">
        <v>35</v>
      </c>
      <c r="E762" s="5"/>
      <c r="F762" s="6" t="s">
        <v>4682</v>
      </c>
      <c r="G762" s="6"/>
      <c r="H762" s="6" t="s">
        <v>4683</v>
      </c>
      <c r="I762" s="5" t="s">
        <v>38</v>
      </c>
      <c r="J762" s="5" t="s">
        <v>592</v>
      </c>
      <c r="K762" s="6" t="s">
        <v>4684</v>
      </c>
      <c r="L762" s="6" t="s">
        <v>4685</v>
      </c>
      <c r="M762" s="5" t="s">
        <v>41</v>
      </c>
      <c r="N762" s="8" t="s">
        <v>4679</v>
      </c>
      <c r="O762" s="8" t="s">
        <v>4680</v>
      </c>
      <c r="P762" s="8"/>
      <c r="Q762" s="5"/>
      <c r="R762" s="8"/>
      <c r="S762" s="8"/>
      <c r="T762" s="8"/>
      <c r="U762" s="8"/>
      <c r="V762" s="8"/>
      <c r="W762" s="8"/>
      <c r="X762" s="8"/>
      <c r="Y762" s="5" t="s">
        <v>4093</v>
      </c>
      <c r="Z762" s="10" t="str">
        <f aca="false">REPLACE(AA762,SEARCH("M5-",AA762),LEN(AB762),AC762)</f>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AA762" s="10" t="s">
        <v>4686</v>
      </c>
      <c r="AB762" s="8" t="str">
        <f aca="false">IF(D762&lt;&gt;"No hacer",CONCATENATE(A762,"-",LEFT(C762),"-",IF(A761&lt;&gt;A762,1,IF(C761=C762,RIGHT(AB761)+1,1))))</f>
        <v>M5-NyO-8a-E-1</v>
      </c>
      <c r="AC762" s="8" t="str">
        <f aca="false">CONCATENATE(AB762,"-BR")</f>
        <v>M5-NyO-8a-E-1-BR</v>
      </c>
      <c r="AD762" s="5" t="s">
        <v>46</v>
      </c>
      <c r="AE762" s="5" t="s">
        <v>351</v>
      </c>
      <c r="AF762" s="5" t="s">
        <v>47</v>
      </c>
    </row>
    <row r="763" customFormat="false" ht="75" hidden="false" customHeight="true" outlineLevel="0" collapsed="false">
      <c r="A763" s="5" t="s">
        <v>4673</v>
      </c>
      <c r="B763" s="6" t="s">
        <v>4674</v>
      </c>
      <c r="C763" s="5" t="s">
        <v>48</v>
      </c>
      <c r="D763" s="5" t="s">
        <v>35</v>
      </c>
      <c r="E763" s="5"/>
      <c r="F763" s="6" t="s">
        <v>4687</v>
      </c>
      <c r="G763" s="6"/>
      <c r="H763" s="6" t="s">
        <v>4683</v>
      </c>
      <c r="I763" s="5" t="s">
        <v>38</v>
      </c>
      <c r="J763" s="5" t="s">
        <v>592</v>
      </c>
      <c r="K763" s="6" t="s">
        <v>4684</v>
      </c>
      <c r="L763" s="6" t="s">
        <v>4688</v>
      </c>
      <c r="M763" s="5" t="s">
        <v>41</v>
      </c>
      <c r="N763" s="8" t="s">
        <v>4679</v>
      </c>
      <c r="O763" s="8" t="s">
        <v>4680</v>
      </c>
      <c r="P763" s="8"/>
      <c r="Q763" s="5"/>
      <c r="R763" s="8"/>
      <c r="S763" s="8"/>
      <c r="T763" s="8"/>
      <c r="U763" s="8"/>
      <c r="V763" s="8"/>
      <c r="W763" s="8"/>
      <c r="X763" s="8"/>
      <c r="Y763" s="5" t="s">
        <v>4093</v>
      </c>
      <c r="Z763" s="10" t="str">
        <f aca="false">REPLACE(AA763,SEARCH("M5-",AA763),LEN(AB763),AC763)</f>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AA763" s="10" t="s">
        <v>4689</v>
      </c>
      <c r="AB763" s="8" t="str">
        <f aca="false">IF(D763&lt;&gt;"No hacer",CONCATENATE(A763,"-",LEFT(C763),"-",IF(A762&lt;&gt;A763,1,IF(C762=C763,RIGHT(AB762)+1,1))))</f>
        <v>M5-NyO-8a-E-2</v>
      </c>
      <c r="AC763" s="8" t="str">
        <f aca="false">CONCATENATE(AB763,"-BR")</f>
        <v>M5-NyO-8a-E-2-BR</v>
      </c>
      <c r="AD763" s="5" t="s">
        <v>46</v>
      </c>
      <c r="AE763" s="5" t="s">
        <v>351</v>
      </c>
      <c r="AF763" s="5" t="s">
        <v>47</v>
      </c>
    </row>
    <row r="764" customFormat="false" ht="75" hidden="false" customHeight="true" outlineLevel="0" collapsed="false">
      <c r="A764" s="5" t="s">
        <v>4690</v>
      </c>
      <c r="B764" s="6" t="s">
        <v>4691</v>
      </c>
      <c r="C764" s="5" t="s">
        <v>34</v>
      </c>
      <c r="D764" s="5" t="s">
        <v>35</v>
      </c>
      <c r="E764" s="5"/>
      <c r="F764" s="6" t="s">
        <v>4692</v>
      </c>
      <c r="G764" s="6"/>
      <c r="H764" s="6" t="s">
        <v>4693</v>
      </c>
      <c r="I764" s="5" t="s">
        <v>38</v>
      </c>
      <c r="J764" s="5" t="s">
        <v>297</v>
      </c>
      <c r="K764" s="6" t="s">
        <v>4694</v>
      </c>
      <c r="L764" s="7" t="s">
        <v>4695</v>
      </c>
      <c r="M764" s="5" t="s">
        <v>41</v>
      </c>
      <c r="N764" s="8" t="s">
        <v>4696</v>
      </c>
      <c r="O764" s="8" t="s">
        <v>4697</v>
      </c>
      <c r="P764" s="8"/>
      <c r="Q764" s="5"/>
      <c r="R764" s="8"/>
      <c r="S764" s="8"/>
      <c r="T764" s="8"/>
      <c r="U764" s="8"/>
      <c r="V764" s="8"/>
      <c r="W764" s="8"/>
      <c r="X764" s="8"/>
      <c r="Y764" s="5" t="s">
        <v>4093</v>
      </c>
      <c r="Z764" s="10" t="str">
        <f aca="false">REPLACE(AA764,SEARCH("M5-",AA764),LEN(AB764),AC764)</f>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AA764" s="10" t="s">
        <v>4698</v>
      </c>
      <c r="AB764" s="8" t="str">
        <f aca="false">IF(D764&lt;&gt;"No hacer",CONCATENATE(A764,"-",LEFT(C764),"-",IF(A763&lt;&gt;A764,1,IF(C763=C764,RIGHT(AB763)+1,1))))</f>
        <v>M5-NyO-8b-I-1</v>
      </c>
      <c r="AC764" s="8" t="str">
        <f aca="false">CONCATENATE(AB764,"-BR")</f>
        <v>M5-NyO-8b-I-1-BR</v>
      </c>
      <c r="AD764" s="5" t="s">
        <v>46</v>
      </c>
      <c r="AE764" s="5" t="s">
        <v>351</v>
      </c>
      <c r="AF764" s="5" t="s">
        <v>47</v>
      </c>
    </row>
    <row r="765" customFormat="false" ht="75" hidden="false" customHeight="true" outlineLevel="0" collapsed="false">
      <c r="A765" s="5" t="s">
        <v>4690</v>
      </c>
      <c r="B765" s="6" t="s">
        <v>4691</v>
      </c>
      <c r="C765" s="5" t="s">
        <v>48</v>
      </c>
      <c r="D765" s="5" t="s">
        <v>35</v>
      </c>
      <c r="E765" s="5"/>
      <c r="F765" s="6" t="s">
        <v>4699</v>
      </c>
      <c r="G765" s="6"/>
      <c r="H765" s="6" t="s">
        <v>4700</v>
      </c>
      <c r="I765" s="5" t="s">
        <v>38</v>
      </c>
      <c r="J765" s="5" t="s">
        <v>52</v>
      </c>
      <c r="K765" s="6" t="s">
        <v>4701</v>
      </c>
      <c r="L765" s="7" t="s">
        <v>4702</v>
      </c>
      <c r="M765" s="5" t="s">
        <v>41</v>
      </c>
      <c r="N765" s="8" t="s">
        <v>4696</v>
      </c>
      <c r="O765" s="8" t="s">
        <v>4703</v>
      </c>
      <c r="P765" s="8"/>
      <c r="Q765" s="5"/>
      <c r="R765" s="6"/>
      <c r="S765" s="6"/>
      <c r="T765" s="6"/>
      <c r="U765" s="6"/>
      <c r="V765" s="6"/>
      <c r="W765" s="6"/>
      <c r="X765" s="6"/>
      <c r="Y765" s="5" t="s">
        <v>4093</v>
      </c>
      <c r="Z765" s="10" t="str">
        <f aca="false">REPLACE(AA765,SEARCH("M5-",AA765),LEN(AB765),AC765)</f>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AA765" s="10" t="s">
        <v>4704</v>
      </c>
      <c r="AB765" s="8" t="str">
        <f aca="false">IF(D765&lt;&gt;"No hacer",CONCATENATE(A765,"-",LEFT(C765),"-",IF(A764&lt;&gt;A765,1,IF(C764=C765,RIGHT(AB764)+1,1))))</f>
        <v>M5-NyO-8b-E-1</v>
      </c>
      <c r="AC765" s="8" t="str">
        <f aca="false">CONCATENATE(AB765,"-BR")</f>
        <v>M5-NyO-8b-E-1-BR</v>
      </c>
      <c r="AD765" s="5" t="s">
        <v>46</v>
      </c>
      <c r="AE765" s="5" t="s">
        <v>351</v>
      </c>
      <c r="AF765" s="5" t="s">
        <v>47</v>
      </c>
    </row>
    <row r="766" customFormat="false" ht="75" hidden="false" customHeight="true" outlineLevel="0" collapsed="false">
      <c r="A766" s="5" t="s">
        <v>4690</v>
      </c>
      <c r="B766" s="6" t="s">
        <v>4691</v>
      </c>
      <c r="C766" s="5" t="s">
        <v>58</v>
      </c>
      <c r="D766" s="5" t="s">
        <v>35</v>
      </c>
      <c r="E766" s="5"/>
      <c r="F766" s="6" t="s">
        <v>4705</v>
      </c>
      <c r="G766" s="6"/>
      <c r="H766" s="6" t="s">
        <v>4706</v>
      </c>
      <c r="I766" s="5" t="s">
        <v>38</v>
      </c>
      <c r="J766" s="5" t="s">
        <v>52</v>
      </c>
      <c r="K766" s="6" t="s">
        <v>4707</v>
      </c>
      <c r="L766" s="7" t="s">
        <v>4702</v>
      </c>
      <c r="M766" s="5" t="s">
        <v>41</v>
      </c>
      <c r="N766" s="8" t="s">
        <v>4696</v>
      </c>
      <c r="O766" s="8" t="s">
        <v>4703</v>
      </c>
      <c r="P766" s="8"/>
      <c r="Q766" s="5"/>
      <c r="R766" s="6"/>
      <c r="S766" s="6"/>
      <c r="T766" s="6"/>
      <c r="U766" s="6"/>
      <c r="V766" s="6"/>
      <c r="W766" s="6"/>
      <c r="X766" s="6"/>
      <c r="Y766" s="5" t="s">
        <v>4093</v>
      </c>
      <c r="Z766" s="10" t="str">
        <f aca="false">REPLACE(AA766,SEARCH("M5-",AA766),LEN(AB766),AC766)</f>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AA766" s="10" t="s">
        <v>4708</v>
      </c>
      <c r="AB766" s="8" t="str">
        <f aca="false">IF(D766&lt;&gt;"No hacer",CONCATENATE(A766,"-",LEFT(C766),"-",IF(A765&lt;&gt;A766,1,IF(C765=C766,RIGHT(AB765)+1,1))))</f>
        <v>M5-NyO-8b-A-1</v>
      </c>
      <c r="AC766" s="8" t="str">
        <f aca="false">CONCATENATE(AB766,"-BR")</f>
        <v>M5-NyO-8b-A-1-BR</v>
      </c>
      <c r="AD766" s="5" t="s">
        <v>46</v>
      </c>
      <c r="AE766" s="5" t="s">
        <v>351</v>
      </c>
      <c r="AF766" s="5" t="s">
        <v>47</v>
      </c>
    </row>
    <row r="767" customFormat="false" ht="75" hidden="false" customHeight="true" outlineLevel="0" collapsed="false">
      <c r="A767" s="5" t="s">
        <v>4690</v>
      </c>
      <c r="B767" s="6" t="s">
        <v>4691</v>
      </c>
      <c r="C767" s="5" t="s">
        <v>58</v>
      </c>
      <c r="D767" s="5" t="s">
        <v>35</v>
      </c>
      <c r="E767" s="5"/>
      <c r="F767" s="6" t="s">
        <v>4709</v>
      </c>
      <c r="G767" s="6"/>
      <c r="H767" s="6" t="s">
        <v>4710</v>
      </c>
      <c r="I767" s="5" t="s">
        <v>38</v>
      </c>
      <c r="J767" s="5" t="s">
        <v>52</v>
      </c>
      <c r="K767" s="6" t="s">
        <v>4711</v>
      </c>
      <c r="L767" s="7" t="s">
        <v>4702</v>
      </c>
      <c r="M767" s="5" t="s">
        <v>41</v>
      </c>
      <c r="N767" s="8" t="s">
        <v>4696</v>
      </c>
      <c r="O767" s="8" t="s">
        <v>4703</v>
      </c>
      <c r="P767" s="8"/>
      <c r="Q767" s="5"/>
      <c r="R767" s="6"/>
      <c r="S767" s="6"/>
      <c r="T767" s="6"/>
      <c r="U767" s="6"/>
      <c r="V767" s="6"/>
      <c r="W767" s="6"/>
      <c r="X767" s="6"/>
      <c r="Y767" s="5" t="s">
        <v>4093</v>
      </c>
      <c r="Z767" s="10" t="str">
        <f aca="false">REPLACE(AA767,SEARCH("M5-",AA767),LEN(AB767),AC767)</f>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AA767" s="10" t="s">
        <v>4712</v>
      </c>
      <c r="AB767" s="8" t="str">
        <f aca="false">IF(D767&lt;&gt;"No hacer",CONCATENATE(A767,"-",LEFT(C767),"-",IF(A766&lt;&gt;A767,1,IF(C766=C767,RIGHT(AB766)+1,1))))</f>
        <v>M5-NyO-8b-A-2</v>
      </c>
      <c r="AC767" s="8" t="str">
        <f aca="false">CONCATENATE(AB767,"-BR")</f>
        <v>M5-NyO-8b-A-2-BR</v>
      </c>
      <c r="AD767" s="5" t="s">
        <v>46</v>
      </c>
      <c r="AE767" s="5" t="s">
        <v>351</v>
      </c>
      <c r="AF767" s="5" t="s">
        <v>47</v>
      </c>
    </row>
    <row r="768" customFormat="false" ht="75" hidden="false" customHeight="true" outlineLevel="0" collapsed="false">
      <c r="A768" s="5" t="s">
        <v>4690</v>
      </c>
      <c r="B768" s="6" t="s">
        <v>4691</v>
      </c>
      <c r="C768" s="5" t="s">
        <v>58</v>
      </c>
      <c r="D768" s="5" t="s">
        <v>35</v>
      </c>
      <c r="E768" s="5"/>
      <c r="F768" s="6" t="s">
        <v>4713</v>
      </c>
      <c r="G768" s="6"/>
      <c r="H768" s="6" t="s">
        <v>4714</v>
      </c>
      <c r="I768" s="5" t="s">
        <v>38</v>
      </c>
      <c r="J768" s="5" t="s">
        <v>52</v>
      </c>
      <c r="K768" s="6" t="s">
        <v>4715</v>
      </c>
      <c r="L768" s="7" t="s">
        <v>62</v>
      </c>
      <c r="M768" s="5" t="s">
        <v>41</v>
      </c>
      <c r="N768" s="8" t="s">
        <v>4696</v>
      </c>
      <c r="O768" s="8" t="s">
        <v>4703</v>
      </c>
      <c r="P768" s="8"/>
      <c r="Q768" s="5"/>
      <c r="R768" s="6"/>
      <c r="S768" s="6"/>
      <c r="T768" s="6"/>
      <c r="U768" s="6"/>
      <c r="V768" s="6"/>
      <c r="W768" s="6"/>
      <c r="X768" s="6"/>
      <c r="Y768" s="5" t="s">
        <v>4093</v>
      </c>
      <c r="Z768" s="10" t="str">
        <f aca="false">REPLACE(AA768,SEARCH("M5-",AA768),LEN(AB768),AC768)</f>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AA768" s="10" t="s">
        <v>4716</v>
      </c>
      <c r="AB768" s="8" t="str">
        <f aca="false">IF(D768&lt;&gt;"No hacer",CONCATENATE(A768,"-",LEFT(C768),"-",IF(A767&lt;&gt;A768,1,IF(C767=C768,RIGHT(AB767)+1,1))))</f>
        <v>M5-NyO-8b-A-3</v>
      </c>
      <c r="AC768" s="8" t="str">
        <f aca="false">CONCATENATE(AB768,"-BR")</f>
        <v>M5-NyO-8b-A-3-BR</v>
      </c>
      <c r="AD768" s="5" t="s">
        <v>46</v>
      </c>
      <c r="AE768" s="5" t="s">
        <v>351</v>
      </c>
      <c r="AF768" s="5" t="s">
        <v>47</v>
      </c>
    </row>
    <row r="769" customFormat="false" ht="75" hidden="false" customHeight="true" outlineLevel="0" collapsed="false">
      <c r="A769" s="5" t="s">
        <v>4690</v>
      </c>
      <c r="B769" s="6" t="s">
        <v>4691</v>
      </c>
      <c r="C769" s="5" t="s">
        <v>58</v>
      </c>
      <c r="D769" s="5" t="s">
        <v>35</v>
      </c>
      <c r="E769" s="5"/>
      <c r="F769" s="6" t="s">
        <v>4717</v>
      </c>
      <c r="G769" s="6"/>
      <c r="H769" s="6" t="s">
        <v>4718</v>
      </c>
      <c r="I769" s="5" t="s">
        <v>38</v>
      </c>
      <c r="J769" s="5" t="s">
        <v>52</v>
      </c>
      <c r="K769" s="6" t="s">
        <v>4719</v>
      </c>
      <c r="L769" s="7" t="s">
        <v>62</v>
      </c>
      <c r="M769" s="5" t="s">
        <v>41</v>
      </c>
      <c r="N769" s="8" t="s">
        <v>4696</v>
      </c>
      <c r="O769" s="8" t="s">
        <v>4703</v>
      </c>
      <c r="P769" s="8"/>
      <c r="Q769" s="5"/>
      <c r="R769" s="6"/>
      <c r="S769" s="6"/>
      <c r="T769" s="6"/>
      <c r="U769" s="6"/>
      <c r="V769" s="6"/>
      <c r="W769" s="6"/>
      <c r="X769" s="6"/>
      <c r="Y769" s="5" t="s">
        <v>4093</v>
      </c>
      <c r="Z769" s="10" t="str">
        <f aca="false">REPLACE(AA769,SEARCH("M5-",AA769),LEN(AB769),AC769)</f>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AA769" s="10" t="s">
        <v>4720</v>
      </c>
      <c r="AB769" s="8" t="str">
        <f aca="false">IF(D769&lt;&gt;"No hacer",CONCATENATE(A769,"-",LEFT(C769),"-",IF(A768&lt;&gt;A769,1,IF(C768=C769,RIGHT(AB768)+1,1))))</f>
        <v>M5-NyO-8b-A-4</v>
      </c>
      <c r="AC769" s="8" t="str">
        <f aca="false">CONCATENATE(AB769,"-BR")</f>
        <v>M5-NyO-8b-A-4-BR</v>
      </c>
      <c r="AD769" s="5" t="s">
        <v>46</v>
      </c>
      <c r="AE769" s="5" t="s">
        <v>351</v>
      </c>
      <c r="AF769" s="5" t="s">
        <v>47</v>
      </c>
    </row>
    <row r="770" customFormat="false" ht="75" hidden="false" customHeight="true" outlineLevel="0" collapsed="false">
      <c r="A770" s="5" t="s">
        <v>4690</v>
      </c>
      <c r="B770" s="6" t="s">
        <v>4691</v>
      </c>
      <c r="C770" s="5" t="s">
        <v>58</v>
      </c>
      <c r="D770" s="5" t="s">
        <v>35</v>
      </c>
      <c r="E770" s="5"/>
      <c r="F770" s="6" t="s">
        <v>4721</v>
      </c>
      <c r="G770" s="6"/>
      <c r="H770" s="6" t="s">
        <v>4722</v>
      </c>
      <c r="I770" s="5" t="s">
        <v>38</v>
      </c>
      <c r="J770" s="5" t="s">
        <v>52</v>
      </c>
      <c r="K770" s="6" t="s">
        <v>4723</v>
      </c>
      <c r="L770" s="7" t="s">
        <v>459</v>
      </c>
      <c r="M770" s="5" t="s">
        <v>41</v>
      </c>
      <c r="N770" s="8" t="s">
        <v>4696</v>
      </c>
      <c r="O770" s="8" t="s">
        <v>4703</v>
      </c>
      <c r="P770" s="8"/>
      <c r="Q770" s="5"/>
      <c r="R770" s="6"/>
      <c r="S770" s="6"/>
      <c r="T770" s="6"/>
      <c r="U770" s="6"/>
      <c r="V770" s="6"/>
      <c r="W770" s="6"/>
      <c r="X770" s="6"/>
      <c r="Y770" s="5" t="s">
        <v>4093</v>
      </c>
      <c r="Z770" s="10" t="str">
        <f aca="false">REPLACE(AA770,SEARCH("M5-",AA770),LEN(AB770),AC770)</f>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AA770" s="10" t="s">
        <v>4724</v>
      </c>
      <c r="AB770" s="8" t="str">
        <f aca="false">IF(D770&lt;&gt;"No hacer",CONCATENATE(A770,"-",LEFT(C770),"-",IF(A769&lt;&gt;A770,1,IF(C769=C770,RIGHT(AB769)+1,1))))</f>
        <v>M5-NyO-8b-A-5</v>
      </c>
      <c r="AC770" s="8" t="str">
        <f aca="false">CONCATENATE(AB770,"-BR")</f>
        <v>M5-NyO-8b-A-5-BR</v>
      </c>
      <c r="AD770" s="5" t="s">
        <v>46</v>
      </c>
      <c r="AE770" s="5" t="s">
        <v>351</v>
      </c>
      <c r="AF770" s="5" t="s">
        <v>47</v>
      </c>
    </row>
    <row r="771" customFormat="false" ht="75" hidden="false" customHeight="true" outlineLevel="0" collapsed="false">
      <c r="A771" s="5" t="s">
        <v>4725</v>
      </c>
      <c r="B771" s="6" t="s">
        <v>4726</v>
      </c>
      <c r="C771" s="5" t="s">
        <v>34</v>
      </c>
      <c r="D771" s="5" t="s">
        <v>35</v>
      </c>
      <c r="E771" s="5"/>
      <c r="F771" s="6" t="s">
        <v>4727</v>
      </c>
      <c r="G771" s="6"/>
      <c r="H771" s="6" t="s">
        <v>4728</v>
      </c>
      <c r="I771" s="5" t="s">
        <v>38</v>
      </c>
      <c r="J771" s="5" t="s">
        <v>297</v>
      </c>
      <c r="K771" s="6" t="s">
        <v>4729</v>
      </c>
      <c r="L771" s="6" t="s">
        <v>40</v>
      </c>
      <c r="M771" s="5" t="s">
        <v>41</v>
      </c>
      <c r="N771" s="8" t="s">
        <v>4730</v>
      </c>
      <c r="O771" s="6" t="s">
        <v>4731</v>
      </c>
      <c r="P771" s="9" t="s">
        <v>4732</v>
      </c>
      <c r="Q771" s="5"/>
      <c r="R771" s="8"/>
      <c r="S771" s="8"/>
      <c r="T771" s="8"/>
      <c r="U771" s="8"/>
      <c r="V771" s="8"/>
      <c r="W771" s="8"/>
      <c r="X771" s="8"/>
      <c r="Y771" s="5" t="s">
        <v>4093</v>
      </c>
      <c r="Z771" s="10" t="str">
        <f aca="false">REPLACE(AA771,SEARCH("M5-",AA771),LEN(AB771),AC771)</f>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1" s="10" t="s">
        <v>4733</v>
      </c>
      <c r="AB771" s="8" t="str">
        <f aca="false">IF(D771&lt;&gt;"No hacer",CONCATENATE(A771,"-",LEFT(C771),"-",IF(A770&lt;&gt;A771,1,IF(C770=C771,RIGHT(AB770)+1,1))))</f>
        <v>M5-NyO-50a-I-1</v>
      </c>
      <c r="AC771" s="8" t="str">
        <f aca="false">CONCATENATE(AB771,"-BR")</f>
        <v>M5-NyO-50a-I-1-BR</v>
      </c>
      <c r="AD771" s="5" t="s">
        <v>46</v>
      </c>
      <c r="AE771" s="5" t="s">
        <v>351</v>
      </c>
      <c r="AF771" s="5" t="s">
        <v>47</v>
      </c>
    </row>
    <row r="772" customFormat="false" ht="75" hidden="false" customHeight="true" outlineLevel="0" collapsed="false">
      <c r="A772" s="5" t="s">
        <v>4725</v>
      </c>
      <c r="B772" s="6" t="s">
        <v>4726</v>
      </c>
      <c r="C772" s="5" t="s">
        <v>48</v>
      </c>
      <c r="D772" s="5" t="s">
        <v>35</v>
      </c>
      <c r="E772" s="5"/>
      <c r="F772" s="6" t="s">
        <v>4734</v>
      </c>
      <c r="G772" s="6"/>
      <c r="H772" s="6" t="s">
        <v>4735</v>
      </c>
      <c r="I772" s="5" t="s">
        <v>38</v>
      </c>
      <c r="J772" s="5" t="s">
        <v>52</v>
      </c>
      <c r="K772" s="6" t="s">
        <v>4736</v>
      </c>
      <c r="L772" s="6" t="s">
        <v>4737</v>
      </c>
      <c r="M772" s="5" t="s">
        <v>41</v>
      </c>
      <c r="N772" s="8" t="s">
        <v>4730</v>
      </c>
      <c r="O772" s="6" t="s">
        <v>4738</v>
      </c>
      <c r="P772" s="8"/>
      <c r="Q772" s="5"/>
      <c r="R772" s="8"/>
      <c r="S772" s="8"/>
      <c r="T772" s="8"/>
      <c r="U772" s="8"/>
      <c r="V772" s="8"/>
      <c r="W772" s="8"/>
      <c r="X772" s="8"/>
      <c r="Y772" s="5" t="s">
        <v>4093</v>
      </c>
      <c r="Z772" s="10" t="str">
        <f aca="false">REPLACE(AA772,SEARCH("M5-",AA772),LEN(AB772),AC772)</f>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AA772" s="10" t="s">
        <v>4739</v>
      </c>
      <c r="AB772" s="8" t="str">
        <f aca="false">IF(D772&lt;&gt;"No hacer",CONCATENATE(A772,"-",LEFT(C772),"-",IF(A771&lt;&gt;A772,1,IF(C771=C772,RIGHT(AB771)+1,1))))</f>
        <v>M5-NyO-50a-E-1</v>
      </c>
      <c r="AC772" s="8" t="str">
        <f aca="false">CONCATENATE(AB772,"-BR")</f>
        <v>M5-NyO-50a-E-1-BR</v>
      </c>
      <c r="AD772" s="5" t="s">
        <v>46</v>
      </c>
      <c r="AE772" s="5" t="s">
        <v>351</v>
      </c>
      <c r="AF772" s="5" t="s">
        <v>47</v>
      </c>
    </row>
    <row r="773" customFormat="false" ht="75" hidden="false" customHeight="true" outlineLevel="0" collapsed="false">
      <c r="A773" s="5" t="s">
        <v>4740</v>
      </c>
      <c r="B773" s="6" t="s">
        <v>4741</v>
      </c>
      <c r="C773" s="5" t="s">
        <v>34</v>
      </c>
      <c r="D773" s="5" t="s">
        <v>35</v>
      </c>
      <c r="E773" s="5"/>
      <c r="F773" s="6" t="s">
        <v>4742</v>
      </c>
      <c r="G773" s="6"/>
      <c r="H773" s="6"/>
      <c r="I773" s="5" t="s">
        <v>38</v>
      </c>
      <c r="J773" s="5" t="s">
        <v>297</v>
      </c>
      <c r="K773" s="6" t="s">
        <v>4729</v>
      </c>
      <c r="L773" s="6" t="s">
        <v>40</v>
      </c>
      <c r="M773" s="5" t="s">
        <v>41</v>
      </c>
      <c r="N773" s="8" t="s">
        <v>4743</v>
      </c>
      <c r="O773" s="6" t="s">
        <v>4744</v>
      </c>
      <c r="P773" s="6" t="s">
        <v>4745</v>
      </c>
      <c r="Q773" s="5"/>
      <c r="R773" s="8"/>
      <c r="S773" s="8"/>
      <c r="T773" s="8"/>
      <c r="U773" s="8"/>
      <c r="V773" s="8"/>
      <c r="W773" s="8"/>
      <c r="X773" s="8"/>
      <c r="Y773" s="5" t="s">
        <v>4093</v>
      </c>
      <c r="Z773" s="10" t="str">
        <f aca="false">REPLACE(AA773,SEARCH("M5-",AA773),LEN(AB773),AC773)</f>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AA773" s="10" t="s">
        <v>4746</v>
      </c>
      <c r="AB773" s="8" t="str">
        <f aca="false">IF(D773&lt;&gt;"No hacer",CONCATENATE(A773,"-",LEFT(C773),"-",IF(A772&lt;&gt;A773,1,IF(C772=C773,RIGHT(AB772)+1,1))))</f>
        <v>M5-NyO-50b-I-1</v>
      </c>
      <c r="AC773" s="8" t="str">
        <f aca="false">CONCATENATE(AB773,"-BR")</f>
        <v>M5-NyO-50b-I-1-BR</v>
      </c>
      <c r="AD773" s="5" t="s">
        <v>46</v>
      </c>
      <c r="AE773" s="5" t="s">
        <v>351</v>
      </c>
      <c r="AF773" s="5" t="s">
        <v>47</v>
      </c>
    </row>
    <row r="774" customFormat="false" ht="75" hidden="false" customHeight="true" outlineLevel="0" collapsed="false">
      <c r="A774" s="5" t="s">
        <v>4740</v>
      </c>
      <c r="B774" s="6" t="s">
        <v>4741</v>
      </c>
      <c r="C774" s="5" t="s">
        <v>48</v>
      </c>
      <c r="D774" s="5" t="s">
        <v>35</v>
      </c>
      <c r="E774" s="5"/>
      <c r="F774" s="6" t="s">
        <v>4747</v>
      </c>
      <c r="G774" s="6"/>
      <c r="H774" s="6" t="s">
        <v>4748</v>
      </c>
      <c r="I774" s="5" t="s">
        <v>38</v>
      </c>
      <c r="J774" s="5" t="s">
        <v>52</v>
      </c>
      <c r="K774" s="6" t="s">
        <v>4749</v>
      </c>
      <c r="L774" s="6" t="s">
        <v>4750</v>
      </c>
      <c r="M774" s="5" t="s">
        <v>41</v>
      </c>
      <c r="N774" s="8" t="s">
        <v>4743</v>
      </c>
      <c r="O774" s="6" t="s">
        <v>4751</v>
      </c>
      <c r="P774" s="8" t="s">
        <v>4752</v>
      </c>
      <c r="Q774" s="5"/>
      <c r="R774" s="8"/>
      <c r="S774" s="8"/>
      <c r="T774" s="8"/>
      <c r="U774" s="8"/>
      <c r="V774" s="8"/>
      <c r="W774" s="8"/>
      <c r="X774" s="8"/>
      <c r="Y774" s="5" t="s">
        <v>4093</v>
      </c>
      <c r="Z774" s="10" t="str">
        <f aca="false">REPLACE(AA774,SEARCH("M5-",AA774),LEN(AB774),AC774)</f>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AA774" s="10" t="s">
        <v>4753</v>
      </c>
      <c r="AB774" s="8" t="str">
        <f aca="false">IF(D774&lt;&gt;"No hacer",CONCATENATE(A774,"-",LEFT(C774),"-",IF(A773&lt;&gt;A774,1,IF(C773=C774,RIGHT(AB773)+1,1))))</f>
        <v>M5-NyO-50b-E-1</v>
      </c>
      <c r="AC774" s="8" t="str">
        <f aca="false">CONCATENATE(AB774,"-BR")</f>
        <v>M5-NyO-50b-E-1-BR</v>
      </c>
      <c r="AD774" s="5" t="s">
        <v>46</v>
      </c>
      <c r="AE774" s="5" t="s">
        <v>351</v>
      </c>
      <c r="AF774" s="5" t="s">
        <v>47</v>
      </c>
    </row>
    <row r="775" customFormat="false" ht="75" hidden="false" customHeight="true" outlineLevel="0" collapsed="false">
      <c r="A775" s="5" t="s">
        <v>4740</v>
      </c>
      <c r="B775" s="6" t="s">
        <v>4741</v>
      </c>
      <c r="C775" s="5" t="s">
        <v>48</v>
      </c>
      <c r="D775" s="5" t="s">
        <v>35</v>
      </c>
      <c r="E775" s="5"/>
      <c r="F775" s="6" t="s">
        <v>4754</v>
      </c>
      <c r="G775" s="6"/>
      <c r="H775" s="6" t="s">
        <v>4748</v>
      </c>
      <c r="I775" s="5" t="s">
        <v>38</v>
      </c>
      <c r="J775" s="5" t="s">
        <v>52</v>
      </c>
      <c r="K775" s="6" t="s">
        <v>4749</v>
      </c>
      <c r="L775" s="6" t="s">
        <v>4755</v>
      </c>
      <c r="M775" s="5" t="s">
        <v>41</v>
      </c>
      <c r="N775" s="8" t="s">
        <v>4743</v>
      </c>
      <c r="O775" s="6" t="s">
        <v>4751</v>
      </c>
      <c r="P775" s="8" t="s">
        <v>4752</v>
      </c>
      <c r="Q775" s="5"/>
      <c r="R775" s="8"/>
      <c r="S775" s="8"/>
      <c r="T775" s="8"/>
      <c r="U775" s="8"/>
      <c r="V775" s="8"/>
      <c r="W775" s="8"/>
      <c r="X775" s="8"/>
      <c r="Y775" s="5" t="s">
        <v>4093</v>
      </c>
      <c r="Z775" s="10" t="str">
        <f aca="false">REPLACE(AA775,SEARCH("M5-",AA775),LEN(AB775),AC775)</f>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AA775" s="10" t="s">
        <v>4756</v>
      </c>
      <c r="AB775" s="8" t="str">
        <f aca="false">IF(D775&lt;&gt;"No hacer",CONCATENATE(A775,"-",LEFT(C775),"-",IF(A774&lt;&gt;A775,1,IF(C774=C775,RIGHT(AB774)+1,1))))</f>
        <v>M5-NyO-50b-E-2</v>
      </c>
      <c r="AC775" s="8" t="str">
        <f aca="false">CONCATENATE(AB775,"-BR")</f>
        <v>M5-NyO-50b-E-2-BR</v>
      </c>
      <c r="AD775" s="5" t="s">
        <v>46</v>
      </c>
      <c r="AE775" s="5" t="s">
        <v>351</v>
      </c>
      <c r="AF775" s="5" t="s">
        <v>47</v>
      </c>
    </row>
    <row r="776" customFormat="false" ht="75" hidden="false" customHeight="true" outlineLevel="0" collapsed="false">
      <c r="A776" s="5" t="s">
        <v>4757</v>
      </c>
      <c r="B776" s="6" t="s">
        <v>4758</v>
      </c>
      <c r="C776" s="5" t="s">
        <v>34</v>
      </c>
      <c r="D776" s="5" t="s">
        <v>35</v>
      </c>
      <c r="E776" s="5"/>
      <c r="F776" s="6" t="s">
        <v>4759</v>
      </c>
      <c r="G776" s="6"/>
      <c r="H776" s="6"/>
      <c r="I776" s="5" t="s">
        <v>38</v>
      </c>
      <c r="J776" s="5" t="s">
        <v>297</v>
      </c>
      <c r="K776" s="6" t="s">
        <v>4729</v>
      </c>
      <c r="L776" s="6" t="s">
        <v>40</v>
      </c>
      <c r="M776" s="5" t="s">
        <v>41</v>
      </c>
      <c r="N776" s="8" t="s">
        <v>4760</v>
      </c>
      <c r="O776" s="6" t="s">
        <v>4761</v>
      </c>
      <c r="P776" s="6" t="s">
        <v>4762</v>
      </c>
      <c r="Q776" s="5"/>
      <c r="R776" s="8"/>
      <c r="S776" s="8"/>
      <c r="T776" s="8"/>
      <c r="U776" s="8"/>
      <c r="V776" s="8"/>
      <c r="W776" s="8"/>
      <c r="X776" s="8"/>
      <c r="Y776" s="5" t="s">
        <v>4093</v>
      </c>
      <c r="Z776" s="10" t="str">
        <f aca="false">REPLACE(AA776,SEARCH("M5-",AA776),LEN(AB776),AC776)</f>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AA776" s="10" t="s">
        <v>4763</v>
      </c>
      <c r="AB776" s="8" t="str">
        <f aca="false">IF(D776&lt;&gt;"No hacer",CONCATENATE(A776,"-",LEFT(C776),"-",IF(A775&lt;&gt;A776,1,IF(C775=C776,RIGHT(AB775)+1,1))))</f>
        <v>M5-NyO-50c-I-1</v>
      </c>
      <c r="AC776" s="8" t="str">
        <f aca="false">CONCATENATE(AB776,"-BR")</f>
        <v>M5-NyO-50c-I-1-BR</v>
      </c>
      <c r="AD776" s="5" t="s">
        <v>46</v>
      </c>
      <c r="AE776" s="5" t="s">
        <v>351</v>
      </c>
      <c r="AF776" s="5" t="s">
        <v>47</v>
      </c>
    </row>
    <row r="777" customFormat="false" ht="75" hidden="false" customHeight="true" outlineLevel="0" collapsed="false">
      <c r="A777" s="5" t="s">
        <v>4757</v>
      </c>
      <c r="B777" s="6" t="s">
        <v>4758</v>
      </c>
      <c r="C777" s="5" t="s">
        <v>48</v>
      </c>
      <c r="D777" s="5" t="s">
        <v>35</v>
      </c>
      <c r="E777" s="5"/>
      <c r="F777" s="6" t="s">
        <v>4764</v>
      </c>
      <c r="G777" s="6"/>
      <c r="H777" s="6" t="s">
        <v>4765</v>
      </c>
      <c r="I777" s="5" t="s">
        <v>38</v>
      </c>
      <c r="J777" s="5" t="s">
        <v>52</v>
      </c>
      <c r="K777" s="6" t="s">
        <v>4749</v>
      </c>
      <c r="L777" s="7" t="s">
        <v>4766</v>
      </c>
      <c r="M777" s="5" t="s">
        <v>41</v>
      </c>
      <c r="N777" s="8" t="s">
        <v>4760</v>
      </c>
      <c r="O777" s="8" t="s">
        <v>4767</v>
      </c>
      <c r="P777" s="8" t="s">
        <v>4768</v>
      </c>
      <c r="Q777" s="5"/>
      <c r="R777" s="8"/>
      <c r="S777" s="8"/>
      <c r="T777" s="8"/>
      <c r="U777" s="8"/>
      <c r="V777" s="8"/>
      <c r="W777" s="8"/>
      <c r="X777" s="8"/>
      <c r="Y777" s="5" t="s">
        <v>4093</v>
      </c>
      <c r="Z777" s="10" t="str">
        <f aca="false">REPLACE(AA777,SEARCH("M5-",AA777),LEN(AB777),AC777)</f>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AA777" s="10" t="s">
        <v>4769</v>
      </c>
      <c r="AB777" s="8" t="str">
        <f aca="false">IF(D777&lt;&gt;"No hacer",CONCATENATE(A777,"-",LEFT(C777),"-",IF(A776&lt;&gt;A777,1,IF(C776=C777,RIGHT(AB776)+1,1))))</f>
        <v>M5-NyO-50c-E-1</v>
      </c>
      <c r="AC777" s="8" t="str">
        <f aca="false">CONCATENATE(AB777,"-BR")</f>
        <v>M5-NyO-50c-E-1-BR</v>
      </c>
      <c r="AD777" s="5" t="s">
        <v>46</v>
      </c>
      <c r="AE777" s="5" t="s">
        <v>351</v>
      </c>
      <c r="AF777" s="5" t="s">
        <v>47</v>
      </c>
    </row>
    <row r="778" customFormat="false" ht="75" hidden="false" customHeight="true" outlineLevel="0" collapsed="false">
      <c r="A778" s="5" t="s">
        <v>4757</v>
      </c>
      <c r="B778" s="6" t="s">
        <v>4758</v>
      </c>
      <c r="C778" s="5" t="s">
        <v>48</v>
      </c>
      <c r="D778" s="5" t="s">
        <v>35</v>
      </c>
      <c r="E778" s="5"/>
      <c r="F778" s="6" t="s">
        <v>4770</v>
      </c>
      <c r="G778" s="6"/>
      <c r="H778" s="6" t="s">
        <v>4765</v>
      </c>
      <c r="I778" s="5" t="s">
        <v>38</v>
      </c>
      <c r="J778" s="5" t="s">
        <v>52</v>
      </c>
      <c r="K778" s="6" t="s">
        <v>4749</v>
      </c>
      <c r="L778" s="7" t="s">
        <v>4771</v>
      </c>
      <c r="M778" s="5" t="s">
        <v>41</v>
      </c>
      <c r="N778" s="8" t="s">
        <v>4760</v>
      </c>
      <c r="O778" s="8" t="s">
        <v>4767</v>
      </c>
      <c r="P778" s="8" t="s">
        <v>4768</v>
      </c>
      <c r="Q778" s="5"/>
      <c r="R778" s="8"/>
      <c r="S778" s="8"/>
      <c r="T778" s="8"/>
      <c r="U778" s="8"/>
      <c r="V778" s="8"/>
      <c r="W778" s="8"/>
      <c r="X778" s="8"/>
      <c r="Y778" s="5" t="s">
        <v>4093</v>
      </c>
      <c r="Z778" s="10" t="str">
        <f aca="false">REPLACE(AA778,SEARCH("M5-",AA778),LEN(AB778),AC778)</f>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AA778" s="10" t="s">
        <v>4772</v>
      </c>
      <c r="AB778" s="8" t="str">
        <f aca="false">IF(D778&lt;&gt;"No hacer",CONCATENATE(A778,"-",LEFT(C778),"-",IF(A777&lt;&gt;A778,1,IF(C777=C778,RIGHT(AB777)+1,1))))</f>
        <v>M5-NyO-50c-E-2</v>
      </c>
      <c r="AC778" s="8" t="str">
        <f aca="false">CONCATENATE(AB778,"-BR")</f>
        <v>M5-NyO-50c-E-2-BR</v>
      </c>
      <c r="AD778" s="5" t="s">
        <v>46</v>
      </c>
      <c r="AE778" s="5" t="s">
        <v>351</v>
      </c>
      <c r="AF778" s="5" t="s">
        <v>47</v>
      </c>
    </row>
    <row r="779" customFormat="false" ht="75" hidden="false" customHeight="true" outlineLevel="0" collapsed="false">
      <c r="A779" s="5" t="s">
        <v>4757</v>
      </c>
      <c r="B779" s="6" t="s">
        <v>4758</v>
      </c>
      <c r="C779" s="5" t="s">
        <v>58</v>
      </c>
      <c r="D779" s="5" t="s">
        <v>35</v>
      </c>
      <c r="E779" s="5"/>
      <c r="F779" s="6" t="s">
        <v>4773</v>
      </c>
      <c r="G779" s="6"/>
      <c r="H779" s="6" t="s">
        <v>4774</v>
      </c>
      <c r="I779" s="5" t="s">
        <v>38</v>
      </c>
      <c r="J779" s="5" t="s">
        <v>52</v>
      </c>
      <c r="K779" s="6" t="s">
        <v>4775</v>
      </c>
      <c r="L779" s="7" t="s">
        <v>4776</v>
      </c>
      <c r="M779" s="5" t="s">
        <v>41</v>
      </c>
      <c r="N779" s="8" t="s">
        <v>4760</v>
      </c>
      <c r="O779" s="8" t="s">
        <v>4777</v>
      </c>
      <c r="P779" s="8" t="s">
        <v>4778</v>
      </c>
      <c r="Q779" s="5"/>
      <c r="R779" s="8"/>
      <c r="S779" s="8"/>
      <c r="T779" s="8"/>
      <c r="U779" s="8"/>
      <c r="V779" s="8"/>
      <c r="W779" s="8"/>
      <c r="X779" s="8"/>
      <c r="Y779" s="5" t="s">
        <v>4093</v>
      </c>
      <c r="Z779" s="10" t="str">
        <f aca="false">REPLACE(AA779,SEARCH("M5-",AA779),LEN(AB779),AC779)</f>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AA779" s="10" t="s">
        <v>4779</v>
      </c>
      <c r="AB779" s="8" t="str">
        <f aca="false">IF(D779&lt;&gt;"No hacer",CONCATENATE(A779,"-",LEFT(C779),"-",IF(A778&lt;&gt;A779,1,IF(C778=C779,RIGHT(AB778)+1,1))))</f>
        <v>M5-NyO-50c-A-1</v>
      </c>
      <c r="AC779" s="8" t="str">
        <f aca="false">CONCATENATE(AB779,"-BR")</f>
        <v>M5-NyO-50c-A-1-BR</v>
      </c>
      <c r="AD779" s="5" t="s">
        <v>46</v>
      </c>
      <c r="AE779" s="5" t="s">
        <v>351</v>
      </c>
      <c r="AF779" s="5" t="s">
        <v>47</v>
      </c>
    </row>
    <row r="780" customFormat="false" ht="75" hidden="false" customHeight="true" outlineLevel="0" collapsed="false">
      <c r="A780" s="5" t="s">
        <v>4757</v>
      </c>
      <c r="B780" s="6" t="s">
        <v>4758</v>
      </c>
      <c r="C780" s="5" t="s">
        <v>58</v>
      </c>
      <c r="D780" s="5" t="s">
        <v>35</v>
      </c>
      <c r="E780" s="5"/>
      <c r="F780" s="6" t="s">
        <v>4780</v>
      </c>
      <c r="G780" s="6"/>
      <c r="H780" s="6" t="s">
        <v>4781</v>
      </c>
      <c r="I780" s="5" t="s">
        <v>38</v>
      </c>
      <c r="J780" s="5" t="s">
        <v>52</v>
      </c>
      <c r="K780" s="6" t="s">
        <v>4782</v>
      </c>
      <c r="L780" s="7" t="s">
        <v>4776</v>
      </c>
      <c r="M780" s="5" t="s">
        <v>41</v>
      </c>
      <c r="N780" s="8" t="s">
        <v>4760</v>
      </c>
      <c r="O780" s="8" t="s">
        <v>4783</v>
      </c>
      <c r="P780" s="8" t="s">
        <v>4778</v>
      </c>
      <c r="Q780" s="5"/>
      <c r="R780" s="8"/>
      <c r="S780" s="8"/>
      <c r="T780" s="8"/>
      <c r="U780" s="8"/>
      <c r="V780" s="8"/>
      <c r="W780" s="8"/>
      <c r="X780" s="8"/>
      <c r="Y780" s="5" t="s">
        <v>4093</v>
      </c>
      <c r="Z780" s="10" t="str">
        <f aca="false">REPLACE(AA780,SEARCH("M5-",AA780),LEN(AB780),AC780)</f>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0" s="10" t="s">
        <v>4784</v>
      </c>
      <c r="AB780" s="8" t="str">
        <f aca="false">IF(D780&lt;&gt;"No hacer",CONCATENATE(A780,"-",LEFT(C780),"-",IF(A779&lt;&gt;A780,1,IF(C779=C780,RIGHT(AB779)+1,1))))</f>
        <v>M5-NyO-50c-A-2</v>
      </c>
      <c r="AC780" s="8" t="str">
        <f aca="false">CONCATENATE(AB780,"-BR")</f>
        <v>M5-NyO-50c-A-2-BR</v>
      </c>
      <c r="AD780" s="5" t="s">
        <v>46</v>
      </c>
      <c r="AE780" s="5" t="s">
        <v>351</v>
      </c>
      <c r="AF780" s="5" t="s">
        <v>47</v>
      </c>
    </row>
    <row r="781" customFormat="false" ht="75" hidden="false" customHeight="true" outlineLevel="0" collapsed="false">
      <c r="A781" s="5" t="s">
        <v>4757</v>
      </c>
      <c r="B781" s="6" t="s">
        <v>4758</v>
      </c>
      <c r="C781" s="5" t="s">
        <v>58</v>
      </c>
      <c r="D781" s="5" t="s">
        <v>35</v>
      </c>
      <c r="E781" s="5"/>
      <c r="F781" s="6" t="s">
        <v>4785</v>
      </c>
      <c r="G781" s="6"/>
      <c r="H781" s="6" t="s">
        <v>4786</v>
      </c>
      <c r="I781" s="5" t="s">
        <v>38</v>
      </c>
      <c r="J781" s="5" t="s">
        <v>52</v>
      </c>
      <c r="K781" s="6" t="s">
        <v>4787</v>
      </c>
      <c r="L781" s="7" t="s">
        <v>4776</v>
      </c>
      <c r="M781" s="5" t="s">
        <v>41</v>
      </c>
      <c r="N781" s="8" t="s">
        <v>4760</v>
      </c>
      <c r="O781" s="8" t="s">
        <v>4788</v>
      </c>
      <c r="P781" s="8" t="s">
        <v>4778</v>
      </c>
      <c r="Q781" s="5"/>
      <c r="R781" s="8"/>
      <c r="S781" s="8"/>
      <c r="T781" s="8"/>
      <c r="U781" s="8"/>
      <c r="V781" s="8"/>
      <c r="W781" s="8"/>
      <c r="X781" s="8"/>
      <c r="Y781" s="5" t="s">
        <v>4093</v>
      </c>
      <c r="Z781" s="10" t="str">
        <f aca="false">REPLACE(AA781,SEARCH("M5-",AA781),LEN(AB781),AC781)</f>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AA781" s="10" t="s">
        <v>4789</v>
      </c>
      <c r="AB781" s="8" t="str">
        <f aca="false">IF(D781&lt;&gt;"No hacer",CONCATENATE(A781,"-",LEFT(C781),"-",IF(A780&lt;&gt;A781,1,IF(C780=C781,RIGHT(AB780)+1,1))))</f>
        <v>M5-NyO-50c-A-3</v>
      </c>
      <c r="AC781" s="8" t="str">
        <f aca="false">CONCATENATE(AB781,"-BR")</f>
        <v>M5-NyO-50c-A-3-BR</v>
      </c>
      <c r="AD781" s="5" t="s">
        <v>46</v>
      </c>
      <c r="AE781" s="5" t="s">
        <v>351</v>
      </c>
      <c r="AF781" s="5" t="s">
        <v>47</v>
      </c>
    </row>
    <row r="782" customFormat="false" ht="75" hidden="false" customHeight="true" outlineLevel="0" collapsed="false">
      <c r="A782" s="5" t="s">
        <v>4757</v>
      </c>
      <c r="B782" s="6" t="s">
        <v>4758</v>
      </c>
      <c r="C782" s="5" t="s">
        <v>58</v>
      </c>
      <c r="D782" s="5" t="s">
        <v>35</v>
      </c>
      <c r="E782" s="5"/>
      <c r="F782" s="6" t="s">
        <v>4790</v>
      </c>
      <c r="G782" s="6"/>
      <c r="H782" s="6" t="s">
        <v>4791</v>
      </c>
      <c r="I782" s="5" t="s">
        <v>38</v>
      </c>
      <c r="J782" s="5" t="s">
        <v>52</v>
      </c>
      <c r="K782" s="6" t="s">
        <v>4792</v>
      </c>
      <c r="L782" s="7" t="s">
        <v>4776</v>
      </c>
      <c r="M782" s="5" t="s">
        <v>41</v>
      </c>
      <c r="N782" s="8" t="s">
        <v>4760</v>
      </c>
      <c r="O782" s="8" t="s">
        <v>4793</v>
      </c>
      <c r="P782" s="8" t="s">
        <v>4778</v>
      </c>
      <c r="Q782" s="5"/>
      <c r="R782" s="8"/>
      <c r="S782" s="8"/>
      <c r="T782" s="8"/>
      <c r="U782" s="8"/>
      <c r="V782" s="8"/>
      <c r="W782" s="8"/>
      <c r="X782" s="8"/>
      <c r="Y782" s="5" t="s">
        <v>4093</v>
      </c>
      <c r="Z782" s="10" t="str">
        <f aca="false">REPLACE(AA782,SEARCH("M5-",AA782),LEN(AB782),AC782)</f>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AA782" s="10" t="s">
        <v>4794</v>
      </c>
      <c r="AB782" s="8" t="str">
        <f aca="false">IF(D782&lt;&gt;"No hacer",CONCATENATE(A782,"-",LEFT(C782),"-",IF(A781&lt;&gt;A782,1,IF(C781=C782,RIGHT(AB781)+1,1))))</f>
        <v>M5-NyO-50c-A-4</v>
      </c>
      <c r="AC782" s="8" t="str">
        <f aca="false">CONCATENATE(AB782,"-BR")</f>
        <v>M5-NyO-50c-A-4-BR</v>
      </c>
      <c r="AD782" s="5" t="s">
        <v>46</v>
      </c>
      <c r="AE782" s="5" t="s">
        <v>351</v>
      </c>
      <c r="AF782" s="5" t="s">
        <v>47</v>
      </c>
    </row>
    <row r="783" customFormat="false" ht="75" hidden="false" customHeight="true" outlineLevel="0" collapsed="false">
      <c r="A783" s="5" t="s">
        <v>4757</v>
      </c>
      <c r="B783" s="6" t="s">
        <v>4758</v>
      </c>
      <c r="C783" s="5" t="s">
        <v>58</v>
      </c>
      <c r="D783" s="5" t="s">
        <v>35</v>
      </c>
      <c r="E783" s="5"/>
      <c r="F783" s="6" t="s">
        <v>4795</v>
      </c>
      <c r="G783" s="6"/>
      <c r="H783" s="6" t="s">
        <v>4796</v>
      </c>
      <c r="I783" s="5" t="s">
        <v>38</v>
      </c>
      <c r="J783" s="5" t="s">
        <v>52</v>
      </c>
      <c r="K783" s="6" t="s">
        <v>4797</v>
      </c>
      <c r="L783" s="7" t="s">
        <v>4798</v>
      </c>
      <c r="M783" s="5" t="s">
        <v>41</v>
      </c>
      <c r="N783" s="8" t="s">
        <v>4760</v>
      </c>
      <c r="O783" s="8" t="s">
        <v>4799</v>
      </c>
      <c r="P783" s="8" t="s">
        <v>4800</v>
      </c>
      <c r="Q783" s="5"/>
      <c r="R783" s="8"/>
      <c r="S783" s="8"/>
      <c r="T783" s="8"/>
      <c r="U783" s="8"/>
      <c r="V783" s="8"/>
      <c r="W783" s="8"/>
      <c r="X783" s="8"/>
      <c r="Y783" s="5" t="s">
        <v>4093</v>
      </c>
      <c r="Z783" s="10" t="str">
        <f aca="false">REPLACE(AA783,SEARCH("M5-",AA783),LEN(AB783),AC783)</f>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AA783" s="10" t="s">
        <v>4801</v>
      </c>
      <c r="AB783" s="8" t="str">
        <f aca="false">IF(D783&lt;&gt;"No hacer",CONCATENATE(A783,"-",LEFT(C783),"-",IF(A782&lt;&gt;A783,1,IF(C782=C783,RIGHT(AB782)+1,1))))</f>
        <v>M5-NyO-50c-A-5</v>
      </c>
      <c r="AC783" s="8" t="str">
        <f aca="false">CONCATENATE(AB783,"-BR")</f>
        <v>M5-NyO-50c-A-5-BR</v>
      </c>
      <c r="AD783" s="5" t="s">
        <v>46</v>
      </c>
      <c r="AE783" s="5" t="s">
        <v>351</v>
      </c>
      <c r="AF783" s="5" t="s">
        <v>47</v>
      </c>
    </row>
    <row r="784" customFormat="false" ht="75" hidden="false" customHeight="true" outlineLevel="0" collapsed="false">
      <c r="A784" s="5" t="s">
        <v>4802</v>
      </c>
      <c r="B784" s="6" t="s">
        <v>4803</v>
      </c>
      <c r="C784" s="29" t="s">
        <v>34</v>
      </c>
      <c r="D784" s="5" t="s">
        <v>35</v>
      </c>
      <c r="E784" s="5"/>
      <c r="F784" s="6" t="s">
        <v>4804</v>
      </c>
      <c r="G784" s="6"/>
      <c r="H784" s="6"/>
      <c r="I784" s="5" t="s">
        <v>38</v>
      </c>
      <c r="J784" s="5" t="s">
        <v>4805</v>
      </c>
      <c r="K784" s="6" t="s">
        <v>4806</v>
      </c>
      <c r="L784" s="7"/>
      <c r="M784" s="5" t="s">
        <v>41</v>
      </c>
      <c r="N784" s="8" t="s">
        <v>4807</v>
      </c>
      <c r="O784" s="8" t="s">
        <v>4807</v>
      </c>
      <c r="P784" s="8"/>
      <c r="Q784" s="5"/>
      <c r="R784" s="8"/>
      <c r="S784" s="8"/>
      <c r="T784" s="8"/>
      <c r="U784" s="8"/>
      <c r="V784" s="8"/>
      <c r="W784" s="8"/>
      <c r="X784" s="8"/>
      <c r="Y784" s="5" t="s">
        <v>4093</v>
      </c>
      <c r="Z784" s="10" t="str">
        <f aca="false">REPLACE(AA784,SEARCH("M5-",AA784),LEN(AB784),AC784)</f>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AA784" s="10" t="s">
        <v>4808</v>
      </c>
      <c r="AB784" s="8" t="str">
        <f aca="false">IF(D784&lt;&gt;"No hacer",CONCATENATE(A784,"-",LEFT(C784),"-",IF(A783&lt;&gt;A784,1,IF(C783=C784,RIGHT(AB783)+1,1))))</f>
        <v>M5-NyO-51a-I-1</v>
      </c>
      <c r="AC784" s="8" t="str">
        <f aca="false">CONCATENATE(AB784,"-BR")</f>
        <v>M5-NyO-51a-I-1-BR</v>
      </c>
      <c r="AD784" s="5" t="s">
        <v>46</v>
      </c>
      <c r="AE784" s="5" t="s">
        <v>351</v>
      </c>
      <c r="AF784" s="5" t="s">
        <v>47</v>
      </c>
    </row>
    <row r="785" customFormat="false" ht="75" hidden="false" customHeight="true" outlineLevel="0" collapsed="false">
      <c r="A785" s="5" t="s">
        <v>4802</v>
      </c>
      <c r="B785" s="6" t="s">
        <v>4803</v>
      </c>
      <c r="C785" s="29" t="s">
        <v>34</v>
      </c>
      <c r="D785" s="5" t="s">
        <v>35</v>
      </c>
      <c r="E785" s="5"/>
      <c r="F785" s="6" t="s">
        <v>4804</v>
      </c>
      <c r="G785" s="6"/>
      <c r="H785" s="6"/>
      <c r="I785" s="5" t="s">
        <v>38</v>
      </c>
      <c r="J785" s="5" t="s">
        <v>4805</v>
      </c>
      <c r="K785" s="6" t="s">
        <v>4809</v>
      </c>
      <c r="L785" s="7"/>
      <c r="M785" s="5" t="s">
        <v>41</v>
      </c>
      <c r="N785" s="8" t="s">
        <v>4807</v>
      </c>
      <c r="O785" s="8" t="s">
        <v>4807</v>
      </c>
      <c r="P785" s="8"/>
      <c r="Q785" s="5"/>
      <c r="R785" s="8"/>
      <c r="S785" s="8"/>
      <c r="T785" s="8"/>
      <c r="U785" s="8"/>
      <c r="V785" s="8"/>
      <c r="W785" s="8"/>
      <c r="X785" s="8"/>
      <c r="Y785" s="5" t="s">
        <v>4093</v>
      </c>
      <c r="Z785" s="10" t="str">
        <f aca="false">REPLACE(AA785,SEARCH("M5-",AA785),LEN(AB785),AC785)</f>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AA785" s="10" t="s">
        <v>4810</v>
      </c>
      <c r="AB785" s="8" t="str">
        <f aca="false">IF(D785&lt;&gt;"No hacer",CONCATENATE(A785,"-",LEFT(C785),"-",IF(A784&lt;&gt;A785,1,IF(C784=C785,RIGHT(AB784)+1,1))))</f>
        <v>M5-NyO-51a-I-2</v>
      </c>
      <c r="AC785" s="8" t="str">
        <f aca="false">CONCATENATE(AB785,"-BR")</f>
        <v>M5-NyO-51a-I-2-BR</v>
      </c>
      <c r="AD785" s="5" t="s">
        <v>46</v>
      </c>
      <c r="AE785" s="5" t="s">
        <v>351</v>
      </c>
      <c r="AF785" s="5" t="s">
        <v>47</v>
      </c>
    </row>
    <row r="786" customFormat="false" ht="75" hidden="false" customHeight="true" outlineLevel="0" collapsed="false">
      <c r="A786" s="5" t="s">
        <v>4802</v>
      </c>
      <c r="B786" s="6" t="s">
        <v>4803</v>
      </c>
      <c r="C786" s="29" t="s">
        <v>34</v>
      </c>
      <c r="D786" s="5" t="s">
        <v>35</v>
      </c>
      <c r="E786" s="5"/>
      <c r="F786" s="6" t="s">
        <v>4804</v>
      </c>
      <c r="G786" s="6"/>
      <c r="H786" s="6"/>
      <c r="I786" s="5" t="s">
        <v>38</v>
      </c>
      <c r="J786" s="5" t="s">
        <v>4805</v>
      </c>
      <c r="K786" s="6" t="s">
        <v>4811</v>
      </c>
      <c r="L786" s="7"/>
      <c r="M786" s="5" t="s">
        <v>41</v>
      </c>
      <c r="N786" s="8" t="s">
        <v>4807</v>
      </c>
      <c r="O786" s="8" t="s">
        <v>4807</v>
      </c>
      <c r="P786" s="8"/>
      <c r="Q786" s="5"/>
      <c r="R786" s="8"/>
      <c r="S786" s="8"/>
      <c r="T786" s="8"/>
      <c r="U786" s="8"/>
      <c r="V786" s="8"/>
      <c r="W786" s="8"/>
      <c r="X786" s="8"/>
      <c r="Y786" s="5" t="s">
        <v>4093</v>
      </c>
      <c r="Z786" s="10" t="str">
        <f aca="false">REPLACE(AA786,SEARCH("M5-",AA786),LEN(AB786),AC786)</f>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AA786" s="10" t="s">
        <v>4812</v>
      </c>
      <c r="AB786" s="8" t="str">
        <f aca="false">IF(D786&lt;&gt;"No hacer",CONCATENATE(A786,"-",LEFT(C786),"-",IF(A785&lt;&gt;A786,1,IF(C785=C786,RIGHT(AB785)+1,1))))</f>
        <v>M5-NyO-51a-I-3</v>
      </c>
      <c r="AC786" s="8" t="str">
        <f aca="false">CONCATENATE(AB786,"-BR")</f>
        <v>M5-NyO-51a-I-3-BR</v>
      </c>
      <c r="AD786" s="5" t="s">
        <v>46</v>
      </c>
      <c r="AE786" s="5" t="s">
        <v>351</v>
      </c>
      <c r="AF786" s="5" t="s">
        <v>47</v>
      </c>
    </row>
    <row r="787" customFormat="false" ht="75" hidden="false" customHeight="true" outlineLevel="0" collapsed="false">
      <c r="A787" s="5" t="s">
        <v>4813</v>
      </c>
      <c r="B787" s="6" t="s">
        <v>4814</v>
      </c>
      <c r="C787" s="5" t="s">
        <v>34</v>
      </c>
      <c r="D787" s="5" t="s">
        <v>35</v>
      </c>
      <c r="E787" s="5"/>
      <c r="F787" s="6" t="s">
        <v>4815</v>
      </c>
      <c r="G787" s="6"/>
      <c r="H787" s="6" t="s">
        <v>4816</v>
      </c>
      <c r="I787" s="5" t="s">
        <v>38</v>
      </c>
      <c r="J787" s="5" t="s">
        <v>297</v>
      </c>
      <c r="K787" s="8" t="s">
        <v>4817</v>
      </c>
      <c r="L787" s="6" t="s">
        <v>4818</v>
      </c>
      <c r="M787" s="5" t="s">
        <v>41</v>
      </c>
      <c r="N787" s="6" t="s">
        <v>4819</v>
      </c>
      <c r="O787" s="6" t="s">
        <v>4820</v>
      </c>
      <c r="P787" s="8"/>
      <c r="Q787" s="5"/>
      <c r="R787" s="8"/>
      <c r="S787" s="8"/>
      <c r="T787" s="8"/>
      <c r="U787" s="8"/>
      <c r="V787" s="8"/>
      <c r="W787" s="8"/>
      <c r="X787" s="8"/>
      <c r="Y787" s="5" t="s">
        <v>4093</v>
      </c>
      <c r="Z787" s="10" t="str">
        <f aca="false">REPLACE(AA787,SEARCH("M5-",AA787),LEN(AB787),AC787)</f>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AA787" s="10" t="s">
        <v>4821</v>
      </c>
      <c r="AB787" s="8" t="str">
        <f aca="false">IF(D787&lt;&gt;"No hacer",CONCATENATE(A787,"-",LEFT(C787),"-",IF(A786&lt;&gt;A787,1,IF(C786=C787,RIGHT(AB786)+1,1))))</f>
        <v>M5-NyO-9a-I-1</v>
      </c>
      <c r="AC787" s="8" t="str">
        <f aca="false">CONCATENATE(AB787,"-BR")</f>
        <v>M5-NyO-9a-I-1-BR</v>
      </c>
      <c r="AD787" s="5" t="s">
        <v>46</v>
      </c>
      <c r="AE787" s="5" t="s">
        <v>351</v>
      </c>
      <c r="AF787" s="5" t="s">
        <v>47</v>
      </c>
    </row>
    <row r="788" customFormat="false" ht="75" hidden="false" customHeight="true" outlineLevel="0" collapsed="false">
      <c r="A788" s="5" t="s">
        <v>4813</v>
      </c>
      <c r="B788" s="6" t="s">
        <v>4814</v>
      </c>
      <c r="C788" s="5" t="s">
        <v>48</v>
      </c>
      <c r="D788" s="5" t="s">
        <v>35</v>
      </c>
      <c r="E788" s="5"/>
      <c r="F788" s="6" t="s">
        <v>4822</v>
      </c>
      <c r="G788" s="6"/>
      <c r="H788" s="6" t="s">
        <v>4823</v>
      </c>
      <c r="I788" s="5" t="s">
        <v>38</v>
      </c>
      <c r="J788" s="5" t="s">
        <v>297</v>
      </c>
      <c r="K788" s="8" t="s">
        <v>4824</v>
      </c>
      <c r="L788" s="6" t="s">
        <v>4825</v>
      </c>
      <c r="M788" s="5" t="s">
        <v>41</v>
      </c>
      <c r="N788" s="6" t="s">
        <v>4819</v>
      </c>
      <c r="O788" s="6" t="s">
        <v>4826</v>
      </c>
      <c r="P788" s="8"/>
      <c r="Q788" s="5"/>
      <c r="R788" s="8"/>
      <c r="S788" s="8"/>
      <c r="T788" s="8"/>
      <c r="U788" s="8"/>
      <c r="V788" s="8"/>
      <c r="W788" s="8"/>
      <c r="X788" s="8"/>
      <c r="Y788" s="5" t="s">
        <v>4093</v>
      </c>
      <c r="Z788" s="10" t="str">
        <f aca="false">REPLACE(AA788,SEARCH("M5-",AA788),LEN(AB788),AC788)</f>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AA788" s="10" t="s">
        <v>4827</v>
      </c>
      <c r="AB788" s="8" t="str">
        <f aca="false">IF(D788&lt;&gt;"No hacer",CONCATENATE(A788,"-",LEFT(C788),"-",IF(A787&lt;&gt;A788,1,IF(C787=C788,RIGHT(AB787)+1,1))))</f>
        <v>M5-NyO-9a-E-1</v>
      </c>
      <c r="AC788" s="8" t="str">
        <f aca="false">CONCATENATE(AB788,"-BR")</f>
        <v>M5-NyO-9a-E-1-BR</v>
      </c>
      <c r="AD788" s="5" t="s">
        <v>46</v>
      </c>
      <c r="AE788" s="5" t="s">
        <v>351</v>
      </c>
      <c r="AF788" s="5" t="s">
        <v>47</v>
      </c>
    </row>
    <row r="789" customFormat="false" ht="75" hidden="false" customHeight="true" outlineLevel="0" collapsed="false">
      <c r="A789" s="5" t="s">
        <v>4828</v>
      </c>
      <c r="B789" s="6" t="s">
        <v>4829</v>
      </c>
      <c r="C789" s="5" t="s">
        <v>34</v>
      </c>
      <c r="D789" s="5" t="s">
        <v>35</v>
      </c>
      <c r="E789" s="5"/>
      <c r="F789" s="6" t="s">
        <v>4830</v>
      </c>
      <c r="G789" s="6"/>
      <c r="H789" s="6" t="s">
        <v>4831</v>
      </c>
      <c r="I789" s="5" t="s">
        <v>38</v>
      </c>
      <c r="J789" s="5" t="s">
        <v>654</v>
      </c>
      <c r="K789" s="6" t="s">
        <v>4832</v>
      </c>
      <c r="L789" s="6" t="s">
        <v>4833</v>
      </c>
      <c r="M789" s="5" t="s">
        <v>41</v>
      </c>
      <c r="N789" s="6" t="s">
        <v>4834</v>
      </c>
      <c r="O789" s="6" t="s">
        <v>4835</v>
      </c>
      <c r="P789" s="8"/>
      <c r="Q789" s="5"/>
      <c r="R789" s="8"/>
      <c r="S789" s="8"/>
      <c r="T789" s="8"/>
      <c r="U789" s="8"/>
      <c r="V789" s="8"/>
      <c r="W789" s="8"/>
      <c r="X789" s="8"/>
      <c r="Y789" s="5" t="s">
        <v>4093</v>
      </c>
      <c r="Z789" s="10" t="str">
        <f aca="false">REPLACE(AA789,SEARCH("M5-",AA789),LEN(AB789),AC789)</f>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AA789" s="10" t="s">
        <v>4836</v>
      </c>
      <c r="AB789" s="8" t="str">
        <f aca="false">IF(D789&lt;&gt;"No hacer",CONCATENATE(A789,"-",LEFT(C789),"-",IF(A788&lt;&gt;A789,1,IF(C788=C789,RIGHT(AB788)+1,1))))</f>
        <v>M5-NyO-9b-I-1</v>
      </c>
      <c r="AC789" s="8" t="str">
        <f aca="false">CONCATENATE(AB789,"-BR")</f>
        <v>M5-NyO-9b-I-1-BR</v>
      </c>
      <c r="AD789" s="5" t="s">
        <v>46</v>
      </c>
      <c r="AE789" s="5" t="s">
        <v>351</v>
      </c>
      <c r="AF789" s="5" t="s">
        <v>47</v>
      </c>
    </row>
    <row r="790" customFormat="false" ht="75" hidden="false" customHeight="true" outlineLevel="0" collapsed="false">
      <c r="A790" s="5" t="s">
        <v>4828</v>
      </c>
      <c r="B790" s="6" t="s">
        <v>4829</v>
      </c>
      <c r="C790" s="5" t="s">
        <v>48</v>
      </c>
      <c r="D790" s="5" t="s">
        <v>35</v>
      </c>
      <c r="E790" s="5"/>
      <c r="F790" s="6" t="s">
        <v>4837</v>
      </c>
      <c r="G790" s="6"/>
      <c r="H790" s="6" t="s">
        <v>4838</v>
      </c>
      <c r="I790" s="5" t="s">
        <v>38</v>
      </c>
      <c r="J790" s="5" t="s">
        <v>52</v>
      </c>
      <c r="K790" s="6" t="s">
        <v>4839</v>
      </c>
      <c r="L790" s="6" t="s">
        <v>4840</v>
      </c>
      <c r="M790" s="5" t="s">
        <v>41</v>
      </c>
      <c r="N790" s="6" t="s">
        <v>4834</v>
      </c>
      <c r="O790" s="6" t="s">
        <v>4841</v>
      </c>
      <c r="P790" s="8"/>
      <c r="Q790" s="5"/>
      <c r="R790" s="6"/>
      <c r="S790" s="6"/>
      <c r="T790" s="6"/>
      <c r="U790" s="6"/>
      <c r="V790" s="6"/>
      <c r="W790" s="6"/>
      <c r="X790" s="6"/>
      <c r="Y790" s="5" t="s">
        <v>4093</v>
      </c>
      <c r="Z790" s="10" t="str">
        <f aca="false">REPLACE(AA790,SEARCH("M5-",AA790),LEN(AB790),AC790)</f>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0" s="10" t="s">
        <v>4842</v>
      </c>
      <c r="AB790" s="8" t="str">
        <f aca="false">IF(D790&lt;&gt;"No hacer",CONCATENATE(A790,"-",LEFT(C790),"-",IF(A789&lt;&gt;A790,1,IF(C789=C790,RIGHT(AB789)+1,1))))</f>
        <v>M5-NyO-9b-E-1</v>
      </c>
      <c r="AC790" s="8" t="str">
        <f aca="false">CONCATENATE(AB790,"-BR")</f>
        <v>M5-NyO-9b-E-1-BR</v>
      </c>
      <c r="AD790" s="5" t="s">
        <v>46</v>
      </c>
      <c r="AE790" s="5" t="s">
        <v>351</v>
      </c>
      <c r="AF790" s="5" t="s">
        <v>47</v>
      </c>
    </row>
    <row r="791" customFormat="false" ht="75" hidden="false" customHeight="true" outlineLevel="0" collapsed="false">
      <c r="A791" s="5" t="s">
        <v>4828</v>
      </c>
      <c r="B791" s="6" t="s">
        <v>4829</v>
      </c>
      <c r="C791" s="5" t="s">
        <v>58</v>
      </c>
      <c r="D791" s="5" t="s">
        <v>35</v>
      </c>
      <c r="E791" s="5"/>
      <c r="F791" s="6" t="s">
        <v>4843</v>
      </c>
      <c r="G791" s="6"/>
      <c r="H791" s="6" t="s">
        <v>4844</v>
      </c>
      <c r="I791" s="5" t="s">
        <v>38</v>
      </c>
      <c r="J791" s="5" t="s">
        <v>52</v>
      </c>
      <c r="K791" s="6" t="s">
        <v>4845</v>
      </c>
      <c r="L791" s="6" t="s">
        <v>4840</v>
      </c>
      <c r="M791" s="5" t="s">
        <v>41</v>
      </c>
      <c r="N791" s="6" t="s">
        <v>4834</v>
      </c>
      <c r="O791" s="6" t="s">
        <v>4841</v>
      </c>
      <c r="P791" s="8"/>
      <c r="Q791" s="5"/>
      <c r="R791" s="6"/>
      <c r="S791" s="6"/>
      <c r="T791" s="6"/>
      <c r="U791" s="6"/>
      <c r="V791" s="6"/>
      <c r="W791" s="6"/>
      <c r="X791" s="6"/>
      <c r="Y791" s="5" t="s">
        <v>4093</v>
      </c>
      <c r="Z791" s="10" t="str">
        <f aca="false">REPLACE(AA791,SEARCH("M5-",AA791),LEN(AB791),AC791)</f>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1" s="10" t="s">
        <v>4846</v>
      </c>
      <c r="AB791" s="8" t="str">
        <f aca="false">IF(D791&lt;&gt;"No hacer",CONCATENATE(A791,"-",LEFT(C791),"-",IF(A790&lt;&gt;A791,1,IF(C790=C791,RIGHT(AB790)+1,1))))</f>
        <v>M5-NyO-9b-A-1</v>
      </c>
      <c r="AC791" s="8" t="str">
        <f aca="false">CONCATENATE(AB791,"-BR")</f>
        <v>M5-NyO-9b-A-1-BR</v>
      </c>
      <c r="AD791" s="5" t="s">
        <v>46</v>
      </c>
      <c r="AE791" s="5" t="s">
        <v>351</v>
      </c>
      <c r="AF791" s="5" t="s">
        <v>47</v>
      </c>
    </row>
    <row r="792" customFormat="false" ht="75" hidden="false" customHeight="true" outlineLevel="0" collapsed="false">
      <c r="A792" s="5" t="s">
        <v>4828</v>
      </c>
      <c r="B792" s="6" t="s">
        <v>4829</v>
      </c>
      <c r="C792" s="5" t="s">
        <v>58</v>
      </c>
      <c r="D792" s="5" t="s">
        <v>35</v>
      </c>
      <c r="E792" s="5"/>
      <c r="F792" s="6" t="s">
        <v>4847</v>
      </c>
      <c r="G792" s="6"/>
      <c r="H792" s="6" t="s">
        <v>4848</v>
      </c>
      <c r="I792" s="5" t="s">
        <v>38</v>
      </c>
      <c r="J792" s="5" t="s">
        <v>52</v>
      </c>
      <c r="K792" s="6" t="s">
        <v>4839</v>
      </c>
      <c r="L792" s="6" t="s">
        <v>4840</v>
      </c>
      <c r="M792" s="5" t="s">
        <v>41</v>
      </c>
      <c r="N792" s="6" t="s">
        <v>4834</v>
      </c>
      <c r="O792" s="6" t="s">
        <v>4841</v>
      </c>
      <c r="P792" s="8"/>
      <c r="Q792" s="5"/>
      <c r="R792" s="6"/>
      <c r="S792" s="6"/>
      <c r="T792" s="6"/>
      <c r="U792" s="6"/>
      <c r="V792" s="6"/>
      <c r="W792" s="6"/>
      <c r="X792" s="6"/>
      <c r="Y792" s="5" t="s">
        <v>4093</v>
      </c>
      <c r="Z792" s="10" t="str">
        <f aca="false">REPLACE(AA792,SEARCH("M5-",AA792),LEN(AB792),AC792)</f>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AA792" s="10" t="s">
        <v>4849</v>
      </c>
      <c r="AB792" s="8" t="str">
        <f aca="false">IF(D792&lt;&gt;"No hacer",CONCATENATE(A792,"-",LEFT(C792),"-",IF(A791&lt;&gt;A792,1,IF(C791=C792,RIGHT(AB791)+1,1))))</f>
        <v>M5-NyO-9b-A-2</v>
      </c>
      <c r="AC792" s="8" t="str">
        <f aca="false">CONCATENATE(AB792,"-BR")</f>
        <v>M5-NyO-9b-A-2-BR</v>
      </c>
      <c r="AD792" s="5" t="s">
        <v>46</v>
      </c>
      <c r="AE792" s="5" t="s">
        <v>351</v>
      </c>
      <c r="AF792" s="5" t="s">
        <v>47</v>
      </c>
    </row>
    <row r="793" customFormat="false" ht="75" hidden="false" customHeight="true" outlineLevel="0" collapsed="false">
      <c r="A793" s="5" t="s">
        <v>4828</v>
      </c>
      <c r="B793" s="6" t="s">
        <v>4829</v>
      </c>
      <c r="C793" s="5" t="s">
        <v>58</v>
      </c>
      <c r="D793" s="5" t="s">
        <v>35</v>
      </c>
      <c r="E793" s="5"/>
      <c r="F793" s="6" t="s">
        <v>4850</v>
      </c>
      <c r="G793" s="6"/>
      <c r="H793" s="6" t="s">
        <v>4851</v>
      </c>
      <c r="I793" s="5" t="s">
        <v>38</v>
      </c>
      <c r="J793" s="5" t="s">
        <v>52</v>
      </c>
      <c r="K793" s="6" t="s">
        <v>4845</v>
      </c>
      <c r="L793" s="6" t="s">
        <v>4840</v>
      </c>
      <c r="M793" s="5" t="s">
        <v>41</v>
      </c>
      <c r="N793" s="6" t="s">
        <v>4834</v>
      </c>
      <c r="O793" s="6" t="s">
        <v>4841</v>
      </c>
      <c r="P793" s="8"/>
      <c r="Q793" s="5"/>
      <c r="R793" s="6"/>
      <c r="S793" s="6"/>
      <c r="T793" s="6"/>
      <c r="U793" s="6"/>
      <c r="V793" s="6"/>
      <c r="W793" s="6"/>
      <c r="X793" s="6"/>
      <c r="Y793" s="5" t="s">
        <v>4093</v>
      </c>
      <c r="Z793" s="10" t="str">
        <f aca="false">REPLACE(AA793,SEARCH("M5-",AA793),LEN(AB793),AC793)</f>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3" s="10" t="s">
        <v>4852</v>
      </c>
      <c r="AB793" s="8" t="str">
        <f aca="false">IF(D793&lt;&gt;"No hacer",CONCATENATE(A793,"-",LEFT(C793),"-",IF(A792&lt;&gt;A793,1,IF(C792=C793,RIGHT(AB792)+1,1))))</f>
        <v>M5-NyO-9b-A-3</v>
      </c>
      <c r="AC793" s="8" t="str">
        <f aca="false">CONCATENATE(AB793,"-BR")</f>
        <v>M5-NyO-9b-A-3-BR</v>
      </c>
      <c r="AD793" s="5" t="s">
        <v>46</v>
      </c>
      <c r="AE793" s="5" t="s">
        <v>351</v>
      </c>
      <c r="AF793" s="5" t="s">
        <v>47</v>
      </c>
    </row>
    <row r="794" customFormat="false" ht="75" hidden="false" customHeight="true" outlineLevel="0" collapsed="false">
      <c r="A794" s="5" t="s">
        <v>4828</v>
      </c>
      <c r="B794" s="6" t="s">
        <v>4829</v>
      </c>
      <c r="C794" s="5" t="s">
        <v>58</v>
      </c>
      <c r="D794" s="5" t="s">
        <v>35</v>
      </c>
      <c r="E794" s="5"/>
      <c r="F794" s="6" t="s">
        <v>4853</v>
      </c>
      <c r="G794" s="6"/>
      <c r="H794" s="6" t="s">
        <v>4854</v>
      </c>
      <c r="I794" s="5" t="s">
        <v>38</v>
      </c>
      <c r="J794" s="5" t="s">
        <v>52</v>
      </c>
      <c r="K794" s="6" t="s">
        <v>4845</v>
      </c>
      <c r="L794" s="6" t="s">
        <v>4840</v>
      </c>
      <c r="M794" s="5" t="s">
        <v>41</v>
      </c>
      <c r="N794" s="6" t="s">
        <v>4834</v>
      </c>
      <c r="O794" s="6" t="s">
        <v>4841</v>
      </c>
      <c r="P794" s="8"/>
      <c r="Q794" s="5"/>
      <c r="R794" s="6"/>
      <c r="S794" s="6"/>
      <c r="T794" s="6"/>
      <c r="U794" s="6"/>
      <c r="V794" s="6"/>
      <c r="W794" s="6"/>
      <c r="X794" s="6"/>
      <c r="Y794" s="5" t="s">
        <v>4093</v>
      </c>
      <c r="Z794" s="10" t="str">
        <f aca="false">REPLACE(AA794,SEARCH("M5-",AA794),LEN(AB794),AC794)</f>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4" s="10" t="s">
        <v>4855</v>
      </c>
      <c r="AB794" s="8" t="str">
        <f aca="false">IF(D794&lt;&gt;"No hacer",CONCATENATE(A794,"-",LEFT(C794),"-",IF(A793&lt;&gt;A794,1,IF(C793=C794,RIGHT(AB793)+1,1))))</f>
        <v>M5-NyO-9b-A-4</v>
      </c>
      <c r="AC794" s="8" t="str">
        <f aca="false">CONCATENATE(AB794,"-BR")</f>
        <v>M5-NyO-9b-A-4-BR</v>
      </c>
      <c r="AD794" s="5" t="s">
        <v>46</v>
      </c>
      <c r="AE794" s="5" t="s">
        <v>351</v>
      </c>
      <c r="AF794" s="5" t="s">
        <v>47</v>
      </c>
    </row>
    <row r="795" customFormat="false" ht="75" hidden="false" customHeight="true" outlineLevel="0" collapsed="false">
      <c r="A795" s="5" t="s">
        <v>4828</v>
      </c>
      <c r="B795" s="6" t="s">
        <v>4829</v>
      </c>
      <c r="C795" s="5" t="s">
        <v>58</v>
      </c>
      <c r="D795" s="5" t="s">
        <v>35</v>
      </c>
      <c r="E795" s="5"/>
      <c r="F795" s="6" t="s">
        <v>4856</v>
      </c>
      <c r="G795" s="6"/>
      <c r="H795" s="6" t="s">
        <v>4857</v>
      </c>
      <c r="I795" s="5" t="s">
        <v>38</v>
      </c>
      <c r="J795" s="5" t="s">
        <v>52</v>
      </c>
      <c r="K795" s="6" t="s">
        <v>4845</v>
      </c>
      <c r="L795" s="6" t="s">
        <v>4840</v>
      </c>
      <c r="M795" s="5" t="s">
        <v>41</v>
      </c>
      <c r="N795" s="6" t="s">
        <v>4834</v>
      </c>
      <c r="O795" s="6" t="s">
        <v>4841</v>
      </c>
      <c r="P795" s="8"/>
      <c r="Q795" s="5"/>
      <c r="R795" s="6"/>
      <c r="S795" s="6"/>
      <c r="T795" s="6"/>
      <c r="U795" s="6"/>
      <c r="V795" s="6"/>
      <c r="W795" s="6"/>
      <c r="X795" s="6"/>
      <c r="Y795" s="5" t="s">
        <v>4093</v>
      </c>
      <c r="Z795" s="10" t="str">
        <f aca="false">REPLACE(AA795,SEARCH("M5-",AA795),LEN(AB795),AC795)</f>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AA795" s="10" t="s">
        <v>4858</v>
      </c>
      <c r="AB795" s="8" t="str">
        <f aca="false">IF(D795&lt;&gt;"No hacer",CONCATENATE(A795,"-",LEFT(C795),"-",IF(A794&lt;&gt;A795,1,IF(C794=C795,RIGHT(AB794)+1,1))))</f>
        <v>M5-NyO-9b-A-5</v>
      </c>
      <c r="AC795" s="8" t="str">
        <f aca="false">CONCATENATE(AB795,"-BR")</f>
        <v>M5-NyO-9b-A-5-BR</v>
      </c>
      <c r="AD795" s="5" t="s">
        <v>46</v>
      </c>
      <c r="AE795" s="5" t="s">
        <v>351</v>
      </c>
      <c r="AF795" s="5" t="s">
        <v>47</v>
      </c>
    </row>
    <row r="796" customFormat="false" ht="75" hidden="false" customHeight="true" outlineLevel="0" collapsed="false">
      <c r="A796" s="5" t="s">
        <v>4859</v>
      </c>
      <c r="B796" s="6" t="s">
        <v>4860</v>
      </c>
      <c r="C796" s="5" t="s">
        <v>34</v>
      </c>
      <c r="D796" s="5" t="s">
        <v>35</v>
      </c>
      <c r="E796" s="5"/>
      <c r="F796" s="6" t="s">
        <v>4861</v>
      </c>
      <c r="G796" s="6"/>
      <c r="H796" s="6" t="s">
        <v>4862</v>
      </c>
      <c r="I796" s="5" t="s">
        <v>38</v>
      </c>
      <c r="J796" s="5" t="s">
        <v>346</v>
      </c>
      <c r="K796" s="6" t="s">
        <v>4863</v>
      </c>
      <c r="L796" s="6" t="s">
        <v>4864</v>
      </c>
      <c r="M796" s="5" t="s">
        <v>41</v>
      </c>
      <c r="N796" s="8" t="s">
        <v>4865</v>
      </c>
      <c r="O796" s="8" t="s">
        <v>4866</v>
      </c>
      <c r="P796" s="8" t="s">
        <v>4867</v>
      </c>
      <c r="Q796" s="5"/>
      <c r="R796" s="8"/>
      <c r="S796" s="8"/>
      <c r="T796" s="8"/>
      <c r="U796" s="8"/>
      <c r="V796" s="8"/>
      <c r="W796" s="8"/>
      <c r="X796" s="8"/>
      <c r="Y796" s="5" t="s">
        <v>4093</v>
      </c>
      <c r="Z796" s="10" t="str">
        <f aca="false">REPLACE(AA796,SEARCH("M5-",AA796),LEN(AB796),AC796)</f>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AA796" s="10" t="s">
        <v>4868</v>
      </c>
      <c r="AB796" s="8" t="str">
        <f aca="false">IF(D796&lt;&gt;"No hacer",CONCATENATE(A796,"-",LEFT(C796),"-",IF(A795&lt;&gt;A796,1,IF(C795=C796,RIGHT(AB795)+1,1))))</f>
        <v>M5-NyO-9c-I-1</v>
      </c>
      <c r="AC796" s="8" t="str">
        <f aca="false">CONCATENATE(AB796,"-BR")</f>
        <v>M5-NyO-9c-I-1-BR</v>
      </c>
      <c r="AD796" s="5" t="s">
        <v>46</v>
      </c>
      <c r="AE796" s="5" t="s">
        <v>351</v>
      </c>
      <c r="AF796" s="5" t="s">
        <v>47</v>
      </c>
    </row>
    <row r="797" customFormat="false" ht="75" hidden="false" customHeight="true" outlineLevel="0" collapsed="false">
      <c r="A797" s="5" t="s">
        <v>4859</v>
      </c>
      <c r="B797" s="6" t="s">
        <v>4860</v>
      </c>
      <c r="C797" s="5" t="s">
        <v>48</v>
      </c>
      <c r="D797" s="5" t="s">
        <v>35</v>
      </c>
      <c r="E797" s="5"/>
      <c r="F797" s="6" t="s">
        <v>4869</v>
      </c>
      <c r="G797" s="6"/>
      <c r="H797" s="6" t="s">
        <v>4870</v>
      </c>
      <c r="I797" s="5" t="s">
        <v>38</v>
      </c>
      <c r="J797" s="5" t="s">
        <v>52</v>
      </c>
      <c r="K797" s="6" t="s">
        <v>4871</v>
      </c>
      <c r="L797" s="6" t="s">
        <v>4872</v>
      </c>
      <c r="M797" s="5" t="s">
        <v>41</v>
      </c>
      <c r="N797" s="8" t="s">
        <v>4873</v>
      </c>
      <c r="O797" s="8" t="s">
        <v>4874</v>
      </c>
      <c r="P797" s="8"/>
      <c r="Q797" s="5"/>
      <c r="R797" s="8"/>
      <c r="S797" s="8"/>
      <c r="T797" s="8"/>
      <c r="U797" s="8"/>
      <c r="V797" s="8"/>
      <c r="W797" s="8"/>
      <c r="X797" s="8"/>
      <c r="Y797" s="5" t="s">
        <v>4093</v>
      </c>
      <c r="Z797" s="10" t="str">
        <f aca="false">REPLACE(AA797,SEARCH("M5-",AA797),LEN(AB797),AC797)</f>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AA797" s="10" t="s">
        <v>4875</v>
      </c>
      <c r="AB797" s="8" t="str">
        <f aca="false">IF(D797&lt;&gt;"No hacer",CONCATENATE(A797,"-",LEFT(C797),"-",IF(A796&lt;&gt;A797,1,IF(C796=C797,RIGHT(AB796)+1,1))))</f>
        <v>M5-NyO-9c-E-1</v>
      </c>
      <c r="AC797" s="8" t="str">
        <f aca="false">CONCATENATE(AB797,"-BR")</f>
        <v>M5-NyO-9c-E-1-BR</v>
      </c>
      <c r="AD797" s="5" t="s">
        <v>46</v>
      </c>
      <c r="AE797" s="5" t="s">
        <v>351</v>
      </c>
      <c r="AF797" s="5" t="s">
        <v>47</v>
      </c>
    </row>
    <row r="798" customFormat="false" ht="75" hidden="false" customHeight="true" outlineLevel="0" collapsed="false">
      <c r="A798" s="5" t="s">
        <v>4876</v>
      </c>
      <c r="B798" s="6" t="s">
        <v>4877</v>
      </c>
      <c r="C798" s="5" t="s">
        <v>34</v>
      </c>
      <c r="D798" s="5" t="s">
        <v>35</v>
      </c>
      <c r="E798" s="5"/>
      <c r="F798" s="6" t="s">
        <v>4878</v>
      </c>
      <c r="G798" s="6"/>
      <c r="H798" s="6" t="s">
        <v>4879</v>
      </c>
      <c r="I798" s="5" t="s">
        <v>38</v>
      </c>
      <c r="J798" s="5" t="s">
        <v>297</v>
      </c>
      <c r="K798" s="6" t="s">
        <v>4880</v>
      </c>
      <c r="L798" s="6" t="s">
        <v>4881</v>
      </c>
      <c r="M798" s="5" t="s">
        <v>41</v>
      </c>
      <c r="N798" s="6" t="s">
        <v>4882</v>
      </c>
      <c r="O798" s="6" t="s">
        <v>4883</v>
      </c>
      <c r="P798" s="8"/>
      <c r="Q798" s="5"/>
      <c r="R798" s="8"/>
      <c r="S798" s="8"/>
      <c r="T798" s="8"/>
      <c r="U798" s="8"/>
      <c r="V798" s="8"/>
      <c r="W798" s="8"/>
      <c r="X798" s="8"/>
      <c r="Y798" s="5" t="s">
        <v>4093</v>
      </c>
      <c r="Z798" s="10" t="str">
        <f aca="false">REPLACE(AA798,SEARCH("M5-",AA798),LEN(AB798),AC798)</f>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AA798" s="10" t="s">
        <v>4884</v>
      </c>
      <c r="AB798" s="8" t="str">
        <f aca="false">IF(D798&lt;&gt;"No hacer",CONCATENATE(A798,"-",LEFT(C798),"-",IF(A797&lt;&gt;A798,1,IF(C797=C798,RIGHT(AB797)+1,1))))</f>
        <v>M5-NyO-9d-I-1</v>
      </c>
      <c r="AC798" s="8" t="str">
        <f aca="false">CONCATENATE(AB798,"-BR")</f>
        <v>M5-NyO-9d-I-1-BR</v>
      </c>
      <c r="AD798" s="5" t="s">
        <v>46</v>
      </c>
      <c r="AE798" s="5" t="s">
        <v>351</v>
      </c>
      <c r="AF798" s="5" t="s">
        <v>47</v>
      </c>
    </row>
    <row r="799" customFormat="false" ht="75" hidden="false" customHeight="true" outlineLevel="0" collapsed="false">
      <c r="A799" s="5" t="s">
        <v>4876</v>
      </c>
      <c r="B799" s="6" t="s">
        <v>4877</v>
      </c>
      <c r="C799" s="5" t="s">
        <v>48</v>
      </c>
      <c r="D799" s="5" t="s">
        <v>35</v>
      </c>
      <c r="E799" s="5"/>
      <c r="F799" s="6" t="s">
        <v>4885</v>
      </c>
      <c r="G799" s="6"/>
      <c r="H799" s="6" t="s">
        <v>4886</v>
      </c>
      <c r="I799" s="5" t="s">
        <v>38</v>
      </c>
      <c r="J799" s="5" t="s">
        <v>52</v>
      </c>
      <c r="K799" s="6" t="s">
        <v>4887</v>
      </c>
      <c r="L799" s="6" t="s">
        <v>4888</v>
      </c>
      <c r="M799" s="5" t="s">
        <v>41</v>
      </c>
      <c r="N799" s="6" t="s">
        <v>4882</v>
      </c>
      <c r="O799" s="6" t="s">
        <v>4889</v>
      </c>
      <c r="P799" s="8"/>
      <c r="Q799" s="5"/>
      <c r="R799" s="8"/>
      <c r="S799" s="8"/>
      <c r="T799" s="8"/>
      <c r="U799" s="8"/>
      <c r="V799" s="8"/>
      <c r="W799" s="8"/>
      <c r="X799" s="8"/>
      <c r="Y799" s="5" t="s">
        <v>4093</v>
      </c>
      <c r="Z799" s="10" t="str">
        <f aca="false">REPLACE(AA799,SEARCH("M5-",AA799),LEN(AB799),AC799)</f>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AA799" s="10" t="s">
        <v>4890</v>
      </c>
      <c r="AB799" s="8" t="str">
        <f aca="false">IF(D799&lt;&gt;"No hacer",CONCATENATE(A799,"-",LEFT(C799),"-",IF(A798&lt;&gt;A799,1,IF(C798=C799,RIGHT(AB798)+1,1))))</f>
        <v>M5-NyO-9d-E-1</v>
      </c>
      <c r="AC799" s="8" t="str">
        <f aca="false">CONCATENATE(AB799,"-BR")</f>
        <v>M5-NyO-9d-E-1-BR</v>
      </c>
      <c r="AD799" s="5" t="s">
        <v>46</v>
      </c>
      <c r="AE799" s="5" t="s">
        <v>351</v>
      </c>
      <c r="AF799" s="5" t="s">
        <v>47</v>
      </c>
    </row>
    <row r="800" customFormat="false" ht="75" hidden="false" customHeight="true" outlineLevel="0" collapsed="false">
      <c r="A800" s="5" t="s">
        <v>4876</v>
      </c>
      <c r="B800" s="6" t="s">
        <v>4877</v>
      </c>
      <c r="C800" s="5" t="s">
        <v>58</v>
      </c>
      <c r="D800" s="5" t="s">
        <v>35</v>
      </c>
      <c r="E800" s="5"/>
      <c r="F800" s="6" t="s">
        <v>4891</v>
      </c>
      <c r="G800" s="6"/>
      <c r="H800" s="8"/>
      <c r="I800" s="5" t="s">
        <v>38</v>
      </c>
      <c r="J800" s="5" t="s">
        <v>52</v>
      </c>
      <c r="K800" s="6" t="s">
        <v>4892</v>
      </c>
      <c r="L800" s="6" t="s">
        <v>4888</v>
      </c>
      <c r="M800" s="5" t="s">
        <v>41</v>
      </c>
      <c r="N800" s="6" t="s">
        <v>4882</v>
      </c>
      <c r="O800" s="6" t="s">
        <v>4893</v>
      </c>
      <c r="P800" s="8"/>
      <c r="Q800" s="5"/>
      <c r="R800" s="8"/>
      <c r="S800" s="8"/>
      <c r="T800" s="8"/>
      <c r="U800" s="8"/>
      <c r="V800" s="8"/>
      <c r="W800" s="8"/>
      <c r="X800" s="8"/>
      <c r="Y800" s="5" t="s">
        <v>4093</v>
      </c>
      <c r="Z800" s="10" t="str">
        <f aca="false">REPLACE(AA800,SEARCH("M5-",AA800),LEN(AB800),AC800)</f>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AA800" s="10" t="s">
        <v>4894</v>
      </c>
      <c r="AB800" s="8" t="str">
        <f aca="false">IF(D800&lt;&gt;"No hacer",CONCATENATE(A800,"-",LEFT(C800),"-",IF(A799&lt;&gt;A800,1,IF(C799=C800,RIGHT(AB799)+1,1))))</f>
        <v>M5-NyO-9d-A-1</v>
      </c>
      <c r="AC800" s="8" t="str">
        <f aca="false">CONCATENATE(AB800,"-BR")</f>
        <v>M5-NyO-9d-A-1-BR</v>
      </c>
      <c r="AD800" s="5" t="s">
        <v>46</v>
      </c>
      <c r="AE800" s="5" t="s">
        <v>351</v>
      </c>
      <c r="AF800" s="5" t="s">
        <v>47</v>
      </c>
    </row>
    <row r="801" customFormat="false" ht="75" hidden="false" customHeight="true" outlineLevel="0" collapsed="false">
      <c r="A801" s="5" t="s">
        <v>4876</v>
      </c>
      <c r="B801" s="6" t="s">
        <v>4877</v>
      </c>
      <c r="C801" s="5" t="s">
        <v>58</v>
      </c>
      <c r="D801" s="5" t="s">
        <v>35</v>
      </c>
      <c r="E801" s="5"/>
      <c r="F801" s="6" t="s">
        <v>4895</v>
      </c>
      <c r="G801" s="6"/>
      <c r="H801" s="8"/>
      <c r="I801" s="5" t="s">
        <v>38</v>
      </c>
      <c r="J801" s="5" t="s">
        <v>52</v>
      </c>
      <c r="K801" s="6" t="s">
        <v>4896</v>
      </c>
      <c r="L801" s="6" t="s">
        <v>4888</v>
      </c>
      <c r="M801" s="5" t="s">
        <v>41</v>
      </c>
      <c r="N801" s="6" t="s">
        <v>4882</v>
      </c>
      <c r="O801" s="6" t="s">
        <v>4897</v>
      </c>
      <c r="P801" s="8"/>
      <c r="Q801" s="5"/>
      <c r="R801" s="8"/>
      <c r="S801" s="8"/>
      <c r="T801" s="8"/>
      <c r="U801" s="8"/>
      <c r="V801" s="8"/>
      <c r="W801" s="8"/>
      <c r="X801" s="8"/>
      <c r="Y801" s="5" t="s">
        <v>4093</v>
      </c>
      <c r="Z801" s="10" t="str">
        <f aca="false">REPLACE(AA801,SEARCH("M5-",AA801),LEN(AB801),AC801)</f>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AA801" s="10" t="s">
        <v>4898</v>
      </c>
      <c r="AB801" s="8" t="str">
        <f aca="false">IF(D801&lt;&gt;"No hacer",CONCATENATE(A801,"-",LEFT(C801),"-",IF(A800&lt;&gt;A801,1,IF(C800=C801,RIGHT(AB800)+1,1))))</f>
        <v>M5-NyO-9d-A-2</v>
      </c>
      <c r="AC801" s="8" t="str">
        <f aca="false">CONCATENATE(AB801,"-BR")</f>
        <v>M5-NyO-9d-A-2-BR</v>
      </c>
      <c r="AD801" s="5" t="s">
        <v>46</v>
      </c>
      <c r="AE801" s="5" t="s">
        <v>351</v>
      </c>
      <c r="AF801" s="5" t="s">
        <v>47</v>
      </c>
    </row>
    <row r="802" customFormat="false" ht="75" hidden="false" customHeight="true" outlineLevel="0" collapsed="false">
      <c r="A802" s="5" t="s">
        <v>4876</v>
      </c>
      <c r="B802" s="6" t="s">
        <v>4877</v>
      </c>
      <c r="C802" s="5" t="s">
        <v>58</v>
      </c>
      <c r="D802" s="5" t="s">
        <v>35</v>
      </c>
      <c r="E802" s="5"/>
      <c r="F802" s="6" t="s">
        <v>4899</v>
      </c>
      <c r="G802" s="6"/>
      <c r="H802" s="8"/>
      <c r="I802" s="5" t="s">
        <v>38</v>
      </c>
      <c r="J802" s="5" t="s">
        <v>52</v>
      </c>
      <c r="K802" s="8" t="s">
        <v>4900</v>
      </c>
      <c r="L802" s="6" t="s">
        <v>4888</v>
      </c>
      <c r="M802" s="5" t="s">
        <v>41</v>
      </c>
      <c r="N802" s="6" t="s">
        <v>4882</v>
      </c>
      <c r="O802" s="6" t="s">
        <v>4901</v>
      </c>
      <c r="P802" s="8"/>
      <c r="Q802" s="5"/>
      <c r="R802" s="8"/>
      <c r="S802" s="8"/>
      <c r="T802" s="8"/>
      <c r="U802" s="8"/>
      <c r="V802" s="8"/>
      <c r="W802" s="8"/>
      <c r="X802" s="8"/>
      <c r="Y802" s="5" t="s">
        <v>4093</v>
      </c>
      <c r="Z802" s="10" t="str">
        <f aca="false">REPLACE(AA802,SEARCH("M5-",AA802),LEN(AB802),AC802)</f>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AA802" s="10" t="s">
        <v>4902</v>
      </c>
      <c r="AB802" s="8" t="str">
        <f aca="false">IF(D802&lt;&gt;"No hacer",CONCATENATE(A802,"-",LEFT(C802),"-",IF(A801&lt;&gt;A802,1,IF(C801=C802,RIGHT(AB801)+1,1))))</f>
        <v>M5-NyO-9d-A-3</v>
      </c>
      <c r="AC802" s="8" t="str">
        <f aca="false">CONCATENATE(AB802,"-BR")</f>
        <v>M5-NyO-9d-A-3-BR</v>
      </c>
      <c r="AD802" s="5" t="s">
        <v>46</v>
      </c>
      <c r="AE802" s="5" t="s">
        <v>351</v>
      </c>
      <c r="AF802" s="5" t="s">
        <v>47</v>
      </c>
    </row>
    <row r="803" customFormat="false" ht="75" hidden="false" customHeight="true" outlineLevel="0" collapsed="false">
      <c r="A803" s="5" t="s">
        <v>4876</v>
      </c>
      <c r="B803" s="6" t="s">
        <v>4877</v>
      </c>
      <c r="C803" s="5" t="s">
        <v>58</v>
      </c>
      <c r="D803" s="5" t="s">
        <v>35</v>
      </c>
      <c r="E803" s="5"/>
      <c r="F803" s="6" t="s">
        <v>4903</v>
      </c>
      <c r="G803" s="6"/>
      <c r="H803" s="8"/>
      <c r="I803" s="5" t="s">
        <v>38</v>
      </c>
      <c r="J803" s="5" t="s">
        <v>52</v>
      </c>
      <c r="K803" s="8" t="s">
        <v>4904</v>
      </c>
      <c r="L803" s="6" t="s">
        <v>4888</v>
      </c>
      <c r="M803" s="5" t="s">
        <v>41</v>
      </c>
      <c r="N803" s="6" t="s">
        <v>4882</v>
      </c>
      <c r="O803" s="6" t="s">
        <v>4905</v>
      </c>
      <c r="P803" s="8"/>
      <c r="Q803" s="5"/>
      <c r="R803" s="8"/>
      <c r="S803" s="8"/>
      <c r="T803" s="8"/>
      <c r="U803" s="8"/>
      <c r="V803" s="8"/>
      <c r="W803" s="8"/>
      <c r="X803" s="8"/>
      <c r="Y803" s="5" t="s">
        <v>4093</v>
      </c>
      <c r="Z803" s="10" t="str">
        <f aca="false">REPLACE(AA803,SEARCH("M5-",AA803),LEN(AB803),AC803)</f>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AA803" s="10" t="s">
        <v>4906</v>
      </c>
      <c r="AB803" s="8" t="str">
        <f aca="false">IF(D803&lt;&gt;"No hacer",CONCATENATE(A803,"-",LEFT(C803),"-",IF(A802&lt;&gt;A803,1,IF(C802=C803,RIGHT(AB802)+1,1))))</f>
        <v>M5-NyO-9d-A-4</v>
      </c>
      <c r="AC803" s="8" t="str">
        <f aca="false">CONCATENATE(AB803,"-BR")</f>
        <v>M5-NyO-9d-A-4-BR</v>
      </c>
      <c r="AD803" s="5" t="s">
        <v>46</v>
      </c>
      <c r="AE803" s="5" t="s">
        <v>351</v>
      </c>
      <c r="AF803" s="5" t="s">
        <v>47</v>
      </c>
    </row>
    <row r="804" customFormat="false" ht="75" hidden="false" customHeight="true" outlineLevel="0" collapsed="false">
      <c r="A804" s="5" t="s">
        <v>4876</v>
      </c>
      <c r="B804" s="6" t="s">
        <v>4877</v>
      </c>
      <c r="C804" s="5" t="s">
        <v>58</v>
      </c>
      <c r="D804" s="5" t="s">
        <v>35</v>
      </c>
      <c r="E804" s="5"/>
      <c r="F804" s="6" t="s">
        <v>4907</v>
      </c>
      <c r="G804" s="6"/>
      <c r="H804" s="8"/>
      <c r="I804" s="5" t="s">
        <v>38</v>
      </c>
      <c r="J804" s="5" t="s">
        <v>52</v>
      </c>
      <c r="K804" s="8" t="s">
        <v>4908</v>
      </c>
      <c r="L804" s="6" t="s">
        <v>4888</v>
      </c>
      <c r="M804" s="5" t="s">
        <v>41</v>
      </c>
      <c r="N804" s="6" t="s">
        <v>4882</v>
      </c>
      <c r="O804" s="6" t="s">
        <v>4909</v>
      </c>
      <c r="P804" s="8"/>
      <c r="Q804" s="5"/>
      <c r="R804" s="8"/>
      <c r="S804" s="8"/>
      <c r="T804" s="8"/>
      <c r="U804" s="8"/>
      <c r="V804" s="8"/>
      <c r="W804" s="8"/>
      <c r="X804" s="8"/>
      <c r="Y804" s="5" t="s">
        <v>4093</v>
      </c>
      <c r="Z804" s="10" t="str">
        <f aca="false">REPLACE(AA804,SEARCH("M5-",AA804),LEN(AB804),AC804)</f>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AA804" s="10" t="s">
        <v>4910</v>
      </c>
      <c r="AB804" s="8" t="str">
        <f aca="false">IF(D804&lt;&gt;"No hacer",CONCATENATE(A804,"-",LEFT(C804),"-",IF(A803&lt;&gt;A804,1,IF(C803=C804,RIGHT(AB803)+1,1))))</f>
        <v>M5-NyO-9d-A-5</v>
      </c>
      <c r="AC804" s="8" t="str">
        <f aca="false">CONCATENATE(AB804,"-BR")</f>
        <v>M5-NyO-9d-A-5-BR</v>
      </c>
      <c r="AD804" s="5" t="s">
        <v>46</v>
      </c>
      <c r="AE804" s="5" t="s">
        <v>351</v>
      </c>
      <c r="AF804" s="5" t="s">
        <v>47</v>
      </c>
    </row>
    <row r="805" customFormat="false" ht="75" hidden="false" customHeight="true" outlineLevel="0" collapsed="false">
      <c r="A805" s="5" t="s">
        <v>4911</v>
      </c>
      <c r="B805" s="6" t="s">
        <v>4912</v>
      </c>
      <c r="C805" s="5" t="s">
        <v>34</v>
      </c>
      <c r="D805" s="5" t="s">
        <v>35</v>
      </c>
      <c r="E805" s="5"/>
      <c r="F805" s="6" t="s">
        <v>4913</v>
      </c>
      <c r="G805" s="6"/>
      <c r="H805" s="6" t="s">
        <v>4914</v>
      </c>
      <c r="I805" s="5" t="s">
        <v>38</v>
      </c>
      <c r="J805" s="5" t="s">
        <v>297</v>
      </c>
      <c r="K805" s="6" t="s">
        <v>4915</v>
      </c>
      <c r="L805" s="6" t="s">
        <v>4916</v>
      </c>
      <c r="M805" s="5" t="s">
        <v>41</v>
      </c>
      <c r="N805" s="6" t="s">
        <v>4917</v>
      </c>
      <c r="O805" s="6" t="s">
        <v>4918</v>
      </c>
      <c r="P805" s="8" t="s">
        <v>4919</v>
      </c>
      <c r="Q805" s="5"/>
      <c r="R805" s="8"/>
      <c r="S805" s="8"/>
      <c r="T805" s="8"/>
      <c r="U805" s="8"/>
      <c r="V805" s="8"/>
      <c r="W805" s="8"/>
      <c r="X805" s="8"/>
      <c r="Y805" s="5" t="s">
        <v>4093</v>
      </c>
      <c r="Z805" s="10" t="str">
        <f aca="false">REPLACE(AA805,SEARCH("M5-",AA805),LEN(AB805),AC805)</f>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5" s="10" t="s">
        <v>4920</v>
      </c>
      <c r="AB805" s="8" t="str">
        <f aca="false">IF(D805&lt;&gt;"No hacer",CONCATENATE(A805,"-",LEFT(C805),"-",IF(A804&lt;&gt;A805,1,IF(C804=C805,RIGHT(AB804)+1,1))))</f>
        <v>M5-NyO-10a-I-1</v>
      </c>
      <c r="AC805" s="8" t="str">
        <f aca="false">CONCATENATE(AB805,"-BR")</f>
        <v>M5-NyO-10a-I-1-BR</v>
      </c>
      <c r="AD805" s="5" t="s">
        <v>46</v>
      </c>
      <c r="AE805" s="5" t="s">
        <v>351</v>
      </c>
      <c r="AF805" s="5" t="s">
        <v>47</v>
      </c>
    </row>
    <row r="806" customFormat="false" ht="75" hidden="false" customHeight="true" outlineLevel="0" collapsed="false">
      <c r="A806" s="5" t="s">
        <v>4911</v>
      </c>
      <c r="B806" s="6" t="s">
        <v>4912</v>
      </c>
      <c r="C806" s="5" t="s">
        <v>34</v>
      </c>
      <c r="D806" s="5" t="s">
        <v>35</v>
      </c>
      <c r="E806" s="5"/>
      <c r="F806" s="6" t="s">
        <v>4921</v>
      </c>
      <c r="G806" s="6"/>
      <c r="H806" s="6" t="s">
        <v>4914</v>
      </c>
      <c r="I806" s="5" t="s">
        <v>38</v>
      </c>
      <c r="J806" s="5" t="s">
        <v>297</v>
      </c>
      <c r="K806" s="6" t="s">
        <v>4922</v>
      </c>
      <c r="L806" s="6" t="s">
        <v>4923</v>
      </c>
      <c r="M806" s="5" t="s">
        <v>41</v>
      </c>
      <c r="N806" s="6" t="s">
        <v>4917</v>
      </c>
      <c r="O806" s="6" t="s">
        <v>4924</v>
      </c>
      <c r="P806" s="8" t="s">
        <v>4925</v>
      </c>
      <c r="Q806" s="5"/>
      <c r="R806" s="8"/>
      <c r="S806" s="8"/>
      <c r="T806" s="8"/>
      <c r="U806" s="8"/>
      <c r="V806" s="8"/>
      <c r="W806" s="8"/>
      <c r="X806" s="8"/>
      <c r="Y806" s="5" t="s">
        <v>4093</v>
      </c>
      <c r="Z806" s="10" t="str">
        <f aca="false">REPLACE(AA806,SEARCH("M5-",AA806),LEN(AB806),AC806)</f>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6" s="10" t="s">
        <v>4926</v>
      </c>
      <c r="AB806" s="8" t="str">
        <f aca="false">IF(D806&lt;&gt;"No hacer",CONCATENATE(A806,"-",LEFT(C806),"-",IF(A805&lt;&gt;A806,1,IF(C805=C806,RIGHT(AB805)+1,1))))</f>
        <v>M5-NyO-10a-I-2</v>
      </c>
      <c r="AC806" s="8" t="str">
        <f aca="false">CONCATENATE(AB806,"-BR")</f>
        <v>M5-NyO-10a-I-2-BR</v>
      </c>
      <c r="AD806" s="5" t="s">
        <v>46</v>
      </c>
      <c r="AE806" s="5" t="s">
        <v>351</v>
      </c>
      <c r="AF806" s="5" t="s">
        <v>47</v>
      </c>
    </row>
    <row r="807" customFormat="false" ht="75" hidden="false" customHeight="true" outlineLevel="0" collapsed="false">
      <c r="A807" s="5" t="s">
        <v>4911</v>
      </c>
      <c r="B807" s="6" t="s">
        <v>4912</v>
      </c>
      <c r="C807" s="5" t="s">
        <v>34</v>
      </c>
      <c r="D807" s="5" t="s">
        <v>35</v>
      </c>
      <c r="E807" s="5"/>
      <c r="F807" s="6" t="s">
        <v>4927</v>
      </c>
      <c r="G807" s="6"/>
      <c r="H807" s="6" t="s">
        <v>4914</v>
      </c>
      <c r="I807" s="5" t="s">
        <v>38</v>
      </c>
      <c r="J807" s="5" t="s">
        <v>297</v>
      </c>
      <c r="K807" s="6" t="s">
        <v>4928</v>
      </c>
      <c r="L807" s="6" t="s">
        <v>4929</v>
      </c>
      <c r="M807" s="5" t="s">
        <v>41</v>
      </c>
      <c r="N807" s="6" t="s">
        <v>4917</v>
      </c>
      <c r="O807" s="6" t="s">
        <v>4930</v>
      </c>
      <c r="P807" s="8" t="s">
        <v>4931</v>
      </c>
      <c r="Q807" s="5"/>
      <c r="R807" s="8"/>
      <c r="S807" s="8"/>
      <c r="T807" s="8"/>
      <c r="U807" s="8"/>
      <c r="V807" s="8"/>
      <c r="W807" s="8"/>
      <c r="X807" s="8"/>
      <c r="Y807" s="5" t="s">
        <v>4093</v>
      </c>
      <c r="Z807" s="10" t="str">
        <f aca="false">REPLACE(AA807,SEARCH("M5-",AA807),LEN(AB807),AC807)</f>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AA807" s="10" t="s">
        <v>4932</v>
      </c>
      <c r="AB807" s="8" t="str">
        <f aca="false">IF(D807&lt;&gt;"No hacer",CONCATENATE(A807,"-",LEFT(C807),"-",IF(A806&lt;&gt;A807,1,IF(C806=C807,RIGHT(AB806)+1,1))))</f>
        <v>M5-NyO-10a-I-3</v>
      </c>
      <c r="AC807" s="8" t="str">
        <f aca="false">CONCATENATE(AB807,"-BR")</f>
        <v>M5-NyO-10a-I-3-BR</v>
      </c>
      <c r="AD807" s="5" t="s">
        <v>46</v>
      </c>
      <c r="AE807" s="5" t="s">
        <v>351</v>
      </c>
      <c r="AF807" s="5" t="s">
        <v>47</v>
      </c>
    </row>
    <row r="808" customFormat="false" ht="75" hidden="false" customHeight="true" outlineLevel="0" collapsed="false">
      <c r="A808" s="5" t="s">
        <v>4911</v>
      </c>
      <c r="B808" s="6" t="s">
        <v>4912</v>
      </c>
      <c r="C808" s="5" t="s">
        <v>48</v>
      </c>
      <c r="D808" s="5" t="s">
        <v>35</v>
      </c>
      <c r="E808" s="5"/>
      <c r="F808" s="6" t="s">
        <v>4933</v>
      </c>
      <c r="G808" s="6"/>
      <c r="H808" s="6" t="s">
        <v>4934</v>
      </c>
      <c r="I808" s="5" t="s">
        <v>38</v>
      </c>
      <c r="J808" s="5" t="s">
        <v>52</v>
      </c>
      <c r="K808" s="6" t="s">
        <v>4935</v>
      </c>
      <c r="L808" s="6" t="s">
        <v>4936</v>
      </c>
      <c r="M808" s="5" t="s">
        <v>63</v>
      </c>
      <c r="N808" s="8"/>
      <c r="O808" s="8"/>
      <c r="P808" s="8"/>
      <c r="Q808" s="5"/>
      <c r="R808" s="6"/>
      <c r="S808" s="6" t="s">
        <v>4937</v>
      </c>
      <c r="T808" s="6" t="s">
        <v>4938</v>
      </c>
      <c r="U808" s="6" t="s">
        <v>4939</v>
      </c>
      <c r="V808" s="6" t="s">
        <v>4940</v>
      </c>
      <c r="W808" s="8"/>
      <c r="X808" s="8"/>
      <c r="Y808" s="5" t="s">
        <v>4093</v>
      </c>
      <c r="Z808" s="10" t="str">
        <f aca="false">REPLACE(AA808,SEARCH("M5-",AA808),LEN(AB808),AC808)</f>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AA808" s="10" t="s">
        <v>4941</v>
      </c>
      <c r="AB808" s="8" t="str">
        <f aca="false">IF(D808&lt;&gt;"No hacer",CONCATENATE(A808,"-",LEFT(C808),"-",IF(A807&lt;&gt;A808,1,IF(C807=C808,RIGHT(AB807)+1,1))))</f>
        <v>M5-NyO-10a-E-1</v>
      </c>
      <c r="AC808" s="8" t="str">
        <f aca="false">CONCATENATE(AB808,"-BR")</f>
        <v>M5-NyO-10a-E-1-BR</v>
      </c>
      <c r="AD808" s="5" t="s">
        <v>46</v>
      </c>
      <c r="AE808" s="5" t="s">
        <v>351</v>
      </c>
      <c r="AF808" s="5" t="s">
        <v>47</v>
      </c>
    </row>
    <row r="809" customFormat="false" ht="75" hidden="false" customHeight="true" outlineLevel="0" collapsed="false">
      <c r="A809" s="5" t="s">
        <v>4911</v>
      </c>
      <c r="B809" s="6" t="s">
        <v>4912</v>
      </c>
      <c r="C809" s="5" t="s">
        <v>48</v>
      </c>
      <c r="D809" s="5" t="s">
        <v>35</v>
      </c>
      <c r="E809" s="5"/>
      <c r="F809" s="6" t="s">
        <v>4942</v>
      </c>
      <c r="G809" s="6"/>
      <c r="H809" s="6"/>
      <c r="I809" s="5" t="s">
        <v>38</v>
      </c>
      <c r="J809" s="5" t="s">
        <v>52</v>
      </c>
      <c r="K809" s="6" t="s">
        <v>4943</v>
      </c>
      <c r="L809" s="6" t="s">
        <v>4944</v>
      </c>
      <c r="M809" s="5" t="s">
        <v>63</v>
      </c>
      <c r="N809" s="8"/>
      <c r="O809" s="8"/>
      <c r="P809" s="8"/>
      <c r="Q809" s="5"/>
      <c r="R809" s="6"/>
      <c r="S809" s="6" t="s">
        <v>4937</v>
      </c>
      <c r="T809" s="6" t="s">
        <v>4945</v>
      </c>
      <c r="U809" s="6" t="s">
        <v>4946</v>
      </c>
      <c r="V809" s="8"/>
      <c r="W809" s="8"/>
      <c r="X809" s="8"/>
      <c r="Y809" s="5" t="s">
        <v>4093</v>
      </c>
      <c r="Z809" s="10" t="str">
        <f aca="false">REPLACE(AA809,SEARCH("M5-",AA809),LEN(AB809),AC809)</f>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AA809" s="10" t="s">
        <v>4947</v>
      </c>
      <c r="AB809" s="8" t="str">
        <f aca="false">IF(D809&lt;&gt;"No hacer",CONCATENATE(A809,"-",LEFT(C809),"-",IF(A808&lt;&gt;A809,1,IF(C808=C809,RIGHT(AB808)+1,1))))</f>
        <v>M5-NyO-10a-E-2</v>
      </c>
      <c r="AC809" s="8" t="str">
        <f aca="false">CONCATENATE(AB809,"-BR")</f>
        <v>M5-NyO-10a-E-2-BR</v>
      </c>
      <c r="AD809" s="5" t="s">
        <v>46</v>
      </c>
      <c r="AE809" s="5" t="s">
        <v>351</v>
      </c>
      <c r="AF809" s="5" t="s">
        <v>47</v>
      </c>
    </row>
    <row r="810" customFormat="false" ht="75" hidden="false" customHeight="true" outlineLevel="0" collapsed="false">
      <c r="A810" s="5" t="s">
        <v>4911</v>
      </c>
      <c r="B810" s="6" t="s">
        <v>4912</v>
      </c>
      <c r="C810" s="5" t="s">
        <v>48</v>
      </c>
      <c r="D810" s="5" t="s">
        <v>35</v>
      </c>
      <c r="E810" s="5"/>
      <c r="F810" s="6" t="s">
        <v>4948</v>
      </c>
      <c r="G810" s="6"/>
      <c r="H810" s="6"/>
      <c r="I810" s="5" t="s">
        <v>38</v>
      </c>
      <c r="J810" s="5" t="s">
        <v>52</v>
      </c>
      <c r="K810" s="6" t="s">
        <v>4949</v>
      </c>
      <c r="L810" s="6" t="s">
        <v>4950</v>
      </c>
      <c r="M810" s="5" t="s">
        <v>63</v>
      </c>
      <c r="N810" s="8"/>
      <c r="O810" s="8"/>
      <c r="P810" s="8"/>
      <c r="Q810" s="5"/>
      <c r="R810" s="6"/>
      <c r="S810" s="6" t="s">
        <v>4937</v>
      </c>
      <c r="T810" s="6" t="s">
        <v>4951</v>
      </c>
      <c r="U810" s="6" t="s">
        <v>4952</v>
      </c>
      <c r="V810" s="6" t="s">
        <v>4953</v>
      </c>
      <c r="W810" s="8"/>
      <c r="X810" s="8"/>
      <c r="Y810" s="5" t="s">
        <v>4093</v>
      </c>
      <c r="Z810" s="10" t="str">
        <f aca="false">REPLACE(AA810,SEARCH("M5-",AA810),LEN(AB810),AC810)</f>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AA810" s="10" t="s">
        <v>4954</v>
      </c>
      <c r="AB810" s="8" t="str">
        <f aca="false">IF(D810&lt;&gt;"No hacer",CONCATENATE(A810,"-",LEFT(C810),"-",IF(A809&lt;&gt;A810,1,IF(C809=C810,RIGHT(AB809)+1,1))))</f>
        <v>M5-NyO-10a-E-3</v>
      </c>
      <c r="AC810" s="8" t="str">
        <f aca="false">CONCATENATE(AB810,"-BR")</f>
        <v>M5-NyO-10a-E-3-BR</v>
      </c>
      <c r="AD810" s="5" t="s">
        <v>46</v>
      </c>
      <c r="AE810" s="5" t="s">
        <v>351</v>
      </c>
      <c r="AF810" s="5" t="s">
        <v>47</v>
      </c>
    </row>
    <row r="811" customFormat="false" ht="75" hidden="false" customHeight="true" outlineLevel="0" collapsed="false">
      <c r="A811" s="5" t="s">
        <v>4911</v>
      </c>
      <c r="B811" s="6" t="s">
        <v>4912</v>
      </c>
      <c r="C811" s="5" t="s">
        <v>58</v>
      </c>
      <c r="D811" s="5" t="s">
        <v>35</v>
      </c>
      <c r="E811" s="5"/>
      <c r="F811" s="6" t="s">
        <v>4955</v>
      </c>
      <c r="G811" s="6"/>
      <c r="H811" s="6" t="s">
        <v>4956</v>
      </c>
      <c r="I811" s="5" t="s">
        <v>38</v>
      </c>
      <c r="J811" s="5" t="s">
        <v>52</v>
      </c>
      <c r="K811" s="6" t="s">
        <v>4957</v>
      </c>
      <c r="L811" s="6" t="s">
        <v>4958</v>
      </c>
      <c r="M811" s="5" t="s">
        <v>63</v>
      </c>
      <c r="N811" s="8"/>
      <c r="O811" s="8"/>
      <c r="P811" s="8"/>
      <c r="Q811" s="5"/>
      <c r="R811" s="6"/>
      <c r="S811" s="6" t="s">
        <v>4959</v>
      </c>
      <c r="T811" s="6" t="s">
        <v>4937</v>
      </c>
      <c r="U811" s="6" t="s">
        <v>4960</v>
      </c>
      <c r="V811" s="6" t="s">
        <v>4961</v>
      </c>
      <c r="W811" s="6" t="s">
        <v>4962</v>
      </c>
      <c r="X811" s="6"/>
      <c r="Y811" s="5" t="s">
        <v>4093</v>
      </c>
      <c r="Z811" s="10" t="str">
        <f aca="false">REPLACE(AA811,SEARCH("M5-",AA811),LEN(AB811),AC811)</f>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AA811" s="10" t="s">
        <v>4963</v>
      </c>
      <c r="AB811" s="8" t="str">
        <f aca="false">IF(D811&lt;&gt;"No hacer",CONCATENATE(A811,"-",LEFT(C811),"-",IF(A810&lt;&gt;A811,1,IF(C810=C811,RIGHT(AB810)+1,1))))</f>
        <v>M5-NyO-10a-A-1</v>
      </c>
      <c r="AC811" s="8" t="str">
        <f aca="false">CONCATENATE(AB811,"-BR")</f>
        <v>M5-NyO-10a-A-1-BR</v>
      </c>
      <c r="AD811" s="5" t="s">
        <v>46</v>
      </c>
      <c r="AE811" s="5" t="s">
        <v>351</v>
      </c>
      <c r="AF811" s="5" t="s">
        <v>47</v>
      </c>
    </row>
    <row r="812" customFormat="false" ht="75" hidden="false" customHeight="true" outlineLevel="0" collapsed="false">
      <c r="A812" s="5" t="s">
        <v>4911</v>
      </c>
      <c r="B812" s="6" t="s">
        <v>4912</v>
      </c>
      <c r="C812" s="5" t="s">
        <v>58</v>
      </c>
      <c r="D812" s="5" t="s">
        <v>35</v>
      </c>
      <c r="E812" s="5"/>
      <c r="F812" s="30" t="s">
        <v>4964</v>
      </c>
      <c r="G812" s="30"/>
      <c r="H812" s="30" t="s">
        <v>4965</v>
      </c>
      <c r="I812" s="5" t="s">
        <v>38</v>
      </c>
      <c r="J812" s="5" t="s">
        <v>52</v>
      </c>
      <c r="K812" s="6" t="s">
        <v>4966</v>
      </c>
      <c r="L812" s="6" t="s">
        <v>4967</v>
      </c>
      <c r="M812" s="5" t="s">
        <v>63</v>
      </c>
      <c r="N812" s="8"/>
      <c r="O812" s="8"/>
      <c r="P812" s="8"/>
      <c r="Q812" s="5"/>
      <c r="R812" s="6"/>
      <c r="S812" s="6" t="s">
        <v>4968</v>
      </c>
      <c r="T812" s="6" t="s">
        <v>4937</v>
      </c>
      <c r="U812" s="6" t="s">
        <v>4969</v>
      </c>
      <c r="V812" s="6" t="s">
        <v>4970</v>
      </c>
      <c r="W812" s="6" t="s">
        <v>4971</v>
      </c>
      <c r="X812" s="6"/>
      <c r="Y812" s="5" t="s">
        <v>4093</v>
      </c>
      <c r="Z812" s="10" t="str">
        <f aca="false">REPLACE(AA812,SEARCH("M5-",AA812),LEN(AB812),AC812)</f>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AA812" s="10" t="s">
        <v>4972</v>
      </c>
      <c r="AB812" s="8" t="str">
        <f aca="false">IF(D812&lt;&gt;"No hacer",CONCATENATE(A812,"-",LEFT(C812),"-",IF(A811&lt;&gt;A812,1,IF(C811=C812,RIGHT(AB811)+1,1))))</f>
        <v>M5-NyO-10a-A-2</v>
      </c>
      <c r="AC812" s="8" t="str">
        <f aca="false">CONCATENATE(AB812,"-BR")</f>
        <v>M5-NyO-10a-A-2-BR</v>
      </c>
      <c r="AD812" s="5" t="s">
        <v>46</v>
      </c>
      <c r="AE812" s="5" t="s">
        <v>351</v>
      </c>
      <c r="AF812" s="5" t="s">
        <v>47</v>
      </c>
    </row>
    <row r="813" customFormat="false" ht="75" hidden="false" customHeight="true" outlineLevel="0" collapsed="false">
      <c r="A813" s="5" t="s">
        <v>4911</v>
      </c>
      <c r="B813" s="6" t="s">
        <v>4912</v>
      </c>
      <c r="C813" s="5" t="s">
        <v>58</v>
      </c>
      <c r="D813" s="5" t="s">
        <v>35</v>
      </c>
      <c r="E813" s="5"/>
      <c r="F813" s="6" t="s">
        <v>4973</v>
      </c>
      <c r="G813" s="6"/>
      <c r="H813" s="6" t="s">
        <v>4974</v>
      </c>
      <c r="I813" s="5" t="s">
        <v>38</v>
      </c>
      <c r="J813" s="5" t="s">
        <v>52</v>
      </c>
      <c r="K813" s="6" t="s">
        <v>4975</v>
      </c>
      <c r="L813" s="6" t="s">
        <v>4976</v>
      </c>
      <c r="M813" s="5" t="s">
        <v>63</v>
      </c>
      <c r="N813" s="8"/>
      <c r="O813" s="8"/>
      <c r="P813" s="8"/>
      <c r="Q813" s="5"/>
      <c r="R813" s="6"/>
      <c r="S813" s="6" t="s">
        <v>4977</v>
      </c>
      <c r="T813" s="6" t="s">
        <v>4937</v>
      </c>
      <c r="U813" s="6" t="s">
        <v>4978</v>
      </c>
      <c r="V813" s="6" t="s">
        <v>4979</v>
      </c>
      <c r="W813" s="6"/>
      <c r="X813" s="6"/>
      <c r="Y813" s="5" t="s">
        <v>4093</v>
      </c>
      <c r="Z813" s="10" t="str">
        <f aca="false">REPLACE(AA813,SEARCH("M5-",AA813),LEN(AB813),AC813)</f>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AA813" s="10" t="s">
        <v>4980</v>
      </c>
      <c r="AB813" s="8" t="str">
        <f aca="false">IF(D813&lt;&gt;"No hacer",CONCATENATE(A813,"-",LEFT(C813),"-",IF(A812&lt;&gt;A813,1,IF(C812=C813,RIGHT(AB812)+1,1))))</f>
        <v>M5-NyO-10a-A-3</v>
      </c>
      <c r="AC813" s="8" t="str">
        <f aca="false">CONCATENATE(AB813,"-BR")</f>
        <v>M5-NyO-10a-A-3-BR</v>
      </c>
      <c r="AD813" s="5" t="s">
        <v>46</v>
      </c>
      <c r="AE813" s="5" t="s">
        <v>351</v>
      </c>
      <c r="AF813" s="5" t="s">
        <v>47</v>
      </c>
    </row>
    <row r="814" customFormat="false" ht="75" hidden="false" customHeight="true" outlineLevel="0" collapsed="false">
      <c r="A814" s="5" t="s">
        <v>4911</v>
      </c>
      <c r="B814" s="6" t="s">
        <v>4912</v>
      </c>
      <c r="C814" s="5" t="s">
        <v>58</v>
      </c>
      <c r="D814" s="5" t="s">
        <v>35</v>
      </c>
      <c r="E814" s="5"/>
      <c r="F814" s="6" t="s">
        <v>4981</v>
      </c>
      <c r="G814" s="6"/>
      <c r="H814" s="6" t="s">
        <v>4982</v>
      </c>
      <c r="I814" s="5" t="s">
        <v>1431</v>
      </c>
      <c r="J814" s="5" t="s">
        <v>52</v>
      </c>
      <c r="K814" s="6" t="s">
        <v>4983</v>
      </c>
      <c r="L814" s="6" t="s">
        <v>4984</v>
      </c>
      <c r="M814" s="5" t="s">
        <v>63</v>
      </c>
      <c r="N814" s="8"/>
      <c r="O814" s="8"/>
      <c r="P814" s="8"/>
      <c r="Q814" s="5"/>
      <c r="R814" s="6"/>
      <c r="S814" s="6" t="s">
        <v>4985</v>
      </c>
      <c r="T814" s="6" t="s">
        <v>4937</v>
      </c>
      <c r="U814" s="6" t="s">
        <v>4986</v>
      </c>
      <c r="V814" s="6" t="s">
        <v>4987</v>
      </c>
      <c r="W814" s="6"/>
      <c r="X814" s="6"/>
      <c r="Y814" s="5" t="s">
        <v>4093</v>
      </c>
      <c r="Z814" s="10" t="str">
        <f aca="false">REPLACE(AA814,SEARCH("M5-",AA814),LEN(AB814),AC814)</f>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AA814" s="10" t="s">
        <v>4988</v>
      </c>
      <c r="AB814" s="8" t="str">
        <f aca="false">IF(D814&lt;&gt;"No hacer",CONCATENATE(A814,"-",LEFT(C814),"-",IF(A813&lt;&gt;A814,1,IF(C813=C814,RIGHT(AB813)+1,1))))</f>
        <v>M5-NyO-10a-A-4</v>
      </c>
      <c r="AC814" s="8" t="str">
        <f aca="false">CONCATENATE(AB814,"-BR")</f>
        <v>M5-NyO-10a-A-4-BR</v>
      </c>
      <c r="AD814" s="5" t="s">
        <v>46</v>
      </c>
      <c r="AE814" s="5" t="s">
        <v>351</v>
      </c>
      <c r="AF814" s="5" t="s">
        <v>47</v>
      </c>
    </row>
    <row r="815" customFormat="false" ht="75" hidden="false" customHeight="true" outlineLevel="0" collapsed="false">
      <c r="A815" s="5" t="s">
        <v>4911</v>
      </c>
      <c r="B815" s="6" t="s">
        <v>4912</v>
      </c>
      <c r="C815" s="5" t="s">
        <v>58</v>
      </c>
      <c r="D815" s="5" t="s">
        <v>35</v>
      </c>
      <c r="E815" s="5"/>
      <c r="F815" s="6" t="s">
        <v>4989</v>
      </c>
      <c r="G815" s="6"/>
      <c r="H815" s="6" t="s">
        <v>4990</v>
      </c>
      <c r="I815" s="5" t="s">
        <v>38</v>
      </c>
      <c r="J815" s="5" t="s">
        <v>52</v>
      </c>
      <c r="K815" s="6" t="s">
        <v>4991</v>
      </c>
      <c r="L815" s="6" t="s">
        <v>4992</v>
      </c>
      <c r="M815" s="5" t="s">
        <v>63</v>
      </c>
      <c r="N815" s="8"/>
      <c r="O815" s="8"/>
      <c r="P815" s="8"/>
      <c r="Q815" s="5"/>
      <c r="R815" s="6"/>
      <c r="S815" s="6" t="s">
        <v>4993</v>
      </c>
      <c r="T815" s="6" t="s">
        <v>4937</v>
      </c>
      <c r="U815" s="6" t="s">
        <v>4994</v>
      </c>
      <c r="V815" s="6" t="s">
        <v>4995</v>
      </c>
      <c r="W815" s="6"/>
      <c r="X815" s="6"/>
      <c r="Y815" s="5" t="s">
        <v>4093</v>
      </c>
      <c r="Z815" s="10" t="str">
        <f aca="false">REPLACE(AA815,SEARCH("M5-",AA815),LEN(AB815),AC815)</f>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AA815" s="10" t="s">
        <v>4996</v>
      </c>
      <c r="AB815" s="8" t="str">
        <f aca="false">IF(D815&lt;&gt;"No hacer",CONCATENATE(A815,"-",LEFT(C815),"-",IF(A814&lt;&gt;A815,1,IF(C814=C815,RIGHT(AB814)+1,1))))</f>
        <v>M5-NyO-10a-A-5</v>
      </c>
      <c r="AC815" s="8" t="str">
        <f aca="false">CONCATENATE(AB815,"-BR")</f>
        <v>M5-NyO-10a-A-5-BR</v>
      </c>
      <c r="AD815" s="5" t="s">
        <v>46</v>
      </c>
      <c r="AE815" s="5" t="s">
        <v>351</v>
      </c>
      <c r="AF815" s="5" t="s">
        <v>47</v>
      </c>
    </row>
    <row r="816" customFormat="false" ht="75" hidden="false" customHeight="true" outlineLevel="0" collapsed="false">
      <c r="A816" s="5" t="s">
        <v>4997</v>
      </c>
      <c r="B816" s="6" t="s">
        <v>4998</v>
      </c>
      <c r="C816" s="5" t="s">
        <v>34</v>
      </c>
      <c r="D816" s="5" t="s">
        <v>35</v>
      </c>
      <c r="E816" s="5"/>
      <c r="F816" s="6" t="s">
        <v>4999</v>
      </c>
      <c r="G816" s="6"/>
      <c r="H816" s="6"/>
      <c r="I816" s="5" t="s">
        <v>38</v>
      </c>
      <c r="J816" s="5" t="s">
        <v>297</v>
      </c>
      <c r="K816" s="6" t="s">
        <v>5000</v>
      </c>
      <c r="L816" s="6" t="s">
        <v>40</v>
      </c>
      <c r="M816" s="5" t="s">
        <v>41</v>
      </c>
      <c r="N816" s="8" t="s">
        <v>5001</v>
      </c>
      <c r="O816" s="6" t="s">
        <v>5002</v>
      </c>
      <c r="P816" s="8"/>
      <c r="Q816" s="5"/>
      <c r="R816" s="8"/>
      <c r="S816" s="8"/>
      <c r="T816" s="8"/>
      <c r="U816" s="8"/>
      <c r="V816" s="8"/>
      <c r="W816" s="8"/>
      <c r="X816" s="8"/>
      <c r="Y816" s="5" t="s">
        <v>4093</v>
      </c>
      <c r="Z816" s="10" t="str">
        <f aca="false">REPLACE(AA816,SEARCH("M5-",AA816),LEN(AB816),AC816)</f>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AA816" s="10" t="s">
        <v>5003</v>
      </c>
      <c r="AB816" s="8" t="str">
        <f aca="false">IF(D816&lt;&gt;"No hacer",CONCATENATE(A816,"-",LEFT(C816),"-",IF(A815&lt;&gt;A816,1,IF(C815=C816,RIGHT(AB815)+1,1))))</f>
        <v>M5-NyO-34a-I-1</v>
      </c>
      <c r="AC816" s="8" t="str">
        <f aca="false">CONCATENATE(AB816,"-BR")</f>
        <v>M5-NyO-34a-I-1-BR</v>
      </c>
      <c r="AD816" s="5" t="s">
        <v>46</v>
      </c>
      <c r="AE816" s="5" t="s">
        <v>351</v>
      </c>
      <c r="AF816" s="5" t="s">
        <v>47</v>
      </c>
    </row>
    <row r="817" customFormat="false" ht="75" hidden="false" customHeight="true" outlineLevel="0" collapsed="false">
      <c r="A817" s="5" t="s">
        <v>4997</v>
      </c>
      <c r="B817" s="6" t="s">
        <v>4998</v>
      </c>
      <c r="C817" s="5" t="s">
        <v>34</v>
      </c>
      <c r="D817" s="5" t="s">
        <v>35</v>
      </c>
      <c r="E817" s="5"/>
      <c r="F817" s="6" t="s">
        <v>5004</v>
      </c>
      <c r="G817" s="6"/>
      <c r="H817" s="6"/>
      <c r="I817" s="5" t="s">
        <v>38</v>
      </c>
      <c r="J817" s="5" t="s">
        <v>297</v>
      </c>
      <c r="K817" s="6" t="s">
        <v>5005</v>
      </c>
      <c r="L817" s="6" t="s">
        <v>40</v>
      </c>
      <c r="M817" s="5" t="s">
        <v>41</v>
      </c>
      <c r="N817" s="8" t="s">
        <v>5006</v>
      </c>
      <c r="O817" s="6" t="s">
        <v>5007</v>
      </c>
      <c r="P817" s="8"/>
      <c r="Q817" s="5"/>
      <c r="R817" s="8"/>
      <c r="S817" s="8"/>
      <c r="T817" s="8"/>
      <c r="U817" s="8"/>
      <c r="V817" s="8"/>
      <c r="W817" s="8"/>
      <c r="X817" s="8"/>
      <c r="Y817" s="5" t="s">
        <v>4093</v>
      </c>
      <c r="Z817" s="10" t="str">
        <f aca="false">REPLACE(AA817,SEARCH("M5-",AA817),LEN(AB817),AC817)</f>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AA817" s="10" t="s">
        <v>5008</v>
      </c>
      <c r="AB817" s="8" t="str">
        <f aca="false">IF(D817&lt;&gt;"No hacer",CONCATENATE(A817,"-",LEFT(C817),"-",IF(A816&lt;&gt;A817,1,IF(C816=C817,RIGHT(AB816)+1,1))))</f>
        <v>M5-NyO-34a-I-2</v>
      </c>
      <c r="AC817" s="8" t="str">
        <f aca="false">CONCATENATE(AB817,"-BR")</f>
        <v>M5-NyO-34a-I-2-BR</v>
      </c>
      <c r="AD817" s="5" t="s">
        <v>46</v>
      </c>
      <c r="AE817" s="5" t="s">
        <v>351</v>
      </c>
      <c r="AF817" s="5" t="s">
        <v>47</v>
      </c>
    </row>
    <row r="818" customFormat="false" ht="75" hidden="false" customHeight="true" outlineLevel="0" collapsed="false">
      <c r="A818" s="5" t="s">
        <v>4997</v>
      </c>
      <c r="B818" s="6" t="s">
        <v>4998</v>
      </c>
      <c r="C818" s="5" t="s">
        <v>34</v>
      </c>
      <c r="D818" s="5" t="s">
        <v>35</v>
      </c>
      <c r="E818" s="5"/>
      <c r="F818" s="6" t="s">
        <v>5009</v>
      </c>
      <c r="G818" s="6"/>
      <c r="H818" s="6"/>
      <c r="I818" s="5" t="s">
        <v>38</v>
      </c>
      <c r="J818" s="5" t="s">
        <v>297</v>
      </c>
      <c r="K818" s="6" t="s">
        <v>5010</v>
      </c>
      <c r="L818" s="6" t="s">
        <v>40</v>
      </c>
      <c r="M818" s="5" t="s">
        <v>41</v>
      </c>
      <c r="N818" s="8" t="s">
        <v>5011</v>
      </c>
      <c r="O818" s="6" t="s">
        <v>5012</v>
      </c>
      <c r="P818" s="8"/>
      <c r="Q818" s="5"/>
      <c r="R818" s="8"/>
      <c r="S818" s="8"/>
      <c r="T818" s="8"/>
      <c r="U818" s="8"/>
      <c r="V818" s="8"/>
      <c r="W818" s="8"/>
      <c r="X818" s="8"/>
      <c r="Y818" s="5" t="s">
        <v>4093</v>
      </c>
      <c r="Z818" s="10" t="str">
        <f aca="false">REPLACE(AA818,SEARCH("M5-",AA818),LEN(AB818),AC818)</f>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AA818" s="10" t="s">
        <v>5013</v>
      </c>
      <c r="AB818" s="8" t="str">
        <f aca="false">IF(D818&lt;&gt;"No hacer",CONCATENATE(A818,"-",LEFT(C818),"-",IF(A817&lt;&gt;A818,1,IF(C817=C818,RIGHT(AB817)+1,1))))</f>
        <v>M5-NyO-34a-I-3</v>
      </c>
      <c r="AC818" s="8" t="str">
        <f aca="false">CONCATENATE(AB818,"-BR")</f>
        <v>M5-NyO-34a-I-3-BR</v>
      </c>
      <c r="AD818" s="5" t="s">
        <v>46</v>
      </c>
      <c r="AE818" s="5" t="s">
        <v>351</v>
      </c>
      <c r="AF818" s="5" t="s">
        <v>47</v>
      </c>
    </row>
    <row r="819" customFormat="false" ht="75" hidden="false" customHeight="true" outlineLevel="0" collapsed="false">
      <c r="A819" s="5" t="s">
        <v>4997</v>
      </c>
      <c r="B819" s="6" t="s">
        <v>4998</v>
      </c>
      <c r="C819" s="5" t="s">
        <v>48</v>
      </c>
      <c r="D819" s="5" t="s">
        <v>35</v>
      </c>
      <c r="E819" s="5"/>
      <c r="F819" s="6" t="s">
        <v>5014</v>
      </c>
      <c r="G819" s="6"/>
      <c r="H819" s="6"/>
      <c r="I819" s="5" t="s">
        <v>38</v>
      </c>
      <c r="J819" s="5" t="s">
        <v>52</v>
      </c>
      <c r="K819" s="6" t="s">
        <v>5015</v>
      </c>
      <c r="L819" s="6" t="s">
        <v>5016</v>
      </c>
      <c r="M819" s="5" t="s">
        <v>41</v>
      </c>
      <c r="N819" s="8" t="s">
        <v>5001</v>
      </c>
      <c r="O819" s="6" t="s">
        <v>5017</v>
      </c>
      <c r="P819" s="8"/>
      <c r="Q819" s="5"/>
      <c r="R819" s="8"/>
      <c r="S819" s="8"/>
      <c r="T819" s="8"/>
      <c r="U819" s="8"/>
      <c r="V819" s="8"/>
      <c r="W819" s="8"/>
      <c r="X819" s="8"/>
      <c r="Y819" s="5" t="s">
        <v>4093</v>
      </c>
      <c r="Z819" s="10" t="str">
        <f aca="false">REPLACE(AA819,SEARCH("M5-",AA819),LEN(AB819),AC819)</f>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AA819" s="10" t="s">
        <v>5018</v>
      </c>
      <c r="AB819" s="8" t="str">
        <f aca="false">IF(D819&lt;&gt;"No hacer",CONCATENATE(A819,"-",LEFT(C819),"-",IF(A818&lt;&gt;A819,1,IF(C818=C819,RIGHT(AB818)+1,1))))</f>
        <v>M5-NyO-34a-E-1</v>
      </c>
      <c r="AC819" s="8" t="str">
        <f aca="false">CONCATENATE(AB819,"-BR")</f>
        <v>M5-NyO-34a-E-1-BR</v>
      </c>
      <c r="AD819" s="5" t="s">
        <v>46</v>
      </c>
      <c r="AE819" s="5" t="s">
        <v>351</v>
      </c>
      <c r="AF819" s="5" t="s">
        <v>47</v>
      </c>
    </row>
    <row r="820" customFormat="false" ht="75" hidden="false" customHeight="true" outlineLevel="0" collapsed="false">
      <c r="A820" s="5" t="s">
        <v>4997</v>
      </c>
      <c r="B820" s="6" t="s">
        <v>4998</v>
      </c>
      <c r="C820" s="5" t="s">
        <v>48</v>
      </c>
      <c r="D820" s="5" t="s">
        <v>35</v>
      </c>
      <c r="E820" s="5"/>
      <c r="F820" s="6" t="s">
        <v>5019</v>
      </c>
      <c r="G820" s="6"/>
      <c r="H820" s="6"/>
      <c r="I820" s="5" t="s">
        <v>38</v>
      </c>
      <c r="J820" s="5" t="s">
        <v>52</v>
      </c>
      <c r="K820" s="6" t="s">
        <v>5020</v>
      </c>
      <c r="L820" s="6" t="s">
        <v>5021</v>
      </c>
      <c r="M820" s="5" t="s">
        <v>41</v>
      </c>
      <c r="N820" s="8" t="s">
        <v>5022</v>
      </c>
      <c r="O820" s="6" t="s">
        <v>5023</v>
      </c>
      <c r="P820" s="8"/>
      <c r="Q820" s="5"/>
      <c r="R820" s="8"/>
      <c r="S820" s="8"/>
      <c r="T820" s="8"/>
      <c r="U820" s="8"/>
      <c r="V820" s="8"/>
      <c r="W820" s="8"/>
      <c r="X820" s="8"/>
      <c r="Y820" s="5" t="s">
        <v>4093</v>
      </c>
      <c r="Z820" s="10" t="str">
        <f aca="false">REPLACE(AA820,SEARCH("M5-",AA820),LEN(AB820),AC820)</f>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AA820" s="10" t="s">
        <v>5024</v>
      </c>
      <c r="AB820" s="8" t="str">
        <f aca="false">IF(D820&lt;&gt;"No hacer",CONCATENATE(A820,"-",LEFT(C820),"-",IF(A819&lt;&gt;A820,1,IF(C819=C820,RIGHT(AB819)+1,1))))</f>
        <v>M5-NyO-34a-E-2</v>
      </c>
      <c r="AC820" s="8" t="str">
        <f aca="false">CONCATENATE(AB820,"-BR")</f>
        <v>M5-NyO-34a-E-2-BR</v>
      </c>
      <c r="AD820" s="5" t="s">
        <v>46</v>
      </c>
      <c r="AE820" s="5" t="s">
        <v>351</v>
      </c>
      <c r="AF820" s="5" t="s">
        <v>47</v>
      </c>
    </row>
    <row r="821" customFormat="false" ht="75" hidden="false" customHeight="true" outlineLevel="0" collapsed="false">
      <c r="A821" s="5" t="s">
        <v>4997</v>
      </c>
      <c r="B821" s="6" t="s">
        <v>4998</v>
      </c>
      <c r="C821" s="5" t="s">
        <v>48</v>
      </c>
      <c r="D821" s="5" t="s">
        <v>35</v>
      </c>
      <c r="E821" s="5"/>
      <c r="F821" s="6" t="s">
        <v>5025</v>
      </c>
      <c r="G821" s="6"/>
      <c r="H821" s="6"/>
      <c r="I821" s="5" t="s">
        <v>38</v>
      </c>
      <c r="J821" s="5" t="s">
        <v>52</v>
      </c>
      <c r="K821" s="6" t="s">
        <v>5026</v>
      </c>
      <c r="L821" s="6" t="s">
        <v>5027</v>
      </c>
      <c r="M821" s="5" t="s">
        <v>41</v>
      </c>
      <c r="N821" s="8" t="s">
        <v>5011</v>
      </c>
      <c r="O821" s="6" t="s">
        <v>5028</v>
      </c>
      <c r="P821" s="8"/>
      <c r="Q821" s="5"/>
      <c r="R821" s="8"/>
      <c r="S821" s="8"/>
      <c r="T821" s="8"/>
      <c r="U821" s="8"/>
      <c r="V821" s="8"/>
      <c r="W821" s="8"/>
      <c r="X821" s="8"/>
      <c r="Y821" s="5" t="s">
        <v>4093</v>
      </c>
      <c r="Z821" s="10" t="str">
        <f aca="false">REPLACE(AA821,SEARCH("M5-",AA821),LEN(AB821),AC821)</f>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AA821" s="10" t="s">
        <v>5029</v>
      </c>
      <c r="AB821" s="8" t="str">
        <f aca="false">IF(D821&lt;&gt;"No hacer",CONCATENATE(A821,"-",LEFT(C821),"-",IF(A820&lt;&gt;A821,1,IF(C820=C821,RIGHT(AB820)+1,1))))</f>
        <v>M5-NyO-34a-E-3</v>
      </c>
      <c r="AC821" s="8" t="str">
        <f aca="false">CONCATENATE(AB821,"-BR")</f>
        <v>M5-NyO-34a-E-3-BR</v>
      </c>
      <c r="AD821" s="5" t="s">
        <v>46</v>
      </c>
      <c r="AE821" s="5" t="s">
        <v>351</v>
      </c>
      <c r="AF821" s="5" t="s">
        <v>47</v>
      </c>
    </row>
    <row r="822" customFormat="false" ht="75" hidden="false" customHeight="true" outlineLevel="0" collapsed="false">
      <c r="A822" s="5" t="s">
        <v>4997</v>
      </c>
      <c r="B822" s="6" t="s">
        <v>4998</v>
      </c>
      <c r="C822" s="5" t="s">
        <v>58</v>
      </c>
      <c r="D822" s="5" t="s">
        <v>35</v>
      </c>
      <c r="E822" s="5"/>
      <c r="F822" s="6" t="s">
        <v>5030</v>
      </c>
      <c r="G822" s="6"/>
      <c r="H822" s="6"/>
      <c r="I822" s="5" t="s">
        <v>38</v>
      </c>
      <c r="J822" s="5" t="s">
        <v>52</v>
      </c>
      <c r="K822" s="6" t="s">
        <v>5031</v>
      </c>
      <c r="L822" s="6" t="s">
        <v>5032</v>
      </c>
      <c r="M822" s="5" t="s">
        <v>41</v>
      </c>
      <c r="N822" s="8" t="s">
        <v>5033</v>
      </c>
      <c r="O822" s="8" t="s">
        <v>5034</v>
      </c>
      <c r="P822" s="8"/>
      <c r="Q822" s="5"/>
      <c r="R822" s="8"/>
      <c r="S822" s="8"/>
      <c r="T822" s="8"/>
      <c r="U822" s="8"/>
      <c r="V822" s="8"/>
      <c r="W822" s="8"/>
      <c r="X822" s="8"/>
      <c r="Y822" s="5" t="s">
        <v>4093</v>
      </c>
      <c r="Z822" s="10" t="str">
        <f aca="false">REPLACE(AA822,SEARCH("M5-",AA822),LEN(AB822),AC822)</f>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AA822" s="10" t="s">
        <v>5035</v>
      </c>
      <c r="AB822" s="8" t="str">
        <f aca="false">IF(D822&lt;&gt;"No hacer",CONCATENATE(A822,"-",LEFT(C822),"-",IF(A821&lt;&gt;A822,1,IF(C821=C822,RIGHT(AB821)+1,1))))</f>
        <v>M5-NyO-34a-A-1</v>
      </c>
      <c r="AC822" s="8" t="str">
        <f aca="false">CONCATENATE(AB822,"-BR")</f>
        <v>M5-NyO-34a-A-1-BR</v>
      </c>
      <c r="AD822" s="5" t="s">
        <v>46</v>
      </c>
      <c r="AE822" s="5" t="s">
        <v>351</v>
      </c>
      <c r="AF822" s="5" t="s">
        <v>47</v>
      </c>
    </row>
    <row r="823" customFormat="false" ht="75" hidden="false" customHeight="true" outlineLevel="0" collapsed="false">
      <c r="A823" s="5" t="s">
        <v>4997</v>
      </c>
      <c r="B823" s="6" t="s">
        <v>4998</v>
      </c>
      <c r="C823" s="5" t="s">
        <v>58</v>
      </c>
      <c r="D823" s="5" t="s">
        <v>35</v>
      </c>
      <c r="E823" s="5"/>
      <c r="F823" s="6" t="s">
        <v>5036</v>
      </c>
      <c r="G823" s="6"/>
      <c r="H823" s="6"/>
      <c r="I823" s="5" t="s">
        <v>38</v>
      </c>
      <c r="J823" s="5" t="s">
        <v>52</v>
      </c>
      <c r="K823" s="6" t="s">
        <v>5037</v>
      </c>
      <c r="L823" s="6" t="s">
        <v>5038</v>
      </c>
      <c r="M823" s="5" t="s">
        <v>41</v>
      </c>
      <c r="N823" s="8" t="s">
        <v>5033</v>
      </c>
      <c r="O823" s="8" t="s">
        <v>5039</v>
      </c>
      <c r="P823" s="8"/>
      <c r="Q823" s="5"/>
      <c r="R823" s="8"/>
      <c r="S823" s="8"/>
      <c r="T823" s="8"/>
      <c r="U823" s="8"/>
      <c r="V823" s="8"/>
      <c r="W823" s="8"/>
      <c r="X823" s="8"/>
      <c r="Y823" s="5" t="s">
        <v>4093</v>
      </c>
      <c r="Z823" s="10" t="str">
        <f aca="false">REPLACE(AA823,SEARCH("M5-",AA823),LEN(AB823),AC823)</f>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AA823" s="10" t="s">
        <v>5040</v>
      </c>
      <c r="AB823" s="8" t="str">
        <f aca="false">IF(D823&lt;&gt;"No hacer",CONCATENATE(A823,"-",LEFT(C823),"-",IF(A822&lt;&gt;A823,1,IF(C822=C823,RIGHT(AB822)+1,1))))</f>
        <v>M5-NyO-34a-A-2</v>
      </c>
      <c r="AC823" s="8" t="str">
        <f aca="false">CONCATENATE(AB823,"-BR")</f>
        <v>M5-NyO-34a-A-2-BR</v>
      </c>
      <c r="AD823" s="5" t="s">
        <v>46</v>
      </c>
      <c r="AE823" s="5" t="s">
        <v>351</v>
      </c>
      <c r="AF823" s="5" t="s">
        <v>47</v>
      </c>
    </row>
    <row r="824" customFormat="false" ht="75" hidden="false" customHeight="true" outlineLevel="0" collapsed="false">
      <c r="A824" s="5" t="s">
        <v>4997</v>
      </c>
      <c r="B824" s="6" t="s">
        <v>4998</v>
      </c>
      <c r="C824" s="5" t="s">
        <v>58</v>
      </c>
      <c r="D824" s="5" t="s">
        <v>35</v>
      </c>
      <c r="E824" s="5"/>
      <c r="F824" s="6" t="s">
        <v>5041</v>
      </c>
      <c r="G824" s="6"/>
      <c r="H824" s="6"/>
      <c r="I824" s="5" t="s">
        <v>38</v>
      </c>
      <c r="J824" s="5" t="s">
        <v>52</v>
      </c>
      <c r="K824" s="6" t="s">
        <v>5042</v>
      </c>
      <c r="L824" s="6" t="s">
        <v>5043</v>
      </c>
      <c r="M824" s="5" t="s">
        <v>41</v>
      </c>
      <c r="N824" s="8" t="s">
        <v>5001</v>
      </c>
      <c r="O824" s="8" t="s">
        <v>5044</v>
      </c>
      <c r="P824" s="8"/>
      <c r="Q824" s="5"/>
      <c r="R824" s="8"/>
      <c r="S824" s="8"/>
      <c r="T824" s="8"/>
      <c r="U824" s="8"/>
      <c r="V824" s="8"/>
      <c r="W824" s="8"/>
      <c r="X824" s="8"/>
      <c r="Y824" s="5" t="s">
        <v>4093</v>
      </c>
      <c r="Z824" s="10" t="str">
        <f aca="false">REPLACE(AA824,SEARCH("M5-",AA824),LEN(AB824),AC824)</f>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AA824" s="10" t="s">
        <v>5045</v>
      </c>
      <c r="AB824" s="8" t="str">
        <f aca="false">IF(D824&lt;&gt;"No hacer",CONCATENATE(A824,"-",LEFT(C824),"-",IF(A823&lt;&gt;A824,1,IF(C823=C824,RIGHT(AB823)+1,1))))</f>
        <v>M5-NyO-34a-A-3</v>
      </c>
      <c r="AC824" s="8" t="str">
        <f aca="false">CONCATENATE(AB824,"-BR")</f>
        <v>M5-NyO-34a-A-3-BR</v>
      </c>
      <c r="AD824" s="5" t="s">
        <v>46</v>
      </c>
      <c r="AE824" s="5" t="s">
        <v>351</v>
      </c>
      <c r="AF824" s="5" t="s">
        <v>47</v>
      </c>
    </row>
    <row r="825" customFormat="false" ht="75" hidden="false" customHeight="true" outlineLevel="0" collapsed="false">
      <c r="A825" s="5" t="s">
        <v>4997</v>
      </c>
      <c r="B825" s="6" t="s">
        <v>4998</v>
      </c>
      <c r="C825" s="5" t="s">
        <v>58</v>
      </c>
      <c r="D825" s="5" t="s">
        <v>35</v>
      </c>
      <c r="E825" s="5"/>
      <c r="F825" s="6" t="s">
        <v>5046</v>
      </c>
      <c r="G825" s="6"/>
      <c r="H825" s="6"/>
      <c r="I825" s="5" t="s">
        <v>38</v>
      </c>
      <c r="J825" s="5" t="s">
        <v>52</v>
      </c>
      <c r="K825" s="6" t="s">
        <v>5047</v>
      </c>
      <c r="L825" s="6" t="s">
        <v>5048</v>
      </c>
      <c r="M825" s="5" t="s">
        <v>41</v>
      </c>
      <c r="N825" s="8" t="s">
        <v>5022</v>
      </c>
      <c r="O825" s="8" t="s">
        <v>5049</v>
      </c>
      <c r="P825" s="8"/>
      <c r="Q825" s="5"/>
      <c r="R825" s="8"/>
      <c r="S825" s="8"/>
      <c r="T825" s="8"/>
      <c r="U825" s="8"/>
      <c r="V825" s="8"/>
      <c r="W825" s="8"/>
      <c r="X825" s="8"/>
      <c r="Y825" s="5" t="s">
        <v>4093</v>
      </c>
      <c r="Z825" s="10" t="str">
        <f aca="false">REPLACE(AA825,SEARCH("M5-",AA825),LEN(AB825),AC825)</f>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AA825" s="10" t="s">
        <v>5050</v>
      </c>
      <c r="AB825" s="8" t="str">
        <f aca="false">IF(D825&lt;&gt;"No hacer",CONCATENATE(A825,"-",LEFT(C825),"-",IF(A824&lt;&gt;A825,1,IF(C824=C825,RIGHT(AB824)+1,1))))</f>
        <v>M5-NyO-34a-A-4</v>
      </c>
      <c r="AC825" s="8" t="str">
        <f aca="false">CONCATENATE(AB825,"-BR")</f>
        <v>M5-NyO-34a-A-4-BR</v>
      </c>
      <c r="AD825" s="5" t="s">
        <v>46</v>
      </c>
      <c r="AE825" s="5" t="s">
        <v>351</v>
      </c>
      <c r="AF825" s="5" t="s">
        <v>47</v>
      </c>
    </row>
    <row r="826" customFormat="false" ht="75" hidden="false" customHeight="true" outlineLevel="0" collapsed="false">
      <c r="A826" s="5" t="s">
        <v>4997</v>
      </c>
      <c r="B826" s="6" t="s">
        <v>4998</v>
      </c>
      <c r="C826" s="5" t="s">
        <v>58</v>
      </c>
      <c r="D826" s="5" t="s">
        <v>35</v>
      </c>
      <c r="E826" s="5"/>
      <c r="F826" s="6" t="s">
        <v>5051</v>
      </c>
      <c r="G826" s="6"/>
      <c r="H826" s="6"/>
      <c r="I826" s="5" t="s">
        <v>38</v>
      </c>
      <c r="J826" s="5" t="s">
        <v>52</v>
      </c>
      <c r="K826" s="6" t="s">
        <v>5052</v>
      </c>
      <c r="L826" s="6" t="s">
        <v>5053</v>
      </c>
      <c r="M826" s="5" t="s">
        <v>41</v>
      </c>
      <c r="N826" s="8" t="s">
        <v>5001</v>
      </c>
      <c r="O826" s="8" t="s">
        <v>5054</v>
      </c>
      <c r="P826" s="8"/>
      <c r="Q826" s="5"/>
      <c r="R826" s="8"/>
      <c r="S826" s="8"/>
      <c r="T826" s="8"/>
      <c r="U826" s="8"/>
      <c r="V826" s="8"/>
      <c r="W826" s="8"/>
      <c r="X826" s="8"/>
      <c r="Y826" s="5" t="s">
        <v>4093</v>
      </c>
      <c r="Z826" s="10" t="str">
        <f aca="false">REPLACE(AA826,SEARCH("M5-",AA826),LEN(AB826),AC826)</f>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AA826" s="10" t="s">
        <v>5055</v>
      </c>
      <c r="AB826" s="8" t="str">
        <f aca="false">IF(D826&lt;&gt;"No hacer",CONCATENATE(A826,"-",LEFT(C826),"-",IF(A825&lt;&gt;A826,1,IF(C825=C826,RIGHT(AB825)+1,1))))</f>
        <v>M5-NyO-34a-A-5</v>
      </c>
      <c r="AC826" s="8" t="str">
        <f aca="false">CONCATENATE(AB826,"-BR")</f>
        <v>M5-NyO-34a-A-5-BR</v>
      </c>
      <c r="AD826" s="5" t="s">
        <v>46</v>
      </c>
      <c r="AE826" s="5" t="s">
        <v>351</v>
      </c>
      <c r="AF826" s="5" t="s">
        <v>47</v>
      </c>
    </row>
    <row r="827" customFormat="false" ht="75" hidden="false" customHeight="true" outlineLevel="0" collapsed="false">
      <c r="A827" s="5" t="s">
        <v>5056</v>
      </c>
      <c r="B827" s="6" t="s">
        <v>5057</v>
      </c>
      <c r="C827" s="5" t="s">
        <v>34</v>
      </c>
      <c r="D827" s="5" t="s">
        <v>35</v>
      </c>
      <c r="E827" s="5"/>
      <c r="F827" s="6" t="s">
        <v>5058</v>
      </c>
      <c r="G827" s="6"/>
      <c r="H827" s="6"/>
      <c r="I827" s="5" t="s">
        <v>38</v>
      </c>
      <c r="J827" s="5" t="s">
        <v>239</v>
      </c>
      <c r="K827" s="6" t="s">
        <v>5059</v>
      </c>
      <c r="L827" s="6" t="s">
        <v>5060</v>
      </c>
      <c r="M827" s="5" t="s">
        <v>41</v>
      </c>
      <c r="N827" s="8" t="s">
        <v>5061</v>
      </c>
      <c r="O827" s="8" t="s">
        <v>5062</v>
      </c>
      <c r="P827" s="8"/>
      <c r="Q827" s="5"/>
      <c r="R827" s="8"/>
      <c r="S827" s="8"/>
      <c r="T827" s="8"/>
      <c r="U827" s="8"/>
      <c r="V827" s="8"/>
      <c r="W827" s="8"/>
      <c r="X827" s="8"/>
      <c r="Y827" s="5" t="s">
        <v>4093</v>
      </c>
      <c r="Z827" s="10" t="str">
        <f aca="false">REPLACE(AA827,SEARCH("M5-",AA827),LEN(AB827),AC827)</f>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AA827" s="6" t="s">
        <v>5063</v>
      </c>
      <c r="AB827" s="8" t="str">
        <f aca="false">IF(D827&lt;&gt;"No hacer",CONCATENATE(A827,"-",LEFT(C827),"-",IF(A826&lt;&gt;A827,1,IF(C826=C827,RIGHT(AB826)+1,1))))</f>
        <v>M5-NyO-40a-I-1</v>
      </c>
      <c r="AC827" s="8" t="str">
        <f aca="false">CONCATENATE(AB827,"-BR")</f>
        <v>M5-NyO-40a-I-1-BR</v>
      </c>
      <c r="AD827" s="5" t="s">
        <v>46</v>
      </c>
      <c r="AE827" s="5"/>
      <c r="AF827" s="5" t="s">
        <v>47</v>
      </c>
    </row>
    <row r="828" customFormat="false" ht="75" hidden="false" customHeight="true" outlineLevel="0" collapsed="false">
      <c r="A828" s="5" t="s">
        <v>5056</v>
      </c>
      <c r="B828" s="6" t="s">
        <v>5057</v>
      </c>
      <c r="C828" s="5" t="s">
        <v>34</v>
      </c>
      <c r="D828" s="5" t="s">
        <v>35</v>
      </c>
      <c r="E828" s="5"/>
      <c r="F828" s="6" t="s">
        <v>5064</v>
      </c>
      <c r="G828" s="6"/>
      <c r="H828" s="6"/>
      <c r="I828" s="5" t="s">
        <v>38</v>
      </c>
      <c r="J828" s="5" t="s">
        <v>239</v>
      </c>
      <c r="K828" s="6" t="s">
        <v>5065</v>
      </c>
      <c r="L828" s="6" t="s">
        <v>5066</v>
      </c>
      <c r="M828" s="5" t="s">
        <v>41</v>
      </c>
      <c r="N828" s="8" t="s">
        <v>5067</v>
      </c>
      <c r="O828" s="8" t="s">
        <v>5068</v>
      </c>
      <c r="P828" s="8"/>
      <c r="Q828" s="5"/>
      <c r="R828" s="8"/>
      <c r="S828" s="8"/>
      <c r="T828" s="8"/>
      <c r="U828" s="8"/>
      <c r="V828" s="8"/>
      <c r="W828" s="8"/>
      <c r="X828" s="8"/>
      <c r="Y828" s="5" t="s">
        <v>4093</v>
      </c>
      <c r="Z828" s="10" t="str">
        <f aca="false">REPLACE(AA828,SEARCH("M5-",AA828),LEN(AB828),AC828)</f>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AA828" s="6" t="s">
        <v>5069</v>
      </c>
      <c r="AB828" s="8" t="str">
        <f aca="false">IF(D828&lt;&gt;"No hacer",CONCATENATE(A828,"-",LEFT(C828),"-",IF(A827&lt;&gt;A828,1,IF(C827=C828,RIGHT(AB827)+1,1))))</f>
        <v>M5-NyO-40a-I-2</v>
      </c>
      <c r="AC828" s="8" t="str">
        <f aca="false">CONCATENATE(AB828,"-BR")</f>
        <v>M5-NyO-40a-I-2-BR</v>
      </c>
      <c r="AD828" s="5" t="s">
        <v>46</v>
      </c>
      <c r="AE828" s="5"/>
      <c r="AF828" s="5" t="s">
        <v>47</v>
      </c>
    </row>
    <row r="829" customFormat="false" ht="75" hidden="false" customHeight="true" outlineLevel="0" collapsed="false">
      <c r="A829" s="5" t="s">
        <v>5056</v>
      </c>
      <c r="B829" s="6" t="s">
        <v>5057</v>
      </c>
      <c r="C829" s="5" t="s">
        <v>34</v>
      </c>
      <c r="D829" s="5" t="s">
        <v>35</v>
      </c>
      <c r="E829" s="5"/>
      <c r="F829" s="6" t="s">
        <v>5070</v>
      </c>
      <c r="G829" s="6"/>
      <c r="H829" s="6"/>
      <c r="I829" s="5" t="s">
        <v>38</v>
      </c>
      <c r="J829" s="5" t="s">
        <v>239</v>
      </c>
      <c r="K829" s="6" t="s">
        <v>5071</v>
      </c>
      <c r="L829" s="6" t="s">
        <v>5072</v>
      </c>
      <c r="M829" s="5" t="s">
        <v>41</v>
      </c>
      <c r="N829" s="8" t="s">
        <v>5073</v>
      </c>
      <c r="O829" s="8" t="s">
        <v>5074</v>
      </c>
      <c r="P829" s="8"/>
      <c r="Q829" s="5"/>
      <c r="R829" s="8"/>
      <c r="S829" s="8"/>
      <c r="T829" s="8"/>
      <c r="U829" s="8"/>
      <c r="V829" s="8"/>
      <c r="W829" s="8"/>
      <c r="X829" s="8"/>
      <c r="Y829" s="5" t="s">
        <v>4093</v>
      </c>
      <c r="Z829" s="10" t="str">
        <f aca="false">REPLACE(AA829,SEARCH("M5-",AA829),LEN(AB829),AC829)</f>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AA829" s="6" t="s">
        <v>5075</v>
      </c>
      <c r="AB829" s="8" t="str">
        <f aca="false">IF(D829&lt;&gt;"No hacer",CONCATENATE(A829,"-",LEFT(C829),"-",IF(A828&lt;&gt;A829,1,IF(C828=C829,RIGHT(AB828)+1,1))))</f>
        <v>M5-NyO-40a-I-3</v>
      </c>
      <c r="AC829" s="8" t="str">
        <f aca="false">CONCATENATE(AB829,"-BR")</f>
        <v>M5-NyO-40a-I-3-BR</v>
      </c>
      <c r="AD829" s="5" t="s">
        <v>46</v>
      </c>
      <c r="AE829" s="5"/>
      <c r="AF829" s="5" t="s">
        <v>47</v>
      </c>
    </row>
    <row r="830" customFormat="false" ht="75" hidden="false" customHeight="true" outlineLevel="0" collapsed="false">
      <c r="A830" s="5" t="s">
        <v>5056</v>
      </c>
      <c r="B830" s="6" t="s">
        <v>5057</v>
      </c>
      <c r="C830" s="5" t="s">
        <v>48</v>
      </c>
      <c r="D830" s="5" t="s">
        <v>35</v>
      </c>
      <c r="E830" s="5"/>
      <c r="F830" s="9" t="s">
        <v>5076</v>
      </c>
      <c r="G830" s="9"/>
      <c r="H830" s="7"/>
      <c r="I830" s="5" t="s">
        <v>38</v>
      </c>
      <c r="J830" s="5" t="s">
        <v>52</v>
      </c>
      <c r="K830" s="6" t="s">
        <v>5077</v>
      </c>
      <c r="L830" s="6" t="s">
        <v>5078</v>
      </c>
      <c r="M830" s="5" t="s">
        <v>41</v>
      </c>
      <c r="N830" s="8" t="s">
        <v>5079</v>
      </c>
      <c r="O830" s="8" t="s">
        <v>5080</v>
      </c>
      <c r="P830" s="8"/>
      <c r="Q830" s="5"/>
      <c r="R830" s="8"/>
      <c r="S830" s="8"/>
      <c r="T830" s="8"/>
      <c r="U830" s="8"/>
      <c r="V830" s="8"/>
      <c r="W830" s="8"/>
      <c r="X830" s="8"/>
      <c r="Y830" s="5" t="s">
        <v>4093</v>
      </c>
      <c r="Z830" s="10" t="str">
        <f aca="false">REPLACE(AA830,SEARCH("M5-",AA830),LEN(AB830),AC830)</f>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AA830" s="6" t="s">
        <v>5081</v>
      </c>
      <c r="AB830" s="8" t="str">
        <f aca="false">IF(D830&lt;&gt;"No hacer",CONCATENATE(A830,"-",LEFT(C830),"-",IF(A829&lt;&gt;A830,1,IF(C829=C830,RIGHT(AB829)+1,1))))</f>
        <v>M5-NyO-40a-E-1</v>
      </c>
      <c r="AC830" s="8" t="str">
        <f aca="false">CONCATENATE(AB830,"-BR")</f>
        <v>M5-NyO-40a-E-1-BR</v>
      </c>
      <c r="AD830" s="5" t="s">
        <v>46</v>
      </c>
      <c r="AE830" s="5"/>
      <c r="AF830" s="5" t="s">
        <v>47</v>
      </c>
    </row>
    <row r="831" customFormat="false" ht="75" hidden="false" customHeight="true" outlineLevel="0" collapsed="false">
      <c r="A831" s="5" t="s">
        <v>5056</v>
      </c>
      <c r="B831" s="6" t="s">
        <v>5057</v>
      </c>
      <c r="C831" s="5" t="s">
        <v>48</v>
      </c>
      <c r="D831" s="5" t="s">
        <v>35</v>
      </c>
      <c r="E831" s="5"/>
      <c r="F831" s="7" t="s">
        <v>5082</v>
      </c>
      <c r="G831" s="7"/>
      <c r="H831" s="7"/>
      <c r="I831" s="5" t="s">
        <v>38</v>
      </c>
      <c r="J831" s="5" t="s">
        <v>52</v>
      </c>
      <c r="K831" s="6" t="s">
        <v>5083</v>
      </c>
      <c r="L831" s="6" t="s">
        <v>5084</v>
      </c>
      <c r="M831" s="5" t="s">
        <v>41</v>
      </c>
      <c r="N831" s="8" t="s">
        <v>5085</v>
      </c>
      <c r="O831" s="8" t="s">
        <v>5086</v>
      </c>
      <c r="P831" s="8"/>
      <c r="Q831" s="5"/>
      <c r="R831" s="8"/>
      <c r="S831" s="8"/>
      <c r="T831" s="8"/>
      <c r="U831" s="8"/>
      <c r="V831" s="8"/>
      <c r="W831" s="8"/>
      <c r="X831" s="8"/>
      <c r="Y831" s="5" t="s">
        <v>4093</v>
      </c>
      <c r="Z831" s="10" t="str">
        <f aca="false">REPLACE(AA831,SEARCH("M5-",AA831),LEN(AB831),AC831)</f>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AA831" s="6" t="s">
        <v>5087</v>
      </c>
      <c r="AB831" s="8" t="str">
        <f aca="false">IF(D831&lt;&gt;"No hacer",CONCATENATE(A831,"-",LEFT(C831),"-",IF(A830&lt;&gt;A831,1,IF(C830=C831,RIGHT(AB830)+1,1))))</f>
        <v>M5-NyO-40a-E-2</v>
      </c>
      <c r="AC831" s="8" t="str">
        <f aca="false">CONCATENATE(AB831,"-BR")</f>
        <v>M5-NyO-40a-E-2-BR</v>
      </c>
      <c r="AD831" s="5" t="s">
        <v>46</v>
      </c>
      <c r="AE831" s="5"/>
      <c r="AF831" s="5" t="s">
        <v>47</v>
      </c>
    </row>
    <row r="832" customFormat="false" ht="75" hidden="false" customHeight="true" outlineLevel="0" collapsed="false">
      <c r="A832" s="5" t="s">
        <v>5056</v>
      </c>
      <c r="B832" s="6" t="s">
        <v>5057</v>
      </c>
      <c r="C832" s="5" t="s">
        <v>48</v>
      </c>
      <c r="D832" s="5" t="s">
        <v>35</v>
      </c>
      <c r="E832" s="5"/>
      <c r="F832" s="7" t="s">
        <v>5088</v>
      </c>
      <c r="G832" s="7"/>
      <c r="H832" s="7"/>
      <c r="I832" s="5" t="s">
        <v>38</v>
      </c>
      <c r="J832" s="5" t="s">
        <v>52</v>
      </c>
      <c r="K832" s="6" t="s">
        <v>5089</v>
      </c>
      <c r="L832" s="6" t="s">
        <v>5090</v>
      </c>
      <c r="M832" s="5" t="s">
        <v>41</v>
      </c>
      <c r="N832" s="8" t="s">
        <v>5091</v>
      </c>
      <c r="O832" s="8" t="s">
        <v>5092</v>
      </c>
      <c r="P832" s="8"/>
      <c r="Q832" s="5"/>
      <c r="R832" s="8"/>
      <c r="S832" s="8"/>
      <c r="T832" s="8"/>
      <c r="U832" s="8"/>
      <c r="V832" s="8"/>
      <c r="W832" s="8"/>
      <c r="X832" s="8"/>
      <c r="Y832" s="5" t="s">
        <v>4093</v>
      </c>
      <c r="Z832" s="10" t="str">
        <f aca="false">REPLACE(AA832,SEARCH("M5-",AA832),LEN(AB832),AC832)</f>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AA832" s="6" t="s">
        <v>5093</v>
      </c>
      <c r="AB832" s="8" t="str">
        <f aca="false">IF(D832&lt;&gt;"No hacer",CONCATENATE(A832,"-",LEFT(C832),"-",IF(A831&lt;&gt;A832,1,IF(C831=C832,RIGHT(AB831)+1,1))))</f>
        <v>M5-NyO-40a-E-3</v>
      </c>
      <c r="AC832" s="8" t="str">
        <f aca="false">CONCATENATE(AB832,"-BR")</f>
        <v>M5-NyO-40a-E-3-BR</v>
      </c>
      <c r="AD832" s="5" t="s">
        <v>46</v>
      </c>
      <c r="AE832" s="5"/>
      <c r="AF832" s="5" t="s">
        <v>47</v>
      </c>
    </row>
    <row r="833" customFormat="false" ht="75" hidden="false" customHeight="true" outlineLevel="0" collapsed="false">
      <c r="A833" s="5" t="s">
        <v>5056</v>
      </c>
      <c r="B833" s="6" t="s">
        <v>5057</v>
      </c>
      <c r="C833" s="5" t="s">
        <v>58</v>
      </c>
      <c r="D833" s="5" t="s">
        <v>35</v>
      </c>
      <c r="E833" s="5"/>
      <c r="F833" s="9" t="s">
        <v>5094</v>
      </c>
      <c r="G833" s="9"/>
      <c r="H833" s="6"/>
      <c r="I833" s="5" t="s">
        <v>38</v>
      </c>
      <c r="J833" s="5" t="s">
        <v>52</v>
      </c>
      <c r="K833" s="6" t="s">
        <v>5095</v>
      </c>
      <c r="L833" s="6" t="s">
        <v>5096</v>
      </c>
      <c r="M833" s="5" t="s">
        <v>63</v>
      </c>
      <c r="N833" s="8"/>
      <c r="O833" s="8"/>
      <c r="P833" s="8"/>
      <c r="Q833" s="5"/>
      <c r="R833" s="8"/>
      <c r="S833" s="8" t="s">
        <v>5097</v>
      </c>
      <c r="T833" s="8" t="s">
        <v>5098</v>
      </c>
      <c r="U833" s="8" t="s">
        <v>5099</v>
      </c>
      <c r="V833" s="8" t="s">
        <v>5100</v>
      </c>
      <c r="W833" s="8"/>
      <c r="X833" s="8"/>
      <c r="Y833" s="5" t="s">
        <v>4093</v>
      </c>
      <c r="Z833" s="10" t="str">
        <f aca="false">REPLACE(AA833,SEARCH("M5-",AA833),LEN(AB833),AC833)</f>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AA833" s="6" t="s">
        <v>5101</v>
      </c>
      <c r="AB833" s="8" t="str">
        <f aca="false">IF(D833&lt;&gt;"No hacer",CONCATENATE(A833,"-",LEFT(C833),"-",IF(A832&lt;&gt;A833,1,IF(C832=C833,RIGHT(AB832)+1,1))))</f>
        <v>M5-NyO-40a-A-1</v>
      </c>
      <c r="AC833" s="8" t="str">
        <f aca="false">CONCATENATE(AB833,"-BR")</f>
        <v>M5-NyO-40a-A-1-BR</v>
      </c>
      <c r="AD833" s="5" t="s">
        <v>46</v>
      </c>
      <c r="AE833" s="5"/>
      <c r="AF833" s="5" t="s">
        <v>47</v>
      </c>
    </row>
    <row r="834" customFormat="false" ht="75" hidden="false" customHeight="true" outlineLevel="0" collapsed="false">
      <c r="A834" s="5" t="s">
        <v>5056</v>
      </c>
      <c r="B834" s="6" t="s">
        <v>5057</v>
      </c>
      <c r="C834" s="5" t="s">
        <v>58</v>
      </c>
      <c r="D834" s="5" t="s">
        <v>35</v>
      </c>
      <c r="E834" s="5"/>
      <c r="F834" s="6" t="s">
        <v>5102</v>
      </c>
      <c r="G834" s="6"/>
      <c r="H834" s="6"/>
      <c r="I834" s="5" t="s">
        <v>38</v>
      </c>
      <c r="J834" s="5" t="s">
        <v>52</v>
      </c>
      <c r="K834" s="6" t="s">
        <v>5103</v>
      </c>
      <c r="L834" s="6" t="s">
        <v>5104</v>
      </c>
      <c r="M834" s="5" t="s">
        <v>63</v>
      </c>
      <c r="N834" s="8"/>
      <c r="O834" s="8"/>
      <c r="P834" s="8"/>
      <c r="Q834" s="5"/>
      <c r="R834" s="6"/>
      <c r="S834" s="6" t="s">
        <v>5105</v>
      </c>
      <c r="T834" s="6" t="s">
        <v>5106</v>
      </c>
      <c r="U834" s="6" t="s">
        <v>5107</v>
      </c>
      <c r="V834" s="6" t="s">
        <v>5108</v>
      </c>
      <c r="W834" s="6"/>
      <c r="X834" s="8"/>
      <c r="Y834" s="5" t="s">
        <v>4093</v>
      </c>
      <c r="Z834" s="10" t="str">
        <f aca="false">REPLACE(AA834,SEARCH("M5-",AA834),LEN(AB834),AC834)</f>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AA834" s="6" t="s">
        <v>5109</v>
      </c>
      <c r="AB834" s="8" t="str">
        <f aca="false">IF(D834&lt;&gt;"No hacer",CONCATENATE(A834,"-",LEFT(C834),"-",IF(A833&lt;&gt;A834,1,IF(C833=C834,RIGHT(AB833)+1,1))))</f>
        <v>M5-NyO-40a-A-2</v>
      </c>
      <c r="AC834" s="8" t="str">
        <f aca="false">CONCATENATE(AB834,"-BR")</f>
        <v>M5-NyO-40a-A-2-BR</v>
      </c>
      <c r="AD834" s="5" t="s">
        <v>46</v>
      </c>
      <c r="AE834" s="5"/>
      <c r="AF834" s="5" t="s">
        <v>47</v>
      </c>
    </row>
    <row r="835" customFormat="false" ht="75" hidden="false" customHeight="true" outlineLevel="0" collapsed="false">
      <c r="A835" s="5" t="s">
        <v>5056</v>
      </c>
      <c r="B835" s="6" t="s">
        <v>5057</v>
      </c>
      <c r="C835" s="5" t="s">
        <v>58</v>
      </c>
      <c r="D835" s="5" t="s">
        <v>35</v>
      </c>
      <c r="E835" s="5"/>
      <c r="F835" s="6" t="s">
        <v>5110</v>
      </c>
      <c r="G835" s="6"/>
      <c r="H835" s="6"/>
      <c r="I835" s="5" t="s">
        <v>38</v>
      </c>
      <c r="J835" s="5" t="s">
        <v>52</v>
      </c>
      <c r="K835" s="6" t="s">
        <v>5111</v>
      </c>
      <c r="L835" s="6" t="s">
        <v>5112</v>
      </c>
      <c r="M835" s="5" t="s">
        <v>63</v>
      </c>
      <c r="N835" s="8"/>
      <c r="O835" s="8"/>
      <c r="P835" s="8"/>
      <c r="Q835" s="5"/>
      <c r="R835" s="6"/>
      <c r="S835" s="6" t="s">
        <v>5113</v>
      </c>
      <c r="T835" s="6" t="s">
        <v>5114</v>
      </c>
      <c r="U835" s="6" t="s">
        <v>5115</v>
      </c>
      <c r="V835" s="6" t="s">
        <v>5116</v>
      </c>
      <c r="W835" s="6"/>
      <c r="X835" s="8"/>
      <c r="Y835" s="5" t="s">
        <v>4093</v>
      </c>
      <c r="Z835" s="10" t="str">
        <f aca="false">REPLACE(AA835,SEARCH("M5-",AA835),LEN(AB835),AC835)</f>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AA835" s="6" t="s">
        <v>5117</v>
      </c>
      <c r="AB835" s="8" t="str">
        <f aca="false">IF(D835&lt;&gt;"No hacer",CONCATENATE(A835,"-",LEFT(C835),"-",IF(A834&lt;&gt;A835,1,IF(C834=C835,RIGHT(AB834)+1,1))))</f>
        <v>M5-NyO-40a-A-3</v>
      </c>
      <c r="AC835" s="8" t="str">
        <f aca="false">CONCATENATE(AB835,"-BR")</f>
        <v>M5-NyO-40a-A-3-BR</v>
      </c>
      <c r="AD835" s="5" t="s">
        <v>46</v>
      </c>
      <c r="AE835" s="5"/>
      <c r="AF835" s="5" t="s">
        <v>47</v>
      </c>
    </row>
    <row r="836" customFormat="false" ht="75" hidden="false" customHeight="true" outlineLevel="0" collapsed="false">
      <c r="A836" s="5" t="s">
        <v>5056</v>
      </c>
      <c r="B836" s="6" t="s">
        <v>5057</v>
      </c>
      <c r="C836" s="5" t="s">
        <v>58</v>
      </c>
      <c r="D836" s="5" t="s">
        <v>35</v>
      </c>
      <c r="E836" s="5"/>
      <c r="F836" s="6" t="s">
        <v>5118</v>
      </c>
      <c r="G836" s="6"/>
      <c r="H836" s="6"/>
      <c r="I836" s="5" t="s">
        <v>38</v>
      </c>
      <c r="J836" s="5" t="s">
        <v>52</v>
      </c>
      <c r="K836" s="6" t="s">
        <v>5119</v>
      </c>
      <c r="L836" s="6" t="s">
        <v>5120</v>
      </c>
      <c r="M836" s="5" t="s">
        <v>63</v>
      </c>
      <c r="N836" s="8"/>
      <c r="O836" s="8"/>
      <c r="P836" s="8"/>
      <c r="Q836" s="5"/>
      <c r="R836" s="6"/>
      <c r="S836" s="6" t="s">
        <v>5121</v>
      </c>
      <c r="T836" s="6" t="s">
        <v>5122</v>
      </c>
      <c r="U836" s="6" t="s">
        <v>5123</v>
      </c>
      <c r="V836" s="6" t="s">
        <v>5124</v>
      </c>
      <c r="W836" s="6"/>
      <c r="X836" s="8"/>
      <c r="Y836" s="5" t="s">
        <v>4093</v>
      </c>
      <c r="Z836" s="10" t="str">
        <f aca="false">REPLACE(AA836,SEARCH("M5-",AA836),LEN(AB836),AC836)</f>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AA836" s="6" t="s">
        <v>5125</v>
      </c>
      <c r="AB836" s="8" t="str">
        <f aca="false">IF(D836&lt;&gt;"No hacer",CONCATENATE(A836,"-",LEFT(C836),"-",IF(A835&lt;&gt;A836,1,IF(C835=C836,RIGHT(AB835)+1,1))))</f>
        <v>M5-NyO-40a-A-4</v>
      </c>
      <c r="AC836" s="8" t="str">
        <f aca="false">CONCATENATE(AB836,"-BR")</f>
        <v>M5-NyO-40a-A-4-BR</v>
      </c>
      <c r="AD836" s="5" t="s">
        <v>46</v>
      </c>
      <c r="AE836" s="5"/>
      <c r="AF836" s="5" t="s">
        <v>47</v>
      </c>
    </row>
    <row r="837" customFormat="false" ht="75" hidden="false" customHeight="true" outlineLevel="0" collapsed="false">
      <c r="A837" s="5" t="s">
        <v>5056</v>
      </c>
      <c r="B837" s="6" t="s">
        <v>5057</v>
      </c>
      <c r="C837" s="5" t="s">
        <v>58</v>
      </c>
      <c r="D837" s="5" t="s">
        <v>35</v>
      </c>
      <c r="E837" s="5"/>
      <c r="F837" s="6" t="s">
        <v>5126</v>
      </c>
      <c r="G837" s="6"/>
      <c r="H837" s="6"/>
      <c r="I837" s="5" t="s">
        <v>38</v>
      </c>
      <c r="J837" s="5" t="s">
        <v>52</v>
      </c>
      <c r="K837" s="6" t="s">
        <v>5127</v>
      </c>
      <c r="L837" s="6" t="s">
        <v>5128</v>
      </c>
      <c r="M837" s="5" t="s">
        <v>63</v>
      </c>
      <c r="N837" s="8"/>
      <c r="O837" s="8"/>
      <c r="P837" s="8"/>
      <c r="Q837" s="5"/>
      <c r="R837" s="6"/>
      <c r="S837" s="6" t="s">
        <v>5129</v>
      </c>
      <c r="T837" s="6" t="s">
        <v>5130</v>
      </c>
      <c r="U837" s="6" t="s">
        <v>5131</v>
      </c>
      <c r="V837" s="6" t="s">
        <v>5132</v>
      </c>
      <c r="W837" s="6"/>
      <c r="X837" s="8"/>
      <c r="Y837" s="5" t="s">
        <v>4093</v>
      </c>
      <c r="Z837" s="10" t="str">
        <f aca="false">REPLACE(AA837,SEARCH("M5-",AA837),LEN(AB837),AC837)</f>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AA837" s="6" t="s">
        <v>5133</v>
      </c>
      <c r="AB837" s="8" t="str">
        <f aca="false">IF(D837&lt;&gt;"No hacer",CONCATENATE(A837,"-",LEFT(C837),"-",IF(A836&lt;&gt;A837,1,IF(C836=C837,RIGHT(AB836)+1,1))))</f>
        <v>M5-NyO-40a-A-5</v>
      </c>
      <c r="AC837" s="8" t="str">
        <f aca="false">CONCATENATE(AB837,"-BR")</f>
        <v>M5-NyO-40a-A-5-BR</v>
      </c>
      <c r="AD837" s="5" t="s">
        <v>46</v>
      </c>
      <c r="AE837" s="5"/>
      <c r="AF837" s="5" t="s">
        <v>47</v>
      </c>
    </row>
    <row r="838" customFormat="false" ht="75" hidden="false" customHeight="true" outlineLevel="0" collapsed="false">
      <c r="A838" s="5" t="s">
        <v>5134</v>
      </c>
      <c r="B838" s="6" t="s">
        <v>5135</v>
      </c>
      <c r="C838" s="5" t="s">
        <v>34</v>
      </c>
      <c r="D838" s="5" t="s">
        <v>35</v>
      </c>
      <c r="E838" s="5"/>
      <c r="F838" s="6" t="s">
        <v>5136</v>
      </c>
      <c r="G838" s="6"/>
      <c r="H838" s="6"/>
      <c r="I838" s="5" t="s">
        <v>38</v>
      </c>
      <c r="J838" s="5" t="s">
        <v>297</v>
      </c>
      <c r="K838" s="6" t="s">
        <v>5137</v>
      </c>
      <c r="L838" s="6" t="s">
        <v>5138</v>
      </c>
      <c r="M838" s="5" t="s">
        <v>41</v>
      </c>
      <c r="N838" s="8" t="s">
        <v>5139</v>
      </c>
      <c r="O838" s="6" t="s">
        <v>5140</v>
      </c>
      <c r="P838" s="8"/>
      <c r="Q838" s="5"/>
      <c r="R838" s="8"/>
      <c r="S838" s="8"/>
      <c r="T838" s="8"/>
      <c r="U838" s="8"/>
      <c r="V838" s="8"/>
      <c r="W838" s="8"/>
      <c r="X838" s="8"/>
      <c r="Y838" s="5" t="s">
        <v>4093</v>
      </c>
      <c r="Z838" s="10" t="str">
        <f aca="false">REPLACE(AA838,SEARCH("M5-",AA838),LEN(AB838),AC838)</f>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AA838" s="6" t="s">
        <v>5141</v>
      </c>
      <c r="AB838" s="8" t="str">
        <f aca="false">IF(D838&lt;&gt;"No hacer",CONCATENATE(A838,"-",LEFT(C838),"-",IF(A837&lt;&gt;A838,1,IF(C837=C838,RIGHT(AB837)+1,1))))</f>
        <v>M5-NyO-11a-I-1</v>
      </c>
      <c r="AC838" s="8" t="str">
        <f aca="false">CONCATENATE(AB838,"-BR")</f>
        <v>M5-NyO-11a-I-1-BR</v>
      </c>
      <c r="AD838" s="5" t="s">
        <v>46</v>
      </c>
      <c r="AE838" s="5"/>
      <c r="AF838" s="5" t="s">
        <v>47</v>
      </c>
    </row>
    <row r="839" customFormat="false" ht="75" hidden="false" customHeight="true" outlineLevel="0" collapsed="false">
      <c r="A839" s="5" t="s">
        <v>5134</v>
      </c>
      <c r="B839" s="6" t="s">
        <v>5135</v>
      </c>
      <c r="C839" s="5" t="s">
        <v>48</v>
      </c>
      <c r="D839" s="5" t="s">
        <v>35</v>
      </c>
      <c r="E839" s="5"/>
      <c r="F839" s="6" t="s">
        <v>5142</v>
      </c>
      <c r="G839" s="6"/>
      <c r="H839" s="6"/>
      <c r="I839" s="5" t="s">
        <v>38</v>
      </c>
      <c r="J839" s="5" t="s">
        <v>52</v>
      </c>
      <c r="K839" s="6" t="s">
        <v>5143</v>
      </c>
      <c r="L839" s="6" t="s">
        <v>5144</v>
      </c>
      <c r="M839" s="5" t="s">
        <v>41</v>
      </c>
      <c r="N839" s="8" t="s">
        <v>5139</v>
      </c>
      <c r="O839" s="7" t="s">
        <v>5145</v>
      </c>
      <c r="P839" s="8"/>
      <c r="Q839" s="5"/>
      <c r="R839" s="8"/>
      <c r="S839" s="8"/>
      <c r="T839" s="8"/>
      <c r="U839" s="8"/>
      <c r="V839" s="8"/>
      <c r="W839" s="8"/>
      <c r="X839" s="8"/>
      <c r="Y839" s="5" t="s">
        <v>4093</v>
      </c>
      <c r="Z839" s="10" t="str">
        <f aca="false">REPLACE(AA839,SEARCH("M5-",AA839),LEN(AB839),AC839)</f>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39" s="6" t="s">
        <v>5146</v>
      </c>
      <c r="AB839" s="8" t="str">
        <f aca="false">IF(D839&lt;&gt;"No hacer",CONCATENATE(A839,"-",LEFT(C839),"-",IF(A838&lt;&gt;A839,1,IF(C838=C839,RIGHT(AB838)+1,1))))</f>
        <v>M5-NyO-11a-E-1</v>
      </c>
      <c r="AC839" s="8" t="str">
        <f aca="false">CONCATENATE(AB839,"-BR")</f>
        <v>M5-NyO-11a-E-1-BR</v>
      </c>
      <c r="AD839" s="5" t="s">
        <v>46</v>
      </c>
      <c r="AE839" s="5"/>
      <c r="AF839" s="5" t="s">
        <v>47</v>
      </c>
    </row>
    <row r="840" customFormat="false" ht="75" hidden="false" customHeight="true" outlineLevel="0" collapsed="false">
      <c r="A840" s="5" t="s">
        <v>5134</v>
      </c>
      <c r="B840" s="6" t="s">
        <v>5135</v>
      </c>
      <c r="C840" s="5" t="s">
        <v>58</v>
      </c>
      <c r="D840" s="5" t="s">
        <v>35</v>
      </c>
      <c r="E840" s="5"/>
      <c r="F840" s="8" t="s">
        <v>5147</v>
      </c>
      <c r="G840" s="8"/>
      <c r="H840" s="6"/>
      <c r="I840" s="5" t="s">
        <v>38</v>
      </c>
      <c r="J840" s="5" t="s">
        <v>52</v>
      </c>
      <c r="K840" s="6" t="s">
        <v>5143</v>
      </c>
      <c r="L840" s="6" t="s">
        <v>5144</v>
      </c>
      <c r="M840" s="5" t="s">
        <v>41</v>
      </c>
      <c r="N840" s="8" t="s">
        <v>5139</v>
      </c>
      <c r="O840" s="7" t="s">
        <v>5145</v>
      </c>
      <c r="P840" s="8"/>
      <c r="Q840" s="5"/>
      <c r="R840" s="8"/>
      <c r="S840" s="8"/>
      <c r="T840" s="8"/>
      <c r="U840" s="8"/>
      <c r="V840" s="8"/>
      <c r="W840" s="8"/>
      <c r="X840" s="8"/>
      <c r="Y840" s="5" t="s">
        <v>4093</v>
      </c>
      <c r="Z840" s="10" t="str">
        <f aca="false">REPLACE(AA840,SEARCH("M5-",AA840),LEN(AB840),AC840)</f>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0" s="6" t="s">
        <v>5148</v>
      </c>
      <c r="AB840" s="8" t="str">
        <f aca="false">IF(D840&lt;&gt;"No hacer",CONCATENATE(A840,"-",LEFT(C840),"-",IF(A839&lt;&gt;A840,1,IF(C839=C840,RIGHT(AB839)+1,1))))</f>
        <v>M5-NyO-11a-A-1</v>
      </c>
      <c r="AC840" s="8" t="str">
        <f aca="false">CONCATENATE(AB840,"-BR")</f>
        <v>M5-NyO-11a-A-1-BR</v>
      </c>
      <c r="AD840" s="5" t="s">
        <v>46</v>
      </c>
      <c r="AE840" s="5"/>
      <c r="AF840" s="5" t="s">
        <v>47</v>
      </c>
    </row>
    <row r="841" customFormat="false" ht="75" hidden="false" customHeight="true" outlineLevel="0" collapsed="false">
      <c r="A841" s="5" t="s">
        <v>5134</v>
      </c>
      <c r="B841" s="6" t="s">
        <v>5135</v>
      </c>
      <c r="C841" s="5" t="s">
        <v>58</v>
      </c>
      <c r="D841" s="5" t="s">
        <v>35</v>
      </c>
      <c r="E841" s="5"/>
      <c r="F841" s="6" t="s">
        <v>5149</v>
      </c>
      <c r="G841" s="6"/>
      <c r="H841" s="6"/>
      <c r="I841" s="5" t="s">
        <v>38</v>
      </c>
      <c r="J841" s="5" t="s">
        <v>52</v>
      </c>
      <c r="K841" s="6" t="s">
        <v>5143</v>
      </c>
      <c r="L841" s="6" t="s">
        <v>5144</v>
      </c>
      <c r="M841" s="5" t="s">
        <v>41</v>
      </c>
      <c r="N841" s="8" t="s">
        <v>5139</v>
      </c>
      <c r="O841" s="7" t="s">
        <v>5145</v>
      </c>
      <c r="P841" s="8"/>
      <c r="Q841" s="5"/>
      <c r="R841" s="8"/>
      <c r="S841" s="8"/>
      <c r="T841" s="8"/>
      <c r="U841" s="8"/>
      <c r="V841" s="8"/>
      <c r="W841" s="8"/>
      <c r="X841" s="8"/>
      <c r="Y841" s="5" t="s">
        <v>4093</v>
      </c>
      <c r="Z841" s="10" t="str">
        <f aca="false">REPLACE(AA841,SEARCH("M5-",AA841),LEN(AB841),AC841)</f>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1" s="6" t="s">
        <v>5150</v>
      </c>
      <c r="AB841" s="8" t="str">
        <f aca="false">IF(D841&lt;&gt;"No hacer",CONCATENATE(A841,"-",LEFT(C841),"-",IF(A840&lt;&gt;A841,1,IF(C840=C841,RIGHT(AB840)+1,1))))</f>
        <v>M5-NyO-11a-A-2</v>
      </c>
      <c r="AC841" s="8" t="str">
        <f aca="false">CONCATENATE(AB841,"-BR")</f>
        <v>M5-NyO-11a-A-2-BR</v>
      </c>
      <c r="AD841" s="5" t="s">
        <v>46</v>
      </c>
      <c r="AE841" s="5"/>
      <c r="AF841" s="5" t="s">
        <v>47</v>
      </c>
    </row>
    <row r="842" customFormat="false" ht="75" hidden="false" customHeight="true" outlineLevel="0" collapsed="false">
      <c r="A842" s="5" t="s">
        <v>5134</v>
      </c>
      <c r="B842" s="6" t="s">
        <v>5135</v>
      </c>
      <c r="C842" s="5" t="s">
        <v>58</v>
      </c>
      <c r="D842" s="5" t="s">
        <v>35</v>
      </c>
      <c r="E842" s="5"/>
      <c r="F842" s="6" t="s">
        <v>5151</v>
      </c>
      <c r="G842" s="6"/>
      <c r="H842" s="6"/>
      <c r="I842" s="5" t="s">
        <v>38</v>
      </c>
      <c r="J842" s="5" t="s">
        <v>52</v>
      </c>
      <c r="K842" s="6" t="s">
        <v>5143</v>
      </c>
      <c r="L842" s="6" t="s">
        <v>5144</v>
      </c>
      <c r="M842" s="5" t="s">
        <v>41</v>
      </c>
      <c r="N842" s="8" t="s">
        <v>5139</v>
      </c>
      <c r="O842" s="7" t="s">
        <v>5145</v>
      </c>
      <c r="P842" s="8"/>
      <c r="Q842" s="5"/>
      <c r="R842" s="8"/>
      <c r="S842" s="8"/>
      <c r="T842" s="8"/>
      <c r="U842" s="8"/>
      <c r="V842" s="8"/>
      <c r="W842" s="8"/>
      <c r="X842" s="8"/>
      <c r="Y842" s="5" t="s">
        <v>4093</v>
      </c>
      <c r="Z842" s="10" t="str">
        <f aca="false">REPLACE(AA842,SEARCH("M5-",AA842),LEN(AB842),AC842)</f>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2" s="6" t="s">
        <v>5152</v>
      </c>
      <c r="AB842" s="8" t="str">
        <f aca="false">IF(D842&lt;&gt;"No hacer",CONCATENATE(A842,"-",LEFT(C842),"-",IF(A841&lt;&gt;A842,1,IF(C841=C842,RIGHT(AB841)+1,1))))</f>
        <v>M5-NyO-11a-A-3</v>
      </c>
      <c r="AC842" s="8" t="str">
        <f aca="false">CONCATENATE(AB842,"-BR")</f>
        <v>M5-NyO-11a-A-3-BR</v>
      </c>
      <c r="AD842" s="5" t="s">
        <v>46</v>
      </c>
      <c r="AE842" s="5"/>
      <c r="AF842" s="5" t="s">
        <v>47</v>
      </c>
    </row>
    <row r="843" customFormat="false" ht="75" hidden="false" customHeight="true" outlineLevel="0" collapsed="false">
      <c r="A843" s="5" t="s">
        <v>5134</v>
      </c>
      <c r="B843" s="6" t="s">
        <v>5135</v>
      </c>
      <c r="C843" s="5" t="s">
        <v>58</v>
      </c>
      <c r="D843" s="5" t="s">
        <v>35</v>
      </c>
      <c r="E843" s="5"/>
      <c r="F843" s="6" t="s">
        <v>5153</v>
      </c>
      <c r="G843" s="6"/>
      <c r="H843" s="6"/>
      <c r="I843" s="5" t="s">
        <v>38</v>
      </c>
      <c r="J843" s="5" t="s">
        <v>52</v>
      </c>
      <c r="K843" s="6" t="s">
        <v>5143</v>
      </c>
      <c r="L843" s="6" t="s">
        <v>5144</v>
      </c>
      <c r="M843" s="5" t="s">
        <v>41</v>
      </c>
      <c r="N843" s="8" t="s">
        <v>5139</v>
      </c>
      <c r="O843" s="7" t="s">
        <v>5145</v>
      </c>
      <c r="P843" s="8"/>
      <c r="Q843" s="5"/>
      <c r="R843" s="8"/>
      <c r="S843" s="8"/>
      <c r="T843" s="8"/>
      <c r="U843" s="8"/>
      <c r="V843" s="8"/>
      <c r="W843" s="8"/>
      <c r="X843" s="8"/>
      <c r="Y843" s="5" t="s">
        <v>4093</v>
      </c>
      <c r="Z843" s="10" t="str">
        <f aca="false">REPLACE(AA843,SEARCH("M5-",AA843),LEN(AB843),AC843)</f>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3" s="6" t="s">
        <v>5154</v>
      </c>
      <c r="AB843" s="8" t="str">
        <f aca="false">IF(D843&lt;&gt;"No hacer",CONCATENATE(A843,"-",LEFT(C843),"-",IF(A842&lt;&gt;A843,1,IF(C842=C843,RIGHT(AB842)+1,1))))</f>
        <v>M5-NyO-11a-A-4</v>
      </c>
      <c r="AC843" s="8" t="str">
        <f aca="false">CONCATENATE(AB843,"-BR")</f>
        <v>M5-NyO-11a-A-4-BR</v>
      </c>
      <c r="AD843" s="5" t="s">
        <v>46</v>
      </c>
      <c r="AE843" s="5"/>
      <c r="AF843" s="5" t="s">
        <v>47</v>
      </c>
    </row>
    <row r="844" customFormat="false" ht="75" hidden="false" customHeight="true" outlineLevel="0" collapsed="false">
      <c r="A844" s="5" t="s">
        <v>5134</v>
      </c>
      <c r="B844" s="6" t="s">
        <v>5135</v>
      </c>
      <c r="C844" s="5" t="s">
        <v>58</v>
      </c>
      <c r="D844" s="5" t="s">
        <v>35</v>
      </c>
      <c r="E844" s="5"/>
      <c r="F844" s="6" t="s">
        <v>5155</v>
      </c>
      <c r="G844" s="6"/>
      <c r="H844" s="6"/>
      <c r="I844" s="5" t="s">
        <v>38</v>
      </c>
      <c r="J844" s="5" t="s">
        <v>52</v>
      </c>
      <c r="K844" s="6" t="s">
        <v>5143</v>
      </c>
      <c r="L844" s="6" t="s">
        <v>5144</v>
      </c>
      <c r="M844" s="5" t="s">
        <v>41</v>
      </c>
      <c r="N844" s="8" t="s">
        <v>5139</v>
      </c>
      <c r="O844" s="7" t="s">
        <v>5145</v>
      </c>
      <c r="P844" s="8"/>
      <c r="Q844" s="5"/>
      <c r="R844" s="8"/>
      <c r="S844" s="8"/>
      <c r="T844" s="8"/>
      <c r="U844" s="8"/>
      <c r="V844" s="8"/>
      <c r="W844" s="8"/>
      <c r="X844" s="8"/>
      <c r="Y844" s="5" t="s">
        <v>4093</v>
      </c>
      <c r="Z844" s="10" t="str">
        <f aca="false">REPLACE(AA844,SEARCH("M5-",AA844),LEN(AB844),AC844)</f>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AA844" s="6" t="s">
        <v>5156</v>
      </c>
      <c r="AB844" s="8" t="str">
        <f aca="false">IF(D844&lt;&gt;"No hacer",CONCATENATE(A844,"-",LEFT(C844),"-",IF(A843&lt;&gt;A844,1,IF(C843=C844,RIGHT(AB843)+1,1))))</f>
        <v>M5-NyO-11a-A-5</v>
      </c>
      <c r="AC844" s="8" t="str">
        <f aca="false">CONCATENATE(AB844,"-BR")</f>
        <v>M5-NyO-11a-A-5-BR</v>
      </c>
      <c r="AD844" s="5" t="s">
        <v>46</v>
      </c>
      <c r="AE844" s="5"/>
      <c r="AF844" s="5" t="s">
        <v>47</v>
      </c>
    </row>
    <row r="845" customFormat="false" ht="75" hidden="false" customHeight="true" outlineLevel="0" collapsed="false">
      <c r="A845" s="5" t="s">
        <v>5157</v>
      </c>
      <c r="B845" s="6" t="s">
        <v>5158</v>
      </c>
      <c r="C845" s="5" t="s">
        <v>34</v>
      </c>
      <c r="D845" s="5" t="s">
        <v>35</v>
      </c>
      <c r="E845" s="5"/>
      <c r="F845" s="6" t="s">
        <v>5159</v>
      </c>
      <c r="G845" s="6"/>
      <c r="H845" s="6"/>
      <c r="I845" s="5" t="s">
        <v>38</v>
      </c>
      <c r="J845" s="5" t="s">
        <v>346</v>
      </c>
      <c r="K845" s="6" t="s">
        <v>5160</v>
      </c>
      <c r="L845" s="6" t="s">
        <v>5161</v>
      </c>
      <c r="M845" s="5" t="s">
        <v>41</v>
      </c>
      <c r="N845" s="8" t="s">
        <v>5162</v>
      </c>
      <c r="O845" s="6" t="s">
        <v>5163</v>
      </c>
      <c r="P845" s="8"/>
      <c r="Q845" s="5"/>
      <c r="R845" s="8"/>
      <c r="S845" s="8"/>
      <c r="T845" s="8"/>
      <c r="U845" s="8"/>
      <c r="V845" s="8"/>
      <c r="W845" s="8"/>
      <c r="X845" s="8"/>
      <c r="Y845" s="5" t="s">
        <v>4093</v>
      </c>
      <c r="Z845" s="10" t="str">
        <f aca="false">REPLACE(AA845,SEARCH("M5-",AA845),LEN(AB845),AC845)</f>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AA845" s="6" t="s">
        <v>5164</v>
      </c>
      <c r="AB845" s="8" t="str">
        <f aca="false">IF(D845&lt;&gt;"No hacer",CONCATENATE(A845,"-",LEFT(C845),"-",IF(A844&lt;&gt;A845,1,IF(C844=C845,RIGHT(AB844)+1,1))))</f>
        <v>M5-NyO-11b-I-1</v>
      </c>
      <c r="AC845" s="8" t="str">
        <f aca="false">CONCATENATE(AB845,"-BR")</f>
        <v>M5-NyO-11b-I-1-BR</v>
      </c>
      <c r="AD845" s="5" t="s">
        <v>46</v>
      </c>
      <c r="AE845" s="5"/>
      <c r="AF845" s="5" t="s">
        <v>47</v>
      </c>
    </row>
    <row r="846" customFormat="false" ht="75" hidden="false" customHeight="true" outlineLevel="0" collapsed="false">
      <c r="A846" s="5" t="s">
        <v>5157</v>
      </c>
      <c r="B846" s="6" t="s">
        <v>5158</v>
      </c>
      <c r="C846" s="5" t="s">
        <v>48</v>
      </c>
      <c r="D846" s="5" t="s">
        <v>35</v>
      </c>
      <c r="E846" s="5"/>
      <c r="F846" s="6" t="s">
        <v>5165</v>
      </c>
      <c r="G846" s="6"/>
      <c r="H846" s="6"/>
      <c r="I846" s="5" t="s">
        <v>38</v>
      </c>
      <c r="J846" s="5" t="s">
        <v>52</v>
      </c>
      <c r="K846" s="6" t="s">
        <v>5166</v>
      </c>
      <c r="L846" s="6" t="s">
        <v>5167</v>
      </c>
      <c r="M846" s="5" t="s">
        <v>41</v>
      </c>
      <c r="N846" s="8" t="s">
        <v>5162</v>
      </c>
      <c r="O846" s="6" t="s">
        <v>5168</v>
      </c>
      <c r="P846" s="8"/>
      <c r="Q846" s="5"/>
      <c r="R846" s="8"/>
      <c r="S846" s="8"/>
      <c r="T846" s="8"/>
      <c r="U846" s="8"/>
      <c r="V846" s="8"/>
      <c r="W846" s="8"/>
      <c r="X846" s="8"/>
      <c r="Y846" s="5" t="s">
        <v>4093</v>
      </c>
      <c r="Z846" s="10" t="str">
        <f aca="false">REPLACE(AA846,SEARCH("M5-",AA846),LEN(AB846),AC846)</f>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AA846" s="6" t="s">
        <v>5169</v>
      </c>
      <c r="AB846" s="8" t="str">
        <f aca="false">IF(D846&lt;&gt;"No hacer",CONCATENATE(A846,"-",LEFT(C846),"-",IF(A845&lt;&gt;A846,1,IF(C845=C846,RIGHT(AB845)+1,1))))</f>
        <v>M5-NyO-11b-E-1</v>
      </c>
      <c r="AC846" s="8" t="str">
        <f aca="false">CONCATENATE(AB846,"-BR")</f>
        <v>M5-NyO-11b-E-1-BR</v>
      </c>
      <c r="AD846" s="5" t="s">
        <v>46</v>
      </c>
      <c r="AE846" s="5"/>
      <c r="AF846" s="5" t="s">
        <v>47</v>
      </c>
    </row>
    <row r="847" customFormat="false" ht="75" hidden="false" customHeight="true" outlineLevel="0" collapsed="false">
      <c r="A847" s="5" t="s">
        <v>5157</v>
      </c>
      <c r="B847" s="6" t="s">
        <v>5158</v>
      </c>
      <c r="C847" s="5" t="s">
        <v>58</v>
      </c>
      <c r="D847" s="5" t="s">
        <v>35</v>
      </c>
      <c r="E847" s="5"/>
      <c r="F847" s="8" t="s">
        <v>5170</v>
      </c>
      <c r="G847" s="8"/>
      <c r="H847" s="6"/>
      <c r="I847" s="5" t="s">
        <v>38</v>
      </c>
      <c r="J847" s="5" t="s">
        <v>52</v>
      </c>
      <c r="K847" s="6" t="s">
        <v>4288</v>
      </c>
      <c r="L847" s="6" t="s">
        <v>5171</v>
      </c>
      <c r="M847" s="5" t="s">
        <v>41</v>
      </c>
      <c r="N847" s="8" t="s">
        <v>5162</v>
      </c>
      <c r="O847" s="6" t="s">
        <v>5172</v>
      </c>
      <c r="P847" s="8"/>
      <c r="Q847" s="5"/>
      <c r="R847" s="8"/>
      <c r="S847" s="8"/>
      <c r="T847" s="8"/>
      <c r="U847" s="8"/>
      <c r="V847" s="8"/>
      <c r="W847" s="8"/>
      <c r="X847" s="8"/>
      <c r="Y847" s="5" t="s">
        <v>4093</v>
      </c>
      <c r="Z847" s="10" t="str">
        <f aca="false">REPLACE(AA847,SEARCH("M5-",AA847),LEN(AB847),AC847)</f>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7" s="6" t="s">
        <v>5173</v>
      </c>
      <c r="AB847" s="8" t="str">
        <f aca="false">IF(D847&lt;&gt;"No hacer",CONCATENATE(A847,"-",LEFT(C847),"-",IF(A846&lt;&gt;A847,1,IF(C846=C847,RIGHT(AB846)+1,1))))</f>
        <v>M5-NyO-11b-A-1</v>
      </c>
      <c r="AC847" s="8" t="str">
        <f aca="false">CONCATENATE(AB847,"-BR")</f>
        <v>M5-NyO-11b-A-1-BR</v>
      </c>
      <c r="AD847" s="5" t="s">
        <v>46</v>
      </c>
      <c r="AE847" s="5"/>
      <c r="AF847" s="5" t="s">
        <v>47</v>
      </c>
    </row>
    <row r="848" customFormat="false" ht="75" hidden="false" customHeight="true" outlineLevel="0" collapsed="false">
      <c r="A848" s="5" t="s">
        <v>5157</v>
      </c>
      <c r="B848" s="6" t="s">
        <v>5158</v>
      </c>
      <c r="C848" s="5" t="s">
        <v>58</v>
      </c>
      <c r="D848" s="5" t="s">
        <v>35</v>
      </c>
      <c r="E848" s="19"/>
      <c r="F848" s="6" t="s">
        <v>5174</v>
      </c>
      <c r="G848" s="6"/>
      <c r="H848" s="6" t="s">
        <v>5175</v>
      </c>
      <c r="I848" s="5" t="s">
        <v>38</v>
      </c>
      <c r="J848" s="5" t="s">
        <v>52</v>
      </c>
      <c r="K848" s="6" t="s">
        <v>5176</v>
      </c>
      <c r="L848" s="6" t="s">
        <v>5171</v>
      </c>
      <c r="M848" s="5" t="s">
        <v>41</v>
      </c>
      <c r="N848" s="8" t="s">
        <v>5162</v>
      </c>
      <c r="O848" s="6" t="s">
        <v>5172</v>
      </c>
      <c r="P848" s="8"/>
      <c r="Q848" s="5"/>
      <c r="R848" s="8"/>
      <c r="S848" s="8"/>
      <c r="T848" s="8"/>
      <c r="U848" s="8"/>
      <c r="V848" s="8"/>
      <c r="W848" s="8"/>
      <c r="X848" s="8"/>
      <c r="Y848" s="5" t="s">
        <v>4093</v>
      </c>
      <c r="Z848" s="10" t="str">
        <f aca="false">REPLACE(AA848,SEARCH("M5-",AA848),LEN(AB848),AC848)</f>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8" s="6" t="s">
        <v>5177</v>
      </c>
      <c r="AB848" s="8" t="str">
        <f aca="false">IF(D848&lt;&gt;"No hacer",CONCATENATE(A848,"-",LEFT(C848),"-",IF(A847&lt;&gt;A848,1,IF(C847=C848,RIGHT(AB847)+1,1))))</f>
        <v>M5-NyO-11b-A-2</v>
      </c>
      <c r="AC848" s="8" t="str">
        <f aca="false">CONCATENATE(AB848,"-BR")</f>
        <v>M5-NyO-11b-A-2-BR</v>
      </c>
      <c r="AD848" s="5" t="s">
        <v>46</v>
      </c>
      <c r="AE848" s="5"/>
      <c r="AF848" s="5" t="s">
        <v>47</v>
      </c>
    </row>
    <row r="849" customFormat="false" ht="75" hidden="false" customHeight="true" outlineLevel="0" collapsed="false">
      <c r="A849" s="5" t="s">
        <v>5157</v>
      </c>
      <c r="B849" s="6" t="s">
        <v>5158</v>
      </c>
      <c r="C849" s="5" t="s">
        <v>58</v>
      </c>
      <c r="D849" s="5" t="s">
        <v>35</v>
      </c>
      <c r="E849" s="5"/>
      <c r="F849" s="6" t="s">
        <v>5178</v>
      </c>
      <c r="G849" s="6"/>
      <c r="H849" s="6" t="s">
        <v>5179</v>
      </c>
      <c r="I849" s="5" t="s">
        <v>38</v>
      </c>
      <c r="J849" s="5" t="s">
        <v>52</v>
      </c>
      <c r="K849" s="6" t="s">
        <v>5180</v>
      </c>
      <c r="L849" s="6" t="s">
        <v>5171</v>
      </c>
      <c r="M849" s="5" t="s">
        <v>41</v>
      </c>
      <c r="N849" s="8" t="s">
        <v>5162</v>
      </c>
      <c r="O849" s="6" t="s">
        <v>5172</v>
      </c>
      <c r="P849" s="8"/>
      <c r="Q849" s="5"/>
      <c r="R849" s="8"/>
      <c r="S849" s="8"/>
      <c r="T849" s="8"/>
      <c r="U849" s="8"/>
      <c r="V849" s="8"/>
      <c r="W849" s="8"/>
      <c r="X849" s="8"/>
      <c r="Y849" s="5" t="s">
        <v>4093</v>
      </c>
      <c r="Z849" s="10" t="str">
        <f aca="false">REPLACE(AA849,SEARCH("M5-",AA849),LEN(AB849),AC849)</f>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49" s="6" t="s">
        <v>5181</v>
      </c>
      <c r="AB849" s="8" t="str">
        <f aca="false">IF(D849&lt;&gt;"No hacer",CONCATENATE(A849,"-",LEFT(C849),"-",IF(A848&lt;&gt;A849,1,IF(C848=C849,RIGHT(AB848)+1,1))))</f>
        <v>M5-NyO-11b-A-3</v>
      </c>
      <c r="AC849" s="8" t="str">
        <f aca="false">CONCATENATE(AB849,"-BR")</f>
        <v>M5-NyO-11b-A-3-BR</v>
      </c>
      <c r="AD849" s="5" t="s">
        <v>46</v>
      </c>
      <c r="AE849" s="5"/>
      <c r="AF849" s="5" t="s">
        <v>47</v>
      </c>
    </row>
    <row r="850" customFormat="false" ht="75" hidden="false" customHeight="true" outlineLevel="0" collapsed="false">
      <c r="A850" s="5" t="s">
        <v>5157</v>
      </c>
      <c r="B850" s="6" t="s">
        <v>5158</v>
      </c>
      <c r="C850" s="5" t="s">
        <v>58</v>
      </c>
      <c r="D850" s="5" t="s">
        <v>35</v>
      </c>
      <c r="E850" s="5"/>
      <c r="F850" s="6" t="s">
        <v>5182</v>
      </c>
      <c r="G850" s="6"/>
      <c r="H850" s="6" t="s">
        <v>5183</v>
      </c>
      <c r="I850" s="5" t="s">
        <v>38</v>
      </c>
      <c r="J850" s="5" t="s">
        <v>52</v>
      </c>
      <c r="K850" s="6" t="s">
        <v>5184</v>
      </c>
      <c r="L850" s="6" t="s">
        <v>5171</v>
      </c>
      <c r="M850" s="5" t="s">
        <v>41</v>
      </c>
      <c r="N850" s="8" t="s">
        <v>5162</v>
      </c>
      <c r="O850" s="6" t="s">
        <v>5172</v>
      </c>
      <c r="P850" s="8"/>
      <c r="Q850" s="5"/>
      <c r="R850" s="8"/>
      <c r="S850" s="8"/>
      <c r="T850" s="8"/>
      <c r="U850" s="8"/>
      <c r="V850" s="8"/>
      <c r="W850" s="8"/>
      <c r="X850" s="8"/>
      <c r="Y850" s="5" t="s">
        <v>4093</v>
      </c>
      <c r="Z850" s="10" t="str">
        <f aca="false">REPLACE(AA850,SEARCH("M5-",AA850),LEN(AB850),AC850)</f>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0" s="6" t="s">
        <v>5185</v>
      </c>
      <c r="AB850" s="8" t="str">
        <f aca="false">IF(D850&lt;&gt;"No hacer",CONCATENATE(A850,"-",LEFT(C850),"-",IF(A849&lt;&gt;A850,1,IF(C849=C850,RIGHT(AB849)+1,1))))</f>
        <v>M5-NyO-11b-A-4</v>
      </c>
      <c r="AC850" s="8" t="str">
        <f aca="false">CONCATENATE(AB850,"-BR")</f>
        <v>M5-NyO-11b-A-4-BR</v>
      </c>
      <c r="AD850" s="5" t="s">
        <v>46</v>
      </c>
      <c r="AE850" s="5"/>
      <c r="AF850" s="5" t="s">
        <v>47</v>
      </c>
    </row>
    <row r="851" customFormat="false" ht="75" hidden="false" customHeight="true" outlineLevel="0" collapsed="false">
      <c r="A851" s="5" t="s">
        <v>5157</v>
      </c>
      <c r="B851" s="6" t="s">
        <v>5158</v>
      </c>
      <c r="C851" s="5" t="s">
        <v>58</v>
      </c>
      <c r="D851" s="5" t="s">
        <v>35</v>
      </c>
      <c r="E851" s="5"/>
      <c r="F851" s="6" t="s">
        <v>5186</v>
      </c>
      <c r="G851" s="6"/>
      <c r="H851" s="6" t="s">
        <v>5187</v>
      </c>
      <c r="I851" s="5" t="s">
        <v>38</v>
      </c>
      <c r="J851" s="5" t="s">
        <v>52</v>
      </c>
      <c r="K851" s="6" t="s">
        <v>5188</v>
      </c>
      <c r="L851" s="6" t="s">
        <v>5171</v>
      </c>
      <c r="M851" s="5" t="s">
        <v>41</v>
      </c>
      <c r="N851" s="8" t="s">
        <v>5162</v>
      </c>
      <c r="O851" s="6" t="s">
        <v>5172</v>
      </c>
      <c r="P851" s="8"/>
      <c r="Q851" s="5"/>
      <c r="R851" s="8"/>
      <c r="S851" s="8"/>
      <c r="T851" s="8"/>
      <c r="U851" s="8"/>
      <c r="V851" s="8"/>
      <c r="W851" s="8"/>
      <c r="X851" s="8"/>
      <c r="Y851" s="5" t="s">
        <v>4093</v>
      </c>
      <c r="Z851" s="10" t="str">
        <f aca="false">REPLACE(AA851,SEARCH("M5-",AA851),LEN(AB851),AC851)</f>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AA851" s="6" t="s">
        <v>5189</v>
      </c>
      <c r="AB851" s="8" t="str">
        <f aca="false">IF(D851&lt;&gt;"No hacer",CONCATENATE(A851,"-",LEFT(C851),"-",IF(A850&lt;&gt;A851,1,IF(C850=C851,RIGHT(AB850)+1,1))))</f>
        <v>M5-NyO-11b-A-5</v>
      </c>
      <c r="AC851" s="8" t="str">
        <f aca="false">CONCATENATE(AB851,"-BR")</f>
        <v>M5-NyO-11b-A-5-BR</v>
      </c>
      <c r="AD851" s="5" t="s">
        <v>46</v>
      </c>
      <c r="AE851" s="5"/>
      <c r="AF851" s="5" t="s">
        <v>47</v>
      </c>
    </row>
    <row r="852" customFormat="false" ht="75" hidden="false" customHeight="true" outlineLevel="0" collapsed="false">
      <c r="A852" s="5" t="s">
        <v>5190</v>
      </c>
      <c r="B852" s="6" t="s">
        <v>5191</v>
      </c>
      <c r="C852" s="5" t="s">
        <v>34</v>
      </c>
      <c r="D852" s="5" t="s">
        <v>35</v>
      </c>
      <c r="E852" s="5"/>
      <c r="F852" s="6" t="s">
        <v>5192</v>
      </c>
      <c r="G852" s="6"/>
      <c r="H852" s="6"/>
      <c r="I852" s="5" t="s">
        <v>38</v>
      </c>
      <c r="J852" s="5" t="s">
        <v>586</v>
      </c>
      <c r="K852" s="6" t="s">
        <v>5193</v>
      </c>
      <c r="L852" s="6" t="s">
        <v>5194</v>
      </c>
      <c r="M852" s="5" t="s">
        <v>41</v>
      </c>
      <c r="N852" s="6" t="s">
        <v>5195</v>
      </c>
      <c r="O852" s="6" t="s">
        <v>5196</v>
      </c>
      <c r="P852" s="8" t="s">
        <v>5197</v>
      </c>
      <c r="Q852" s="5"/>
      <c r="R852" s="8"/>
      <c r="S852" s="8"/>
      <c r="T852" s="8"/>
      <c r="U852" s="8"/>
      <c r="V852" s="8"/>
      <c r="W852" s="8"/>
      <c r="X852" s="8"/>
      <c r="Y852" s="5" t="s">
        <v>4093</v>
      </c>
      <c r="Z852" s="10" t="str">
        <f aca="false">REPLACE(AA852,SEARCH("M5-",AA852),LEN(AB852),AC852)</f>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AA852" s="6" t="s">
        <v>5198</v>
      </c>
      <c r="AB852" s="8" t="str">
        <f aca="false">IF(D852&lt;&gt;"No hacer",CONCATENATE(A852,"-",LEFT(C852),"-",IF(A851&lt;&gt;A852,1,IF(C851=C852,RIGHT(AB851)+1,1))))</f>
        <v>M5-NyO-12a-I-1</v>
      </c>
      <c r="AC852" s="8" t="str">
        <f aca="false">CONCATENATE(AB852,"-BR")</f>
        <v>M5-NyO-12a-I-1-BR</v>
      </c>
      <c r="AD852" s="5" t="s">
        <v>46</v>
      </c>
      <c r="AE852" s="5"/>
      <c r="AF852" s="5" t="s">
        <v>47</v>
      </c>
    </row>
    <row r="853" customFormat="false" ht="75" hidden="false" customHeight="true" outlineLevel="0" collapsed="false">
      <c r="A853" s="5" t="s">
        <v>5190</v>
      </c>
      <c r="B853" s="6" t="s">
        <v>5191</v>
      </c>
      <c r="C853" s="5" t="s">
        <v>48</v>
      </c>
      <c r="D853" s="5" t="s">
        <v>35</v>
      </c>
      <c r="E853" s="5"/>
      <c r="F853" s="6" t="s">
        <v>5199</v>
      </c>
      <c r="G853" s="6"/>
      <c r="H853" s="6"/>
      <c r="I853" s="5" t="s">
        <v>38</v>
      </c>
      <c r="J853" s="5" t="s">
        <v>297</v>
      </c>
      <c r="K853" s="6" t="s">
        <v>5200</v>
      </c>
      <c r="L853" s="6" t="s">
        <v>5201</v>
      </c>
      <c r="M853" s="5" t="s">
        <v>41</v>
      </c>
      <c r="N853" s="6" t="s">
        <v>5195</v>
      </c>
      <c r="O853" s="6" t="s">
        <v>5202</v>
      </c>
      <c r="P853" s="8" t="s">
        <v>5203</v>
      </c>
      <c r="Q853" s="5"/>
      <c r="R853" s="8"/>
      <c r="S853" s="8"/>
      <c r="T853" s="8"/>
      <c r="U853" s="8"/>
      <c r="V853" s="8"/>
      <c r="W853" s="8"/>
      <c r="X853" s="8"/>
      <c r="Y853" s="5" t="s">
        <v>4093</v>
      </c>
      <c r="Z853" s="10" t="str">
        <f aca="false">REPLACE(AA853,SEARCH("M5-",AA853),LEN(AB853),AC853)</f>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AA853" s="6" t="s">
        <v>5204</v>
      </c>
      <c r="AB853" s="8" t="str">
        <f aca="false">IF(D853&lt;&gt;"No hacer",CONCATENATE(A853,"-",LEFT(C853),"-",IF(A852&lt;&gt;A853,1,IF(C852=C853,RIGHT(AB852)+1,1))))</f>
        <v>M5-NyO-12a-E-1</v>
      </c>
      <c r="AC853" s="8" t="str">
        <f aca="false">CONCATENATE(AB853,"-BR")</f>
        <v>M5-NyO-12a-E-1-BR</v>
      </c>
      <c r="AD853" s="5" t="s">
        <v>46</v>
      </c>
      <c r="AE853" s="5"/>
      <c r="AF853" s="5" t="s">
        <v>47</v>
      </c>
    </row>
    <row r="854" customFormat="false" ht="75" hidden="false" customHeight="true" outlineLevel="0" collapsed="false">
      <c r="A854" s="5" t="s">
        <v>5205</v>
      </c>
      <c r="B854" s="6" t="s">
        <v>5206</v>
      </c>
      <c r="C854" s="5" t="s">
        <v>34</v>
      </c>
      <c r="D854" s="5" t="s">
        <v>35</v>
      </c>
      <c r="E854" s="5"/>
      <c r="F854" s="6" t="s">
        <v>5207</v>
      </c>
      <c r="G854" s="6"/>
      <c r="H854" s="6"/>
      <c r="I854" s="5" t="s">
        <v>38</v>
      </c>
      <c r="J854" s="5" t="s">
        <v>586</v>
      </c>
      <c r="K854" s="6" t="s">
        <v>5208</v>
      </c>
      <c r="L854" s="6" t="s">
        <v>5209</v>
      </c>
      <c r="M854" s="5" t="s">
        <v>41</v>
      </c>
      <c r="N854" s="8" t="s">
        <v>5210</v>
      </c>
      <c r="O854" s="6" t="s">
        <v>5211</v>
      </c>
      <c r="P854" s="8" t="s">
        <v>5212</v>
      </c>
      <c r="Q854" s="5"/>
      <c r="R854" s="8"/>
      <c r="S854" s="8"/>
      <c r="T854" s="8"/>
      <c r="U854" s="8"/>
      <c r="V854" s="8"/>
      <c r="W854" s="8"/>
      <c r="X854" s="8"/>
      <c r="Y854" s="5" t="s">
        <v>4093</v>
      </c>
      <c r="Z854" s="10" t="str">
        <f aca="false">REPLACE(AA854,SEARCH("M5-",AA854),LEN(AB854),AC854)</f>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AA854" s="6" t="s">
        <v>5213</v>
      </c>
      <c r="AB854" s="8" t="str">
        <f aca="false">IF(D854&lt;&gt;"No hacer",CONCATENATE(A854,"-",LEFT(C854),"-",IF(A853&lt;&gt;A854,1,IF(C853=C854,RIGHT(AB853)+1,1))))</f>
        <v>M5-NyO-12b-I-1</v>
      </c>
      <c r="AC854" s="8" t="str">
        <f aca="false">CONCATENATE(AB854,"-BR")</f>
        <v>M5-NyO-12b-I-1-BR</v>
      </c>
      <c r="AD854" s="5" t="s">
        <v>46</v>
      </c>
      <c r="AE854" s="5"/>
      <c r="AF854" s="5" t="s">
        <v>47</v>
      </c>
    </row>
    <row r="855" customFormat="false" ht="75" hidden="false" customHeight="true" outlineLevel="0" collapsed="false">
      <c r="A855" s="5" t="s">
        <v>5205</v>
      </c>
      <c r="B855" s="6" t="s">
        <v>5206</v>
      </c>
      <c r="C855" s="5" t="s">
        <v>48</v>
      </c>
      <c r="D855" s="5" t="s">
        <v>35</v>
      </c>
      <c r="E855" s="5"/>
      <c r="F855" s="6" t="s">
        <v>5214</v>
      </c>
      <c r="G855" s="6"/>
      <c r="H855" s="6"/>
      <c r="I855" s="5" t="s">
        <v>38</v>
      </c>
      <c r="J855" s="5" t="s">
        <v>297</v>
      </c>
      <c r="K855" s="6" t="s">
        <v>5215</v>
      </c>
      <c r="L855" s="6" t="s">
        <v>5216</v>
      </c>
      <c r="M855" s="5" t="s">
        <v>41</v>
      </c>
      <c r="N855" s="8" t="s">
        <v>5210</v>
      </c>
      <c r="O855" s="6" t="s">
        <v>5217</v>
      </c>
      <c r="P855" s="8" t="s">
        <v>5218</v>
      </c>
      <c r="Q855" s="5"/>
      <c r="R855" s="8"/>
      <c r="S855" s="8"/>
      <c r="T855" s="8"/>
      <c r="U855" s="8"/>
      <c r="V855" s="8"/>
      <c r="W855" s="8"/>
      <c r="X855" s="8"/>
      <c r="Y855" s="5" t="s">
        <v>4093</v>
      </c>
      <c r="Z855" s="10" t="str">
        <f aca="false">REPLACE(AA855,SEARCH("M5-",AA855),LEN(AB855),AC855)</f>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AA855" s="6" t="s">
        <v>5219</v>
      </c>
      <c r="AB855" s="8" t="str">
        <f aca="false">IF(D855&lt;&gt;"No hacer",CONCATENATE(A855,"-",LEFT(C855),"-",IF(A854&lt;&gt;A855,1,IF(C854=C855,RIGHT(AB854)+1,1))))</f>
        <v>M5-NyO-12b-E-1</v>
      </c>
      <c r="AC855" s="8" t="str">
        <f aca="false">CONCATENATE(AB855,"-BR")</f>
        <v>M5-NyO-12b-E-1-BR</v>
      </c>
      <c r="AD855" s="5" t="s">
        <v>46</v>
      </c>
      <c r="AE855" s="5"/>
      <c r="AF855" s="5" t="s">
        <v>47</v>
      </c>
    </row>
    <row r="856" customFormat="false" ht="75" hidden="false" customHeight="true" outlineLevel="0" collapsed="false">
      <c r="A856" s="5" t="s">
        <v>5205</v>
      </c>
      <c r="B856" s="6" t="s">
        <v>5206</v>
      </c>
      <c r="C856" s="5" t="s">
        <v>58</v>
      </c>
      <c r="D856" s="5" t="s">
        <v>35</v>
      </c>
      <c r="E856" s="5"/>
      <c r="F856" s="6" t="s">
        <v>5220</v>
      </c>
      <c r="G856" s="6"/>
      <c r="H856" s="6"/>
      <c r="I856" s="5" t="s">
        <v>38</v>
      </c>
      <c r="J856" s="5" t="s">
        <v>346</v>
      </c>
      <c r="K856" s="6" t="s">
        <v>5215</v>
      </c>
      <c r="L856" s="6" t="s">
        <v>5221</v>
      </c>
      <c r="M856" s="5" t="s">
        <v>41</v>
      </c>
      <c r="N856" s="8" t="s">
        <v>5210</v>
      </c>
      <c r="O856" s="6" t="s">
        <v>5222</v>
      </c>
      <c r="P856" s="8" t="s">
        <v>5223</v>
      </c>
      <c r="Q856" s="5"/>
      <c r="R856" s="8"/>
      <c r="S856" s="8"/>
      <c r="T856" s="8"/>
      <c r="U856" s="8"/>
      <c r="V856" s="8"/>
      <c r="W856" s="8"/>
      <c r="X856" s="8"/>
      <c r="Y856" s="5" t="s">
        <v>4093</v>
      </c>
      <c r="Z856" s="10" t="str">
        <f aca="false">REPLACE(AA856,SEARCH("M5-",AA856),LEN(AB856),AC856)</f>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AA856" s="6" t="s">
        <v>5224</v>
      </c>
      <c r="AB856" s="8" t="str">
        <f aca="false">IF(D856&lt;&gt;"No hacer",CONCATENATE(A856,"-",LEFT(C856),"-",IF(A855&lt;&gt;A856,1,IF(C855=C856,RIGHT(AB855)+1,1))))</f>
        <v>M5-NyO-12b-A-1</v>
      </c>
      <c r="AC856" s="8" t="str">
        <f aca="false">CONCATENATE(AB856,"-BR")</f>
        <v>M5-NyO-12b-A-1-BR</v>
      </c>
      <c r="AD856" s="5" t="s">
        <v>46</v>
      </c>
      <c r="AE856" s="5"/>
      <c r="AF856" s="5" t="s">
        <v>47</v>
      </c>
    </row>
    <row r="857" customFormat="false" ht="75" hidden="false" customHeight="true" outlineLevel="0" collapsed="false">
      <c r="A857" s="5" t="s">
        <v>5205</v>
      </c>
      <c r="B857" s="6" t="s">
        <v>5206</v>
      </c>
      <c r="C857" s="5" t="s">
        <v>58</v>
      </c>
      <c r="D857" s="5" t="s">
        <v>35</v>
      </c>
      <c r="E857" s="5"/>
      <c r="F857" s="6" t="s">
        <v>5225</v>
      </c>
      <c r="G857" s="6"/>
      <c r="H857" s="6"/>
      <c r="I857" s="5" t="s">
        <v>38</v>
      </c>
      <c r="J857" s="5" t="s">
        <v>346</v>
      </c>
      <c r="K857" s="6" t="s">
        <v>5215</v>
      </c>
      <c r="L857" s="6" t="s">
        <v>5226</v>
      </c>
      <c r="M857" s="5" t="s">
        <v>41</v>
      </c>
      <c r="N857" s="8" t="s">
        <v>5210</v>
      </c>
      <c r="O857" s="6" t="s">
        <v>5227</v>
      </c>
      <c r="P857" s="8" t="s">
        <v>5223</v>
      </c>
      <c r="Q857" s="5"/>
      <c r="R857" s="8"/>
      <c r="S857" s="8"/>
      <c r="T857" s="8"/>
      <c r="U857" s="8"/>
      <c r="V857" s="8"/>
      <c r="W857" s="8"/>
      <c r="X857" s="8"/>
      <c r="Y857" s="5" t="s">
        <v>4093</v>
      </c>
      <c r="Z857" s="10" t="str">
        <f aca="false">REPLACE(AA857,SEARCH("M5-",AA857),LEN(AB857),AC857)</f>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7" s="6" t="s">
        <v>5228</v>
      </c>
      <c r="AB857" s="8" t="str">
        <f aca="false">IF(D857&lt;&gt;"No hacer",CONCATENATE(A857,"-",LEFT(C857),"-",IF(A856&lt;&gt;A857,1,IF(C856=C857,RIGHT(AB856)+1,1))))</f>
        <v>M5-NyO-12b-A-2</v>
      </c>
      <c r="AC857" s="8" t="str">
        <f aca="false">CONCATENATE(AB857,"-BR")</f>
        <v>M5-NyO-12b-A-2-BR</v>
      </c>
      <c r="AD857" s="5" t="s">
        <v>46</v>
      </c>
      <c r="AE857" s="5"/>
      <c r="AF857" s="5" t="s">
        <v>47</v>
      </c>
    </row>
    <row r="858" customFormat="false" ht="75" hidden="false" customHeight="true" outlineLevel="0" collapsed="false">
      <c r="A858" s="5" t="s">
        <v>5205</v>
      </c>
      <c r="B858" s="6" t="s">
        <v>5206</v>
      </c>
      <c r="C858" s="5" t="s">
        <v>58</v>
      </c>
      <c r="D858" s="5" t="s">
        <v>35</v>
      </c>
      <c r="E858" s="5"/>
      <c r="F858" s="6" t="s">
        <v>5229</v>
      </c>
      <c r="G858" s="6"/>
      <c r="H858" s="6"/>
      <c r="I858" s="5" t="s">
        <v>38</v>
      </c>
      <c r="J858" s="5" t="s">
        <v>346</v>
      </c>
      <c r="K858" s="6" t="s">
        <v>5215</v>
      </c>
      <c r="L858" s="6" t="s">
        <v>5221</v>
      </c>
      <c r="M858" s="5" t="s">
        <v>41</v>
      </c>
      <c r="N858" s="8" t="s">
        <v>5210</v>
      </c>
      <c r="O858" s="6" t="s">
        <v>5230</v>
      </c>
      <c r="P858" s="8" t="s">
        <v>5223</v>
      </c>
      <c r="Q858" s="5"/>
      <c r="R858" s="8"/>
      <c r="S858" s="8"/>
      <c r="T858" s="8"/>
      <c r="U858" s="8"/>
      <c r="V858" s="8"/>
      <c r="W858" s="8"/>
      <c r="X858" s="8"/>
      <c r="Y858" s="5" t="s">
        <v>4093</v>
      </c>
      <c r="Z858" s="10" t="str">
        <f aca="false">REPLACE(AA858,SEARCH("M5-",AA858),LEN(AB858),AC858)</f>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AA858" s="6" t="s">
        <v>5231</v>
      </c>
      <c r="AB858" s="8" t="str">
        <f aca="false">IF(D858&lt;&gt;"No hacer",CONCATENATE(A858,"-",LEFT(C858),"-",IF(A857&lt;&gt;A858,1,IF(C857=C858,RIGHT(AB857)+1,1))))</f>
        <v>M5-NyO-12b-A-3</v>
      </c>
      <c r="AC858" s="8" t="str">
        <f aca="false">CONCATENATE(AB858,"-BR")</f>
        <v>M5-NyO-12b-A-3-BR</v>
      </c>
      <c r="AD858" s="5" t="s">
        <v>46</v>
      </c>
      <c r="AE858" s="5"/>
      <c r="AF858" s="5" t="s">
        <v>47</v>
      </c>
    </row>
    <row r="859" customFormat="false" ht="75" hidden="false" customHeight="true" outlineLevel="0" collapsed="false">
      <c r="A859" s="5" t="s">
        <v>5205</v>
      </c>
      <c r="B859" s="6" t="s">
        <v>5206</v>
      </c>
      <c r="C859" s="5" t="s">
        <v>58</v>
      </c>
      <c r="D859" s="5" t="s">
        <v>35</v>
      </c>
      <c r="E859" s="5"/>
      <c r="F859" s="6" t="s">
        <v>5232</v>
      </c>
      <c r="G859" s="6"/>
      <c r="H859" s="6"/>
      <c r="I859" s="5" t="s">
        <v>38</v>
      </c>
      <c r="J859" s="5" t="s">
        <v>346</v>
      </c>
      <c r="K859" s="6" t="s">
        <v>5215</v>
      </c>
      <c r="L859" s="6" t="s">
        <v>5221</v>
      </c>
      <c r="M859" s="5" t="s">
        <v>41</v>
      </c>
      <c r="N859" s="8" t="s">
        <v>5210</v>
      </c>
      <c r="O859" s="6" t="s">
        <v>5233</v>
      </c>
      <c r="P859" s="8" t="s">
        <v>5223</v>
      </c>
      <c r="Q859" s="5"/>
      <c r="R859" s="8"/>
      <c r="S859" s="8"/>
      <c r="T859" s="8"/>
      <c r="U859" s="8"/>
      <c r="V859" s="8"/>
      <c r="W859" s="8"/>
      <c r="X859" s="8"/>
      <c r="Y859" s="5" t="s">
        <v>4093</v>
      </c>
      <c r="Z859" s="10" t="str">
        <f aca="false">REPLACE(AA859,SEARCH("M5-",AA859),LEN(AB859),AC859)</f>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AA859" s="6" t="s">
        <v>5234</v>
      </c>
      <c r="AB859" s="8" t="str">
        <f aca="false">IF(D859&lt;&gt;"No hacer",CONCATENATE(A859,"-",LEFT(C859),"-",IF(A858&lt;&gt;A859,1,IF(C858=C859,RIGHT(AB858)+1,1))))</f>
        <v>M5-NyO-12b-A-4</v>
      </c>
      <c r="AC859" s="8" t="str">
        <f aca="false">CONCATENATE(AB859,"-BR")</f>
        <v>M5-NyO-12b-A-4-BR</v>
      </c>
      <c r="AD859" s="5" t="s">
        <v>46</v>
      </c>
      <c r="AE859" s="5"/>
      <c r="AF859" s="5" t="s">
        <v>47</v>
      </c>
    </row>
    <row r="860" customFormat="false" ht="75" hidden="false" customHeight="true" outlineLevel="0" collapsed="false">
      <c r="A860" s="5" t="s">
        <v>5205</v>
      </c>
      <c r="B860" s="6" t="s">
        <v>5206</v>
      </c>
      <c r="C860" s="5" t="s">
        <v>58</v>
      </c>
      <c r="D860" s="5" t="s">
        <v>35</v>
      </c>
      <c r="E860" s="5"/>
      <c r="F860" s="6" t="s">
        <v>5235</v>
      </c>
      <c r="G860" s="6"/>
      <c r="H860" s="6"/>
      <c r="I860" s="5" t="s">
        <v>38</v>
      </c>
      <c r="J860" s="5" t="s">
        <v>297</v>
      </c>
      <c r="K860" s="6" t="s">
        <v>5215</v>
      </c>
      <c r="L860" s="6" t="s">
        <v>5236</v>
      </c>
      <c r="M860" s="5" t="s">
        <v>41</v>
      </c>
      <c r="N860" s="8" t="s">
        <v>5210</v>
      </c>
      <c r="O860" s="6" t="s">
        <v>5237</v>
      </c>
      <c r="P860" s="8" t="s">
        <v>5223</v>
      </c>
      <c r="Q860" s="5"/>
      <c r="R860" s="8"/>
      <c r="S860" s="8"/>
      <c r="T860" s="8"/>
      <c r="U860" s="8"/>
      <c r="V860" s="8"/>
      <c r="W860" s="8"/>
      <c r="X860" s="8"/>
      <c r="Y860" s="5" t="s">
        <v>4093</v>
      </c>
      <c r="Z860" s="10" t="str">
        <f aca="false">REPLACE(AA860,SEARCH("M5-",AA860),LEN(AB860),AC860)</f>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AA860" s="6" t="s">
        <v>5238</v>
      </c>
      <c r="AB860" s="8" t="str">
        <f aca="false">IF(D860&lt;&gt;"No hacer",CONCATENATE(A860,"-",LEFT(C860),"-",IF(A859&lt;&gt;A860,1,IF(C859=C860,RIGHT(AB859)+1,1))))</f>
        <v>M5-NyO-12b-A-5</v>
      </c>
      <c r="AC860" s="8" t="str">
        <f aca="false">CONCATENATE(AB860,"-BR")</f>
        <v>M5-NyO-12b-A-5-BR</v>
      </c>
      <c r="AD860" s="5" t="s">
        <v>46</v>
      </c>
      <c r="AE860" s="5"/>
      <c r="AF860" s="5" t="s">
        <v>47</v>
      </c>
    </row>
    <row r="861" customFormat="false" ht="75" hidden="false" customHeight="true" outlineLevel="0" collapsed="false">
      <c r="A861" s="11" t="s">
        <v>5239</v>
      </c>
      <c r="B861" s="6" t="s">
        <v>5240</v>
      </c>
      <c r="C861" s="5" t="s">
        <v>34</v>
      </c>
      <c r="D861" s="5" t="s">
        <v>35</v>
      </c>
      <c r="E861" s="5"/>
      <c r="F861" s="6" t="s">
        <v>5241</v>
      </c>
      <c r="G861" s="6"/>
      <c r="H861" s="6"/>
      <c r="I861" s="5" t="s">
        <v>38</v>
      </c>
      <c r="J861" s="5" t="s">
        <v>346</v>
      </c>
      <c r="K861" s="6" t="s">
        <v>5242</v>
      </c>
      <c r="L861" s="8" t="s">
        <v>40</v>
      </c>
      <c r="M861" s="5" t="s">
        <v>41</v>
      </c>
      <c r="N861" s="8" t="s">
        <v>5243</v>
      </c>
      <c r="O861" s="6" t="s">
        <v>5244</v>
      </c>
      <c r="P861" s="8" t="s">
        <v>5245</v>
      </c>
      <c r="Q861" s="5"/>
      <c r="R861" s="8"/>
      <c r="S861" s="8"/>
      <c r="T861" s="8"/>
      <c r="U861" s="8"/>
      <c r="V861" s="8"/>
      <c r="W861" s="8"/>
      <c r="X861" s="8"/>
      <c r="Y861" s="5" t="s">
        <v>4093</v>
      </c>
      <c r="Z861" s="10" t="str">
        <f aca="false">REPLACE(AA861,SEARCH("M5-",AA861),LEN(AB861),AC861)</f>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AA861" s="6" t="s">
        <v>5246</v>
      </c>
      <c r="AB861" s="8" t="str">
        <f aca="false">IF(D861&lt;&gt;"No hacer",CONCATENATE(A861,"-",LEFT(C861),"-",IF(A860&lt;&gt;A861,1,IF(C860=C861,RIGHT(AB860)+1,1))))</f>
        <v>M5-NyO-13a-I-1</v>
      </c>
      <c r="AC861" s="8" t="str">
        <f aca="false">CONCATENATE(AB861,"-BR")</f>
        <v>M5-NyO-13a-I-1-BR</v>
      </c>
      <c r="AD861" s="5" t="s">
        <v>46</v>
      </c>
      <c r="AE861" s="5"/>
      <c r="AF861" s="5" t="s">
        <v>47</v>
      </c>
    </row>
    <row r="862" customFormat="false" ht="75" hidden="false" customHeight="true" outlineLevel="0" collapsed="false">
      <c r="A862" s="11" t="s">
        <v>5239</v>
      </c>
      <c r="B862" s="6" t="s">
        <v>5240</v>
      </c>
      <c r="C862" s="5" t="s">
        <v>34</v>
      </c>
      <c r="D862" s="5" t="s">
        <v>35</v>
      </c>
      <c r="E862" s="5"/>
      <c r="F862" s="6" t="s">
        <v>5247</v>
      </c>
      <c r="G862" s="6"/>
      <c r="H862" s="6"/>
      <c r="I862" s="5" t="s">
        <v>38</v>
      </c>
      <c r="J862" s="5" t="s">
        <v>346</v>
      </c>
      <c r="K862" s="6" t="s">
        <v>5248</v>
      </c>
      <c r="L862" s="8" t="s">
        <v>40</v>
      </c>
      <c r="M862" s="5" t="s">
        <v>41</v>
      </c>
      <c r="N862" s="8" t="s">
        <v>5249</v>
      </c>
      <c r="O862" s="6" t="s">
        <v>5250</v>
      </c>
      <c r="P862" s="8"/>
      <c r="Q862" s="5"/>
      <c r="R862" s="8"/>
      <c r="S862" s="8"/>
      <c r="T862" s="8"/>
      <c r="U862" s="8"/>
      <c r="V862" s="8"/>
      <c r="W862" s="8"/>
      <c r="X862" s="8"/>
      <c r="Y862" s="5" t="s">
        <v>4093</v>
      </c>
      <c r="Z862" s="10" t="str">
        <f aca="false">REPLACE(AA862,SEARCH("M5-",AA862),LEN(AB862),AC862)</f>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AA862" s="6" t="s">
        <v>5251</v>
      </c>
      <c r="AB862" s="8" t="str">
        <f aca="false">IF(D862&lt;&gt;"No hacer",CONCATENATE(A862,"-",LEFT(C862),"-",IF(A861&lt;&gt;A862,1,IF(C861=C862,RIGHT(AB861)+1,1))))</f>
        <v>M5-NyO-13a-I-2</v>
      </c>
      <c r="AC862" s="8" t="str">
        <f aca="false">CONCATENATE(AB862,"-BR")</f>
        <v>M5-NyO-13a-I-2-BR</v>
      </c>
      <c r="AD862" s="5" t="s">
        <v>46</v>
      </c>
      <c r="AE862" s="5"/>
      <c r="AF862" s="5" t="s">
        <v>47</v>
      </c>
    </row>
    <row r="863" customFormat="false" ht="75" hidden="false" customHeight="true" outlineLevel="0" collapsed="false">
      <c r="A863" s="11" t="s">
        <v>5239</v>
      </c>
      <c r="B863" s="6" t="s">
        <v>5240</v>
      </c>
      <c r="C863" s="5" t="s">
        <v>48</v>
      </c>
      <c r="D863" s="5" t="s">
        <v>35</v>
      </c>
      <c r="E863" s="5"/>
      <c r="F863" s="6" t="s">
        <v>5252</v>
      </c>
      <c r="G863" s="6"/>
      <c r="H863" s="6"/>
      <c r="I863" s="5" t="s">
        <v>38</v>
      </c>
      <c r="J863" s="5" t="s">
        <v>586</v>
      </c>
      <c r="K863" s="6" t="s">
        <v>5248</v>
      </c>
      <c r="L863" s="8" t="s">
        <v>40</v>
      </c>
      <c r="M863" s="5" t="s">
        <v>41</v>
      </c>
      <c r="N863" s="8" t="s">
        <v>5253</v>
      </c>
      <c r="O863" s="6" t="s">
        <v>5254</v>
      </c>
      <c r="P863" s="8" t="s">
        <v>5255</v>
      </c>
      <c r="Q863" s="5"/>
      <c r="R863" s="8"/>
      <c r="S863" s="8"/>
      <c r="T863" s="8"/>
      <c r="U863" s="8"/>
      <c r="V863" s="8"/>
      <c r="W863" s="8"/>
      <c r="X863" s="8"/>
      <c r="Y863" s="5" t="s">
        <v>4093</v>
      </c>
      <c r="Z863" s="10" t="str">
        <f aca="false">REPLACE(AA863,SEARCH("M5-",AA863),LEN(AB863),AC863)</f>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AA863" s="6" t="s">
        <v>5256</v>
      </c>
      <c r="AB863" s="8" t="str">
        <f aca="false">IF(D863&lt;&gt;"No hacer",CONCATENATE(A863,"-",LEFT(C863),"-",IF(A862&lt;&gt;A863,1,IF(C862=C863,RIGHT(AB862)+1,1))))</f>
        <v>M5-NyO-13a-E-1</v>
      </c>
      <c r="AC863" s="8" t="str">
        <f aca="false">CONCATENATE(AB863,"-BR")</f>
        <v>M5-NyO-13a-E-1-BR</v>
      </c>
      <c r="AD863" s="5" t="s">
        <v>46</v>
      </c>
      <c r="AE863" s="5"/>
      <c r="AF863" s="5" t="s">
        <v>47</v>
      </c>
    </row>
    <row r="864" customFormat="false" ht="75" hidden="false" customHeight="true" outlineLevel="0" collapsed="false">
      <c r="A864" s="11" t="s">
        <v>5239</v>
      </c>
      <c r="B864" s="6" t="s">
        <v>5240</v>
      </c>
      <c r="C864" s="5" t="s">
        <v>48</v>
      </c>
      <c r="D864" s="5" t="s">
        <v>35</v>
      </c>
      <c r="E864" s="5"/>
      <c r="F864" s="8" t="s">
        <v>5257</v>
      </c>
      <c r="G864" s="8"/>
      <c r="H864" s="6"/>
      <c r="I864" s="5" t="s">
        <v>38</v>
      </c>
      <c r="J864" s="5" t="s">
        <v>586</v>
      </c>
      <c r="K864" s="6" t="s">
        <v>5258</v>
      </c>
      <c r="L864" s="8" t="s">
        <v>40</v>
      </c>
      <c r="M864" s="5" t="s">
        <v>41</v>
      </c>
      <c r="N864" s="8" t="s">
        <v>5253</v>
      </c>
      <c r="O864" s="6" t="s">
        <v>5259</v>
      </c>
      <c r="P864" s="8" t="s">
        <v>5255</v>
      </c>
      <c r="Q864" s="5"/>
      <c r="R864" s="8"/>
      <c r="S864" s="8"/>
      <c r="T864" s="8"/>
      <c r="U864" s="8"/>
      <c r="V864" s="8"/>
      <c r="W864" s="8"/>
      <c r="X864" s="8"/>
      <c r="Y864" s="5" t="s">
        <v>4093</v>
      </c>
      <c r="Z864" s="10" t="str">
        <f aca="false">REPLACE(AA864,SEARCH("M5-",AA864),LEN(AB864),AC864)</f>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AA864" s="6" t="s">
        <v>5260</v>
      </c>
      <c r="AB864" s="8" t="str">
        <f aca="false">IF(D864&lt;&gt;"No hacer",CONCATENATE(A864,"-",LEFT(C864),"-",IF(A863&lt;&gt;A864,1,IF(C863=C864,RIGHT(AB863)+1,1))))</f>
        <v>M5-NyO-13a-E-2</v>
      </c>
      <c r="AC864" s="8" t="str">
        <f aca="false">CONCATENATE(AB864,"-BR")</f>
        <v>M5-NyO-13a-E-2-BR</v>
      </c>
      <c r="AD864" s="5" t="s">
        <v>46</v>
      </c>
      <c r="AE864" s="5"/>
      <c r="AF864" s="5" t="s">
        <v>47</v>
      </c>
    </row>
    <row r="865" customFormat="false" ht="75" hidden="false" customHeight="true" outlineLevel="0" collapsed="false">
      <c r="A865" s="5" t="s">
        <v>5261</v>
      </c>
      <c r="B865" s="6" t="s">
        <v>5262</v>
      </c>
      <c r="C865" s="5" t="s">
        <v>34</v>
      </c>
      <c r="D865" s="5" t="s">
        <v>35</v>
      </c>
      <c r="E865" s="5"/>
      <c r="F865" s="6" t="s">
        <v>5263</v>
      </c>
      <c r="G865" s="6"/>
      <c r="H865" s="6" t="s">
        <v>5264</v>
      </c>
      <c r="I865" s="5" t="s">
        <v>38</v>
      </c>
      <c r="J865" s="5" t="s">
        <v>239</v>
      </c>
      <c r="K865" s="6" t="s">
        <v>5265</v>
      </c>
      <c r="L865" s="6" t="s">
        <v>40</v>
      </c>
      <c r="M865" s="5" t="s">
        <v>41</v>
      </c>
      <c r="N865" s="8" t="s">
        <v>5266</v>
      </c>
      <c r="O865" s="6" t="s">
        <v>5267</v>
      </c>
      <c r="P865" s="8" t="s">
        <v>5268</v>
      </c>
      <c r="Q865" s="5"/>
      <c r="R865" s="8"/>
      <c r="S865" s="8"/>
      <c r="T865" s="8"/>
      <c r="U865" s="8"/>
      <c r="V865" s="8"/>
      <c r="W865" s="8"/>
      <c r="X865" s="8"/>
      <c r="Y865" s="5" t="s">
        <v>4093</v>
      </c>
      <c r="Z865" s="10" t="str">
        <f aca="false">REPLACE(AA865,SEARCH("M5-",AA865),LEN(AB865),AC865)</f>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AA865" s="6" t="s">
        <v>5269</v>
      </c>
      <c r="AB865" s="8" t="str">
        <f aca="false">IF(D865&lt;&gt;"No hacer",CONCATENATE(A865,"-",LEFT(C865),"-",IF(A864&lt;&gt;A865,1,IF(C864=C865,RIGHT(AB864)+1,1))))</f>
        <v>M5-NyO-14a-I-1</v>
      </c>
      <c r="AC865" s="8" t="str">
        <f aca="false">CONCATENATE(AB865,"-BR")</f>
        <v>M5-NyO-14a-I-1-BR</v>
      </c>
      <c r="AD865" s="5" t="s">
        <v>46</v>
      </c>
      <c r="AE865" s="5"/>
      <c r="AF865" s="5" t="s">
        <v>47</v>
      </c>
    </row>
    <row r="866" customFormat="false" ht="75" hidden="false" customHeight="true" outlineLevel="0" collapsed="false">
      <c r="A866" s="5" t="s">
        <v>5261</v>
      </c>
      <c r="B866" s="6" t="s">
        <v>5262</v>
      </c>
      <c r="C866" s="5" t="s">
        <v>48</v>
      </c>
      <c r="D866" s="5" t="s">
        <v>35</v>
      </c>
      <c r="E866" s="5"/>
      <c r="F866" s="6" t="s">
        <v>5270</v>
      </c>
      <c r="G866" s="6"/>
      <c r="H866" s="6"/>
      <c r="I866" s="5" t="s">
        <v>38</v>
      </c>
      <c r="J866" s="5" t="s">
        <v>116</v>
      </c>
      <c r="K866" s="6" t="s">
        <v>5271</v>
      </c>
      <c r="L866" s="6" t="s">
        <v>40</v>
      </c>
      <c r="M866" s="5" t="s">
        <v>41</v>
      </c>
      <c r="N866" s="8" t="s">
        <v>5266</v>
      </c>
      <c r="O866" s="6" t="s">
        <v>5272</v>
      </c>
      <c r="P866" s="8" t="s">
        <v>5273</v>
      </c>
      <c r="Q866" s="5"/>
      <c r="R866" s="8"/>
      <c r="S866" s="8"/>
      <c r="T866" s="8"/>
      <c r="U866" s="8"/>
      <c r="V866" s="8"/>
      <c r="W866" s="8"/>
      <c r="X866" s="8"/>
      <c r="Y866" s="5" t="s">
        <v>4093</v>
      </c>
      <c r="Z866" s="10" t="str">
        <f aca="false">REPLACE(AA866,SEARCH("M5-",AA866),LEN(AB866),AC866)</f>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AA866" s="6" t="s">
        <v>5274</v>
      </c>
      <c r="AB866" s="8" t="str">
        <f aca="false">IF(D866&lt;&gt;"No hacer",CONCATENATE(A866,"-",LEFT(C866),"-",IF(A865&lt;&gt;A866,1,IF(C865=C866,RIGHT(AB865)+1,1))))</f>
        <v>M5-NyO-14a-E-1</v>
      </c>
      <c r="AC866" s="8" t="str">
        <f aca="false">CONCATENATE(AB866,"-BR")</f>
        <v>M5-NyO-14a-E-1-BR</v>
      </c>
      <c r="AD866" s="5" t="s">
        <v>46</v>
      </c>
      <c r="AE866" s="5"/>
      <c r="AF866" s="5" t="s">
        <v>47</v>
      </c>
    </row>
    <row r="867" customFormat="false" ht="75" hidden="false" customHeight="true" outlineLevel="0" collapsed="false">
      <c r="A867" s="5" t="s">
        <v>5275</v>
      </c>
      <c r="B867" s="6" t="s">
        <v>5276</v>
      </c>
      <c r="C867" s="5" t="s">
        <v>34</v>
      </c>
      <c r="D867" s="5" t="s">
        <v>35</v>
      </c>
      <c r="E867" s="5"/>
      <c r="F867" s="6" t="s">
        <v>5277</v>
      </c>
      <c r="G867" s="6"/>
      <c r="H867" s="6" t="s">
        <v>5264</v>
      </c>
      <c r="I867" s="5" t="s">
        <v>38</v>
      </c>
      <c r="J867" s="5" t="s">
        <v>239</v>
      </c>
      <c r="K867" s="6" t="s">
        <v>5278</v>
      </c>
      <c r="L867" s="6" t="s">
        <v>5279</v>
      </c>
      <c r="M867" s="5" t="s">
        <v>41</v>
      </c>
      <c r="N867" s="8" t="s">
        <v>5280</v>
      </c>
      <c r="O867" s="6" t="s">
        <v>5281</v>
      </c>
      <c r="P867" s="8" t="s">
        <v>5282</v>
      </c>
      <c r="Q867" s="5"/>
      <c r="R867" s="8"/>
      <c r="S867" s="8"/>
      <c r="T867" s="8"/>
      <c r="U867" s="8"/>
      <c r="V867" s="8"/>
      <c r="W867" s="8"/>
      <c r="X867" s="8"/>
      <c r="Y867" s="5" t="s">
        <v>4093</v>
      </c>
      <c r="Z867" s="10" t="str">
        <f aca="false">REPLACE(AA867,SEARCH("M5-",AA867),LEN(AB867),AC867)</f>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AA867" s="6" t="s">
        <v>5283</v>
      </c>
      <c r="AB867" s="8" t="str">
        <f aca="false">IF(D867&lt;&gt;"No hacer",CONCATENATE(A867,"-",LEFT(C867),"-",IF(A866&lt;&gt;A867,1,IF(C866=C867,RIGHT(AB866)+1,1))))</f>
        <v>M5-NyO-14b-I-1</v>
      </c>
      <c r="AC867" s="8" t="str">
        <f aca="false">CONCATENATE(AB867,"-BR")</f>
        <v>M5-NyO-14b-I-1-BR</v>
      </c>
      <c r="AD867" s="5" t="s">
        <v>46</v>
      </c>
      <c r="AE867" s="5"/>
      <c r="AF867" s="5" t="s">
        <v>47</v>
      </c>
    </row>
    <row r="868" customFormat="false" ht="75" hidden="false" customHeight="true" outlineLevel="0" collapsed="false">
      <c r="A868" s="5" t="s">
        <v>5275</v>
      </c>
      <c r="B868" s="6" t="s">
        <v>5276</v>
      </c>
      <c r="C868" s="5" t="s">
        <v>48</v>
      </c>
      <c r="D868" s="5" t="s">
        <v>35</v>
      </c>
      <c r="E868" s="5"/>
      <c r="F868" s="6" t="s">
        <v>5284</v>
      </c>
      <c r="G868" s="6"/>
      <c r="H868" s="6"/>
      <c r="I868" s="5" t="s">
        <v>38</v>
      </c>
      <c r="J868" s="5" t="s">
        <v>116</v>
      </c>
      <c r="K868" s="6" t="s">
        <v>5285</v>
      </c>
      <c r="L868" s="6" t="s">
        <v>40</v>
      </c>
      <c r="M868" s="5" t="s">
        <v>41</v>
      </c>
      <c r="N868" s="8" t="s">
        <v>5280</v>
      </c>
      <c r="O868" s="6" t="s">
        <v>5286</v>
      </c>
      <c r="P868" s="8" t="s">
        <v>5287</v>
      </c>
      <c r="Q868" s="5"/>
      <c r="R868" s="8"/>
      <c r="S868" s="8"/>
      <c r="T868" s="8"/>
      <c r="U868" s="8"/>
      <c r="V868" s="8"/>
      <c r="W868" s="8"/>
      <c r="X868" s="8"/>
      <c r="Y868" s="5" t="s">
        <v>4093</v>
      </c>
      <c r="Z868" s="10" t="str">
        <f aca="false">REPLACE(AA868,SEARCH("M5-",AA868),LEN(AB868),AC868)</f>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AA868" s="6" t="s">
        <v>5288</v>
      </c>
      <c r="AB868" s="8" t="str">
        <f aca="false">IF(D868&lt;&gt;"No hacer",CONCATENATE(A868,"-",LEFT(C868),"-",IF(A867&lt;&gt;A868,1,IF(C867=C868,RIGHT(AB867)+1,1))))</f>
        <v>M5-NyO-14b-E-1</v>
      </c>
      <c r="AC868" s="8" t="str">
        <f aca="false">CONCATENATE(AB868,"-BR")</f>
        <v>M5-NyO-14b-E-1-BR</v>
      </c>
      <c r="AD868" s="5" t="s">
        <v>46</v>
      </c>
      <c r="AE868" s="5"/>
      <c r="AF868" s="5" t="s">
        <v>47</v>
      </c>
    </row>
    <row r="869" customFormat="false" ht="75" hidden="false" customHeight="true" outlineLevel="0" collapsed="false">
      <c r="A869" s="5" t="s">
        <v>5289</v>
      </c>
      <c r="B869" s="6" t="s">
        <v>5290</v>
      </c>
      <c r="C869" s="5" t="s">
        <v>34</v>
      </c>
      <c r="D869" s="5" t="s">
        <v>35</v>
      </c>
      <c r="E869" s="16"/>
      <c r="F869" s="6" t="s">
        <v>5291</v>
      </c>
      <c r="G869" s="6"/>
      <c r="H869" s="6" t="s">
        <v>5264</v>
      </c>
      <c r="I869" s="5" t="s">
        <v>38</v>
      </c>
      <c r="J869" s="5" t="s">
        <v>239</v>
      </c>
      <c r="K869" s="6" t="s">
        <v>5292</v>
      </c>
      <c r="L869" s="6" t="s">
        <v>5293</v>
      </c>
      <c r="M869" s="5" t="s">
        <v>41</v>
      </c>
      <c r="N869" s="8" t="s">
        <v>5294</v>
      </c>
      <c r="O869" s="6" t="s">
        <v>5295</v>
      </c>
      <c r="P869" s="8" t="s">
        <v>5296</v>
      </c>
      <c r="Q869" s="5"/>
      <c r="R869" s="8"/>
      <c r="S869" s="8"/>
      <c r="T869" s="8"/>
      <c r="U869" s="8"/>
      <c r="V869" s="8"/>
      <c r="W869" s="8"/>
      <c r="X869" s="8"/>
      <c r="Y869" s="5" t="s">
        <v>4093</v>
      </c>
      <c r="Z869" s="10" t="str">
        <f aca="false">REPLACE(AA869,SEARCH("M5-",AA869),LEN(AB869),AC869)</f>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AA869" s="6" t="s">
        <v>5297</v>
      </c>
      <c r="AB869" s="8" t="str">
        <f aca="false">IF(D869&lt;&gt;"No hacer",CONCATENATE(A869,"-",LEFT(C869),"-",IF(A868&lt;&gt;A869,1,IF(C868=C869,RIGHT(AB868)+1,1))))</f>
        <v>M5-NyO-14c-I-1</v>
      </c>
      <c r="AC869" s="8" t="str">
        <f aca="false">CONCATENATE(AB869,"-BR")</f>
        <v>M5-NyO-14c-I-1-BR</v>
      </c>
      <c r="AD869" s="5" t="s">
        <v>46</v>
      </c>
      <c r="AE869" s="5"/>
      <c r="AF869" s="5" t="s">
        <v>47</v>
      </c>
    </row>
    <row r="870" customFormat="false" ht="75" hidden="false" customHeight="true" outlineLevel="0" collapsed="false">
      <c r="A870" s="5" t="s">
        <v>5289</v>
      </c>
      <c r="B870" s="6" t="s">
        <v>5290</v>
      </c>
      <c r="C870" s="5" t="s">
        <v>48</v>
      </c>
      <c r="D870" s="5" t="s">
        <v>35</v>
      </c>
      <c r="E870" s="5"/>
      <c r="F870" s="8" t="s">
        <v>5298</v>
      </c>
      <c r="G870" s="8"/>
      <c r="H870" s="6" t="s">
        <v>5299</v>
      </c>
      <c r="I870" s="5" t="s">
        <v>38</v>
      </c>
      <c r="J870" s="5" t="s">
        <v>116</v>
      </c>
      <c r="K870" s="6" t="s">
        <v>5300</v>
      </c>
      <c r="L870" s="6" t="s">
        <v>40</v>
      </c>
      <c r="M870" s="5" t="s">
        <v>41</v>
      </c>
      <c r="N870" s="8" t="s">
        <v>5294</v>
      </c>
      <c r="O870" s="6" t="s">
        <v>5301</v>
      </c>
      <c r="P870" s="8" t="s">
        <v>5302</v>
      </c>
      <c r="Q870" s="5"/>
      <c r="R870" s="8"/>
      <c r="S870" s="8"/>
      <c r="T870" s="8"/>
      <c r="U870" s="8"/>
      <c r="V870" s="8"/>
      <c r="W870" s="8"/>
      <c r="X870" s="8"/>
      <c r="Y870" s="5" t="s">
        <v>4093</v>
      </c>
      <c r="Z870" s="10" t="str">
        <f aca="false">REPLACE(AA870,SEARCH("M5-",AA870),LEN(AB870),AC870)</f>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AA870" s="6" t="s">
        <v>5303</v>
      </c>
      <c r="AB870" s="8" t="str">
        <f aca="false">IF(D870&lt;&gt;"No hacer",CONCATENATE(A870,"-",LEFT(C870),"-",IF(A869&lt;&gt;A870,1,IF(C869=C870,RIGHT(AB869)+1,1))))</f>
        <v>M5-NyO-14c-E-1</v>
      </c>
      <c r="AC870" s="8" t="str">
        <f aca="false">CONCATENATE(AB870,"-BR")</f>
        <v>M5-NyO-14c-E-1-BR</v>
      </c>
      <c r="AD870" s="5" t="s">
        <v>46</v>
      </c>
      <c r="AE870" s="5"/>
      <c r="AF870" s="5" t="s">
        <v>47</v>
      </c>
    </row>
    <row r="871" customFormat="false" ht="75" hidden="false" customHeight="true" outlineLevel="0" collapsed="false">
      <c r="A871" s="5" t="s">
        <v>5304</v>
      </c>
      <c r="B871" s="6" t="s">
        <v>5305</v>
      </c>
      <c r="C871" s="5" t="s">
        <v>34</v>
      </c>
      <c r="D871" s="5" t="s">
        <v>35</v>
      </c>
      <c r="E871" s="5"/>
      <c r="F871" s="6" t="s">
        <v>5306</v>
      </c>
      <c r="G871" s="6"/>
      <c r="H871" s="6"/>
      <c r="I871" s="5" t="s">
        <v>38</v>
      </c>
      <c r="J871" s="5" t="s">
        <v>239</v>
      </c>
      <c r="K871" s="6" t="s">
        <v>5307</v>
      </c>
      <c r="L871" s="6" t="s">
        <v>5308</v>
      </c>
      <c r="M871" s="5" t="s">
        <v>41</v>
      </c>
      <c r="N871" s="8" t="s">
        <v>5309</v>
      </c>
      <c r="O871" s="6" t="s">
        <v>5310</v>
      </c>
      <c r="P871" s="8" t="s">
        <v>5311</v>
      </c>
      <c r="Q871" s="5"/>
      <c r="R871" s="8"/>
      <c r="S871" s="8"/>
      <c r="T871" s="8"/>
      <c r="U871" s="8"/>
      <c r="V871" s="8"/>
      <c r="W871" s="8"/>
      <c r="X871" s="8"/>
      <c r="Y871" s="5" t="s">
        <v>4093</v>
      </c>
      <c r="Z871" s="10" t="str">
        <f aca="false">REPLACE(AA871,SEARCH("M5-",AA871),LEN(AB871),AC871)</f>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AA871" s="6" t="s">
        <v>5312</v>
      </c>
      <c r="AB871" s="8" t="str">
        <f aca="false">IF(D871&lt;&gt;"No hacer",CONCATENATE(A871,"-",LEFT(C871),"-",IF(A870&lt;&gt;A871,1,IF(C870=C871,RIGHT(AB870)+1,1))))</f>
        <v>M5-NyO-14d-I-1</v>
      </c>
      <c r="AC871" s="8" t="str">
        <f aca="false">CONCATENATE(AB871,"-BR")</f>
        <v>M5-NyO-14d-I-1-BR</v>
      </c>
      <c r="AD871" s="5" t="s">
        <v>46</v>
      </c>
      <c r="AE871" s="5"/>
      <c r="AF871" s="5" t="s">
        <v>47</v>
      </c>
    </row>
    <row r="872" customFormat="false" ht="75" hidden="false" customHeight="true" outlineLevel="0" collapsed="false">
      <c r="A872" s="5" t="s">
        <v>5304</v>
      </c>
      <c r="B872" s="6" t="s">
        <v>5305</v>
      </c>
      <c r="C872" s="5" t="s">
        <v>48</v>
      </c>
      <c r="D872" s="5" t="s">
        <v>35</v>
      </c>
      <c r="E872" s="5"/>
      <c r="F872" s="6" t="s">
        <v>5313</v>
      </c>
      <c r="G872" s="6"/>
      <c r="H872" s="6" t="s">
        <v>5314</v>
      </c>
      <c r="I872" s="5" t="s">
        <v>38</v>
      </c>
      <c r="J872" s="5" t="s">
        <v>116</v>
      </c>
      <c r="K872" s="6" t="s">
        <v>5315</v>
      </c>
      <c r="L872" s="6" t="s">
        <v>40</v>
      </c>
      <c r="M872" s="5" t="s">
        <v>41</v>
      </c>
      <c r="N872" s="6" t="s">
        <v>5309</v>
      </c>
      <c r="O872" s="6" t="s">
        <v>5316</v>
      </c>
      <c r="P872" s="8" t="s">
        <v>5317</v>
      </c>
      <c r="Q872" s="5"/>
      <c r="R872" s="8"/>
      <c r="S872" s="8"/>
      <c r="T872" s="8"/>
      <c r="U872" s="8"/>
      <c r="V872" s="8"/>
      <c r="W872" s="8"/>
      <c r="X872" s="8"/>
      <c r="Y872" s="5" t="s">
        <v>4093</v>
      </c>
      <c r="Z872" s="10" t="str">
        <f aca="false">REPLACE(AA872,SEARCH("M5-",AA872),LEN(AB872),AC872)</f>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AA872" s="6" t="s">
        <v>5318</v>
      </c>
      <c r="AB872" s="8" t="str">
        <f aca="false">IF(D872&lt;&gt;"No hacer",CONCATENATE(A872,"-",LEFT(C872),"-",IF(A871&lt;&gt;A872,1,IF(C871=C872,RIGHT(AB871)+1,1))))</f>
        <v>M5-NyO-14d-E-1</v>
      </c>
      <c r="AC872" s="8" t="str">
        <f aca="false">CONCATENATE(AB872,"-BR")</f>
        <v>M5-NyO-14d-E-1-BR</v>
      </c>
      <c r="AD872" s="5" t="s">
        <v>46</v>
      </c>
      <c r="AE872" s="5"/>
      <c r="AF872" s="5" t="s">
        <v>47</v>
      </c>
    </row>
    <row r="873" customFormat="false" ht="75" hidden="false" customHeight="true" outlineLevel="0" collapsed="false">
      <c r="A873" s="5" t="s">
        <v>5319</v>
      </c>
      <c r="B873" s="6" t="s">
        <v>5320</v>
      </c>
      <c r="C873" s="5" t="s">
        <v>34</v>
      </c>
      <c r="D873" s="5" t="s">
        <v>35</v>
      </c>
      <c r="E873" s="5"/>
      <c r="F873" s="6" t="s">
        <v>5321</v>
      </c>
      <c r="G873" s="6"/>
      <c r="H873" s="6" t="s">
        <v>5264</v>
      </c>
      <c r="I873" s="5" t="s">
        <v>38</v>
      </c>
      <c r="J873" s="5" t="s">
        <v>239</v>
      </c>
      <c r="K873" s="6" t="s">
        <v>5322</v>
      </c>
      <c r="L873" s="6" t="s">
        <v>5323</v>
      </c>
      <c r="M873" s="5" t="s">
        <v>41</v>
      </c>
      <c r="N873" s="6" t="s">
        <v>5324</v>
      </c>
      <c r="O873" s="6" t="s">
        <v>5325</v>
      </c>
      <c r="P873" s="8" t="s">
        <v>5326</v>
      </c>
      <c r="Q873" s="5"/>
      <c r="R873" s="8"/>
      <c r="S873" s="8"/>
      <c r="T873" s="8"/>
      <c r="U873" s="8"/>
      <c r="V873" s="8"/>
      <c r="W873" s="8"/>
      <c r="X873" s="8"/>
      <c r="Y873" s="5" t="s">
        <v>4093</v>
      </c>
      <c r="Z873" s="10" t="str">
        <f aca="false">REPLACE(AA873,SEARCH("M5-",AA873),LEN(AB873),AC873)</f>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AA873" s="6" t="s">
        <v>5327</v>
      </c>
      <c r="AB873" s="8" t="str">
        <f aca="false">IF(D873&lt;&gt;"No hacer",CONCATENATE(A873,"-",LEFT(C873),"-",IF(A872&lt;&gt;A873,1,IF(C872=C873,RIGHT(AB872)+1,1))))</f>
        <v>M5-NyO-14e-I-1</v>
      </c>
      <c r="AC873" s="8" t="str">
        <f aca="false">CONCATENATE(AB873,"-BR")</f>
        <v>M5-NyO-14e-I-1-BR</v>
      </c>
      <c r="AD873" s="5" t="s">
        <v>46</v>
      </c>
      <c r="AE873" s="5"/>
      <c r="AF873" s="5" t="s">
        <v>47</v>
      </c>
    </row>
    <row r="874" customFormat="false" ht="75" hidden="false" customHeight="true" outlineLevel="0" collapsed="false">
      <c r="A874" s="5" t="s">
        <v>5319</v>
      </c>
      <c r="B874" s="6" t="s">
        <v>5320</v>
      </c>
      <c r="C874" s="5" t="s">
        <v>48</v>
      </c>
      <c r="D874" s="5" t="s">
        <v>35</v>
      </c>
      <c r="E874" s="5"/>
      <c r="F874" s="6" t="s">
        <v>5328</v>
      </c>
      <c r="G874" s="6"/>
      <c r="H874" s="6"/>
      <c r="I874" s="5" t="s">
        <v>38</v>
      </c>
      <c r="J874" s="5" t="s">
        <v>116</v>
      </c>
      <c r="K874" s="6" t="s">
        <v>5329</v>
      </c>
      <c r="L874" s="6" t="s">
        <v>40</v>
      </c>
      <c r="M874" s="5" t="s">
        <v>41</v>
      </c>
      <c r="N874" s="6" t="s">
        <v>5324</v>
      </c>
      <c r="O874" s="7" t="s">
        <v>5330</v>
      </c>
      <c r="P874" s="8" t="s">
        <v>5331</v>
      </c>
      <c r="Q874" s="5"/>
      <c r="R874" s="8"/>
      <c r="S874" s="8"/>
      <c r="T874" s="8"/>
      <c r="U874" s="8"/>
      <c r="V874" s="8"/>
      <c r="W874" s="8"/>
      <c r="X874" s="8"/>
      <c r="Y874" s="5" t="s">
        <v>4093</v>
      </c>
      <c r="Z874" s="10" t="str">
        <f aca="false">REPLACE(AA874,SEARCH("M5-",AA874),LEN(AB874),AC874)</f>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AA874" s="6" t="s">
        <v>5332</v>
      </c>
      <c r="AB874" s="8" t="str">
        <f aca="false">IF(D874&lt;&gt;"No hacer",CONCATENATE(A874,"-",LEFT(C874),"-",IF(A873&lt;&gt;A874,1,IF(C873=C874,RIGHT(AB873)+1,1))))</f>
        <v>M5-NyO-14e-E-1</v>
      </c>
      <c r="AC874" s="8" t="str">
        <f aca="false">CONCATENATE(AB874,"-BR")</f>
        <v>M5-NyO-14e-E-1-BR</v>
      </c>
      <c r="AD874" s="5" t="s">
        <v>46</v>
      </c>
      <c r="AE874" s="5"/>
      <c r="AF874" s="5" t="s">
        <v>47</v>
      </c>
    </row>
    <row r="875" customFormat="false" ht="75" hidden="false" customHeight="true" outlineLevel="0" collapsed="false">
      <c r="A875" s="5" t="s">
        <v>5333</v>
      </c>
      <c r="B875" s="6" t="s">
        <v>5334</v>
      </c>
      <c r="C875" s="5" t="s">
        <v>34</v>
      </c>
      <c r="D875" s="5" t="s">
        <v>35</v>
      </c>
      <c r="E875" s="5"/>
      <c r="F875" s="7" t="s">
        <v>5335</v>
      </c>
      <c r="G875" s="7"/>
      <c r="H875" s="6"/>
      <c r="I875" s="11" t="s">
        <v>38</v>
      </c>
      <c r="J875" s="5" t="s">
        <v>654</v>
      </c>
      <c r="K875" s="6" t="s">
        <v>5336</v>
      </c>
      <c r="L875" s="7" t="s">
        <v>5337</v>
      </c>
      <c r="M875" s="5" t="s">
        <v>41</v>
      </c>
      <c r="N875" s="6" t="s">
        <v>5338</v>
      </c>
      <c r="O875" s="7" t="s">
        <v>5339</v>
      </c>
      <c r="P875" s="8" t="s">
        <v>5340</v>
      </c>
      <c r="Q875" s="5"/>
      <c r="R875" s="8"/>
      <c r="S875" s="8"/>
      <c r="T875" s="8"/>
      <c r="U875" s="8"/>
      <c r="V875" s="8"/>
      <c r="W875" s="8"/>
      <c r="X875" s="8"/>
      <c r="Y875" s="5" t="s">
        <v>4093</v>
      </c>
      <c r="Z875" s="10" t="str">
        <f aca="false">REPLACE(AA875,SEARCH("M5-",AA875),LEN(AB875),AC875)</f>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AA875" s="6" t="s">
        <v>5341</v>
      </c>
      <c r="AB875" s="8" t="str">
        <f aca="false">IF(D875&lt;&gt;"No hacer",CONCATENATE(A875,"-",LEFT(C875),"-",IF(A874&lt;&gt;A875,1,IF(C874=C875,RIGHT(AB874)+1,1))))</f>
        <v>M5-NyO-15a-I-1</v>
      </c>
      <c r="AC875" s="8" t="str">
        <f aca="false">CONCATENATE(AB875,"-BR")</f>
        <v>M5-NyO-15a-I-1-BR</v>
      </c>
      <c r="AD875" s="5" t="s">
        <v>46</v>
      </c>
      <c r="AE875" s="5"/>
      <c r="AF875" s="5" t="s">
        <v>47</v>
      </c>
    </row>
    <row r="876" customFormat="false" ht="75" hidden="false" customHeight="true" outlineLevel="0" collapsed="false">
      <c r="A876" s="5" t="s">
        <v>5333</v>
      </c>
      <c r="B876" s="6" t="s">
        <v>5334</v>
      </c>
      <c r="C876" s="5" t="s">
        <v>34</v>
      </c>
      <c r="D876" s="5" t="s">
        <v>35</v>
      </c>
      <c r="E876" s="5"/>
      <c r="F876" s="7" t="s">
        <v>5342</v>
      </c>
      <c r="G876" s="7"/>
      <c r="H876" s="6"/>
      <c r="I876" s="11" t="s">
        <v>38</v>
      </c>
      <c r="J876" s="5" t="s">
        <v>654</v>
      </c>
      <c r="K876" s="6" t="s">
        <v>5336</v>
      </c>
      <c r="L876" s="7" t="s">
        <v>5343</v>
      </c>
      <c r="M876" s="5" t="s">
        <v>41</v>
      </c>
      <c r="N876" s="6" t="s">
        <v>5338</v>
      </c>
      <c r="O876" s="7" t="s">
        <v>5344</v>
      </c>
      <c r="P876" s="8" t="s">
        <v>5345</v>
      </c>
      <c r="Q876" s="5"/>
      <c r="R876" s="8"/>
      <c r="S876" s="8"/>
      <c r="T876" s="8"/>
      <c r="U876" s="8"/>
      <c r="V876" s="8"/>
      <c r="W876" s="8"/>
      <c r="X876" s="8"/>
      <c r="Y876" s="5" t="s">
        <v>4093</v>
      </c>
      <c r="Z876" s="10" t="str">
        <f aca="false">REPLACE(AA876,SEARCH("M5-",AA876),LEN(AB876),AC876)</f>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AA876" s="6" t="s">
        <v>5346</v>
      </c>
      <c r="AB876" s="8" t="str">
        <f aca="false">IF(D876&lt;&gt;"No hacer",CONCATENATE(A876,"-",LEFT(C876),"-",IF(A875&lt;&gt;A876,1,IF(C875=C876,RIGHT(AB875)+1,1))))</f>
        <v>M5-NyO-15a-I-2</v>
      </c>
      <c r="AC876" s="8" t="str">
        <f aca="false">CONCATENATE(AB876,"-BR")</f>
        <v>M5-NyO-15a-I-2-BR</v>
      </c>
      <c r="AD876" s="5" t="s">
        <v>46</v>
      </c>
      <c r="AE876" s="5"/>
      <c r="AF876" s="5" t="s">
        <v>47</v>
      </c>
    </row>
    <row r="877" customFormat="false" ht="75" hidden="false" customHeight="true" outlineLevel="0" collapsed="false">
      <c r="A877" s="5" t="s">
        <v>5333</v>
      </c>
      <c r="B877" s="6" t="s">
        <v>5334</v>
      </c>
      <c r="C877" s="5" t="s">
        <v>48</v>
      </c>
      <c r="D877" s="5" t="s">
        <v>35</v>
      </c>
      <c r="E877" s="6"/>
      <c r="F877" s="6" t="s">
        <v>5347</v>
      </c>
      <c r="G877" s="6"/>
      <c r="H877" s="6"/>
      <c r="I877" s="5" t="s">
        <v>38</v>
      </c>
      <c r="J877" s="5" t="s">
        <v>52</v>
      </c>
      <c r="K877" s="6" t="s">
        <v>5336</v>
      </c>
      <c r="L877" s="6" t="s">
        <v>5348</v>
      </c>
      <c r="M877" s="5" t="s">
        <v>41</v>
      </c>
      <c r="N877" s="6" t="s">
        <v>5338</v>
      </c>
      <c r="O877" s="7" t="s">
        <v>5339</v>
      </c>
      <c r="P877" s="8" t="s">
        <v>5340</v>
      </c>
      <c r="Q877" s="5"/>
      <c r="R877" s="6"/>
      <c r="S877" s="6"/>
      <c r="T877" s="6"/>
      <c r="U877" s="6"/>
      <c r="V877" s="6"/>
      <c r="W877" s="6"/>
      <c r="X877" s="6"/>
      <c r="Y877" s="5" t="s">
        <v>4093</v>
      </c>
      <c r="Z877" s="10" t="str">
        <f aca="false">REPLACE(AA877,SEARCH("M5-",AA877),LEN(AB877),AC877)</f>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7" s="6" t="s">
        <v>5349</v>
      </c>
      <c r="AB877" s="8" t="str">
        <f aca="false">IF(D877&lt;&gt;"No hacer",CONCATENATE(A877,"-",LEFT(C877),"-",IF(A876&lt;&gt;A877,1,IF(C876=C877,RIGHT(AB876)+1,1))))</f>
        <v>M5-NyO-15a-E-1</v>
      </c>
      <c r="AC877" s="8" t="str">
        <f aca="false">CONCATENATE(AB877,"-BR")</f>
        <v>M5-NyO-15a-E-1-BR</v>
      </c>
      <c r="AD877" s="5" t="s">
        <v>46</v>
      </c>
      <c r="AE877" s="5"/>
      <c r="AF877" s="5" t="s">
        <v>47</v>
      </c>
    </row>
    <row r="878" customFormat="false" ht="75" hidden="false" customHeight="true" outlineLevel="0" collapsed="false">
      <c r="A878" s="5" t="s">
        <v>5333</v>
      </c>
      <c r="B878" s="6" t="s">
        <v>5334</v>
      </c>
      <c r="C878" s="5" t="s">
        <v>48</v>
      </c>
      <c r="D878" s="5" t="s">
        <v>35</v>
      </c>
      <c r="E878" s="5"/>
      <c r="F878" s="6" t="s">
        <v>5350</v>
      </c>
      <c r="G878" s="6"/>
      <c r="H878" s="6"/>
      <c r="I878" s="5" t="s">
        <v>38</v>
      </c>
      <c r="J878" s="5" t="s">
        <v>52</v>
      </c>
      <c r="K878" s="6" t="s">
        <v>5336</v>
      </c>
      <c r="L878" s="6" t="s">
        <v>5348</v>
      </c>
      <c r="M878" s="5" t="s">
        <v>41</v>
      </c>
      <c r="N878" s="6" t="s">
        <v>5338</v>
      </c>
      <c r="O878" s="7" t="s">
        <v>5344</v>
      </c>
      <c r="P878" s="8" t="s">
        <v>5345</v>
      </c>
      <c r="Q878" s="5"/>
      <c r="R878" s="8"/>
      <c r="S878" s="8"/>
      <c r="T878" s="8"/>
      <c r="U878" s="8"/>
      <c r="V878" s="8"/>
      <c r="W878" s="8"/>
      <c r="X878" s="8"/>
      <c r="Y878" s="5" t="s">
        <v>4093</v>
      </c>
      <c r="Z878" s="10" t="str">
        <f aca="false">REPLACE(AA878,SEARCH("M5-",AA878),LEN(AB878),AC878)</f>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78" s="6" t="s">
        <v>5351</v>
      </c>
      <c r="AB878" s="8" t="str">
        <f aca="false">IF(D878&lt;&gt;"No hacer",CONCATENATE(A878,"-",LEFT(C878),"-",IF(A877&lt;&gt;A878,1,IF(C877=C878,RIGHT(AB877)+1,1))))</f>
        <v>M5-NyO-15a-E-2</v>
      </c>
      <c r="AC878" s="8" t="str">
        <f aca="false">CONCATENATE(AB878,"-BR")</f>
        <v>M5-NyO-15a-E-2-BR</v>
      </c>
      <c r="AD878" s="5" t="s">
        <v>46</v>
      </c>
      <c r="AE878" s="5"/>
      <c r="AF878" s="5" t="s">
        <v>47</v>
      </c>
    </row>
    <row r="879" customFormat="false" ht="75" hidden="false" customHeight="true" outlineLevel="0" collapsed="false">
      <c r="A879" s="5" t="s">
        <v>5333</v>
      </c>
      <c r="B879" s="6" t="s">
        <v>5334</v>
      </c>
      <c r="C879" s="5" t="s">
        <v>58</v>
      </c>
      <c r="D879" s="5" t="s">
        <v>35</v>
      </c>
      <c r="E879" s="5"/>
      <c r="F879" s="6" t="s">
        <v>5352</v>
      </c>
      <c r="G879" s="6"/>
      <c r="H879" s="6"/>
      <c r="I879" s="5" t="s">
        <v>38</v>
      </c>
      <c r="J879" s="5" t="s">
        <v>52</v>
      </c>
      <c r="K879" s="6" t="s">
        <v>5353</v>
      </c>
      <c r="L879" s="6" t="s">
        <v>5354</v>
      </c>
      <c r="M879" s="5" t="s">
        <v>41</v>
      </c>
      <c r="N879" s="6" t="s">
        <v>5338</v>
      </c>
      <c r="O879" s="7" t="s">
        <v>5355</v>
      </c>
      <c r="P879" s="8" t="s">
        <v>5340</v>
      </c>
      <c r="Q879" s="5"/>
      <c r="R879" s="8"/>
      <c r="S879" s="8"/>
      <c r="T879" s="8"/>
      <c r="U879" s="8"/>
      <c r="V879" s="8"/>
      <c r="W879" s="8"/>
      <c r="X879" s="8"/>
      <c r="Y879" s="5" t="s">
        <v>4093</v>
      </c>
      <c r="Z879" s="10" t="str">
        <f aca="false">REPLACE(AA879,SEARCH("M5-",AA879),LEN(AB879),AC879)</f>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79" s="6" t="s">
        <v>5356</v>
      </c>
      <c r="AB879" s="8" t="str">
        <f aca="false">IF(D879&lt;&gt;"No hacer",CONCATENATE(A879,"-",LEFT(C879),"-",IF(A878&lt;&gt;A879,1,IF(C878=C879,RIGHT(AB878)+1,1))))</f>
        <v>M5-NyO-15a-A-1</v>
      </c>
      <c r="AC879" s="8" t="str">
        <f aca="false">CONCATENATE(AB879,"-BR")</f>
        <v>M5-NyO-15a-A-1-BR</v>
      </c>
      <c r="AD879" s="5" t="s">
        <v>46</v>
      </c>
      <c r="AE879" s="5"/>
      <c r="AF879" s="5" t="s">
        <v>47</v>
      </c>
    </row>
    <row r="880" customFormat="false" ht="75" hidden="false" customHeight="true" outlineLevel="0" collapsed="false">
      <c r="A880" s="5" t="s">
        <v>5333</v>
      </c>
      <c r="B880" s="6" t="s">
        <v>5334</v>
      </c>
      <c r="C880" s="5" t="s">
        <v>58</v>
      </c>
      <c r="D880" s="5" t="s">
        <v>35</v>
      </c>
      <c r="E880" s="5"/>
      <c r="F880" s="6" t="s">
        <v>5357</v>
      </c>
      <c r="G880" s="6"/>
      <c r="H880" s="6"/>
      <c r="I880" s="5" t="s">
        <v>38</v>
      </c>
      <c r="J880" s="5" t="s">
        <v>52</v>
      </c>
      <c r="K880" s="6" t="s">
        <v>5336</v>
      </c>
      <c r="L880" s="6" t="s">
        <v>5354</v>
      </c>
      <c r="M880" s="5" t="s">
        <v>41</v>
      </c>
      <c r="N880" s="6" t="s">
        <v>5338</v>
      </c>
      <c r="O880" s="7" t="s">
        <v>5358</v>
      </c>
      <c r="P880" s="8" t="s">
        <v>5345</v>
      </c>
      <c r="Q880" s="5"/>
      <c r="R880" s="8"/>
      <c r="S880" s="8"/>
      <c r="T880" s="8"/>
      <c r="U880" s="8"/>
      <c r="V880" s="8"/>
      <c r="W880" s="8"/>
      <c r="X880" s="8"/>
      <c r="Y880" s="5" t="s">
        <v>4093</v>
      </c>
      <c r="Z880" s="10" t="str">
        <f aca="false">REPLACE(AA880,SEARCH("M5-",AA880),LEN(AB880),AC880)</f>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0" s="6" t="s">
        <v>5359</v>
      </c>
      <c r="AB880" s="8" t="str">
        <f aca="false">IF(D880&lt;&gt;"No hacer",CONCATENATE(A880,"-",LEFT(C880),"-",IF(A879&lt;&gt;A880,1,IF(C879=C880,RIGHT(AB879)+1,1))))</f>
        <v>M5-NyO-15a-A-2</v>
      </c>
      <c r="AC880" s="8" t="str">
        <f aca="false">CONCATENATE(AB880,"-BR")</f>
        <v>M5-NyO-15a-A-2-BR</v>
      </c>
      <c r="AD880" s="5" t="s">
        <v>46</v>
      </c>
      <c r="AE880" s="5"/>
      <c r="AF880" s="5" t="s">
        <v>47</v>
      </c>
    </row>
    <row r="881" customFormat="false" ht="75" hidden="false" customHeight="true" outlineLevel="0" collapsed="false">
      <c r="A881" s="5" t="s">
        <v>5333</v>
      </c>
      <c r="B881" s="6" t="s">
        <v>5334</v>
      </c>
      <c r="C881" s="5" t="s">
        <v>58</v>
      </c>
      <c r="D881" s="5" t="s">
        <v>35</v>
      </c>
      <c r="E881" s="5"/>
      <c r="F881" s="6" t="s">
        <v>5360</v>
      </c>
      <c r="G881" s="6"/>
      <c r="H881" s="6"/>
      <c r="I881" s="5" t="s">
        <v>38</v>
      </c>
      <c r="J881" s="5" t="s">
        <v>52</v>
      </c>
      <c r="K881" s="6" t="s">
        <v>5336</v>
      </c>
      <c r="L881" s="6" t="s">
        <v>5354</v>
      </c>
      <c r="M881" s="5" t="s">
        <v>41</v>
      </c>
      <c r="N881" s="6" t="s">
        <v>5338</v>
      </c>
      <c r="O881" s="7" t="s">
        <v>5358</v>
      </c>
      <c r="P881" s="8" t="s">
        <v>5345</v>
      </c>
      <c r="Q881" s="5"/>
      <c r="R881" s="8"/>
      <c r="S881" s="8"/>
      <c r="T881" s="8"/>
      <c r="U881" s="8"/>
      <c r="V881" s="8"/>
      <c r="W881" s="8"/>
      <c r="X881" s="8"/>
      <c r="Y881" s="5" t="s">
        <v>4093</v>
      </c>
      <c r="Z881" s="10" t="str">
        <f aca="false">REPLACE(AA881,SEARCH("M5-",AA881),LEN(AB881),AC881)</f>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AA881" s="6" t="s">
        <v>5361</v>
      </c>
      <c r="AB881" s="8" t="str">
        <f aca="false">IF(D881&lt;&gt;"No hacer",CONCATENATE(A881,"-",LEFT(C881),"-",IF(A880&lt;&gt;A881,1,IF(C880=C881,RIGHT(AB880)+1,1))))</f>
        <v>M5-NyO-15a-A-3</v>
      </c>
      <c r="AC881" s="8" t="str">
        <f aca="false">CONCATENATE(AB881,"-BR")</f>
        <v>M5-NyO-15a-A-3-BR</v>
      </c>
      <c r="AD881" s="5" t="s">
        <v>46</v>
      </c>
      <c r="AE881" s="5"/>
      <c r="AF881" s="5" t="s">
        <v>47</v>
      </c>
    </row>
    <row r="882" customFormat="false" ht="75" hidden="false" customHeight="true" outlineLevel="0" collapsed="false">
      <c r="A882" s="5" t="s">
        <v>5333</v>
      </c>
      <c r="B882" s="6" t="s">
        <v>5334</v>
      </c>
      <c r="C882" s="5" t="s">
        <v>58</v>
      </c>
      <c r="D882" s="5" t="s">
        <v>35</v>
      </c>
      <c r="E882" s="5"/>
      <c r="F882" s="6" t="s">
        <v>5362</v>
      </c>
      <c r="G882" s="6"/>
      <c r="H882" s="6"/>
      <c r="I882" s="5" t="s">
        <v>38</v>
      </c>
      <c r="J882" s="5" t="s">
        <v>52</v>
      </c>
      <c r="K882" s="6" t="s">
        <v>5336</v>
      </c>
      <c r="L882" s="6" t="s">
        <v>5354</v>
      </c>
      <c r="M882" s="5" t="s">
        <v>41</v>
      </c>
      <c r="N882" s="6" t="s">
        <v>5338</v>
      </c>
      <c r="O882" s="7" t="s">
        <v>5355</v>
      </c>
      <c r="P882" s="8" t="s">
        <v>5340</v>
      </c>
      <c r="Q882" s="5"/>
      <c r="R882" s="8"/>
      <c r="S882" s="8"/>
      <c r="T882" s="8"/>
      <c r="U882" s="8"/>
      <c r="V882" s="8"/>
      <c r="W882" s="8"/>
      <c r="X882" s="8"/>
      <c r="Y882" s="5" t="s">
        <v>4093</v>
      </c>
      <c r="Z882" s="10" t="str">
        <f aca="false">REPLACE(AA882,SEARCH("M5-",AA882),LEN(AB882),AC882)</f>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2" s="6" t="s">
        <v>5363</v>
      </c>
      <c r="AB882" s="8" t="str">
        <f aca="false">IF(D882&lt;&gt;"No hacer",CONCATENATE(A882,"-",LEFT(C882),"-",IF(A881&lt;&gt;A882,1,IF(C881=C882,RIGHT(AB881)+1,1))))</f>
        <v>M5-NyO-15a-A-4</v>
      </c>
      <c r="AC882" s="8" t="str">
        <f aca="false">CONCATENATE(AB882,"-BR")</f>
        <v>M5-NyO-15a-A-4-BR</v>
      </c>
      <c r="AD882" s="5" t="s">
        <v>46</v>
      </c>
      <c r="AE882" s="5"/>
      <c r="AF882" s="5" t="s">
        <v>47</v>
      </c>
    </row>
    <row r="883" customFormat="false" ht="75" hidden="false" customHeight="true" outlineLevel="0" collapsed="false">
      <c r="A883" s="5" t="s">
        <v>5333</v>
      </c>
      <c r="B883" s="6" t="s">
        <v>5334</v>
      </c>
      <c r="C883" s="5" t="s">
        <v>58</v>
      </c>
      <c r="D883" s="5" t="s">
        <v>35</v>
      </c>
      <c r="E883" s="5"/>
      <c r="F883" s="6" t="s">
        <v>5364</v>
      </c>
      <c r="G883" s="6"/>
      <c r="H883" s="6"/>
      <c r="I883" s="5" t="s">
        <v>38</v>
      </c>
      <c r="J883" s="5" t="s">
        <v>52</v>
      </c>
      <c r="K883" s="6" t="s">
        <v>5336</v>
      </c>
      <c r="L883" s="6" t="s">
        <v>5354</v>
      </c>
      <c r="M883" s="5" t="s">
        <v>41</v>
      </c>
      <c r="N883" s="6" t="s">
        <v>5338</v>
      </c>
      <c r="O883" s="7" t="s">
        <v>5355</v>
      </c>
      <c r="P883" s="8" t="s">
        <v>5340</v>
      </c>
      <c r="Q883" s="5"/>
      <c r="R883" s="8"/>
      <c r="S883" s="8"/>
      <c r="T883" s="8"/>
      <c r="U883" s="8"/>
      <c r="V883" s="8"/>
      <c r="W883" s="8"/>
      <c r="X883" s="8"/>
      <c r="Y883" s="5" t="s">
        <v>4093</v>
      </c>
      <c r="Z883" s="10" t="str">
        <f aca="false">REPLACE(AA883,SEARCH("M5-",AA883),LEN(AB883),AC883)</f>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AA883" s="6" t="s">
        <v>5365</v>
      </c>
      <c r="AB883" s="8" t="str">
        <f aca="false">IF(D883&lt;&gt;"No hacer",CONCATENATE(A883,"-",LEFT(C883),"-",IF(A882&lt;&gt;A883,1,IF(C882=C883,RIGHT(AB882)+1,1))))</f>
        <v>M5-NyO-15a-A-5</v>
      </c>
      <c r="AC883" s="8" t="str">
        <f aca="false">CONCATENATE(AB883,"-BR")</f>
        <v>M5-NyO-15a-A-5-BR</v>
      </c>
      <c r="AD883" s="5" t="s">
        <v>46</v>
      </c>
      <c r="AE883" s="5"/>
      <c r="AF883" s="5" t="s">
        <v>47</v>
      </c>
    </row>
    <row r="884" customFormat="false" ht="75" hidden="false" customHeight="true" outlineLevel="0" collapsed="false">
      <c r="A884" s="5" t="s">
        <v>5366</v>
      </c>
      <c r="B884" s="6" t="s">
        <v>5367</v>
      </c>
      <c r="C884" s="5" t="s">
        <v>34</v>
      </c>
      <c r="D884" s="5" t="s">
        <v>35</v>
      </c>
      <c r="E884" s="5"/>
      <c r="F884" s="6" t="s">
        <v>5368</v>
      </c>
      <c r="G884" s="6"/>
      <c r="H884" s="6" t="s">
        <v>5369</v>
      </c>
      <c r="I884" s="5" t="s">
        <v>38</v>
      </c>
      <c r="J884" s="5" t="s">
        <v>116</v>
      </c>
      <c r="K884" s="7" t="s">
        <v>5370</v>
      </c>
      <c r="L884" s="7" t="s">
        <v>5371</v>
      </c>
      <c r="M884" s="5" t="s">
        <v>41</v>
      </c>
      <c r="N884" s="6" t="s">
        <v>5372</v>
      </c>
      <c r="O884" s="7" t="s">
        <v>5373</v>
      </c>
      <c r="P884" s="8"/>
      <c r="Q884" s="5"/>
      <c r="R884" s="8"/>
      <c r="S884" s="8"/>
      <c r="T884" s="8"/>
      <c r="U884" s="8"/>
      <c r="V884" s="8"/>
      <c r="W884" s="8"/>
      <c r="X884" s="8"/>
      <c r="Y884" s="5" t="s">
        <v>4093</v>
      </c>
      <c r="Z884" s="10" t="str">
        <f aca="false">REPLACE(AA884,SEARCH("M5-",AA884),LEN(AB884),AC884)</f>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AA884" s="6" t="s">
        <v>5374</v>
      </c>
      <c r="AB884" s="8" t="str">
        <f aca="false">IF(D884&lt;&gt;"No hacer",CONCATENATE(A884,"-",LEFT(C884),"-",IF(A883&lt;&gt;A884,1,IF(C883=C884,RIGHT(AB883)+1,1))))</f>
        <v>M5-NyO-16a-I-1</v>
      </c>
      <c r="AC884" s="8" t="str">
        <f aca="false">CONCATENATE(AB884,"-BR")</f>
        <v>M5-NyO-16a-I-1-BR</v>
      </c>
      <c r="AD884" s="5" t="s">
        <v>46</v>
      </c>
      <c r="AE884" s="5"/>
      <c r="AF884" s="5" t="s">
        <v>47</v>
      </c>
    </row>
    <row r="885" customFormat="false" ht="75" hidden="false" customHeight="true" outlineLevel="0" collapsed="false">
      <c r="A885" s="5" t="s">
        <v>5366</v>
      </c>
      <c r="B885" s="6" t="s">
        <v>5367</v>
      </c>
      <c r="C885" s="5" t="s">
        <v>34</v>
      </c>
      <c r="D885" s="5" t="s">
        <v>35</v>
      </c>
      <c r="E885" s="5"/>
      <c r="F885" s="6" t="s">
        <v>5375</v>
      </c>
      <c r="G885" s="6"/>
      <c r="H885" s="6" t="s">
        <v>5369</v>
      </c>
      <c r="I885" s="5" t="s">
        <v>38</v>
      </c>
      <c r="J885" s="5" t="s">
        <v>116</v>
      </c>
      <c r="K885" s="7" t="s">
        <v>5370</v>
      </c>
      <c r="L885" s="7" t="s">
        <v>5371</v>
      </c>
      <c r="M885" s="5" t="s">
        <v>41</v>
      </c>
      <c r="N885" s="6" t="s">
        <v>5372</v>
      </c>
      <c r="O885" s="7" t="s">
        <v>5376</v>
      </c>
      <c r="P885" s="8"/>
      <c r="Q885" s="5"/>
      <c r="R885" s="8"/>
      <c r="S885" s="8"/>
      <c r="T885" s="8"/>
      <c r="U885" s="8"/>
      <c r="V885" s="8"/>
      <c r="W885" s="8"/>
      <c r="X885" s="8"/>
      <c r="Y885" s="5" t="s">
        <v>4093</v>
      </c>
      <c r="Z885" s="10" t="str">
        <f aca="false">REPLACE(AA885,SEARCH("M5-",AA885),LEN(AB885),AC885)</f>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AA885" s="6" t="s">
        <v>5377</v>
      </c>
      <c r="AB885" s="8" t="str">
        <f aca="false">IF(D885&lt;&gt;"No hacer",CONCATENATE(A885,"-",LEFT(C885),"-",IF(A884&lt;&gt;A885,1,IF(C884=C885,RIGHT(AB884)+1,1))))</f>
        <v>M5-NyO-16a-I-2</v>
      </c>
      <c r="AC885" s="8" t="str">
        <f aca="false">CONCATENATE(AB885,"-BR")</f>
        <v>M5-NyO-16a-I-2-BR</v>
      </c>
      <c r="AD885" s="5" t="s">
        <v>46</v>
      </c>
      <c r="AE885" s="5"/>
      <c r="AF885" s="5" t="s">
        <v>47</v>
      </c>
    </row>
    <row r="886" customFormat="false" ht="75" hidden="false" customHeight="true" outlineLevel="0" collapsed="false">
      <c r="A886" s="5" t="s">
        <v>5366</v>
      </c>
      <c r="B886" s="6" t="s">
        <v>5367</v>
      </c>
      <c r="C886" s="5" t="s">
        <v>48</v>
      </c>
      <c r="D886" s="5" t="s">
        <v>35</v>
      </c>
      <c r="E886" s="5"/>
      <c r="F886" s="6" t="s">
        <v>5378</v>
      </c>
      <c r="G886" s="6"/>
      <c r="H886" s="6"/>
      <c r="I886" s="5" t="s">
        <v>38</v>
      </c>
      <c r="J886" s="5" t="s">
        <v>52</v>
      </c>
      <c r="K886" s="6" t="s">
        <v>5379</v>
      </c>
      <c r="L886" s="6" t="s">
        <v>5380</v>
      </c>
      <c r="M886" s="5" t="s">
        <v>41</v>
      </c>
      <c r="N886" s="6" t="s">
        <v>5372</v>
      </c>
      <c r="O886" s="7" t="s">
        <v>5381</v>
      </c>
      <c r="P886" s="8"/>
      <c r="Q886" s="5"/>
      <c r="R886" s="8"/>
      <c r="S886" s="8"/>
      <c r="T886" s="8"/>
      <c r="U886" s="8"/>
      <c r="V886" s="8"/>
      <c r="W886" s="8"/>
      <c r="X886" s="8"/>
      <c r="Y886" s="5" t="s">
        <v>4093</v>
      </c>
      <c r="Z886" s="10" t="str">
        <f aca="false">REPLACE(AA886,SEARCH("M5-",AA886),LEN(AB886),AC886)</f>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6" s="6" t="s">
        <v>5382</v>
      </c>
      <c r="AB886" s="8" t="str">
        <f aca="false">IF(D886&lt;&gt;"No hacer",CONCATENATE(A886,"-",LEFT(C886),"-",IF(A885&lt;&gt;A886,1,IF(C885=C886,RIGHT(AB885)+1,1))))</f>
        <v>M5-NyO-16a-E-1</v>
      </c>
      <c r="AC886" s="8" t="str">
        <f aca="false">CONCATENATE(AB886,"-BR")</f>
        <v>M5-NyO-16a-E-1-BR</v>
      </c>
      <c r="AD886" s="5" t="s">
        <v>46</v>
      </c>
      <c r="AE886" s="5"/>
      <c r="AF886" s="5" t="s">
        <v>47</v>
      </c>
    </row>
    <row r="887" customFormat="false" ht="75" hidden="false" customHeight="true" outlineLevel="0" collapsed="false">
      <c r="A887" s="5" t="s">
        <v>5366</v>
      </c>
      <c r="B887" s="6" t="s">
        <v>5367</v>
      </c>
      <c r="C887" s="5" t="s">
        <v>58</v>
      </c>
      <c r="D887" s="5" t="s">
        <v>35</v>
      </c>
      <c r="E887" s="5"/>
      <c r="F887" s="6" t="s">
        <v>5383</v>
      </c>
      <c r="G887" s="6"/>
      <c r="H887" s="6"/>
      <c r="I887" s="5" t="s">
        <v>38</v>
      </c>
      <c r="J887" s="5" t="s">
        <v>52</v>
      </c>
      <c r="K887" s="6" t="s">
        <v>5379</v>
      </c>
      <c r="L887" s="6" t="s">
        <v>5380</v>
      </c>
      <c r="M887" s="5" t="s">
        <v>41</v>
      </c>
      <c r="N887" s="6" t="s">
        <v>5372</v>
      </c>
      <c r="O887" s="7" t="s">
        <v>5381</v>
      </c>
      <c r="P887" s="8"/>
      <c r="Q887" s="5"/>
      <c r="R887" s="8"/>
      <c r="S887" s="8"/>
      <c r="T887" s="8"/>
      <c r="U887" s="8"/>
      <c r="V887" s="8"/>
      <c r="W887" s="8"/>
      <c r="X887" s="8"/>
      <c r="Y887" s="5" t="s">
        <v>4093</v>
      </c>
      <c r="Z887" s="10" t="str">
        <f aca="false">REPLACE(AA887,SEARCH("M5-",AA887),LEN(AB887),AC887)</f>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AA887" s="6" t="s">
        <v>5384</v>
      </c>
      <c r="AB887" s="8" t="str">
        <f aca="false">IF(D887&lt;&gt;"No hacer",CONCATENATE(A887,"-",LEFT(C887),"-",IF(A886&lt;&gt;A887,1,IF(C886=C887,RIGHT(AB886)+1,1))))</f>
        <v>M5-NyO-16a-A-1</v>
      </c>
      <c r="AC887" s="8" t="str">
        <f aca="false">CONCATENATE(AB887,"-BR")</f>
        <v>M5-NyO-16a-A-1-BR</v>
      </c>
      <c r="AD887" s="5" t="s">
        <v>46</v>
      </c>
      <c r="AE887" s="5"/>
      <c r="AF887" s="5" t="s">
        <v>47</v>
      </c>
    </row>
    <row r="888" customFormat="false" ht="75" hidden="false" customHeight="true" outlineLevel="0" collapsed="false">
      <c r="A888" s="5" t="s">
        <v>5366</v>
      </c>
      <c r="B888" s="6" t="s">
        <v>5367</v>
      </c>
      <c r="C888" s="5" t="s">
        <v>58</v>
      </c>
      <c r="D888" s="5" t="s">
        <v>35</v>
      </c>
      <c r="E888" s="5"/>
      <c r="F888" s="6" t="s">
        <v>5385</v>
      </c>
      <c r="G888" s="6"/>
      <c r="H888" s="6"/>
      <c r="I888" s="5" t="s">
        <v>38</v>
      </c>
      <c r="J888" s="5" t="s">
        <v>52</v>
      </c>
      <c r="K888" s="6" t="s">
        <v>5379</v>
      </c>
      <c r="L888" s="6" t="s">
        <v>5386</v>
      </c>
      <c r="M888" s="5" t="s">
        <v>41</v>
      </c>
      <c r="N888" s="6" t="s">
        <v>5372</v>
      </c>
      <c r="O888" s="7" t="s">
        <v>5381</v>
      </c>
      <c r="P888" s="8"/>
      <c r="Q888" s="5"/>
      <c r="R888" s="8"/>
      <c r="S888" s="8"/>
      <c r="T888" s="8"/>
      <c r="U888" s="8"/>
      <c r="V888" s="8"/>
      <c r="W888" s="8"/>
      <c r="X888" s="8"/>
      <c r="Y888" s="5" t="s">
        <v>4093</v>
      </c>
      <c r="Z888" s="10" t="str">
        <f aca="false">REPLACE(AA888,SEARCH("M5-",AA888),LEN(AB888),AC888)</f>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8" s="6" t="s">
        <v>5387</v>
      </c>
      <c r="AB888" s="8" t="str">
        <f aca="false">IF(D888&lt;&gt;"No hacer",CONCATENATE(A888,"-",LEFT(C888),"-",IF(A887&lt;&gt;A888,1,IF(C887=C888,RIGHT(AB887)+1,1))))</f>
        <v>M5-NyO-16a-A-2</v>
      </c>
      <c r="AC888" s="8" t="str">
        <f aca="false">CONCATENATE(AB888,"-BR")</f>
        <v>M5-NyO-16a-A-2-BR</v>
      </c>
      <c r="AD888" s="5" t="s">
        <v>46</v>
      </c>
      <c r="AE888" s="5"/>
      <c r="AF888" s="5" t="s">
        <v>47</v>
      </c>
    </row>
    <row r="889" customFormat="false" ht="75" hidden="false" customHeight="true" outlineLevel="0" collapsed="false">
      <c r="A889" s="5" t="s">
        <v>5366</v>
      </c>
      <c r="B889" s="6" t="s">
        <v>5367</v>
      </c>
      <c r="C889" s="5" t="s">
        <v>58</v>
      </c>
      <c r="D889" s="5" t="s">
        <v>35</v>
      </c>
      <c r="E889" s="5"/>
      <c r="F889" s="6" t="s">
        <v>5388</v>
      </c>
      <c r="G889" s="6"/>
      <c r="H889" s="6"/>
      <c r="I889" s="5" t="s">
        <v>38</v>
      </c>
      <c r="J889" s="5" t="s">
        <v>52</v>
      </c>
      <c r="K889" s="6" t="s">
        <v>5379</v>
      </c>
      <c r="L889" s="6" t="s">
        <v>5386</v>
      </c>
      <c r="M889" s="5" t="s">
        <v>41</v>
      </c>
      <c r="N889" s="6" t="s">
        <v>5372</v>
      </c>
      <c r="O889" s="7" t="s">
        <v>5381</v>
      </c>
      <c r="P889" s="8"/>
      <c r="Q889" s="5"/>
      <c r="R889" s="8"/>
      <c r="S889" s="8"/>
      <c r="T889" s="8"/>
      <c r="U889" s="8"/>
      <c r="V889" s="8"/>
      <c r="W889" s="8"/>
      <c r="X889" s="8"/>
      <c r="Y889" s="5" t="s">
        <v>4093</v>
      </c>
      <c r="Z889" s="10" t="str">
        <f aca="false">REPLACE(AA889,SEARCH("M5-",AA889),LEN(AB889),AC889)</f>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89" s="6" t="s">
        <v>5389</v>
      </c>
      <c r="AB889" s="8" t="str">
        <f aca="false">IF(D889&lt;&gt;"No hacer",CONCATENATE(A889,"-",LEFT(C889),"-",IF(A888&lt;&gt;A889,1,IF(C888=C889,RIGHT(AB888)+1,1))))</f>
        <v>M5-NyO-16a-A-3</v>
      </c>
      <c r="AC889" s="8" t="str">
        <f aca="false">CONCATENATE(AB889,"-BR")</f>
        <v>M5-NyO-16a-A-3-BR</v>
      </c>
      <c r="AD889" s="5" t="s">
        <v>46</v>
      </c>
      <c r="AE889" s="5"/>
      <c r="AF889" s="5" t="s">
        <v>47</v>
      </c>
    </row>
    <row r="890" customFormat="false" ht="75" hidden="false" customHeight="true" outlineLevel="0" collapsed="false">
      <c r="A890" s="5" t="s">
        <v>5366</v>
      </c>
      <c r="B890" s="6" t="s">
        <v>5367</v>
      </c>
      <c r="C890" s="5" t="s">
        <v>58</v>
      </c>
      <c r="D890" s="5" t="s">
        <v>35</v>
      </c>
      <c r="E890" s="5"/>
      <c r="F890" s="6" t="s">
        <v>5390</v>
      </c>
      <c r="G890" s="6"/>
      <c r="H890" s="6"/>
      <c r="I890" s="5" t="s">
        <v>38</v>
      </c>
      <c r="J890" s="5" t="s">
        <v>52</v>
      </c>
      <c r="K890" s="6" t="s">
        <v>5379</v>
      </c>
      <c r="L890" s="6" t="s">
        <v>5386</v>
      </c>
      <c r="M890" s="5" t="s">
        <v>41</v>
      </c>
      <c r="N890" s="6" t="s">
        <v>5372</v>
      </c>
      <c r="O890" s="7" t="s">
        <v>5381</v>
      </c>
      <c r="P890" s="8"/>
      <c r="Q890" s="5"/>
      <c r="R890" s="8"/>
      <c r="S890" s="8"/>
      <c r="T890" s="8"/>
      <c r="U890" s="8"/>
      <c r="V890" s="8"/>
      <c r="W890" s="8"/>
      <c r="X890" s="8"/>
      <c r="Y890" s="5" t="s">
        <v>4093</v>
      </c>
      <c r="Z890" s="10" t="str">
        <f aca="false">REPLACE(AA890,SEARCH("M5-",AA890),LEN(AB890),AC890)</f>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AA890" s="6" t="s">
        <v>5391</v>
      </c>
      <c r="AB890" s="8" t="str">
        <f aca="false">IF(D890&lt;&gt;"No hacer",CONCATENATE(A890,"-",LEFT(C890),"-",IF(A889&lt;&gt;A890,1,IF(C889=C890,RIGHT(AB889)+1,1))))</f>
        <v>M5-NyO-16a-A-4</v>
      </c>
      <c r="AC890" s="8" t="str">
        <f aca="false">CONCATENATE(AB890,"-BR")</f>
        <v>M5-NyO-16a-A-4-BR</v>
      </c>
      <c r="AD890" s="5" t="s">
        <v>46</v>
      </c>
      <c r="AE890" s="5"/>
      <c r="AF890" s="5" t="s">
        <v>47</v>
      </c>
    </row>
    <row r="891" customFormat="false" ht="75" hidden="false" customHeight="true" outlineLevel="0" collapsed="false">
      <c r="A891" s="5" t="s">
        <v>5366</v>
      </c>
      <c r="B891" s="6" t="s">
        <v>5367</v>
      </c>
      <c r="C891" s="5" t="s">
        <v>58</v>
      </c>
      <c r="D891" s="5" t="s">
        <v>35</v>
      </c>
      <c r="E891" s="5"/>
      <c r="F891" s="6" t="s">
        <v>5392</v>
      </c>
      <c r="G891" s="6"/>
      <c r="H891" s="6"/>
      <c r="I891" s="5" t="s">
        <v>38</v>
      </c>
      <c r="J891" s="5" t="s">
        <v>52</v>
      </c>
      <c r="K891" s="6" t="s">
        <v>5379</v>
      </c>
      <c r="L891" s="6" t="s">
        <v>5393</v>
      </c>
      <c r="M891" s="5" t="s">
        <v>41</v>
      </c>
      <c r="N891" s="6" t="s">
        <v>5372</v>
      </c>
      <c r="O891" s="7" t="s">
        <v>5394</v>
      </c>
      <c r="P891" s="8"/>
      <c r="Q891" s="5"/>
      <c r="R891" s="8"/>
      <c r="S891" s="8"/>
      <c r="T891" s="8"/>
      <c r="U891" s="8"/>
      <c r="V891" s="8"/>
      <c r="W891" s="8"/>
      <c r="X891" s="8"/>
      <c r="Y891" s="5" t="s">
        <v>4093</v>
      </c>
      <c r="Z891" s="10" t="str">
        <f aca="false">REPLACE(AA891,SEARCH("M5-",AA891),LEN(AB891),AC891)</f>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AA891" s="6" t="s">
        <v>5395</v>
      </c>
      <c r="AB891" s="8" t="str">
        <f aca="false">IF(D891&lt;&gt;"No hacer",CONCATENATE(A891,"-",LEFT(C891),"-",IF(A890&lt;&gt;A891,1,IF(C890=C891,RIGHT(AB890)+1,1))))</f>
        <v>M5-NyO-16a-A-5</v>
      </c>
      <c r="AC891" s="8" t="str">
        <f aca="false">CONCATENATE(AB891,"-BR")</f>
        <v>M5-NyO-16a-A-5-BR</v>
      </c>
      <c r="AD891" s="5" t="s">
        <v>46</v>
      </c>
      <c r="AE891" s="5"/>
      <c r="AF891" s="5" t="s">
        <v>47</v>
      </c>
    </row>
    <row r="892" customFormat="false" ht="75" hidden="false" customHeight="true" outlineLevel="0" collapsed="false">
      <c r="A892" s="5" t="s">
        <v>5396</v>
      </c>
      <c r="B892" s="6" t="s">
        <v>5397</v>
      </c>
      <c r="C892" s="5" t="s">
        <v>34</v>
      </c>
      <c r="D892" s="5" t="s">
        <v>35</v>
      </c>
      <c r="E892" s="5"/>
      <c r="F892" s="6" t="s">
        <v>5398</v>
      </c>
      <c r="G892" s="6"/>
      <c r="H892" s="6" t="s">
        <v>5399</v>
      </c>
      <c r="I892" s="5" t="s">
        <v>38</v>
      </c>
      <c r="J892" s="5" t="s">
        <v>586</v>
      </c>
      <c r="K892" s="6" t="s">
        <v>5400</v>
      </c>
      <c r="L892" s="6" t="s">
        <v>5401</v>
      </c>
      <c r="M892" s="5" t="s">
        <v>41</v>
      </c>
      <c r="N892" s="6" t="s">
        <v>5402</v>
      </c>
      <c r="O892" s="7" t="s">
        <v>5403</v>
      </c>
      <c r="P892" s="6" t="s">
        <v>5404</v>
      </c>
      <c r="Q892" s="5"/>
      <c r="R892" s="8"/>
      <c r="S892" s="8"/>
      <c r="T892" s="8"/>
      <c r="U892" s="8"/>
      <c r="V892" s="8"/>
      <c r="W892" s="8"/>
      <c r="X892" s="8"/>
      <c r="Y892" s="5" t="s">
        <v>4093</v>
      </c>
      <c r="Z892" s="10" t="str">
        <f aca="false">REPLACE(AA892,SEARCH("M5-",AA892),LEN(AB892),AC892)</f>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AA892" s="6" t="s">
        <v>5405</v>
      </c>
      <c r="AB892" s="8" t="str">
        <f aca="false">IF(D892&lt;&gt;"No hacer",CONCATENATE(A892,"-",LEFT(C892),"-",IF(A891&lt;&gt;A892,1,IF(C891=C892,RIGHT(AB891)+1,1))))</f>
        <v>M5-NyO-17a-I-1</v>
      </c>
      <c r="AC892" s="8" t="str">
        <f aca="false">CONCATENATE(AB892,"-BR")</f>
        <v>M5-NyO-17a-I-1-BR</v>
      </c>
      <c r="AD892" s="5" t="s">
        <v>46</v>
      </c>
      <c r="AE892" s="5"/>
      <c r="AF892" s="5"/>
    </row>
    <row r="893" customFormat="false" ht="75" hidden="false" customHeight="true" outlineLevel="0" collapsed="false">
      <c r="A893" s="5" t="s">
        <v>5396</v>
      </c>
      <c r="B893" s="6" t="s">
        <v>5397</v>
      </c>
      <c r="C893" s="5" t="s">
        <v>48</v>
      </c>
      <c r="D893" s="5" t="s">
        <v>35</v>
      </c>
      <c r="E893" s="16"/>
      <c r="F893" s="6" t="s">
        <v>5406</v>
      </c>
      <c r="G893" s="6"/>
      <c r="H893" s="6"/>
      <c r="I893" s="5" t="s">
        <v>38</v>
      </c>
      <c r="J893" s="5" t="s">
        <v>52</v>
      </c>
      <c r="K893" s="6" t="s">
        <v>5407</v>
      </c>
      <c r="L893" s="6" t="s">
        <v>5408</v>
      </c>
      <c r="M893" s="5" t="s">
        <v>41</v>
      </c>
      <c r="N893" s="6" t="s">
        <v>5402</v>
      </c>
      <c r="O893" s="7" t="s">
        <v>5409</v>
      </c>
      <c r="P893" s="6"/>
      <c r="Q893" s="5"/>
      <c r="R893" s="8"/>
      <c r="S893" s="8"/>
      <c r="T893" s="8"/>
      <c r="U893" s="8"/>
      <c r="V893" s="8"/>
      <c r="W893" s="8"/>
      <c r="X893" s="8"/>
      <c r="Y893" s="5" t="s">
        <v>4093</v>
      </c>
      <c r="Z893" s="10" t="str">
        <f aca="false">REPLACE(AA893,SEARCH("M5-",AA893),LEN(AB893),AC893)</f>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AA893" s="6" t="s">
        <v>5410</v>
      </c>
      <c r="AB893" s="8" t="str">
        <f aca="false">IF(D893&lt;&gt;"No hacer",CONCATENATE(A893,"-",LEFT(C893),"-",IF(A892&lt;&gt;A893,1,IF(C892=C893,RIGHT(AB892)+1,1))))</f>
        <v>M5-NyO-17a-E-1</v>
      </c>
      <c r="AC893" s="8" t="str">
        <f aca="false">CONCATENATE(AB893,"-BR")</f>
        <v>M5-NyO-17a-E-1-BR</v>
      </c>
      <c r="AD893" s="5" t="s">
        <v>46</v>
      </c>
      <c r="AE893" s="5"/>
      <c r="AF893" s="5"/>
    </row>
    <row r="894" customFormat="false" ht="75" hidden="false" customHeight="true" outlineLevel="0" collapsed="false">
      <c r="A894" s="5" t="s">
        <v>5396</v>
      </c>
      <c r="B894" s="6" t="s">
        <v>5397</v>
      </c>
      <c r="C894" s="5" t="s">
        <v>58</v>
      </c>
      <c r="D894" s="5" t="s">
        <v>35</v>
      </c>
      <c r="E894" s="16"/>
      <c r="F894" s="31" t="s">
        <v>5411</v>
      </c>
      <c r="G894" s="31"/>
      <c r="H894" s="31" t="s">
        <v>5412</v>
      </c>
      <c r="I894" s="5" t="s">
        <v>38</v>
      </c>
      <c r="J894" s="5" t="s">
        <v>52</v>
      </c>
      <c r="K894" s="6" t="s">
        <v>5413</v>
      </c>
      <c r="L894" s="6" t="s">
        <v>5414</v>
      </c>
      <c r="M894" s="5" t="s">
        <v>41</v>
      </c>
      <c r="N894" s="6" t="s">
        <v>5402</v>
      </c>
      <c r="O894" s="7" t="s">
        <v>5409</v>
      </c>
      <c r="P894" s="6"/>
      <c r="Q894" s="5"/>
      <c r="R894" s="8"/>
      <c r="S894" s="8"/>
      <c r="T894" s="8"/>
      <c r="U894" s="8"/>
      <c r="V894" s="8"/>
      <c r="W894" s="8"/>
      <c r="X894" s="8"/>
      <c r="Y894" s="5" t="s">
        <v>4093</v>
      </c>
      <c r="Z894" s="10" t="str">
        <f aca="false">REPLACE(AA894,SEARCH("M5-",AA894),LEN(AB894),AC894)</f>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AA894" s="6" t="s">
        <v>5415</v>
      </c>
      <c r="AB894" s="8" t="str">
        <f aca="false">IF(D894&lt;&gt;"No hacer",CONCATENATE(A894,"-",LEFT(C894),"-",IF(A893&lt;&gt;A894,1,IF(C893=C894,RIGHT(AB893)+1,1))))</f>
        <v>M5-NyO-17a-A-1</v>
      </c>
      <c r="AC894" s="8" t="str">
        <f aca="false">CONCATENATE(AB894,"-BR")</f>
        <v>M5-NyO-17a-A-1-BR</v>
      </c>
      <c r="AD894" s="5" t="s">
        <v>46</v>
      </c>
      <c r="AE894" s="5"/>
      <c r="AF894" s="5"/>
    </row>
    <row r="895" customFormat="false" ht="75" hidden="false" customHeight="true" outlineLevel="0" collapsed="false">
      <c r="A895" s="5" t="s">
        <v>5396</v>
      </c>
      <c r="B895" s="6" t="s">
        <v>5397</v>
      </c>
      <c r="C895" s="5" t="s">
        <v>58</v>
      </c>
      <c r="D895" s="5" t="s">
        <v>35</v>
      </c>
      <c r="E895" s="16"/>
      <c r="F895" s="31" t="s">
        <v>5416</v>
      </c>
      <c r="G895" s="31"/>
      <c r="H895" s="6"/>
      <c r="I895" s="5" t="s">
        <v>38</v>
      </c>
      <c r="J895" s="5" t="s">
        <v>52</v>
      </c>
      <c r="K895" s="6" t="s">
        <v>5417</v>
      </c>
      <c r="L895" s="6" t="s">
        <v>5418</v>
      </c>
      <c r="M895" s="5" t="s">
        <v>41</v>
      </c>
      <c r="N895" s="6" t="s">
        <v>5402</v>
      </c>
      <c r="O895" s="7" t="s">
        <v>5409</v>
      </c>
      <c r="P895" s="6"/>
      <c r="Q895" s="5"/>
      <c r="R895" s="8"/>
      <c r="S895" s="8"/>
      <c r="T895" s="8"/>
      <c r="U895" s="8"/>
      <c r="V895" s="8"/>
      <c r="W895" s="8"/>
      <c r="X895" s="8"/>
      <c r="Y895" s="5" t="s">
        <v>4093</v>
      </c>
      <c r="Z895" s="10" t="str">
        <f aca="false">REPLACE(AA895,SEARCH("M5-",AA895),LEN(AB895),AC895)</f>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AA895" s="6" t="s">
        <v>5419</v>
      </c>
      <c r="AB895" s="8" t="str">
        <f aca="false">IF(D895&lt;&gt;"No hacer",CONCATENATE(A895,"-",LEFT(C895),"-",IF(A894&lt;&gt;A895,1,IF(C894=C895,RIGHT(AB894)+1,1))))</f>
        <v>M5-NyO-17a-A-2</v>
      </c>
      <c r="AC895" s="8" t="str">
        <f aca="false">CONCATENATE(AB895,"-BR")</f>
        <v>M5-NyO-17a-A-2-BR</v>
      </c>
      <c r="AD895" s="5" t="s">
        <v>46</v>
      </c>
      <c r="AE895" s="5"/>
      <c r="AF895" s="5"/>
    </row>
    <row r="896" customFormat="false" ht="75" hidden="false" customHeight="true" outlineLevel="0" collapsed="false">
      <c r="A896" s="5" t="s">
        <v>5396</v>
      </c>
      <c r="B896" s="6" t="s">
        <v>5397</v>
      </c>
      <c r="C896" s="5" t="s">
        <v>58</v>
      </c>
      <c r="D896" s="5" t="s">
        <v>35</v>
      </c>
      <c r="E896" s="5"/>
      <c r="F896" s="31" t="s">
        <v>5420</v>
      </c>
      <c r="G896" s="31"/>
      <c r="H896" s="6"/>
      <c r="I896" s="5" t="s">
        <v>38</v>
      </c>
      <c r="J896" s="5" t="s">
        <v>52</v>
      </c>
      <c r="K896" s="6" t="s">
        <v>5421</v>
      </c>
      <c r="L896" s="6" t="s">
        <v>5422</v>
      </c>
      <c r="M896" s="5" t="s">
        <v>41</v>
      </c>
      <c r="N896" s="6" t="s">
        <v>5402</v>
      </c>
      <c r="O896" s="7" t="s">
        <v>5409</v>
      </c>
      <c r="P896" s="6"/>
      <c r="Q896" s="5"/>
      <c r="R896" s="8"/>
      <c r="S896" s="8"/>
      <c r="T896" s="8"/>
      <c r="U896" s="8"/>
      <c r="V896" s="8"/>
      <c r="W896" s="8"/>
      <c r="X896" s="8"/>
      <c r="Y896" s="5" t="s">
        <v>4093</v>
      </c>
      <c r="Z896" s="10" t="str">
        <f aca="false">REPLACE(AA896,SEARCH("M5-",AA896),LEN(AB896),AC896)</f>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AA896" s="6" t="s">
        <v>5423</v>
      </c>
      <c r="AB896" s="8" t="str">
        <f aca="false">IF(D896&lt;&gt;"No hacer",CONCATENATE(A896,"-",LEFT(C896),"-",IF(A895&lt;&gt;A896,1,IF(C895=C896,RIGHT(AB895)+1,1))))</f>
        <v>M5-NyO-17a-A-3</v>
      </c>
      <c r="AC896" s="8" t="str">
        <f aca="false">CONCATENATE(AB896,"-BR")</f>
        <v>M5-NyO-17a-A-3-BR</v>
      </c>
      <c r="AD896" s="5" t="s">
        <v>46</v>
      </c>
      <c r="AE896" s="5"/>
      <c r="AF896" s="5"/>
    </row>
    <row r="897" customFormat="false" ht="75" hidden="false" customHeight="true" outlineLevel="0" collapsed="false">
      <c r="A897" s="5" t="s">
        <v>5396</v>
      </c>
      <c r="B897" s="6" t="s">
        <v>5397</v>
      </c>
      <c r="C897" s="5" t="s">
        <v>58</v>
      </c>
      <c r="D897" s="5" t="s">
        <v>35</v>
      </c>
      <c r="E897" s="5"/>
      <c r="F897" s="31" t="s">
        <v>5424</v>
      </c>
      <c r="G897" s="31"/>
      <c r="H897" s="31"/>
      <c r="I897" s="5" t="s">
        <v>38</v>
      </c>
      <c r="J897" s="5" t="s">
        <v>52</v>
      </c>
      <c r="K897" s="31" t="s">
        <v>5417</v>
      </c>
      <c r="L897" s="31" t="s">
        <v>5425</v>
      </c>
      <c r="M897" s="5" t="s">
        <v>41</v>
      </c>
      <c r="N897" s="6" t="s">
        <v>5402</v>
      </c>
      <c r="O897" s="7" t="s">
        <v>5409</v>
      </c>
      <c r="P897" s="6"/>
      <c r="Q897" s="5"/>
      <c r="R897" s="8"/>
      <c r="S897" s="8"/>
      <c r="T897" s="8"/>
      <c r="U897" s="8"/>
      <c r="V897" s="8"/>
      <c r="W897" s="8"/>
      <c r="X897" s="8"/>
      <c r="Y897" s="5" t="s">
        <v>4093</v>
      </c>
      <c r="Z897" s="10" t="str">
        <f aca="false">REPLACE(AA897,SEARCH("M5-",AA897),LEN(AB897),AC897)</f>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AA897" s="6" t="s">
        <v>5426</v>
      </c>
      <c r="AB897" s="8" t="str">
        <f aca="false">IF(D897&lt;&gt;"No hacer",CONCATENATE(A897,"-",LEFT(C897),"-",IF(A896&lt;&gt;A897,1,IF(C896=C897,RIGHT(AB896)+1,1))))</f>
        <v>M5-NyO-17a-A-4</v>
      </c>
      <c r="AC897" s="8" t="str">
        <f aca="false">CONCATENATE(AB897,"-BR")</f>
        <v>M5-NyO-17a-A-4-BR</v>
      </c>
      <c r="AD897" s="5" t="s">
        <v>46</v>
      </c>
      <c r="AE897" s="5"/>
      <c r="AF897" s="5"/>
    </row>
    <row r="898" customFormat="false" ht="75" hidden="false" customHeight="true" outlineLevel="0" collapsed="false">
      <c r="A898" s="5" t="s">
        <v>5396</v>
      </c>
      <c r="B898" s="6" t="s">
        <v>5397</v>
      </c>
      <c r="C898" s="5" t="s">
        <v>58</v>
      </c>
      <c r="D898" s="5" t="s">
        <v>35</v>
      </c>
      <c r="E898" s="5"/>
      <c r="F898" s="31" t="s">
        <v>5427</v>
      </c>
      <c r="G898" s="31"/>
      <c r="H898" s="6"/>
      <c r="I898" s="5" t="s">
        <v>38</v>
      </c>
      <c r="J898" s="5" t="s">
        <v>52</v>
      </c>
      <c r="K898" s="6" t="s">
        <v>5421</v>
      </c>
      <c r="L898" s="6" t="s">
        <v>5422</v>
      </c>
      <c r="M898" s="5" t="s">
        <v>41</v>
      </c>
      <c r="N898" s="6" t="s">
        <v>5402</v>
      </c>
      <c r="O898" s="7" t="s">
        <v>5409</v>
      </c>
      <c r="P898" s="6"/>
      <c r="Q898" s="5"/>
      <c r="R898" s="8"/>
      <c r="S898" s="8"/>
      <c r="T898" s="8"/>
      <c r="U898" s="8"/>
      <c r="V898" s="8"/>
      <c r="W898" s="8"/>
      <c r="X898" s="8"/>
      <c r="Y898" s="5" t="s">
        <v>4093</v>
      </c>
      <c r="Z898" s="10" t="str">
        <f aca="false">REPLACE(AA898,SEARCH("M5-",AA898),LEN(AB898),AC898)</f>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AA898" s="6" t="s">
        <v>5428</v>
      </c>
      <c r="AB898" s="8" t="str">
        <f aca="false">IF(D898&lt;&gt;"No hacer",CONCATENATE(A898,"-",LEFT(C898),"-",IF(A897&lt;&gt;A898,1,IF(C897=C898,RIGHT(AB897)+1,1))))</f>
        <v>M5-NyO-17a-A-5</v>
      </c>
      <c r="AC898" s="8" t="str">
        <f aca="false">CONCATENATE(AB898,"-BR")</f>
        <v>M5-NyO-17a-A-5-BR</v>
      </c>
      <c r="AD898" s="5" t="s">
        <v>46</v>
      </c>
      <c r="AE898" s="5"/>
      <c r="AF898" s="5"/>
    </row>
    <row r="899" customFormat="false" ht="75" hidden="false" customHeight="true" outlineLevel="0" collapsed="false">
      <c r="A899" s="5" t="s">
        <v>5429</v>
      </c>
      <c r="B899" s="6" t="s">
        <v>5430</v>
      </c>
      <c r="C899" s="5" t="s">
        <v>34</v>
      </c>
      <c r="D899" s="5" t="s">
        <v>35</v>
      </c>
      <c r="E899" s="5"/>
      <c r="F899" s="6" t="s">
        <v>5431</v>
      </c>
      <c r="G899" s="6"/>
      <c r="H899" s="6"/>
      <c r="I899" s="5" t="s">
        <v>38</v>
      </c>
      <c r="J899" s="5" t="s">
        <v>116</v>
      </c>
      <c r="K899" s="6" t="s">
        <v>5432</v>
      </c>
      <c r="L899" s="6" t="s">
        <v>5433</v>
      </c>
      <c r="M899" s="11" t="s">
        <v>41</v>
      </c>
      <c r="N899" s="9" t="s">
        <v>5434</v>
      </c>
      <c r="O899" s="7" t="s">
        <v>5435</v>
      </c>
      <c r="P899" s="7"/>
      <c r="Q899" s="5"/>
      <c r="R899" s="8"/>
      <c r="S899" s="8"/>
      <c r="T899" s="8"/>
      <c r="U899" s="8"/>
      <c r="V899" s="8"/>
      <c r="W899" s="8"/>
      <c r="X899" s="8"/>
      <c r="Y899" s="5" t="s">
        <v>4093</v>
      </c>
      <c r="Z899" s="10" t="str">
        <f aca="false">REPLACE(AA899,SEARCH("M5-",AA899),LEN(AB899),AC899)</f>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AA899" s="6" t="s">
        <v>5436</v>
      </c>
      <c r="AB899" s="8" t="str">
        <f aca="false">IF(D899&lt;&gt;"No hacer",CONCATENATE(A899,"-",LEFT(C899),"-",IF(A898&lt;&gt;A899,1,IF(C898=C899,RIGHT(AB898)+1,1))))</f>
        <v>M5-NyO-17b-I-1</v>
      </c>
      <c r="AC899" s="8" t="str">
        <f aca="false">CONCATENATE(AB899,"-BR")</f>
        <v>M5-NyO-17b-I-1-BR</v>
      </c>
      <c r="AD899" s="5" t="s">
        <v>46</v>
      </c>
      <c r="AE899" s="5"/>
      <c r="AF899" s="5"/>
    </row>
    <row r="900" customFormat="false" ht="75" hidden="false" customHeight="true" outlineLevel="0" collapsed="false">
      <c r="A900" s="5" t="s">
        <v>5429</v>
      </c>
      <c r="B900" s="6" t="s">
        <v>5430</v>
      </c>
      <c r="C900" s="5" t="s">
        <v>34</v>
      </c>
      <c r="D900" s="5" t="s">
        <v>35</v>
      </c>
      <c r="E900" s="5"/>
      <c r="F900" s="6" t="s">
        <v>5437</v>
      </c>
      <c r="G900" s="6"/>
      <c r="H900" s="6"/>
      <c r="I900" s="5" t="s">
        <v>38</v>
      </c>
      <c r="J900" s="5" t="s">
        <v>116</v>
      </c>
      <c r="K900" s="6" t="s">
        <v>5438</v>
      </c>
      <c r="L900" s="6" t="s">
        <v>5433</v>
      </c>
      <c r="M900" s="11" t="s">
        <v>41</v>
      </c>
      <c r="N900" s="7" t="s">
        <v>5434</v>
      </c>
      <c r="O900" s="7" t="s">
        <v>5439</v>
      </c>
      <c r="P900" s="6"/>
      <c r="Q900" s="5"/>
      <c r="R900" s="8"/>
      <c r="S900" s="8"/>
      <c r="T900" s="8"/>
      <c r="U900" s="8"/>
      <c r="V900" s="8"/>
      <c r="W900" s="8"/>
      <c r="X900" s="8"/>
      <c r="Y900" s="5" t="s">
        <v>4093</v>
      </c>
      <c r="Z900" s="10" t="str">
        <f aca="false">REPLACE(AA900,SEARCH("M5-",AA900),LEN(AB900),AC900)</f>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AA900" s="6" t="s">
        <v>5440</v>
      </c>
      <c r="AB900" s="8" t="str">
        <f aca="false">IF(D900&lt;&gt;"No hacer",CONCATENATE(A900,"-",LEFT(C900),"-",IF(A899&lt;&gt;A900,1,IF(C899=C900,RIGHT(AB899)+1,1))))</f>
        <v>M5-NyO-17b-I-2</v>
      </c>
      <c r="AC900" s="8" t="str">
        <f aca="false">CONCATENATE(AB900,"-BR")</f>
        <v>M5-NyO-17b-I-2-BR</v>
      </c>
      <c r="AD900" s="5" t="s">
        <v>46</v>
      </c>
      <c r="AE900" s="5"/>
      <c r="AF900" s="5"/>
    </row>
    <row r="901" customFormat="false" ht="75" hidden="false" customHeight="true" outlineLevel="0" collapsed="false">
      <c r="A901" s="5" t="s">
        <v>5429</v>
      </c>
      <c r="B901" s="6" t="s">
        <v>5430</v>
      </c>
      <c r="C901" s="5" t="s">
        <v>48</v>
      </c>
      <c r="D901" s="5" t="s">
        <v>35</v>
      </c>
      <c r="E901" s="5"/>
      <c r="F901" s="6" t="s">
        <v>5441</v>
      </c>
      <c r="G901" s="6"/>
      <c r="H901" s="6"/>
      <c r="I901" s="5" t="s">
        <v>38</v>
      </c>
      <c r="J901" s="5" t="s">
        <v>592</v>
      </c>
      <c r="K901" s="6" t="s">
        <v>5442</v>
      </c>
      <c r="L901" s="6" t="s">
        <v>5443</v>
      </c>
      <c r="M901" s="11" t="s">
        <v>41</v>
      </c>
      <c r="N901" s="8" t="s">
        <v>5434</v>
      </c>
      <c r="O901" s="8" t="s">
        <v>5444</v>
      </c>
      <c r="P901" s="6"/>
      <c r="Q901" s="5"/>
      <c r="R901" s="8"/>
      <c r="S901" s="8"/>
      <c r="T901" s="8"/>
      <c r="U901" s="8"/>
      <c r="V901" s="8"/>
      <c r="W901" s="8"/>
      <c r="X901" s="8"/>
      <c r="Y901" s="5" t="s">
        <v>4093</v>
      </c>
      <c r="Z901" s="10" t="str">
        <f aca="false">REPLACE(AA901,SEARCH("M5-",AA901),LEN(AB901),AC901)</f>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AA901" s="6" t="s">
        <v>5445</v>
      </c>
      <c r="AB901" s="8" t="str">
        <f aca="false">IF(D901&lt;&gt;"No hacer",CONCATENATE(A901,"-",LEFT(C901),"-",IF(A900&lt;&gt;A901,1,IF(C900=C901,RIGHT(AB900)+1,1))))</f>
        <v>M5-NyO-17b-E-1</v>
      </c>
      <c r="AC901" s="8" t="str">
        <f aca="false">CONCATENATE(AB901,"-BR")</f>
        <v>M5-NyO-17b-E-1-BR</v>
      </c>
      <c r="AD901" s="5" t="s">
        <v>46</v>
      </c>
      <c r="AE901" s="5"/>
      <c r="AF901" s="5"/>
    </row>
    <row r="902" customFormat="false" ht="75" hidden="false" customHeight="true" outlineLevel="0" collapsed="false">
      <c r="A902" s="5" t="s">
        <v>5446</v>
      </c>
      <c r="B902" s="6" t="s">
        <v>5447</v>
      </c>
      <c r="C902" s="5" t="s">
        <v>34</v>
      </c>
      <c r="D902" s="5" t="s">
        <v>35</v>
      </c>
      <c r="E902" s="5"/>
      <c r="F902" s="6" t="s">
        <v>5448</v>
      </c>
      <c r="G902" s="6"/>
      <c r="H902" s="6"/>
      <c r="I902" s="5" t="s">
        <v>38</v>
      </c>
      <c r="J902" s="5" t="s">
        <v>2053</v>
      </c>
      <c r="K902" s="6" t="s">
        <v>5449</v>
      </c>
      <c r="L902" s="6" t="s">
        <v>5450</v>
      </c>
      <c r="M902" s="11" t="s">
        <v>41</v>
      </c>
      <c r="N902" s="6" t="s">
        <v>5451</v>
      </c>
      <c r="O902" s="7" t="s">
        <v>5452</v>
      </c>
      <c r="P902" s="7" t="s">
        <v>5453</v>
      </c>
      <c r="Q902" s="6"/>
      <c r="R902" s="6"/>
      <c r="S902" s="6"/>
      <c r="T902" s="8"/>
      <c r="U902" s="8"/>
      <c r="V902" s="8"/>
      <c r="W902" s="8"/>
      <c r="X902" s="8"/>
      <c r="Y902" s="5" t="s">
        <v>4093</v>
      </c>
      <c r="Z902" s="10" t="str">
        <f aca="false">REPLACE(AA902,SEARCH("M5-",AA902),LEN(AB902),AC902)</f>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AA902" s="6" t="s">
        <v>5454</v>
      </c>
      <c r="AB902" s="8" t="str">
        <f aca="false">IF(D902&lt;&gt;"No hacer",CONCATENATE(A902,"-",LEFT(C902),"-",IF(A901&lt;&gt;A902,1,IF(C901=C902,RIGHT(AB901)+1,1))))</f>
        <v>M5-NyO-17c-I-1</v>
      </c>
      <c r="AC902" s="8" t="str">
        <f aca="false">CONCATENATE(AB902,"-BR")</f>
        <v>M5-NyO-17c-I-1-BR</v>
      </c>
      <c r="AD902" s="5" t="s">
        <v>46</v>
      </c>
      <c r="AE902" s="5"/>
      <c r="AF902" s="5"/>
    </row>
    <row r="903" customFormat="false" ht="75" hidden="false" customHeight="true" outlineLevel="0" collapsed="false">
      <c r="A903" s="5" t="s">
        <v>5446</v>
      </c>
      <c r="B903" s="6" t="s">
        <v>5447</v>
      </c>
      <c r="C903" s="5" t="s">
        <v>48</v>
      </c>
      <c r="D903" s="5" t="s">
        <v>35</v>
      </c>
      <c r="E903" s="5"/>
      <c r="F903" s="6" t="s">
        <v>5455</v>
      </c>
      <c r="G903" s="6"/>
      <c r="H903" s="6"/>
      <c r="I903" s="5" t="s">
        <v>38</v>
      </c>
      <c r="J903" s="5" t="s">
        <v>52</v>
      </c>
      <c r="K903" s="6" t="s">
        <v>5456</v>
      </c>
      <c r="L903" s="6" t="s">
        <v>5457</v>
      </c>
      <c r="M903" s="11" t="s">
        <v>41</v>
      </c>
      <c r="N903" s="6" t="s">
        <v>5451</v>
      </c>
      <c r="O903" s="7" t="s">
        <v>5458</v>
      </c>
      <c r="P903" s="7" t="s">
        <v>5459</v>
      </c>
      <c r="Q903" s="6"/>
      <c r="R903" s="6"/>
      <c r="S903" s="6"/>
      <c r="T903" s="8"/>
      <c r="U903" s="8"/>
      <c r="V903" s="8"/>
      <c r="W903" s="8"/>
      <c r="X903" s="8"/>
      <c r="Y903" s="5" t="s">
        <v>4093</v>
      </c>
      <c r="Z903" s="10" t="str">
        <f aca="false">REPLACE(AA903,SEARCH("M5-",AA903),LEN(AB903),AC903)</f>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AA903" s="6" t="s">
        <v>5460</v>
      </c>
      <c r="AB903" s="8" t="str">
        <f aca="false">IF(D903&lt;&gt;"No hacer",CONCATENATE(A903,"-",LEFT(C903),"-",IF(A902&lt;&gt;A903,1,IF(C902=C903,RIGHT(AB902)+1,1))))</f>
        <v>M5-NyO-17c-E-1</v>
      </c>
      <c r="AC903" s="8" t="str">
        <f aca="false">CONCATENATE(AB903,"-BR")</f>
        <v>M5-NyO-17c-E-1-BR</v>
      </c>
      <c r="AD903" s="5" t="s">
        <v>46</v>
      </c>
      <c r="AE903" s="5"/>
      <c r="AF903" s="5"/>
    </row>
    <row r="904" customFormat="false" ht="75" hidden="false" customHeight="true" outlineLevel="0" collapsed="false">
      <c r="A904" s="5" t="s">
        <v>5446</v>
      </c>
      <c r="B904" s="6" t="s">
        <v>5447</v>
      </c>
      <c r="C904" s="5" t="s">
        <v>58</v>
      </c>
      <c r="D904" s="5" t="s">
        <v>35</v>
      </c>
      <c r="E904" s="5"/>
      <c r="F904" s="6" t="s">
        <v>5461</v>
      </c>
      <c r="G904" s="6"/>
      <c r="H904" s="6"/>
      <c r="I904" s="5" t="s">
        <v>38</v>
      </c>
      <c r="J904" s="5" t="s">
        <v>52</v>
      </c>
      <c r="K904" s="6" t="s">
        <v>5462</v>
      </c>
      <c r="L904" s="6" t="s">
        <v>5463</v>
      </c>
      <c r="M904" s="11" t="s">
        <v>41</v>
      </c>
      <c r="N904" s="6" t="s">
        <v>5451</v>
      </c>
      <c r="O904" s="6" t="s">
        <v>5464</v>
      </c>
      <c r="P904" s="6"/>
      <c r="Q904" s="6"/>
      <c r="R904" s="6"/>
      <c r="S904" s="6"/>
      <c r="T904" s="6"/>
      <c r="U904" s="6"/>
      <c r="V904" s="6"/>
      <c r="W904" s="6"/>
      <c r="X904" s="6"/>
      <c r="Y904" s="5" t="s">
        <v>4093</v>
      </c>
      <c r="Z904" s="10" t="str">
        <f aca="false">REPLACE(AA904,SEARCH("M5-",AA904),LEN(AB904),AC904)</f>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4" s="6" t="s">
        <v>5465</v>
      </c>
      <c r="AB904" s="8" t="str">
        <f aca="false">IF(D904&lt;&gt;"No hacer",CONCATENATE(A904,"-",LEFT(C904),"-",IF(A903&lt;&gt;A904,1,IF(C903=C904,RIGHT(AB903)+1,1))))</f>
        <v>M5-NyO-17c-A-1</v>
      </c>
      <c r="AC904" s="8" t="str">
        <f aca="false">CONCATENATE(AB904,"-BR")</f>
        <v>M5-NyO-17c-A-1-BR</v>
      </c>
      <c r="AD904" s="5" t="s">
        <v>46</v>
      </c>
      <c r="AE904" s="5"/>
      <c r="AF904" s="5"/>
    </row>
    <row r="905" customFormat="false" ht="75" hidden="false" customHeight="true" outlineLevel="0" collapsed="false">
      <c r="A905" s="5" t="s">
        <v>5446</v>
      </c>
      <c r="B905" s="6" t="s">
        <v>5447</v>
      </c>
      <c r="C905" s="5" t="s">
        <v>58</v>
      </c>
      <c r="D905" s="5" t="s">
        <v>35</v>
      </c>
      <c r="E905" s="5"/>
      <c r="F905" s="6" t="s">
        <v>5466</v>
      </c>
      <c r="G905" s="6"/>
      <c r="H905" s="6"/>
      <c r="I905" s="11" t="s">
        <v>38</v>
      </c>
      <c r="J905" s="5" t="s">
        <v>52</v>
      </c>
      <c r="K905" s="6" t="s">
        <v>5467</v>
      </c>
      <c r="L905" s="6" t="s">
        <v>5463</v>
      </c>
      <c r="M905" s="11" t="s">
        <v>41</v>
      </c>
      <c r="N905" s="6" t="s">
        <v>5451</v>
      </c>
      <c r="O905" s="6" t="s">
        <v>5468</v>
      </c>
      <c r="P905" s="6"/>
      <c r="Q905" s="6"/>
      <c r="R905" s="6"/>
      <c r="S905" s="6"/>
      <c r="T905" s="6"/>
      <c r="U905" s="6"/>
      <c r="V905" s="6"/>
      <c r="W905" s="6"/>
      <c r="X905" s="6"/>
      <c r="Y905" s="5" t="s">
        <v>4093</v>
      </c>
      <c r="Z905" s="10" t="str">
        <f aca="false">REPLACE(AA905,SEARCH("M5-",AA905),LEN(AB905),AC905)</f>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AA905" s="6" t="s">
        <v>5469</v>
      </c>
      <c r="AB905" s="8" t="str">
        <f aca="false">IF(D905&lt;&gt;"No hacer",CONCATENATE(A905,"-",LEFT(C905),"-",IF(A904&lt;&gt;A905,1,IF(C904=C905,RIGHT(AB904)+1,1))))</f>
        <v>M5-NyO-17c-A-2</v>
      </c>
      <c r="AC905" s="8" t="str">
        <f aca="false">CONCATENATE(AB905,"-BR")</f>
        <v>M5-NyO-17c-A-2-BR</v>
      </c>
      <c r="AD905" s="5" t="s">
        <v>46</v>
      </c>
      <c r="AE905" s="5"/>
      <c r="AF905" s="5"/>
    </row>
    <row r="906" customFormat="false" ht="75" hidden="false" customHeight="true" outlineLevel="0" collapsed="false">
      <c r="A906" s="5" t="s">
        <v>5446</v>
      </c>
      <c r="B906" s="6" t="s">
        <v>5447</v>
      </c>
      <c r="C906" s="5" t="s">
        <v>58</v>
      </c>
      <c r="D906" s="5" t="s">
        <v>35</v>
      </c>
      <c r="E906" s="5"/>
      <c r="F906" s="6" t="s">
        <v>5470</v>
      </c>
      <c r="G906" s="6"/>
      <c r="H906" s="6"/>
      <c r="I906" s="11" t="s">
        <v>38</v>
      </c>
      <c r="J906" s="5" t="s">
        <v>52</v>
      </c>
      <c r="K906" s="6" t="s">
        <v>5471</v>
      </c>
      <c r="L906" s="6" t="s">
        <v>5463</v>
      </c>
      <c r="M906" s="11" t="s">
        <v>41</v>
      </c>
      <c r="N906" s="6" t="s">
        <v>5451</v>
      </c>
      <c r="O906" s="6" t="s">
        <v>5472</v>
      </c>
      <c r="P906" s="6"/>
      <c r="Q906" s="6"/>
      <c r="R906" s="6"/>
      <c r="S906" s="6"/>
      <c r="T906" s="6"/>
      <c r="U906" s="6"/>
      <c r="V906" s="6"/>
      <c r="W906" s="6"/>
      <c r="X906" s="6"/>
      <c r="Y906" s="5" t="s">
        <v>4093</v>
      </c>
      <c r="Z906" s="10" t="str">
        <f aca="false">REPLACE(AA906,SEARCH("M5-",AA906),LEN(AB906),AC906)</f>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AA906" s="6" t="s">
        <v>5473</v>
      </c>
      <c r="AB906" s="8" t="str">
        <f aca="false">IF(D906&lt;&gt;"No hacer",CONCATENATE(A906,"-",LEFT(C906),"-",IF(A905&lt;&gt;A906,1,IF(C905=C906,RIGHT(AB905)+1,1))))</f>
        <v>M5-NyO-17c-A-3</v>
      </c>
      <c r="AC906" s="8" t="str">
        <f aca="false">CONCATENATE(AB906,"-BR")</f>
        <v>M5-NyO-17c-A-3-BR</v>
      </c>
      <c r="AD906" s="5" t="s">
        <v>46</v>
      </c>
      <c r="AE906" s="5"/>
      <c r="AF906" s="5"/>
    </row>
    <row r="907" customFormat="false" ht="75" hidden="false" customHeight="true" outlineLevel="0" collapsed="false">
      <c r="A907" s="5" t="s">
        <v>5446</v>
      </c>
      <c r="B907" s="6" t="s">
        <v>5447</v>
      </c>
      <c r="C907" s="5" t="s">
        <v>58</v>
      </c>
      <c r="D907" s="5" t="s">
        <v>35</v>
      </c>
      <c r="E907" s="5"/>
      <c r="F907" s="6" t="s">
        <v>5474</v>
      </c>
      <c r="G907" s="6"/>
      <c r="H907" s="6"/>
      <c r="I907" s="11" t="s">
        <v>38</v>
      </c>
      <c r="J907" s="5" t="s">
        <v>52</v>
      </c>
      <c r="K907" s="6" t="s">
        <v>5471</v>
      </c>
      <c r="L907" s="6" t="s">
        <v>5475</v>
      </c>
      <c r="M907" s="5" t="s">
        <v>41</v>
      </c>
      <c r="N907" s="6" t="s">
        <v>5451</v>
      </c>
      <c r="O907" s="6" t="s">
        <v>5476</v>
      </c>
      <c r="P907" s="6"/>
      <c r="Q907" s="6"/>
      <c r="R907" s="6"/>
      <c r="S907" s="6"/>
      <c r="T907" s="6"/>
      <c r="U907" s="6"/>
      <c r="V907" s="6"/>
      <c r="W907" s="6"/>
      <c r="X907" s="6"/>
      <c r="Y907" s="5" t="s">
        <v>4093</v>
      </c>
      <c r="Z907" s="10" t="str">
        <f aca="false">REPLACE(AA907,SEARCH("M5-",AA907),LEN(AB907),AC907)</f>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7" s="6" t="s">
        <v>5477</v>
      </c>
      <c r="AB907" s="8" t="str">
        <f aca="false">IF(D907&lt;&gt;"No hacer",CONCATENATE(A907,"-",LEFT(C907),"-",IF(A906&lt;&gt;A907,1,IF(C906=C907,RIGHT(AB906)+1,1))))</f>
        <v>M5-NyO-17c-A-4</v>
      </c>
      <c r="AC907" s="8" t="str">
        <f aca="false">CONCATENATE(AB907,"-BR")</f>
        <v>M5-NyO-17c-A-4-BR</v>
      </c>
      <c r="AD907" s="5" t="s">
        <v>46</v>
      </c>
      <c r="AE907" s="5"/>
      <c r="AF907" s="5"/>
    </row>
    <row r="908" customFormat="false" ht="75" hidden="false" customHeight="true" outlineLevel="0" collapsed="false">
      <c r="A908" s="5" t="s">
        <v>5446</v>
      </c>
      <c r="B908" s="6" t="s">
        <v>5447</v>
      </c>
      <c r="C908" s="5" t="s">
        <v>58</v>
      </c>
      <c r="D908" s="5" t="s">
        <v>35</v>
      </c>
      <c r="E908" s="5"/>
      <c r="F908" s="6" t="s">
        <v>5478</v>
      </c>
      <c r="G908" s="6"/>
      <c r="H908" s="6"/>
      <c r="I908" s="11" t="s">
        <v>38</v>
      </c>
      <c r="J908" s="5" t="s">
        <v>52</v>
      </c>
      <c r="K908" s="6" t="s">
        <v>5471</v>
      </c>
      <c r="L908" s="6" t="s">
        <v>5475</v>
      </c>
      <c r="M908" s="5" t="s">
        <v>41</v>
      </c>
      <c r="N908" s="6" t="s">
        <v>5451</v>
      </c>
      <c r="O908" s="6" t="s">
        <v>5479</v>
      </c>
      <c r="P908" s="6"/>
      <c r="Q908" s="6"/>
      <c r="R908" s="6"/>
      <c r="S908" s="6"/>
      <c r="T908" s="6"/>
      <c r="U908" s="6"/>
      <c r="V908" s="6"/>
      <c r="W908" s="6"/>
      <c r="X908" s="6"/>
      <c r="Y908" s="5" t="s">
        <v>4093</v>
      </c>
      <c r="Z908" s="10" t="str">
        <f aca="false">REPLACE(AA908,SEARCH("M5-",AA908),LEN(AB908),AC908)</f>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AA908" s="6" t="s">
        <v>5480</v>
      </c>
      <c r="AB908" s="8" t="str">
        <f aca="false">IF(D908&lt;&gt;"No hacer",CONCATENATE(A908,"-",LEFT(C908),"-",IF(A907&lt;&gt;A908,1,IF(C907=C908,RIGHT(AB907)+1,1))))</f>
        <v>M5-NyO-17c-A-5</v>
      </c>
      <c r="AC908" s="8" t="str">
        <f aca="false">CONCATENATE(AB908,"-BR")</f>
        <v>M5-NyO-17c-A-5-BR</v>
      </c>
      <c r="AD908" s="5" t="s">
        <v>46</v>
      </c>
      <c r="AE908" s="5"/>
      <c r="AF908" s="5"/>
    </row>
    <row r="909" customFormat="false" ht="75" hidden="false" customHeight="true" outlineLevel="0" collapsed="false">
      <c r="A909" s="5" t="s">
        <v>5481</v>
      </c>
      <c r="B909" s="6" t="s">
        <v>5482</v>
      </c>
      <c r="C909" s="5" t="s">
        <v>34</v>
      </c>
      <c r="D909" s="5" t="s">
        <v>35</v>
      </c>
      <c r="E909" s="5"/>
      <c r="F909" s="7" t="s">
        <v>5483</v>
      </c>
      <c r="G909" s="7"/>
      <c r="H909" s="7"/>
      <c r="I909" s="11" t="s">
        <v>38</v>
      </c>
      <c r="J909" s="5" t="s">
        <v>39</v>
      </c>
      <c r="K909" s="6" t="s">
        <v>5484</v>
      </c>
      <c r="L909" s="6" t="s">
        <v>5485</v>
      </c>
      <c r="M909" s="5" t="s">
        <v>41</v>
      </c>
      <c r="N909" s="6" t="s">
        <v>5486</v>
      </c>
      <c r="O909" s="7" t="s">
        <v>5487</v>
      </c>
      <c r="P909" s="8"/>
      <c r="Q909" s="5"/>
      <c r="R909" s="8"/>
      <c r="S909" s="8"/>
      <c r="T909" s="8"/>
      <c r="U909" s="8"/>
      <c r="V909" s="8"/>
      <c r="W909" s="8"/>
      <c r="X909" s="8"/>
      <c r="Y909" s="5" t="s">
        <v>4093</v>
      </c>
      <c r="Z909" s="10" t="str">
        <f aca="false">REPLACE(AA909,SEARCH("M5-",AA909),LEN(AB909),AC909)</f>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AA909" s="10" t="s">
        <v>5488</v>
      </c>
      <c r="AB909" s="8" t="str">
        <f aca="false">IF(D909&lt;&gt;"No hacer",CONCATENATE(A909,"-",LEFT(C909),"-",IF(A908&lt;&gt;A909,1,IF(C908=C909,RIGHT(AB908)+1,1))))</f>
        <v>M5-NyO-18a-I-1</v>
      </c>
      <c r="AC909" s="8" t="str">
        <f aca="false">CONCATENATE(AB909,"-BR")</f>
        <v>M5-NyO-18a-I-1-BR</v>
      </c>
      <c r="AD909" s="5" t="s">
        <v>46</v>
      </c>
      <c r="AE909" s="5"/>
      <c r="AF909" s="5"/>
    </row>
    <row r="910" customFormat="false" ht="75" hidden="false" customHeight="true" outlineLevel="0" collapsed="false">
      <c r="A910" s="5" t="s">
        <v>5481</v>
      </c>
      <c r="B910" s="6" t="s">
        <v>5482</v>
      </c>
      <c r="C910" s="5" t="s">
        <v>48</v>
      </c>
      <c r="D910" s="5" t="s">
        <v>35</v>
      </c>
      <c r="E910" s="5"/>
      <c r="F910" s="6" t="s">
        <v>5489</v>
      </c>
      <c r="G910" s="6"/>
      <c r="H910" s="6"/>
      <c r="I910" s="5" t="s">
        <v>38</v>
      </c>
      <c r="J910" s="5" t="s">
        <v>52</v>
      </c>
      <c r="K910" s="6" t="s">
        <v>5490</v>
      </c>
      <c r="L910" s="6" t="s">
        <v>5491</v>
      </c>
      <c r="M910" s="5" t="s">
        <v>41</v>
      </c>
      <c r="N910" s="6" t="s">
        <v>5486</v>
      </c>
      <c r="O910" s="7" t="s">
        <v>5492</v>
      </c>
      <c r="P910" s="8" t="s">
        <v>5493</v>
      </c>
      <c r="Q910" s="5"/>
      <c r="R910" s="8"/>
      <c r="S910" s="8"/>
      <c r="T910" s="8"/>
      <c r="U910" s="8"/>
      <c r="V910" s="8"/>
      <c r="W910" s="8"/>
      <c r="X910" s="8"/>
      <c r="Y910" s="5" t="s">
        <v>4093</v>
      </c>
      <c r="Z910" s="10" t="str">
        <f aca="false">REPLACE(AA910,SEARCH("M5-",AA910),LEN(AB910),AC910)</f>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AA910" s="6" t="s">
        <v>5494</v>
      </c>
      <c r="AB910" s="8" t="str">
        <f aca="false">IF(D910&lt;&gt;"No hacer",CONCATENATE(A910,"-",LEFT(C910),"-",IF(A909&lt;&gt;A910,1,IF(C909=C910,RIGHT(AB909)+1,1))))</f>
        <v>M5-NyO-18a-E-1</v>
      </c>
      <c r="AC910" s="8" t="str">
        <f aca="false">CONCATENATE(AB910,"-BR")</f>
        <v>M5-NyO-18a-E-1-BR</v>
      </c>
      <c r="AD910" s="5" t="s">
        <v>46</v>
      </c>
      <c r="AE910" s="5"/>
      <c r="AF910" s="5"/>
    </row>
    <row r="911" customFormat="false" ht="75" hidden="false" customHeight="true" outlineLevel="0" collapsed="false">
      <c r="A911" s="5" t="s">
        <v>5481</v>
      </c>
      <c r="B911" s="6" t="s">
        <v>5482</v>
      </c>
      <c r="C911" s="5" t="s">
        <v>58</v>
      </c>
      <c r="D911" s="5" t="s">
        <v>35</v>
      </c>
      <c r="E911" s="5"/>
      <c r="F911" s="6" t="s">
        <v>5495</v>
      </c>
      <c r="G911" s="6"/>
      <c r="H911" s="6"/>
      <c r="I911" s="5" t="s">
        <v>38</v>
      </c>
      <c r="J911" s="5" t="s">
        <v>52</v>
      </c>
      <c r="K911" s="6" t="s">
        <v>5496</v>
      </c>
      <c r="L911" s="6" t="s">
        <v>5491</v>
      </c>
      <c r="M911" s="5" t="s">
        <v>41</v>
      </c>
      <c r="N911" s="6" t="s">
        <v>5486</v>
      </c>
      <c r="O911" s="7" t="s">
        <v>5497</v>
      </c>
      <c r="P911" s="8" t="s">
        <v>5493</v>
      </c>
      <c r="Q911" s="5"/>
      <c r="R911" s="8"/>
      <c r="S911" s="8"/>
      <c r="T911" s="8"/>
      <c r="U911" s="8"/>
      <c r="V911" s="8"/>
      <c r="W911" s="8"/>
      <c r="X911" s="8"/>
      <c r="Y911" s="5" t="s">
        <v>4093</v>
      </c>
      <c r="Z911" s="10" t="str">
        <f aca="false">REPLACE(AA911,SEARCH("M5-",AA911),LEN(AB911),AC911)</f>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AA911" s="6" t="s">
        <v>5498</v>
      </c>
      <c r="AB911" s="8" t="str">
        <f aca="false">IF(D911&lt;&gt;"No hacer",CONCATENATE(A911,"-",LEFT(C911),"-",IF(A910&lt;&gt;A911,1,IF(C910=C911,RIGHT(AB910)+1,1))))</f>
        <v>M5-NyO-18a-A-1</v>
      </c>
      <c r="AC911" s="8" t="str">
        <f aca="false">CONCATENATE(AB911,"-BR")</f>
        <v>M5-NyO-18a-A-1-BR</v>
      </c>
      <c r="AD911" s="5" t="s">
        <v>46</v>
      </c>
      <c r="AE911" s="5"/>
      <c r="AF911" s="5"/>
    </row>
    <row r="912" customFormat="false" ht="75" hidden="false" customHeight="true" outlineLevel="0" collapsed="false">
      <c r="A912" s="5" t="s">
        <v>5481</v>
      </c>
      <c r="B912" s="6" t="s">
        <v>5482</v>
      </c>
      <c r="C912" s="5" t="s">
        <v>58</v>
      </c>
      <c r="D912" s="5" t="s">
        <v>35</v>
      </c>
      <c r="E912" s="5"/>
      <c r="F912" s="6" t="s">
        <v>5499</v>
      </c>
      <c r="G912" s="6"/>
      <c r="H912" s="6"/>
      <c r="I912" s="5" t="s">
        <v>38</v>
      </c>
      <c r="J912" s="5" t="s">
        <v>52</v>
      </c>
      <c r="K912" s="6" t="s">
        <v>5500</v>
      </c>
      <c r="L912" s="6" t="s">
        <v>5491</v>
      </c>
      <c r="M912" s="5" t="s">
        <v>41</v>
      </c>
      <c r="N912" s="6" t="s">
        <v>5486</v>
      </c>
      <c r="O912" s="7" t="s">
        <v>5501</v>
      </c>
      <c r="P912" s="8" t="s">
        <v>5493</v>
      </c>
      <c r="Q912" s="5"/>
      <c r="R912" s="8"/>
      <c r="S912" s="8"/>
      <c r="T912" s="8"/>
      <c r="U912" s="8"/>
      <c r="V912" s="8"/>
      <c r="W912" s="8"/>
      <c r="X912" s="8"/>
      <c r="Y912" s="5" t="s">
        <v>4093</v>
      </c>
      <c r="Z912" s="10" t="str">
        <f aca="false">REPLACE(AA912,SEARCH("M5-",AA912),LEN(AB912),AC912)</f>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AA912" s="6" t="s">
        <v>5502</v>
      </c>
      <c r="AB912" s="8" t="str">
        <f aca="false">IF(D912&lt;&gt;"No hacer",CONCATENATE(A912,"-",LEFT(C912),"-",IF(A911&lt;&gt;A912,1,IF(C911=C912,RIGHT(AB911)+1,1))))</f>
        <v>M5-NyO-18a-A-2</v>
      </c>
      <c r="AC912" s="8" t="str">
        <f aca="false">CONCATENATE(AB912,"-BR")</f>
        <v>M5-NyO-18a-A-2-BR</v>
      </c>
      <c r="AD912" s="5" t="s">
        <v>46</v>
      </c>
      <c r="AE912" s="5"/>
      <c r="AF912" s="5"/>
    </row>
    <row r="913" customFormat="false" ht="75" hidden="false" customHeight="true" outlineLevel="0" collapsed="false">
      <c r="A913" s="5" t="s">
        <v>5481</v>
      </c>
      <c r="B913" s="6" t="s">
        <v>5482</v>
      </c>
      <c r="C913" s="5" t="s">
        <v>58</v>
      </c>
      <c r="D913" s="5" t="s">
        <v>35</v>
      </c>
      <c r="E913" s="5"/>
      <c r="F913" s="6" t="s">
        <v>5503</v>
      </c>
      <c r="G913" s="6"/>
      <c r="H913" s="6"/>
      <c r="I913" s="5" t="s">
        <v>38</v>
      </c>
      <c r="J913" s="5" t="s">
        <v>52</v>
      </c>
      <c r="K913" s="6" t="s">
        <v>5504</v>
      </c>
      <c r="L913" s="6" t="s">
        <v>5491</v>
      </c>
      <c r="M913" s="5" t="s">
        <v>41</v>
      </c>
      <c r="N913" s="6" t="s">
        <v>5486</v>
      </c>
      <c r="O913" s="7" t="s">
        <v>5505</v>
      </c>
      <c r="P913" s="8" t="s">
        <v>5493</v>
      </c>
      <c r="Q913" s="5"/>
      <c r="R913" s="8"/>
      <c r="S913" s="8"/>
      <c r="T913" s="8"/>
      <c r="U913" s="8"/>
      <c r="V913" s="8"/>
      <c r="W913" s="8"/>
      <c r="X913" s="8"/>
      <c r="Y913" s="5" t="s">
        <v>4093</v>
      </c>
      <c r="Z913" s="10" t="str">
        <f aca="false">REPLACE(AA913,SEARCH("M5-",AA913),LEN(AB913),AC913)</f>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AA913" s="6" t="s">
        <v>5506</v>
      </c>
      <c r="AB913" s="8" t="str">
        <f aca="false">IF(D913&lt;&gt;"No hacer",CONCATENATE(A913,"-",LEFT(C913),"-",IF(A912&lt;&gt;A913,1,IF(C912=C913,RIGHT(AB912)+1,1))))</f>
        <v>M5-NyO-18a-A-3</v>
      </c>
      <c r="AC913" s="8" t="str">
        <f aca="false">CONCATENATE(AB913,"-BR")</f>
        <v>M5-NyO-18a-A-3-BR</v>
      </c>
      <c r="AD913" s="5" t="s">
        <v>46</v>
      </c>
      <c r="AE913" s="5"/>
      <c r="AF913" s="5"/>
    </row>
    <row r="914" customFormat="false" ht="75" hidden="false" customHeight="true" outlineLevel="0" collapsed="false">
      <c r="A914" s="5" t="s">
        <v>5481</v>
      </c>
      <c r="B914" s="6" t="s">
        <v>5482</v>
      </c>
      <c r="C914" s="5" t="s">
        <v>58</v>
      </c>
      <c r="D914" s="5" t="s">
        <v>35</v>
      </c>
      <c r="E914" s="5"/>
      <c r="F914" s="6" t="s">
        <v>5507</v>
      </c>
      <c r="G914" s="6"/>
      <c r="H914" s="6"/>
      <c r="I914" s="5" t="s">
        <v>38</v>
      </c>
      <c r="J914" s="5" t="s">
        <v>52</v>
      </c>
      <c r="K914" s="6" t="s">
        <v>5500</v>
      </c>
      <c r="L914" s="6" t="s">
        <v>5491</v>
      </c>
      <c r="M914" s="5" t="s">
        <v>41</v>
      </c>
      <c r="N914" s="6" t="s">
        <v>5486</v>
      </c>
      <c r="O914" s="7" t="s">
        <v>5508</v>
      </c>
      <c r="P914" s="8" t="s">
        <v>5493</v>
      </c>
      <c r="Q914" s="5"/>
      <c r="R914" s="8"/>
      <c r="S914" s="8"/>
      <c r="T914" s="8"/>
      <c r="U914" s="8"/>
      <c r="V914" s="8"/>
      <c r="W914" s="8"/>
      <c r="X914" s="8"/>
      <c r="Y914" s="5" t="s">
        <v>4093</v>
      </c>
      <c r="Z914" s="10" t="str">
        <f aca="false">REPLACE(AA914,SEARCH("M5-",AA914),LEN(AB914),AC914)</f>
        <v>{
    "id": "M5-NyO-18a-A-4-BR",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AA914" s="6" t="s">
        <v>5509</v>
      </c>
      <c r="AB914" s="8" t="str">
        <f aca="false">IF(D914&lt;&gt;"No hacer",CONCATENATE(A914,"-",LEFT(C914),"-",IF(A913&lt;&gt;A914,1,IF(C913=C914,RIGHT(AB913)+1,1))))</f>
        <v>M5-NyO-18a-A-4</v>
      </c>
      <c r="AC914" s="8" t="str">
        <f aca="false">CONCATENATE(AB914,"-BR")</f>
        <v>M5-NyO-18a-A-4-BR</v>
      </c>
      <c r="AD914" s="5" t="s">
        <v>46</v>
      </c>
      <c r="AE914" s="5"/>
      <c r="AF914" s="5"/>
    </row>
    <row r="915" customFormat="false" ht="75" hidden="false" customHeight="true" outlineLevel="0" collapsed="false">
      <c r="A915" s="5" t="s">
        <v>5481</v>
      </c>
      <c r="B915" s="6" t="s">
        <v>5482</v>
      </c>
      <c r="C915" s="5" t="s">
        <v>58</v>
      </c>
      <c r="D915" s="5" t="s">
        <v>35</v>
      </c>
      <c r="E915" s="5"/>
      <c r="F915" s="6" t="s">
        <v>5510</v>
      </c>
      <c r="G915" s="6"/>
      <c r="H915" s="6"/>
      <c r="I915" s="5" t="s">
        <v>38</v>
      </c>
      <c r="J915" s="5" t="s">
        <v>52</v>
      </c>
      <c r="K915" s="6" t="s">
        <v>5511</v>
      </c>
      <c r="L915" s="6" t="s">
        <v>5491</v>
      </c>
      <c r="M915" s="5" t="s">
        <v>41</v>
      </c>
      <c r="N915" s="6" t="s">
        <v>5486</v>
      </c>
      <c r="O915" s="7" t="s">
        <v>5512</v>
      </c>
      <c r="P915" s="8" t="s">
        <v>5493</v>
      </c>
      <c r="Q915" s="5"/>
      <c r="R915" s="8"/>
      <c r="S915" s="8"/>
      <c r="T915" s="8"/>
      <c r="U915" s="8"/>
      <c r="V915" s="8"/>
      <c r="W915" s="8"/>
      <c r="X915" s="8"/>
      <c r="Y915" s="5" t="s">
        <v>4093</v>
      </c>
      <c r="Z915" s="10" t="str">
        <f aca="false">REPLACE(AA915,SEARCH("M5-",AA915),LEN(AB915),AC915)</f>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AA915" s="6" t="s">
        <v>5513</v>
      </c>
      <c r="AB915" s="8" t="str">
        <f aca="false">IF(D915&lt;&gt;"No hacer",CONCATENATE(A915,"-",LEFT(C915),"-",IF(A914&lt;&gt;A915,1,IF(C914=C915,RIGHT(AB914)+1,1))))</f>
        <v>M5-NyO-18a-A-5</v>
      </c>
      <c r="AC915" s="8" t="str">
        <f aca="false">CONCATENATE(AB915,"-BR")</f>
        <v>M5-NyO-18a-A-5-BR</v>
      </c>
      <c r="AD915" s="5" t="s">
        <v>46</v>
      </c>
      <c r="AE915" s="5"/>
      <c r="AF915" s="5"/>
    </row>
    <row r="916" customFormat="false" ht="75" hidden="false" customHeight="true" outlineLevel="0" collapsed="false">
      <c r="A916" s="5" t="s">
        <v>5514</v>
      </c>
      <c r="B916" s="6" t="s">
        <v>5515</v>
      </c>
      <c r="C916" s="5" t="s">
        <v>34</v>
      </c>
      <c r="D916" s="5" t="s">
        <v>35</v>
      </c>
      <c r="E916" s="5"/>
      <c r="F916" s="6" t="s">
        <v>5516</v>
      </c>
      <c r="G916" s="6"/>
      <c r="H916" s="6"/>
      <c r="I916" s="5" t="s">
        <v>38</v>
      </c>
      <c r="J916" s="5" t="s">
        <v>297</v>
      </c>
      <c r="K916" s="6" t="s">
        <v>5517</v>
      </c>
      <c r="L916" s="6" t="s">
        <v>5518</v>
      </c>
      <c r="M916" s="5" t="s">
        <v>41</v>
      </c>
      <c r="N916" s="6" t="s">
        <v>5519</v>
      </c>
      <c r="O916" s="6" t="s">
        <v>5520</v>
      </c>
      <c r="P916" s="8"/>
      <c r="Q916" s="5"/>
      <c r="R916" s="8"/>
      <c r="S916" s="8"/>
      <c r="T916" s="8"/>
      <c r="U916" s="8"/>
      <c r="V916" s="8"/>
      <c r="W916" s="8"/>
      <c r="X916" s="8"/>
      <c r="Y916" s="5" t="s">
        <v>4093</v>
      </c>
      <c r="Z916" s="10" t="str">
        <f aca="false">REPLACE(AA916,SEARCH("M5-",AA916),LEN(AB916),AC916)</f>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AA916" s="6" t="s">
        <v>5521</v>
      </c>
      <c r="AB916" s="8" t="str">
        <f aca="false">IF(D916&lt;&gt;"No hacer",CONCATENATE(A916,"-",LEFT(C916),"-",IF(A915&lt;&gt;A916,1,IF(C915=C916,RIGHT(AB915)+1,1))))</f>
        <v>M5-NyO-18b-I-1</v>
      </c>
      <c r="AC916" s="8" t="str">
        <f aca="false">CONCATENATE(AB916,"-BR")</f>
        <v>M5-NyO-18b-I-1-BR</v>
      </c>
      <c r="AD916" s="5" t="s">
        <v>46</v>
      </c>
      <c r="AE916" s="5"/>
      <c r="AF916" s="5"/>
    </row>
    <row r="917" customFormat="false" ht="75" hidden="false" customHeight="true" outlineLevel="0" collapsed="false">
      <c r="A917" s="5" t="s">
        <v>5514</v>
      </c>
      <c r="B917" s="6" t="s">
        <v>5515</v>
      </c>
      <c r="C917" s="5" t="s">
        <v>48</v>
      </c>
      <c r="D917" s="5" t="s">
        <v>35</v>
      </c>
      <c r="E917" s="5"/>
      <c r="F917" s="6" t="s">
        <v>5522</v>
      </c>
      <c r="G917" s="6"/>
      <c r="H917" s="6"/>
      <c r="I917" s="5" t="s">
        <v>38</v>
      </c>
      <c r="J917" s="5" t="s">
        <v>52</v>
      </c>
      <c r="K917" s="6" t="s">
        <v>5523</v>
      </c>
      <c r="L917" s="7" t="s">
        <v>5524</v>
      </c>
      <c r="M917" s="5" t="s">
        <v>41</v>
      </c>
      <c r="N917" s="6" t="s">
        <v>5519</v>
      </c>
      <c r="O917" s="6" t="s">
        <v>5525</v>
      </c>
      <c r="P917" s="6" t="s">
        <v>5526</v>
      </c>
      <c r="Q917" s="5"/>
      <c r="R917" s="8"/>
      <c r="S917" s="8"/>
      <c r="T917" s="8"/>
      <c r="U917" s="8"/>
      <c r="V917" s="8"/>
      <c r="W917" s="8"/>
      <c r="X917" s="8"/>
      <c r="Y917" s="5" t="s">
        <v>4093</v>
      </c>
      <c r="Z917" s="10" t="str">
        <f aca="false">REPLACE(AA917,SEARCH("M5-",AA917),LEN(AB917),AC917)</f>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7" s="6" t="s">
        <v>5527</v>
      </c>
      <c r="AB917" s="8" t="str">
        <f aca="false">IF(D917&lt;&gt;"No hacer",CONCATENATE(A917,"-",LEFT(C917),"-",IF(A916&lt;&gt;A917,1,IF(C916=C917,RIGHT(AB916)+1,1))))</f>
        <v>M5-NyO-18b-E-1</v>
      </c>
      <c r="AC917" s="8" t="str">
        <f aca="false">CONCATENATE(AB917,"-BR")</f>
        <v>M5-NyO-18b-E-1-BR</v>
      </c>
      <c r="AD917" s="5" t="s">
        <v>46</v>
      </c>
      <c r="AE917" s="5"/>
      <c r="AF917" s="5"/>
    </row>
    <row r="918" customFormat="false" ht="75" hidden="false" customHeight="true" outlineLevel="0" collapsed="false">
      <c r="A918" s="5" t="s">
        <v>5514</v>
      </c>
      <c r="B918" s="6" t="s">
        <v>5515</v>
      </c>
      <c r="C918" s="5" t="s">
        <v>58</v>
      </c>
      <c r="D918" s="5" t="s">
        <v>35</v>
      </c>
      <c r="E918" s="5"/>
      <c r="F918" s="6" t="s">
        <v>5528</v>
      </c>
      <c r="G918" s="6"/>
      <c r="H918" s="6"/>
      <c r="I918" s="11" t="s">
        <v>38</v>
      </c>
      <c r="J918" s="5" t="s">
        <v>52</v>
      </c>
      <c r="K918" s="6" t="s">
        <v>5523</v>
      </c>
      <c r="L918" s="7" t="s">
        <v>5524</v>
      </c>
      <c r="M918" s="5" t="s">
        <v>41</v>
      </c>
      <c r="N918" s="6" t="s">
        <v>5519</v>
      </c>
      <c r="O918" s="6" t="s">
        <v>5525</v>
      </c>
      <c r="P918" s="6" t="s">
        <v>5526</v>
      </c>
      <c r="Q918" s="5"/>
      <c r="R918" s="8"/>
      <c r="S918" s="8"/>
      <c r="T918" s="8"/>
      <c r="U918" s="8"/>
      <c r="V918" s="8"/>
      <c r="W918" s="8"/>
      <c r="X918" s="8"/>
      <c r="Y918" s="5" t="s">
        <v>4093</v>
      </c>
      <c r="Z918" s="10" t="str">
        <f aca="false">REPLACE(AA918,SEARCH("M5-",AA918),LEN(AB918),AC918)</f>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8" s="6" t="s">
        <v>5529</v>
      </c>
      <c r="AB918" s="8" t="str">
        <f aca="false">IF(D918&lt;&gt;"No hacer",CONCATENATE(A918,"-",LEFT(C918),"-",IF(A917&lt;&gt;A918,1,IF(C917=C918,RIGHT(AB917)+1,1))))</f>
        <v>M5-NyO-18b-A-1</v>
      </c>
      <c r="AC918" s="8" t="str">
        <f aca="false">CONCATENATE(AB918,"-BR")</f>
        <v>M5-NyO-18b-A-1-BR</v>
      </c>
      <c r="AD918" s="5" t="s">
        <v>46</v>
      </c>
      <c r="AE918" s="5"/>
      <c r="AF918" s="5"/>
    </row>
    <row r="919" customFormat="false" ht="75" hidden="false" customHeight="true" outlineLevel="0" collapsed="false">
      <c r="A919" s="5" t="s">
        <v>5514</v>
      </c>
      <c r="B919" s="6" t="s">
        <v>5515</v>
      </c>
      <c r="C919" s="5" t="s">
        <v>58</v>
      </c>
      <c r="D919" s="5" t="s">
        <v>35</v>
      </c>
      <c r="E919" s="5"/>
      <c r="F919" s="6" t="s">
        <v>5530</v>
      </c>
      <c r="G919" s="6"/>
      <c r="H919" s="32"/>
      <c r="I919" s="11" t="s">
        <v>38</v>
      </c>
      <c r="J919" s="5" t="s">
        <v>52</v>
      </c>
      <c r="K919" s="6" t="s">
        <v>5523</v>
      </c>
      <c r="L919" s="7" t="s">
        <v>5524</v>
      </c>
      <c r="M919" s="5" t="s">
        <v>41</v>
      </c>
      <c r="N919" s="6" t="s">
        <v>5519</v>
      </c>
      <c r="O919" s="6" t="s">
        <v>5531</v>
      </c>
      <c r="P919" s="6" t="s">
        <v>5526</v>
      </c>
      <c r="Q919" s="5"/>
      <c r="R919" s="8"/>
      <c r="S919" s="8"/>
      <c r="T919" s="8"/>
      <c r="U919" s="8"/>
      <c r="V919" s="8"/>
      <c r="W919" s="8"/>
      <c r="X919" s="8"/>
      <c r="Y919" s="5" t="s">
        <v>4093</v>
      </c>
      <c r="Z919" s="10" t="str">
        <f aca="false">REPLACE(AA919,SEARCH("M5-",AA919),LEN(AB919),AC919)</f>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19" s="6" t="s">
        <v>5532</v>
      </c>
      <c r="AB919" s="8" t="str">
        <f aca="false">IF(D919&lt;&gt;"No hacer",CONCATENATE(A919,"-",LEFT(C919),"-",IF(A918&lt;&gt;A919,1,IF(C918=C919,RIGHT(AB918)+1,1))))</f>
        <v>M5-NyO-18b-A-2</v>
      </c>
      <c r="AC919" s="8" t="str">
        <f aca="false">CONCATENATE(AB919,"-BR")</f>
        <v>M5-NyO-18b-A-2-BR</v>
      </c>
      <c r="AD919" s="5" t="s">
        <v>46</v>
      </c>
      <c r="AE919" s="5"/>
      <c r="AF919" s="5"/>
    </row>
    <row r="920" customFormat="false" ht="75" hidden="false" customHeight="true" outlineLevel="0" collapsed="false">
      <c r="A920" s="5" t="s">
        <v>5514</v>
      </c>
      <c r="B920" s="6" t="s">
        <v>5515</v>
      </c>
      <c r="C920" s="5" t="s">
        <v>58</v>
      </c>
      <c r="D920" s="5" t="s">
        <v>35</v>
      </c>
      <c r="E920" s="5"/>
      <c r="F920" s="6" t="s">
        <v>5533</v>
      </c>
      <c r="G920" s="6"/>
      <c r="H920" s="6"/>
      <c r="I920" s="5" t="s">
        <v>38</v>
      </c>
      <c r="J920" s="5" t="s">
        <v>52</v>
      </c>
      <c r="K920" s="6" t="s">
        <v>5523</v>
      </c>
      <c r="L920" s="7" t="s">
        <v>5524</v>
      </c>
      <c r="M920" s="5" t="s">
        <v>41</v>
      </c>
      <c r="N920" s="6" t="s">
        <v>5519</v>
      </c>
      <c r="O920" s="6" t="s">
        <v>5525</v>
      </c>
      <c r="P920" s="6" t="s">
        <v>5526</v>
      </c>
      <c r="Q920" s="5"/>
      <c r="R920" s="8"/>
      <c r="S920" s="8"/>
      <c r="T920" s="8"/>
      <c r="U920" s="8"/>
      <c r="V920" s="8"/>
      <c r="W920" s="8"/>
      <c r="X920" s="8"/>
      <c r="Y920" s="5" t="s">
        <v>4093</v>
      </c>
      <c r="Z920" s="10" t="str">
        <f aca="false">REPLACE(AA920,SEARCH("M5-",AA920),LEN(AB920),AC920)</f>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0" s="6" t="s">
        <v>5534</v>
      </c>
      <c r="AB920" s="8" t="str">
        <f aca="false">IF(D920&lt;&gt;"No hacer",CONCATENATE(A920,"-",LEFT(C920),"-",IF(A919&lt;&gt;A920,1,IF(C919=C920,RIGHT(AB919)+1,1))))</f>
        <v>M5-NyO-18b-A-3</v>
      </c>
      <c r="AC920" s="8" t="str">
        <f aca="false">CONCATENATE(AB920,"-BR")</f>
        <v>M5-NyO-18b-A-3-BR</v>
      </c>
      <c r="AD920" s="5" t="s">
        <v>46</v>
      </c>
      <c r="AE920" s="5"/>
      <c r="AF920" s="5"/>
    </row>
    <row r="921" customFormat="false" ht="75" hidden="false" customHeight="true" outlineLevel="0" collapsed="false">
      <c r="A921" s="5" t="s">
        <v>5514</v>
      </c>
      <c r="B921" s="6" t="s">
        <v>5515</v>
      </c>
      <c r="C921" s="5" t="s">
        <v>58</v>
      </c>
      <c r="D921" s="5" t="s">
        <v>35</v>
      </c>
      <c r="E921" s="5"/>
      <c r="F921" s="6" t="s">
        <v>5535</v>
      </c>
      <c r="G921" s="6"/>
      <c r="H921" s="7"/>
      <c r="I921" s="11" t="s">
        <v>38</v>
      </c>
      <c r="J921" s="5" t="s">
        <v>52</v>
      </c>
      <c r="K921" s="6" t="s">
        <v>5523</v>
      </c>
      <c r="L921" s="7" t="s">
        <v>5524</v>
      </c>
      <c r="M921" s="5" t="s">
        <v>41</v>
      </c>
      <c r="N921" s="6" t="s">
        <v>5519</v>
      </c>
      <c r="O921" s="6" t="s">
        <v>5525</v>
      </c>
      <c r="P921" s="6" t="s">
        <v>5526</v>
      </c>
      <c r="Q921" s="5"/>
      <c r="R921" s="8"/>
      <c r="S921" s="8"/>
      <c r="T921" s="8"/>
      <c r="U921" s="8"/>
      <c r="V921" s="8"/>
      <c r="W921" s="8"/>
      <c r="X921" s="8"/>
      <c r="Y921" s="5" t="s">
        <v>4093</v>
      </c>
      <c r="Z921" s="10" t="str">
        <f aca="false">REPLACE(AA921,SEARCH("M5-",AA921),LEN(AB921),AC921)</f>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1" s="6" t="s">
        <v>5536</v>
      </c>
      <c r="AB921" s="8" t="str">
        <f aca="false">IF(D921&lt;&gt;"No hacer",CONCATENATE(A921,"-",LEFT(C921),"-",IF(A920&lt;&gt;A921,1,IF(C920=C921,RIGHT(AB920)+1,1))))</f>
        <v>M5-NyO-18b-A-4</v>
      </c>
      <c r="AC921" s="8" t="str">
        <f aca="false">CONCATENATE(AB921,"-BR")</f>
        <v>M5-NyO-18b-A-4-BR</v>
      </c>
      <c r="AD921" s="5" t="s">
        <v>46</v>
      </c>
      <c r="AE921" s="5"/>
      <c r="AF921" s="5"/>
    </row>
    <row r="922" customFormat="false" ht="75" hidden="false" customHeight="true" outlineLevel="0" collapsed="false">
      <c r="A922" s="5" t="s">
        <v>5514</v>
      </c>
      <c r="B922" s="6" t="s">
        <v>5515</v>
      </c>
      <c r="C922" s="5" t="s">
        <v>58</v>
      </c>
      <c r="D922" s="5" t="s">
        <v>35</v>
      </c>
      <c r="E922" s="5"/>
      <c r="F922" s="6" t="s">
        <v>5537</v>
      </c>
      <c r="G922" s="6"/>
      <c r="H922" s="6"/>
      <c r="I922" s="5" t="s">
        <v>38</v>
      </c>
      <c r="J922" s="5" t="s">
        <v>52</v>
      </c>
      <c r="K922" s="6" t="s">
        <v>5523</v>
      </c>
      <c r="L922" s="7" t="s">
        <v>5524</v>
      </c>
      <c r="M922" s="5" t="s">
        <v>41</v>
      </c>
      <c r="N922" s="6" t="s">
        <v>5519</v>
      </c>
      <c r="O922" s="6" t="s">
        <v>5525</v>
      </c>
      <c r="P922" s="6" t="s">
        <v>5526</v>
      </c>
      <c r="Q922" s="5"/>
      <c r="R922" s="8"/>
      <c r="S922" s="8"/>
      <c r="T922" s="8"/>
      <c r="U922" s="8"/>
      <c r="V922" s="8"/>
      <c r="W922" s="8"/>
      <c r="X922" s="8"/>
      <c r="Y922" s="5" t="s">
        <v>4093</v>
      </c>
      <c r="Z922" s="10" t="str">
        <f aca="false">REPLACE(AA922,SEARCH("M5-",AA922),LEN(AB922),AC922)</f>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AA922" s="6" t="s">
        <v>5538</v>
      </c>
      <c r="AB922" s="8" t="str">
        <f aca="false">IF(D922&lt;&gt;"No hacer",CONCATENATE(A922,"-",LEFT(C922),"-",IF(A921&lt;&gt;A922,1,IF(C921=C922,RIGHT(AB921)+1,1))))</f>
        <v>M5-NyO-18b-A-5</v>
      </c>
      <c r="AC922" s="8" t="str">
        <f aca="false">CONCATENATE(AB922,"-BR")</f>
        <v>M5-NyO-18b-A-5-BR</v>
      </c>
      <c r="AD922" s="5" t="s">
        <v>46</v>
      </c>
      <c r="AE922" s="5"/>
      <c r="AF922" s="5"/>
    </row>
    <row r="923" customFormat="false" ht="75" hidden="false" customHeight="true" outlineLevel="0" collapsed="false">
      <c r="A923" s="5" t="s">
        <v>5539</v>
      </c>
      <c r="B923" s="6" t="s">
        <v>5540</v>
      </c>
      <c r="C923" s="5" t="s">
        <v>34</v>
      </c>
      <c r="D923" s="5" t="s">
        <v>35</v>
      </c>
      <c r="E923" s="5"/>
      <c r="F923" s="8" t="s">
        <v>5541</v>
      </c>
      <c r="G923" s="8"/>
      <c r="H923" s="6"/>
      <c r="I923" s="5" t="s">
        <v>51</v>
      </c>
      <c r="J923" s="5" t="s">
        <v>297</v>
      </c>
      <c r="K923" s="6" t="s">
        <v>4657</v>
      </c>
      <c r="L923" s="6" t="s">
        <v>4657</v>
      </c>
      <c r="M923" s="11" t="s">
        <v>41</v>
      </c>
      <c r="N923" s="7" t="s">
        <v>5542</v>
      </c>
      <c r="O923" s="7" t="s">
        <v>5543</v>
      </c>
      <c r="P923" s="8"/>
      <c r="Q923" s="5"/>
      <c r="R923" s="8"/>
      <c r="S923" s="8"/>
      <c r="T923" s="8"/>
      <c r="U923" s="8"/>
      <c r="V923" s="8"/>
      <c r="W923" s="8"/>
      <c r="X923" s="8"/>
      <c r="Y923" s="5" t="s">
        <v>4093</v>
      </c>
      <c r="Z923" s="10" t="str">
        <f aca="false">REPLACE(AA923,SEARCH("M5-",AA923),LEN(AB923),AC923)</f>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3" s="10" t="s">
        <v>5544</v>
      </c>
      <c r="AB923" s="8" t="str">
        <f aca="false">IF(D923&lt;&gt;"No hacer",CONCATENATE(A923,"-",LEFT(C923),"-",IF(A922&lt;&gt;A923,1,IF(C922=C923,RIGHT(AB922)+1,1))))</f>
        <v>M5-NyO-19c-I-1</v>
      </c>
      <c r="AC923" s="8" t="str">
        <f aca="false">CONCATENATE(AB923,"-BR")</f>
        <v>M5-NyO-19c-I-1-BR</v>
      </c>
      <c r="AD923" s="5" t="s">
        <v>46</v>
      </c>
      <c r="AE923" s="5" t="s">
        <v>351</v>
      </c>
      <c r="AF923" s="5" t="s">
        <v>47</v>
      </c>
    </row>
    <row r="924" customFormat="false" ht="75" hidden="false" customHeight="true" outlineLevel="0" collapsed="false">
      <c r="A924" s="5" t="s">
        <v>5539</v>
      </c>
      <c r="B924" s="6" t="s">
        <v>5540</v>
      </c>
      <c r="C924" s="5" t="s">
        <v>34</v>
      </c>
      <c r="D924" s="5" t="s">
        <v>35</v>
      </c>
      <c r="E924" s="5"/>
      <c r="F924" s="8" t="s">
        <v>5545</v>
      </c>
      <c r="G924" s="8"/>
      <c r="H924" s="6"/>
      <c r="I924" s="5" t="s">
        <v>51</v>
      </c>
      <c r="J924" s="5" t="s">
        <v>297</v>
      </c>
      <c r="K924" s="6" t="s">
        <v>4657</v>
      </c>
      <c r="L924" s="6" t="s">
        <v>4657</v>
      </c>
      <c r="M924" s="11" t="s">
        <v>41</v>
      </c>
      <c r="N924" s="7" t="s">
        <v>5542</v>
      </c>
      <c r="O924" s="7" t="s">
        <v>5543</v>
      </c>
      <c r="P924" s="8"/>
      <c r="Q924" s="5"/>
      <c r="R924" s="8"/>
      <c r="S924" s="8"/>
      <c r="T924" s="8"/>
      <c r="U924" s="8"/>
      <c r="V924" s="8"/>
      <c r="W924" s="8"/>
      <c r="X924" s="8"/>
      <c r="Y924" s="5" t="s">
        <v>4093</v>
      </c>
      <c r="Z924" s="10" t="str">
        <f aca="false">REPLACE(AA924,SEARCH("M5-",AA924),LEN(AB924),AC924)</f>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4" s="10" t="s">
        <v>5546</v>
      </c>
      <c r="AB924" s="8" t="str">
        <f aca="false">IF(D924&lt;&gt;"No hacer",CONCATENATE(A924,"-",LEFT(C924),"-",IF(A923&lt;&gt;A924,1,IF(C923=C924,RIGHT(AB923)+1,1))))</f>
        <v>M5-NyO-19c-I-2</v>
      </c>
      <c r="AC924" s="8" t="str">
        <f aca="false">CONCATENATE(AB924,"-BR")</f>
        <v>M5-NyO-19c-I-2-BR</v>
      </c>
      <c r="AD924" s="5" t="s">
        <v>46</v>
      </c>
      <c r="AE924" s="5" t="s">
        <v>351</v>
      </c>
      <c r="AF924" s="5" t="s">
        <v>47</v>
      </c>
    </row>
    <row r="925" customFormat="false" ht="75" hidden="false" customHeight="true" outlineLevel="0" collapsed="false">
      <c r="A925" s="5" t="s">
        <v>5539</v>
      </c>
      <c r="B925" s="6" t="s">
        <v>5540</v>
      </c>
      <c r="C925" s="5" t="s">
        <v>34</v>
      </c>
      <c r="D925" s="5" t="s">
        <v>35</v>
      </c>
      <c r="E925" s="5"/>
      <c r="F925" s="8" t="s">
        <v>5547</v>
      </c>
      <c r="G925" s="8"/>
      <c r="H925" s="6"/>
      <c r="I925" s="5" t="s">
        <v>51</v>
      </c>
      <c r="J925" s="5" t="s">
        <v>297</v>
      </c>
      <c r="K925" s="6" t="s">
        <v>4657</v>
      </c>
      <c r="L925" s="6" t="s">
        <v>4657</v>
      </c>
      <c r="M925" s="11" t="s">
        <v>41</v>
      </c>
      <c r="N925" s="7" t="s">
        <v>5542</v>
      </c>
      <c r="O925" s="7" t="s">
        <v>5543</v>
      </c>
      <c r="P925" s="8"/>
      <c r="Q925" s="5"/>
      <c r="R925" s="8"/>
      <c r="S925" s="8"/>
      <c r="T925" s="8"/>
      <c r="U925" s="8"/>
      <c r="V925" s="8"/>
      <c r="W925" s="8"/>
      <c r="X925" s="8"/>
      <c r="Y925" s="5" t="s">
        <v>4093</v>
      </c>
      <c r="Z925" s="10" t="str">
        <f aca="false">REPLACE(AA925,SEARCH("M5-",AA925),LEN(AB925),AC925)</f>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AA925" s="10" t="s">
        <v>5548</v>
      </c>
      <c r="AB925" s="8" t="str">
        <f aca="false">IF(D925&lt;&gt;"No hacer",CONCATENATE(A925,"-",LEFT(C925),"-",IF(A924&lt;&gt;A925,1,IF(C924=C925,RIGHT(AB924)+1,1))))</f>
        <v>M5-NyO-19c-I-3</v>
      </c>
      <c r="AC925" s="8" t="str">
        <f aca="false">CONCATENATE(AB925,"-BR")</f>
        <v>M5-NyO-19c-I-3-BR</v>
      </c>
      <c r="AD925" s="5" t="s">
        <v>46</v>
      </c>
      <c r="AE925" s="5" t="s">
        <v>351</v>
      </c>
      <c r="AF925" s="5" t="s">
        <v>47</v>
      </c>
    </row>
    <row r="926" customFormat="false" ht="75" hidden="false" customHeight="true" outlineLevel="0" collapsed="false">
      <c r="A926" s="5" t="s">
        <v>5539</v>
      </c>
      <c r="B926" s="6" t="s">
        <v>5540</v>
      </c>
      <c r="C926" s="5" t="s">
        <v>34</v>
      </c>
      <c r="D926" s="5" t="s">
        <v>35</v>
      </c>
      <c r="E926" s="5"/>
      <c r="F926" s="8" t="s">
        <v>5549</v>
      </c>
      <c r="G926" s="8"/>
      <c r="H926" s="6"/>
      <c r="I926" s="5" t="s">
        <v>51</v>
      </c>
      <c r="J926" s="5" t="s">
        <v>297</v>
      </c>
      <c r="K926" s="6" t="s">
        <v>4657</v>
      </c>
      <c r="L926" s="6" t="s">
        <v>4657</v>
      </c>
      <c r="M926" s="11" t="s">
        <v>41</v>
      </c>
      <c r="N926" s="7" t="s">
        <v>5542</v>
      </c>
      <c r="O926" s="7" t="s">
        <v>5543</v>
      </c>
      <c r="P926" s="8"/>
      <c r="Q926" s="5"/>
      <c r="R926" s="8"/>
      <c r="S926" s="8"/>
      <c r="T926" s="8"/>
      <c r="U926" s="8"/>
      <c r="V926" s="8"/>
      <c r="W926" s="8"/>
      <c r="X926" s="8"/>
      <c r="Y926" s="5" t="s">
        <v>4093</v>
      </c>
      <c r="Z926" s="10" t="str">
        <f aca="false">REPLACE(AA926,SEARCH("M5-",AA926),LEN(AB926),AC926)</f>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6" s="10" t="s">
        <v>5550</v>
      </c>
      <c r="AB926" s="8" t="str">
        <f aca="false">IF(D926&lt;&gt;"No hacer",CONCATENATE(A926,"-",LEFT(C926),"-",IF(A925&lt;&gt;A926,1,IF(C925=C926,RIGHT(AB925)+1,1))))</f>
        <v>M5-NyO-19c-I-4</v>
      </c>
      <c r="AC926" s="8" t="str">
        <f aca="false">CONCATENATE(AB926,"-BR")</f>
        <v>M5-NyO-19c-I-4-BR</v>
      </c>
      <c r="AD926" s="5" t="s">
        <v>46</v>
      </c>
      <c r="AE926" s="5" t="s">
        <v>351</v>
      </c>
      <c r="AF926" s="5" t="s">
        <v>47</v>
      </c>
    </row>
    <row r="927" customFormat="false" ht="75" hidden="false" customHeight="true" outlineLevel="0" collapsed="false">
      <c r="A927" s="5" t="s">
        <v>5539</v>
      </c>
      <c r="B927" s="6" t="s">
        <v>5540</v>
      </c>
      <c r="C927" s="5" t="s">
        <v>34</v>
      </c>
      <c r="D927" s="5" t="s">
        <v>35</v>
      </c>
      <c r="E927" s="5"/>
      <c r="F927" s="8" t="s">
        <v>5551</v>
      </c>
      <c r="G927" s="8"/>
      <c r="H927" s="6"/>
      <c r="I927" s="5" t="s">
        <v>51</v>
      </c>
      <c r="J927" s="5" t="s">
        <v>297</v>
      </c>
      <c r="K927" s="6" t="s">
        <v>4657</v>
      </c>
      <c r="L927" s="6" t="s">
        <v>4657</v>
      </c>
      <c r="M927" s="11" t="s">
        <v>41</v>
      </c>
      <c r="N927" s="7" t="s">
        <v>5542</v>
      </c>
      <c r="O927" s="7" t="s">
        <v>5543</v>
      </c>
      <c r="P927" s="8"/>
      <c r="Q927" s="5"/>
      <c r="R927" s="8"/>
      <c r="S927" s="8"/>
      <c r="T927" s="8"/>
      <c r="U927" s="8"/>
      <c r="V927" s="8"/>
      <c r="W927" s="8"/>
      <c r="X927" s="8"/>
      <c r="Y927" s="5" t="s">
        <v>4093</v>
      </c>
      <c r="Z927" s="10" t="str">
        <f aca="false">REPLACE(AA927,SEARCH("M5-",AA927),LEN(AB927),AC927)</f>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AA927" s="10" t="s">
        <v>5552</v>
      </c>
      <c r="AB927" s="8" t="str">
        <f aca="false">IF(D927&lt;&gt;"No hacer",CONCATENATE(A927,"-",LEFT(C927),"-",IF(A926&lt;&gt;A927,1,IF(C926=C927,RIGHT(AB926)+1,1))))</f>
        <v>M5-NyO-19c-I-5</v>
      </c>
      <c r="AC927" s="8" t="str">
        <f aca="false">CONCATENATE(AB927,"-BR")</f>
        <v>M5-NyO-19c-I-5-BR</v>
      </c>
      <c r="AD927" s="5" t="s">
        <v>46</v>
      </c>
      <c r="AE927" s="5" t="s">
        <v>351</v>
      </c>
      <c r="AF927" s="5" t="s">
        <v>47</v>
      </c>
    </row>
    <row r="928" customFormat="false" ht="75" hidden="false" customHeight="true" outlineLevel="0" collapsed="false">
      <c r="A928" s="5" t="s">
        <v>5539</v>
      </c>
      <c r="B928" s="6" t="s">
        <v>5540</v>
      </c>
      <c r="C928" s="5" t="s">
        <v>48</v>
      </c>
      <c r="D928" s="5" t="s">
        <v>35</v>
      </c>
      <c r="E928" s="16"/>
      <c r="F928" s="6" t="s">
        <v>5553</v>
      </c>
      <c r="G928" s="6"/>
      <c r="H928" s="6"/>
      <c r="I928" s="5" t="s">
        <v>51</v>
      </c>
      <c r="J928" s="5" t="s">
        <v>52</v>
      </c>
      <c r="K928" s="6" t="s">
        <v>4657</v>
      </c>
      <c r="L928" s="6" t="s">
        <v>5554</v>
      </c>
      <c r="M928" s="11" t="s">
        <v>41</v>
      </c>
      <c r="N928" s="7" t="s">
        <v>5542</v>
      </c>
      <c r="O928" s="7" t="s">
        <v>5543</v>
      </c>
      <c r="P928" s="8"/>
      <c r="Q928" s="5"/>
      <c r="R928" s="8"/>
      <c r="S928" s="8"/>
      <c r="T928" s="8"/>
      <c r="U928" s="8"/>
      <c r="V928" s="8"/>
      <c r="W928" s="8"/>
      <c r="X928" s="8"/>
      <c r="Y928" s="5" t="s">
        <v>4093</v>
      </c>
      <c r="Z928" s="10" t="str">
        <f aca="false">REPLACE(AA928,SEARCH("M5-",AA928),LEN(AB928),AC928)</f>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AA928" s="10" t="s">
        <v>5555</v>
      </c>
      <c r="AB928" s="8" t="str">
        <f aca="false">IF(D928&lt;&gt;"No hacer",CONCATENATE(A928,"-",LEFT(C928),"-",IF(A927&lt;&gt;A928,1,IF(C927=C928,RIGHT(AB927)+1,1))))</f>
        <v>M5-NyO-19c-E-1</v>
      </c>
      <c r="AC928" s="8" t="str">
        <f aca="false">CONCATENATE(AB928,"-BR")</f>
        <v>M5-NyO-19c-E-1-BR</v>
      </c>
      <c r="AD928" s="5" t="s">
        <v>46</v>
      </c>
      <c r="AE928" s="5" t="s">
        <v>351</v>
      </c>
      <c r="AF928" s="5" t="s">
        <v>47</v>
      </c>
    </row>
    <row r="929" customFormat="false" ht="75" hidden="false" customHeight="true" outlineLevel="0" collapsed="false">
      <c r="A929" s="5" t="s">
        <v>5539</v>
      </c>
      <c r="B929" s="6" t="s">
        <v>5540</v>
      </c>
      <c r="C929" s="5" t="s">
        <v>48</v>
      </c>
      <c r="D929" s="5" t="s">
        <v>35</v>
      </c>
      <c r="E929" s="16"/>
      <c r="F929" s="6" t="s">
        <v>5553</v>
      </c>
      <c r="G929" s="6"/>
      <c r="H929" s="6"/>
      <c r="I929" s="5" t="s">
        <v>51</v>
      </c>
      <c r="J929" s="5" t="s">
        <v>52</v>
      </c>
      <c r="K929" s="6" t="s">
        <v>4657</v>
      </c>
      <c r="L929" s="6" t="s">
        <v>5556</v>
      </c>
      <c r="M929" s="11" t="s">
        <v>41</v>
      </c>
      <c r="N929" s="7" t="s">
        <v>5542</v>
      </c>
      <c r="O929" s="7" t="s">
        <v>5543</v>
      </c>
      <c r="P929" s="8"/>
      <c r="Q929" s="5"/>
      <c r="R929" s="8"/>
      <c r="S929" s="8"/>
      <c r="T929" s="8"/>
      <c r="U929" s="8"/>
      <c r="V929" s="8"/>
      <c r="W929" s="8"/>
      <c r="X929" s="8"/>
      <c r="Y929" s="5" t="s">
        <v>4093</v>
      </c>
      <c r="Z929" s="10" t="str">
        <f aca="false">REPLACE(AA929,SEARCH("M5-",AA929),LEN(AB929),AC929)</f>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AA929" s="10" t="s">
        <v>5557</v>
      </c>
      <c r="AB929" s="8" t="str">
        <f aca="false">IF(D929&lt;&gt;"No hacer",CONCATENATE(A929,"-",LEFT(C929),"-",IF(A928&lt;&gt;A929,1,IF(C928=C929,RIGHT(AB928)+1,1))))</f>
        <v>M5-NyO-19c-E-2</v>
      </c>
      <c r="AC929" s="8" t="str">
        <f aca="false">CONCATENATE(AB929,"-BR")</f>
        <v>M5-NyO-19c-E-2-BR</v>
      </c>
      <c r="AD929" s="5" t="s">
        <v>46</v>
      </c>
      <c r="AE929" s="5" t="s">
        <v>351</v>
      </c>
      <c r="AF929" s="5" t="s">
        <v>47</v>
      </c>
    </row>
    <row r="930" customFormat="false" ht="75" hidden="false" customHeight="true" outlineLevel="0" collapsed="false">
      <c r="A930" s="5" t="s">
        <v>5539</v>
      </c>
      <c r="B930" s="6" t="s">
        <v>5540</v>
      </c>
      <c r="C930" s="5" t="s">
        <v>48</v>
      </c>
      <c r="D930" s="5" t="s">
        <v>35</v>
      </c>
      <c r="E930" s="16"/>
      <c r="F930" s="6" t="s">
        <v>5553</v>
      </c>
      <c r="G930" s="6"/>
      <c r="H930" s="6"/>
      <c r="I930" s="5" t="s">
        <v>51</v>
      </c>
      <c r="J930" s="5" t="s">
        <v>52</v>
      </c>
      <c r="K930" s="6" t="s">
        <v>4657</v>
      </c>
      <c r="L930" s="6" t="s">
        <v>5558</v>
      </c>
      <c r="M930" s="11" t="s">
        <v>41</v>
      </c>
      <c r="N930" s="7" t="s">
        <v>5542</v>
      </c>
      <c r="O930" s="7" t="s">
        <v>5543</v>
      </c>
      <c r="P930" s="8"/>
      <c r="Q930" s="5"/>
      <c r="R930" s="8"/>
      <c r="S930" s="8"/>
      <c r="T930" s="8"/>
      <c r="U930" s="8"/>
      <c r="V930" s="8"/>
      <c r="W930" s="8"/>
      <c r="X930" s="8"/>
      <c r="Y930" s="5" t="s">
        <v>4093</v>
      </c>
      <c r="Z930" s="10" t="str">
        <f aca="false">REPLACE(AA930,SEARCH("M5-",AA930),LEN(AB930),AC930)</f>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AA930" s="18" t="s">
        <v>5559</v>
      </c>
      <c r="AB930" s="8" t="str">
        <f aca="false">IF(D930&lt;&gt;"No hacer",CONCATENATE(A930,"-",LEFT(C930),"-",IF(A929&lt;&gt;A930,1,IF(C929=C930,RIGHT(AB929)+1,1))))</f>
        <v>M5-NyO-19c-E-3</v>
      </c>
      <c r="AC930" s="8" t="str">
        <f aca="false">CONCATENATE(AB930,"-BR")</f>
        <v>M5-NyO-19c-E-3-BR</v>
      </c>
      <c r="AD930" s="5" t="s">
        <v>46</v>
      </c>
      <c r="AE930" s="5" t="s">
        <v>351</v>
      </c>
      <c r="AF930" s="5" t="s">
        <v>47</v>
      </c>
    </row>
    <row r="931" customFormat="false" ht="75" hidden="false" customHeight="true" outlineLevel="0" collapsed="false">
      <c r="A931" s="5" t="s">
        <v>5539</v>
      </c>
      <c r="B931" s="6" t="s">
        <v>5540</v>
      </c>
      <c r="C931" s="5" t="s">
        <v>48</v>
      </c>
      <c r="D931" s="5" t="s">
        <v>35</v>
      </c>
      <c r="E931" s="16"/>
      <c r="F931" s="6" t="s">
        <v>5553</v>
      </c>
      <c r="G931" s="6"/>
      <c r="H931" s="6"/>
      <c r="I931" s="5" t="s">
        <v>51</v>
      </c>
      <c r="J931" s="5" t="s">
        <v>52</v>
      </c>
      <c r="K931" s="6" t="s">
        <v>4657</v>
      </c>
      <c r="L931" s="6" t="s">
        <v>5560</v>
      </c>
      <c r="M931" s="11" t="s">
        <v>41</v>
      </c>
      <c r="N931" s="7" t="s">
        <v>5542</v>
      </c>
      <c r="O931" s="7" t="s">
        <v>5543</v>
      </c>
      <c r="P931" s="8"/>
      <c r="Q931" s="5"/>
      <c r="R931" s="8"/>
      <c r="S931" s="8"/>
      <c r="T931" s="8"/>
      <c r="U931" s="8"/>
      <c r="V931" s="8"/>
      <c r="W931" s="8"/>
      <c r="X931" s="8"/>
      <c r="Y931" s="5" t="s">
        <v>4093</v>
      </c>
      <c r="Z931" s="10" t="str">
        <f aca="false">REPLACE(AA931,SEARCH("M5-",AA931),LEN(AB931),AC931)</f>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AA931" s="10" t="s">
        <v>5561</v>
      </c>
      <c r="AB931" s="8" t="str">
        <f aca="false">IF(D931&lt;&gt;"No hacer",CONCATENATE(A931,"-",LEFT(C931),"-",IF(A930&lt;&gt;A931,1,IF(C930=C931,RIGHT(AB930)+1,1))))</f>
        <v>M5-NyO-19c-E-4</v>
      </c>
      <c r="AC931" s="8" t="str">
        <f aca="false">CONCATENATE(AB931,"-BR")</f>
        <v>M5-NyO-19c-E-4-BR</v>
      </c>
      <c r="AD931" s="5" t="s">
        <v>46</v>
      </c>
      <c r="AE931" s="5" t="s">
        <v>351</v>
      </c>
      <c r="AF931" s="5" t="s">
        <v>47</v>
      </c>
    </row>
    <row r="932" customFormat="false" ht="75" hidden="false" customHeight="true" outlineLevel="0" collapsed="false">
      <c r="A932" s="5" t="s">
        <v>5539</v>
      </c>
      <c r="B932" s="6" t="s">
        <v>5540</v>
      </c>
      <c r="C932" s="5" t="s">
        <v>48</v>
      </c>
      <c r="D932" s="5" t="s">
        <v>35</v>
      </c>
      <c r="E932" s="16"/>
      <c r="F932" s="6" t="s">
        <v>5553</v>
      </c>
      <c r="G932" s="6"/>
      <c r="H932" s="6"/>
      <c r="I932" s="5" t="s">
        <v>51</v>
      </c>
      <c r="J932" s="5" t="s">
        <v>52</v>
      </c>
      <c r="K932" s="6" t="s">
        <v>4657</v>
      </c>
      <c r="L932" s="6" t="s">
        <v>5562</v>
      </c>
      <c r="M932" s="11" t="s">
        <v>41</v>
      </c>
      <c r="N932" s="7" t="s">
        <v>5542</v>
      </c>
      <c r="O932" s="7" t="s">
        <v>5543</v>
      </c>
      <c r="P932" s="8"/>
      <c r="Q932" s="5"/>
      <c r="R932" s="8"/>
      <c r="S932" s="8"/>
      <c r="T932" s="8"/>
      <c r="U932" s="8"/>
      <c r="V932" s="8"/>
      <c r="W932" s="8"/>
      <c r="X932" s="8"/>
      <c r="Y932" s="5" t="s">
        <v>4093</v>
      </c>
      <c r="Z932" s="10" t="str">
        <f aca="false">REPLACE(AA932,SEARCH("M5-",AA932),LEN(AB932),AC932)</f>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AA932" s="10" t="s">
        <v>5563</v>
      </c>
      <c r="AB932" s="8" t="str">
        <f aca="false">IF(D932&lt;&gt;"No hacer",CONCATENATE(A932,"-",LEFT(C932),"-",IF(A931&lt;&gt;A932,1,IF(C931=C932,RIGHT(AB931)+1,1))))</f>
        <v>M5-NyO-19c-E-5</v>
      </c>
      <c r="AC932" s="8" t="str">
        <f aca="false">CONCATENATE(AB932,"-BR")</f>
        <v>M5-NyO-19c-E-5-BR</v>
      </c>
      <c r="AD932" s="5" t="s">
        <v>46</v>
      </c>
      <c r="AE932" s="5" t="s">
        <v>351</v>
      </c>
      <c r="AF932" s="5" t="s">
        <v>47</v>
      </c>
    </row>
    <row r="933" customFormat="false" ht="75" hidden="false" customHeight="true" outlineLevel="0" collapsed="false">
      <c r="A933" s="5" t="s">
        <v>5539</v>
      </c>
      <c r="B933" s="6" t="s">
        <v>5540</v>
      </c>
      <c r="C933" s="5" t="s">
        <v>58</v>
      </c>
      <c r="D933" s="5" t="s">
        <v>35</v>
      </c>
      <c r="E933" s="5"/>
      <c r="F933" s="6" t="s">
        <v>5564</v>
      </c>
      <c r="G933" s="6"/>
      <c r="H933" s="7"/>
      <c r="I933" s="11" t="s">
        <v>51</v>
      </c>
      <c r="J933" s="5" t="s">
        <v>52</v>
      </c>
      <c r="K933" s="6" t="s">
        <v>4657</v>
      </c>
      <c r="L933" s="6" t="s">
        <v>5565</v>
      </c>
      <c r="M933" s="11" t="s">
        <v>41</v>
      </c>
      <c r="N933" s="7" t="s">
        <v>5542</v>
      </c>
      <c r="O933" s="7" t="s">
        <v>5566</v>
      </c>
      <c r="P933" s="8"/>
      <c r="Q933" s="5"/>
      <c r="R933" s="8"/>
      <c r="S933" s="8"/>
      <c r="T933" s="8"/>
      <c r="U933" s="8"/>
      <c r="V933" s="8"/>
      <c r="W933" s="8"/>
      <c r="X933" s="8"/>
      <c r="Y933" s="5" t="s">
        <v>4093</v>
      </c>
      <c r="Z933" s="10" t="str">
        <f aca="false">REPLACE(AA933,SEARCH("M5-",AA933),LEN(AB933),AC933)</f>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AA933" s="10" t="s">
        <v>5567</v>
      </c>
      <c r="AB933" s="8" t="str">
        <f aca="false">IF(D933&lt;&gt;"No hacer",CONCATENATE(A933,"-",LEFT(C933),"-",IF(A932&lt;&gt;A933,1,IF(C932=C933,RIGHT(AB932)+1,1))))</f>
        <v>M5-NyO-19c-A-1</v>
      </c>
      <c r="AC933" s="8" t="str">
        <f aca="false">CONCATENATE(AB933,"-BR")</f>
        <v>M5-NyO-19c-A-1-BR</v>
      </c>
      <c r="AD933" s="5" t="s">
        <v>46</v>
      </c>
      <c r="AE933" s="5" t="s">
        <v>351</v>
      </c>
      <c r="AF933" s="5" t="s">
        <v>47</v>
      </c>
    </row>
    <row r="934" customFormat="false" ht="75" hidden="false" customHeight="true" outlineLevel="0" collapsed="false">
      <c r="A934" s="5" t="s">
        <v>5539</v>
      </c>
      <c r="B934" s="6" t="s">
        <v>5540</v>
      </c>
      <c r="C934" s="5" t="s">
        <v>58</v>
      </c>
      <c r="D934" s="5" t="s">
        <v>35</v>
      </c>
      <c r="E934" s="16"/>
      <c r="F934" s="6" t="s">
        <v>5568</v>
      </c>
      <c r="G934" s="6"/>
      <c r="H934" s="6"/>
      <c r="I934" s="5" t="s">
        <v>51</v>
      </c>
      <c r="J934" s="5" t="s">
        <v>52</v>
      </c>
      <c r="K934" s="6" t="s">
        <v>4657</v>
      </c>
      <c r="L934" s="6" t="s">
        <v>5569</v>
      </c>
      <c r="M934" s="11" t="s">
        <v>41</v>
      </c>
      <c r="N934" s="7" t="s">
        <v>5542</v>
      </c>
      <c r="O934" s="7" t="s">
        <v>5570</v>
      </c>
      <c r="P934" s="8"/>
      <c r="Q934" s="5"/>
      <c r="R934" s="8"/>
      <c r="S934" s="8"/>
      <c r="T934" s="8"/>
      <c r="U934" s="8"/>
      <c r="V934" s="8"/>
      <c r="W934" s="8"/>
      <c r="X934" s="8"/>
      <c r="Y934" s="5" t="s">
        <v>4093</v>
      </c>
      <c r="Z934" s="10" t="str">
        <f aca="false">REPLACE(AA934,SEARCH("M5-",AA934),LEN(AB934),AC934)</f>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AA934" s="10" t="s">
        <v>5571</v>
      </c>
      <c r="AB934" s="8" t="str">
        <f aca="false">IF(D934&lt;&gt;"No hacer",CONCATENATE(A934,"-",LEFT(C934),"-",IF(A933&lt;&gt;A934,1,IF(C933=C934,RIGHT(AB933)+1,1))))</f>
        <v>M5-NyO-19c-A-2</v>
      </c>
      <c r="AC934" s="8" t="str">
        <f aca="false">CONCATENATE(AB934,"-BR")</f>
        <v>M5-NyO-19c-A-2-BR</v>
      </c>
      <c r="AD934" s="5" t="s">
        <v>46</v>
      </c>
      <c r="AE934" s="5" t="s">
        <v>351</v>
      </c>
      <c r="AF934" s="5" t="s">
        <v>47</v>
      </c>
    </row>
    <row r="935" customFormat="false" ht="75" hidden="false" customHeight="true" outlineLevel="0" collapsed="false">
      <c r="A935" s="5" t="s">
        <v>5539</v>
      </c>
      <c r="B935" s="6" t="s">
        <v>5540</v>
      </c>
      <c r="C935" s="5" t="s">
        <v>58</v>
      </c>
      <c r="D935" s="5" t="s">
        <v>35</v>
      </c>
      <c r="E935" s="5"/>
      <c r="F935" s="8" t="s">
        <v>5572</v>
      </c>
      <c r="G935" s="8"/>
      <c r="H935" s="6" t="s">
        <v>5573</v>
      </c>
      <c r="I935" s="5" t="s">
        <v>51</v>
      </c>
      <c r="J935" s="5" t="s">
        <v>52</v>
      </c>
      <c r="K935" s="6" t="s">
        <v>4657</v>
      </c>
      <c r="L935" s="6" t="s">
        <v>5574</v>
      </c>
      <c r="M935" s="11" t="s">
        <v>41</v>
      </c>
      <c r="N935" s="7" t="s">
        <v>5542</v>
      </c>
      <c r="O935" s="7" t="s">
        <v>5575</v>
      </c>
      <c r="P935" s="8"/>
      <c r="Q935" s="5"/>
      <c r="R935" s="8"/>
      <c r="S935" s="8"/>
      <c r="T935" s="8"/>
      <c r="U935" s="8"/>
      <c r="V935" s="8"/>
      <c r="W935" s="8"/>
      <c r="X935" s="8"/>
      <c r="Y935" s="5" t="s">
        <v>4093</v>
      </c>
      <c r="Z935" s="10" t="str">
        <f aca="false">REPLACE(AA935,SEARCH("M5-",AA935),LEN(AB935),AC935)</f>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AA935" s="10" t="s">
        <v>5576</v>
      </c>
      <c r="AB935" s="8" t="str">
        <f aca="false">IF(D935&lt;&gt;"No hacer",CONCATENATE(A935,"-",LEFT(C935),"-",IF(A934&lt;&gt;A935,1,IF(C934=C935,RIGHT(AB934)+1,1))))</f>
        <v>M5-NyO-19c-A-3</v>
      </c>
      <c r="AC935" s="8" t="str">
        <f aca="false">CONCATENATE(AB935,"-BR")</f>
        <v>M5-NyO-19c-A-3-BR</v>
      </c>
      <c r="AD935" s="5" t="s">
        <v>46</v>
      </c>
      <c r="AE935" s="5" t="s">
        <v>351</v>
      </c>
      <c r="AF935" s="5" t="s">
        <v>47</v>
      </c>
    </row>
    <row r="936" customFormat="false" ht="75" hidden="false" customHeight="true" outlineLevel="0" collapsed="false">
      <c r="A936" s="5" t="s">
        <v>5539</v>
      </c>
      <c r="B936" s="6" t="s">
        <v>5540</v>
      </c>
      <c r="C936" s="5" t="s">
        <v>58</v>
      </c>
      <c r="D936" s="5" t="s">
        <v>35</v>
      </c>
      <c r="E936" s="5"/>
      <c r="F936" s="7" t="s">
        <v>5577</v>
      </c>
      <c r="G936" s="7"/>
      <c r="H936" s="6"/>
      <c r="I936" s="5" t="s">
        <v>51</v>
      </c>
      <c r="J936" s="5" t="s">
        <v>52</v>
      </c>
      <c r="K936" s="6" t="s">
        <v>4657</v>
      </c>
      <c r="L936" s="6" t="s">
        <v>5578</v>
      </c>
      <c r="M936" s="11" t="s">
        <v>41</v>
      </c>
      <c r="N936" s="7" t="s">
        <v>5542</v>
      </c>
      <c r="O936" s="7" t="s">
        <v>5579</v>
      </c>
      <c r="P936" s="8"/>
      <c r="Q936" s="5"/>
      <c r="R936" s="8"/>
      <c r="S936" s="8"/>
      <c r="T936" s="8"/>
      <c r="U936" s="8"/>
      <c r="V936" s="8"/>
      <c r="W936" s="8"/>
      <c r="X936" s="8"/>
      <c r="Y936" s="5" t="s">
        <v>4093</v>
      </c>
      <c r="Z936" s="10" t="str">
        <f aca="false">REPLACE(AA936,SEARCH("M5-",AA936),LEN(AB936),AC936)</f>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AA936" s="10" t="s">
        <v>5580</v>
      </c>
      <c r="AB936" s="8" t="str">
        <f aca="false">IF(D936&lt;&gt;"No hacer",CONCATENATE(A936,"-",LEFT(C936),"-",IF(A935&lt;&gt;A936,1,IF(C935=C936,RIGHT(AB935)+1,1))))</f>
        <v>M5-NyO-19c-A-4</v>
      </c>
      <c r="AC936" s="8" t="str">
        <f aca="false">CONCATENATE(AB936,"-BR")</f>
        <v>M5-NyO-19c-A-4-BR</v>
      </c>
      <c r="AD936" s="5" t="s">
        <v>46</v>
      </c>
      <c r="AE936" s="5" t="s">
        <v>351</v>
      </c>
      <c r="AF936" s="5" t="s">
        <v>47</v>
      </c>
    </row>
    <row r="937" customFormat="false" ht="75" hidden="false" customHeight="true" outlineLevel="0" collapsed="false">
      <c r="A937" s="5" t="s">
        <v>5539</v>
      </c>
      <c r="B937" s="6" t="s">
        <v>5540</v>
      </c>
      <c r="C937" s="5" t="s">
        <v>58</v>
      </c>
      <c r="D937" s="5" t="s">
        <v>35</v>
      </c>
      <c r="E937" s="5"/>
      <c r="F937" s="6" t="s">
        <v>5581</v>
      </c>
      <c r="G937" s="6"/>
      <c r="H937" s="6"/>
      <c r="I937" s="11" t="s">
        <v>51</v>
      </c>
      <c r="J937" s="5" t="s">
        <v>52</v>
      </c>
      <c r="K937" s="6" t="s">
        <v>4657</v>
      </c>
      <c r="L937" s="6" t="s">
        <v>5582</v>
      </c>
      <c r="M937" s="11" t="s">
        <v>41</v>
      </c>
      <c r="N937" s="7" t="s">
        <v>5542</v>
      </c>
      <c r="O937" s="7" t="s">
        <v>5583</v>
      </c>
      <c r="P937" s="8"/>
      <c r="Q937" s="5"/>
      <c r="R937" s="8"/>
      <c r="S937" s="8"/>
      <c r="T937" s="8"/>
      <c r="U937" s="8"/>
      <c r="V937" s="8"/>
      <c r="W937" s="8"/>
      <c r="X937" s="8"/>
      <c r="Y937" s="5" t="s">
        <v>4093</v>
      </c>
      <c r="Z937" s="10" t="str">
        <f aca="false">REPLACE(AA937,SEARCH("M5-",AA937),LEN(AB937),AC937)</f>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AA937" s="10" t="s">
        <v>5584</v>
      </c>
      <c r="AB937" s="8" t="str">
        <f aca="false">IF(D937&lt;&gt;"No hacer",CONCATENATE(A937,"-",LEFT(C937),"-",IF(A936&lt;&gt;A937,1,IF(C936=C937,RIGHT(AB936)+1,1))))</f>
        <v>M5-NyO-19c-A-5</v>
      </c>
      <c r="AC937" s="8" t="str">
        <f aca="false">CONCATENATE(AB937,"-BR")</f>
        <v>M5-NyO-19c-A-5-BR</v>
      </c>
      <c r="AD937" s="5" t="s">
        <v>46</v>
      </c>
      <c r="AE937" s="5" t="s">
        <v>351</v>
      </c>
      <c r="AF937" s="5" t="s">
        <v>47</v>
      </c>
    </row>
    <row r="938" customFormat="false" ht="75" hidden="false" customHeight="true" outlineLevel="0" collapsed="false">
      <c r="A938" s="5" t="s">
        <v>5585</v>
      </c>
      <c r="B938" s="6" t="s">
        <v>5586</v>
      </c>
      <c r="C938" s="5" t="s">
        <v>34</v>
      </c>
      <c r="D938" s="5" t="s">
        <v>35</v>
      </c>
      <c r="E938" s="5"/>
      <c r="F938" s="6" t="s">
        <v>5587</v>
      </c>
      <c r="G938" s="6"/>
      <c r="H938" s="6" t="s">
        <v>5588</v>
      </c>
      <c r="I938" s="5" t="s">
        <v>38</v>
      </c>
      <c r="J938" s="5" t="s">
        <v>297</v>
      </c>
      <c r="K938" s="6" t="s">
        <v>5589</v>
      </c>
      <c r="L938" s="6" t="s">
        <v>5590</v>
      </c>
      <c r="M938" s="11" t="s">
        <v>41</v>
      </c>
      <c r="N938" s="6" t="s">
        <v>5591</v>
      </c>
      <c r="O938" s="6" t="s">
        <v>5592</v>
      </c>
      <c r="P938" s="8" t="s">
        <v>5593</v>
      </c>
      <c r="Q938" s="5"/>
      <c r="R938" s="8"/>
      <c r="S938" s="8"/>
      <c r="T938" s="8"/>
      <c r="U938" s="8"/>
      <c r="V938" s="8"/>
      <c r="W938" s="8"/>
      <c r="X938" s="8"/>
      <c r="Y938" s="5" t="s">
        <v>4093</v>
      </c>
      <c r="Z938" s="10" t="str">
        <f aca="false">REPLACE(AA938,SEARCH("M5-",AA938),LEN(AB938),AC938)</f>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AA938" s="10" t="s">
        <v>5594</v>
      </c>
      <c r="AB938" s="8" t="str">
        <f aca="false">IF(D938&lt;&gt;"No hacer",CONCATENATE(A938,"-",LEFT(C938),"-",IF(A937&lt;&gt;A938,1,IF(C937=C938,RIGHT(AB937)+1,1))))</f>
        <v>M5-NyO-19d-I-1</v>
      </c>
      <c r="AC938" s="8" t="str">
        <f aca="false">CONCATENATE(AB938,"-BR")</f>
        <v>M5-NyO-19d-I-1-BR</v>
      </c>
      <c r="AD938" s="5" t="s">
        <v>46</v>
      </c>
      <c r="AE938" s="5" t="s">
        <v>351</v>
      </c>
      <c r="AF938" s="5" t="s">
        <v>47</v>
      </c>
    </row>
    <row r="939" customFormat="false" ht="75" hidden="false" customHeight="true" outlineLevel="0" collapsed="false">
      <c r="A939" s="5" t="s">
        <v>5585</v>
      </c>
      <c r="B939" s="6" t="s">
        <v>5586</v>
      </c>
      <c r="C939" s="5" t="s">
        <v>48</v>
      </c>
      <c r="D939" s="5" t="s">
        <v>35</v>
      </c>
      <c r="E939" s="5"/>
      <c r="F939" s="6" t="s">
        <v>5595</v>
      </c>
      <c r="G939" s="6"/>
      <c r="H939" s="6" t="s">
        <v>5596</v>
      </c>
      <c r="I939" s="5" t="s">
        <v>38</v>
      </c>
      <c r="J939" s="5" t="s">
        <v>52</v>
      </c>
      <c r="K939" s="6" t="s">
        <v>5589</v>
      </c>
      <c r="L939" s="8" t="s">
        <v>5597</v>
      </c>
      <c r="M939" s="11" t="s">
        <v>41</v>
      </c>
      <c r="N939" s="6" t="s">
        <v>5591</v>
      </c>
      <c r="O939" s="6" t="s">
        <v>5598</v>
      </c>
      <c r="P939" s="8" t="s">
        <v>5593</v>
      </c>
      <c r="Q939" s="5"/>
      <c r="R939" s="8"/>
      <c r="S939" s="8"/>
      <c r="T939" s="8"/>
      <c r="U939" s="8"/>
      <c r="V939" s="8"/>
      <c r="W939" s="8"/>
      <c r="X939" s="8"/>
      <c r="Y939" s="5" t="s">
        <v>4093</v>
      </c>
      <c r="Z939" s="10" t="str">
        <f aca="false">REPLACE(AA939,SEARCH("M5-",AA939),LEN(AB939),AC939)</f>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39" s="10" t="s">
        <v>5599</v>
      </c>
      <c r="AB939" s="8" t="str">
        <f aca="false">IF(D939&lt;&gt;"No hacer",CONCATENATE(A939,"-",LEFT(C939),"-",IF(A938&lt;&gt;A939,1,IF(C938=C939,RIGHT(AB938)+1,1))))</f>
        <v>M5-NyO-19d-E-1</v>
      </c>
      <c r="AC939" s="8" t="str">
        <f aca="false">CONCATENATE(AB939,"-BR")</f>
        <v>M5-NyO-19d-E-1-BR</v>
      </c>
      <c r="AD939" s="5" t="s">
        <v>46</v>
      </c>
      <c r="AE939" s="5" t="s">
        <v>351</v>
      </c>
      <c r="AF939" s="5" t="s">
        <v>47</v>
      </c>
    </row>
    <row r="940" customFormat="false" ht="75" hidden="false" customHeight="true" outlineLevel="0" collapsed="false">
      <c r="A940" s="5" t="s">
        <v>5585</v>
      </c>
      <c r="B940" s="6" t="s">
        <v>5586</v>
      </c>
      <c r="C940" s="5" t="s">
        <v>58</v>
      </c>
      <c r="D940" s="5" t="s">
        <v>35</v>
      </c>
      <c r="E940" s="5"/>
      <c r="F940" s="8" t="s">
        <v>5600</v>
      </c>
      <c r="G940" s="8"/>
      <c r="H940" s="6" t="s">
        <v>5601</v>
      </c>
      <c r="I940" s="5" t="s">
        <v>38</v>
      </c>
      <c r="J940" s="5" t="s">
        <v>52</v>
      </c>
      <c r="K940" s="6" t="s">
        <v>5602</v>
      </c>
      <c r="L940" s="8" t="s">
        <v>5597</v>
      </c>
      <c r="M940" s="11" t="s">
        <v>41</v>
      </c>
      <c r="N940" s="6" t="s">
        <v>5591</v>
      </c>
      <c r="O940" s="6" t="s">
        <v>5598</v>
      </c>
      <c r="P940" s="8" t="s">
        <v>5593</v>
      </c>
      <c r="Q940" s="5"/>
      <c r="R940" s="8"/>
      <c r="S940" s="8"/>
      <c r="T940" s="8"/>
      <c r="U940" s="8"/>
      <c r="V940" s="8"/>
      <c r="W940" s="8"/>
      <c r="X940" s="8"/>
      <c r="Y940" s="5" t="s">
        <v>4093</v>
      </c>
      <c r="Z940" s="10" t="str">
        <f aca="false">REPLACE(AA940,SEARCH("M5-",AA940),LEN(AB940),AC940)</f>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0" s="10" t="s">
        <v>5603</v>
      </c>
      <c r="AB940" s="8" t="str">
        <f aca="false">IF(D940&lt;&gt;"No hacer",CONCATENATE(A940,"-",LEFT(C940),"-",IF(A939&lt;&gt;A940,1,IF(C939=C940,RIGHT(AB939)+1,1))))</f>
        <v>M5-NyO-19d-A-1</v>
      </c>
      <c r="AC940" s="8" t="str">
        <f aca="false">CONCATENATE(AB940,"-BR")</f>
        <v>M5-NyO-19d-A-1-BR</v>
      </c>
      <c r="AD940" s="5" t="s">
        <v>46</v>
      </c>
      <c r="AE940" s="5" t="s">
        <v>351</v>
      </c>
      <c r="AF940" s="5" t="s">
        <v>47</v>
      </c>
    </row>
    <row r="941" customFormat="false" ht="75" hidden="false" customHeight="true" outlineLevel="0" collapsed="false">
      <c r="A941" s="5" t="s">
        <v>5585</v>
      </c>
      <c r="B941" s="6" t="s">
        <v>5586</v>
      </c>
      <c r="C941" s="5" t="s">
        <v>58</v>
      </c>
      <c r="D941" s="5" t="s">
        <v>35</v>
      </c>
      <c r="E941" s="5"/>
      <c r="F941" s="6" t="s">
        <v>5604</v>
      </c>
      <c r="G941" s="6"/>
      <c r="H941" s="6" t="s">
        <v>5605</v>
      </c>
      <c r="I941" s="5" t="s">
        <v>38</v>
      </c>
      <c r="J941" s="5" t="s">
        <v>52</v>
      </c>
      <c r="K941" s="6" t="s">
        <v>5602</v>
      </c>
      <c r="L941" s="8" t="s">
        <v>5597</v>
      </c>
      <c r="M941" s="11" t="s">
        <v>41</v>
      </c>
      <c r="N941" s="6" t="s">
        <v>5591</v>
      </c>
      <c r="O941" s="6" t="s">
        <v>5598</v>
      </c>
      <c r="P941" s="8" t="s">
        <v>5593</v>
      </c>
      <c r="Q941" s="5"/>
      <c r="R941" s="8"/>
      <c r="S941" s="8"/>
      <c r="T941" s="8"/>
      <c r="U941" s="8"/>
      <c r="V941" s="8"/>
      <c r="W941" s="8"/>
      <c r="X941" s="8"/>
      <c r="Y941" s="5" t="s">
        <v>4093</v>
      </c>
      <c r="Z941" s="10" t="str">
        <f aca="false">REPLACE(AA941,SEARCH("M5-",AA941),LEN(AB941),AC941)</f>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1" s="10" t="s">
        <v>5606</v>
      </c>
      <c r="AB941" s="8" t="str">
        <f aca="false">IF(D941&lt;&gt;"No hacer",CONCATENATE(A941,"-",LEFT(C941),"-",IF(A940&lt;&gt;A941,1,IF(C940=C941,RIGHT(AB940)+1,1))))</f>
        <v>M5-NyO-19d-A-2</v>
      </c>
      <c r="AC941" s="8" t="str">
        <f aca="false">CONCATENATE(AB941,"-BR")</f>
        <v>M5-NyO-19d-A-2-BR</v>
      </c>
      <c r="AD941" s="5" t="s">
        <v>46</v>
      </c>
      <c r="AE941" s="5" t="s">
        <v>351</v>
      </c>
      <c r="AF941" s="5" t="s">
        <v>47</v>
      </c>
    </row>
    <row r="942" customFormat="false" ht="75" hidden="false" customHeight="true" outlineLevel="0" collapsed="false">
      <c r="A942" s="5" t="s">
        <v>5585</v>
      </c>
      <c r="B942" s="6" t="s">
        <v>5586</v>
      </c>
      <c r="C942" s="5" t="s">
        <v>58</v>
      </c>
      <c r="D942" s="5" t="s">
        <v>35</v>
      </c>
      <c r="E942" s="5"/>
      <c r="F942" s="6" t="s">
        <v>5607</v>
      </c>
      <c r="G942" s="6"/>
      <c r="H942" s="6" t="s">
        <v>5608</v>
      </c>
      <c r="I942" s="5" t="s">
        <v>38</v>
      </c>
      <c r="J942" s="5" t="s">
        <v>52</v>
      </c>
      <c r="K942" s="6" t="s">
        <v>5602</v>
      </c>
      <c r="L942" s="8" t="s">
        <v>5597</v>
      </c>
      <c r="M942" s="11" t="s">
        <v>41</v>
      </c>
      <c r="N942" s="6" t="s">
        <v>5591</v>
      </c>
      <c r="O942" s="6" t="s">
        <v>5598</v>
      </c>
      <c r="P942" s="8" t="s">
        <v>5593</v>
      </c>
      <c r="Q942" s="5"/>
      <c r="R942" s="8"/>
      <c r="S942" s="8"/>
      <c r="T942" s="8"/>
      <c r="U942" s="8"/>
      <c r="V942" s="8"/>
      <c r="W942" s="8"/>
      <c r="X942" s="8"/>
      <c r="Y942" s="5" t="s">
        <v>4093</v>
      </c>
      <c r="Z942" s="10" t="str">
        <f aca="false">REPLACE(AA942,SEARCH("M5-",AA942),LEN(AB942),AC942)</f>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2" s="10" t="s">
        <v>5609</v>
      </c>
      <c r="AB942" s="8" t="str">
        <f aca="false">IF(D942&lt;&gt;"No hacer",CONCATENATE(A942,"-",LEFT(C942),"-",IF(A941&lt;&gt;A942,1,IF(C941=C942,RIGHT(AB941)+1,1))))</f>
        <v>M5-NyO-19d-A-3</v>
      </c>
      <c r="AC942" s="8" t="str">
        <f aca="false">CONCATENATE(AB942,"-BR")</f>
        <v>M5-NyO-19d-A-3-BR</v>
      </c>
      <c r="AD942" s="5" t="s">
        <v>46</v>
      </c>
      <c r="AE942" s="5" t="s">
        <v>351</v>
      </c>
      <c r="AF942" s="5" t="s">
        <v>47</v>
      </c>
    </row>
    <row r="943" customFormat="false" ht="75" hidden="false" customHeight="true" outlineLevel="0" collapsed="false">
      <c r="A943" s="5" t="s">
        <v>5585</v>
      </c>
      <c r="B943" s="6" t="s">
        <v>5586</v>
      </c>
      <c r="C943" s="5" t="s">
        <v>58</v>
      </c>
      <c r="D943" s="5" t="s">
        <v>35</v>
      </c>
      <c r="E943" s="5"/>
      <c r="F943" s="6" t="s">
        <v>5610</v>
      </c>
      <c r="G943" s="6"/>
      <c r="H943" s="6" t="s">
        <v>5611</v>
      </c>
      <c r="I943" s="5" t="s">
        <v>38</v>
      </c>
      <c r="J943" s="5" t="s">
        <v>52</v>
      </c>
      <c r="K943" s="6" t="s">
        <v>5602</v>
      </c>
      <c r="L943" s="8" t="s">
        <v>5597</v>
      </c>
      <c r="M943" s="11" t="s">
        <v>41</v>
      </c>
      <c r="N943" s="6" t="s">
        <v>5591</v>
      </c>
      <c r="O943" s="6" t="s">
        <v>5612</v>
      </c>
      <c r="P943" s="8" t="s">
        <v>5593</v>
      </c>
      <c r="Q943" s="5"/>
      <c r="R943" s="8"/>
      <c r="S943" s="8"/>
      <c r="T943" s="8"/>
      <c r="U943" s="8"/>
      <c r="V943" s="8"/>
      <c r="W943" s="8"/>
      <c r="X943" s="8"/>
      <c r="Y943" s="5" t="s">
        <v>4093</v>
      </c>
      <c r="Z943" s="10" t="str">
        <f aca="false">REPLACE(AA943,SEARCH("M5-",AA943),LEN(AB943),AC943)</f>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3" s="10" t="s">
        <v>5613</v>
      </c>
      <c r="AB943" s="8" t="str">
        <f aca="false">IF(D943&lt;&gt;"No hacer",CONCATENATE(A943,"-",LEFT(C943),"-",IF(A942&lt;&gt;A943,1,IF(C942=C943,RIGHT(AB942)+1,1))))</f>
        <v>M5-NyO-19d-A-4</v>
      </c>
      <c r="AC943" s="8" t="str">
        <f aca="false">CONCATENATE(AB943,"-BR")</f>
        <v>M5-NyO-19d-A-4-BR</v>
      </c>
      <c r="AD943" s="5" t="s">
        <v>46</v>
      </c>
      <c r="AE943" s="5" t="s">
        <v>351</v>
      </c>
      <c r="AF943" s="5" t="s">
        <v>47</v>
      </c>
    </row>
    <row r="944" customFormat="false" ht="75" hidden="false" customHeight="true" outlineLevel="0" collapsed="false">
      <c r="A944" s="5" t="s">
        <v>5585</v>
      </c>
      <c r="B944" s="6" t="s">
        <v>5586</v>
      </c>
      <c r="C944" s="5" t="s">
        <v>58</v>
      </c>
      <c r="D944" s="5" t="s">
        <v>35</v>
      </c>
      <c r="E944" s="5"/>
      <c r="F944" s="6" t="s">
        <v>5614</v>
      </c>
      <c r="G944" s="6"/>
      <c r="H944" s="6" t="s">
        <v>5615</v>
      </c>
      <c r="I944" s="5" t="s">
        <v>38</v>
      </c>
      <c r="J944" s="5" t="s">
        <v>52</v>
      </c>
      <c r="K944" s="6" t="s">
        <v>5602</v>
      </c>
      <c r="L944" s="8" t="s">
        <v>5597</v>
      </c>
      <c r="M944" s="11" t="s">
        <v>41</v>
      </c>
      <c r="N944" s="6" t="s">
        <v>5591</v>
      </c>
      <c r="O944" s="6" t="s">
        <v>5612</v>
      </c>
      <c r="P944" s="8" t="s">
        <v>5593</v>
      </c>
      <c r="Q944" s="5"/>
      <c r="R944" s="8"/>
      <c r="S944" s="8"/>
      <c r="T944" s="8"/>
      <c r="U944" s="8"/>
      <c r="V944" s="8"/>
      <c r="W944" s="8"/>
      <c r="X944" s="8"/>
      <c r="Y944" s="5" t="s">
        <v>4093</v>
      </c>
      <c r="Z944" s="10" t="str">
        <f aca="false">REPLACE(AA944,SEARCH("M5-",AA944),LEN(AB944),AC944)</f>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AA944" s="10" t="s">
        <v>5616</v>
      </c>
      <c r="AB944" s="8" t="str">
        <f aca="false">IF(D944&lt;&gt;"No hacer",CONCATENATE(A944,"-",LEFT(C944),"-",IF(A943&lt;&gt;A944,1,IF(C943=C944,RIGHT(AB943)+1,1))))</f>
        <v>M5-NyO-19d-A-5</v>
      </c>
      <c r="AC944" s="8" t="str">
        <f aca="false">CONCATENATE(AB944,"-BR")</f>
        <v>M5-NyO-19d-A-5-BR</v>
      </c>
      <c r="AD944" s="5" t="s">
        <v>46</v>
      </c>
      <c r="AE944" s="5" t="s">
        <v>351</v>
      </c>
      <c r="AF944" s="5" t="s">
        <v>47</v>
      </c>
    </row>
    <row r="945" customFormat="false" ht="75" hidden="false" customHeight="true" outlineLevel="0" collapsed="false">
      <c r="A945" s="5" t="s">
        <v>5617</v>
      </c>
      <c r="B945" s="6" t="s">
        <v>5618</v>
      </c>
      <c r="C945" s="5" t="s">
        <v>34</v>
      </c>
      <c r="D945" s="5" t="s">
        <v>35</v>
      </c>
      <c r="E945" s="5"/>
      <c r="F945" s="6" t="s">
        <v>5619</v>
      </c>
      <c r="G945" s="6"/>
      <c r="H945" s="6"/>
      <c r="I945" s="5" t="s">
        <v>38</v>
      </c>
      <c r="J945" s="5" t="s">
        <v>297</v>
      </c>
      <c r="K945" s="6" t="s">
        <v>5620</v>
      </c>
      <c r="L945" s="6" t="s">
        <v>4528</v>
      </c>
      <c r="M945" s="11" t="s">
        <v>41</v>
      </c>
      <c r="N945" s="7" t="s">
        <v>5621</v>
      </c>
      <c r="O945" s="7" t="s">
        <v>5622</v>
      </c>
      <c r="P945" s="6"/>
      <c r="Q945" s="6"/>
      <c r="R945" s="6"/>
      <c r="S945" s="6"/>
      <c r="T945" s="6"/>
      <c r="U945" s="6"/>
      <c r="V945" s="6"/>
      <c r="W945" s="6"/>
      <c r="X945" s="6"/>
      <c r="Y945" s="5" t="s">
        <v>4093</v>
      </c>
      <c r="Z945" s="10" t="str">
        <f aca="false">REPLACE(AA945,SEARCH("M5-",AA945),LEN(AB945),AC945)</f>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AA945" s="6" t="s">
        <v>5623</v>
      </c>
      <c r="AB945" s="8" t="str">
        <f aca="false">IF(D945&lt;&gt;"No hacer",CONCATENATE(A945,"-",LEFT(C945),"-",IF(A944&lt;&gt;A945,1,IF(C944=C945,RIGHT(AB944)+1,1))))</f>
        <v>M5-NyO-54a-I-1</v>
      </c>
      <c r="AC945" s="8" t="str">
        <f aca="false">CONCATENATE(AB945,"-BR")</f>
        <v>M5-NyO-54a-I-1-BR</v>
      </c>
      <c r="AD945" s="5" t="s">
        <v>46</v>
      </c>
      <c r="AE945" s="5"/>
      <c r="AF945" s="5" t="s">
        <v>47</v>
      </c>
    </row>
    <row r="946" customFormat="false" ht="75" hidden="false" customHeight="true" outlineLevel="0" collapsed="false">
      <c r="A946" s="5" t="s">
        <v>5617</v>
      </c>
      <c r="B946" s="6" t="s">
        <v>5618</v>
      </c>
      <c r="C946" s="5" t="s">
        <v>48</v>
      </c>
      <c r="D946" s="5" t="s">
        <v>35</v>
      </c>
      <c r="E946" s="5"/>
      <c r="F946" s="6" t="s">
        <v>5624</v>
      </c>
      <c r="G946" s="6"/>
      <c r="H946" s="6"/>
      <c r="I946" s="5" t="s">
        <v>38</v>
      </c>
      <c r="J946" s="5" t="s">
        <v>52</v>
      </c>
      <c r="K946" s="6" t="s">
        <v>5620</v>
      </c>
      <c r="L946" s="6" t="s">
        <v>5625</v>
      </c>
      <c r="M946" s="11" t="s">
        <v>41</v>
      </c>
      <c r="N946" s="7" t="s">
        <v>5621</v>
      </c>
      <c r="O946" s="7" t="s">
        <v>5622</v>
      </c>
      <c r="P946" s="6"/>
      <c r="Q946" s="6"/>
      <c r="R946" s="6"/>
      <c r="S946" s="6"/>
      <c r="T946" s="6"/>
      <c r="U946" s="6"/>
      <c r="V946" s="6"/>
      <c r="W946" s="6"/>
      <c r="X946" s="6"/>
      <c r="Y946" s="5" t="s">
        <v>4093</v>
      </c>
      <c r="Z946" s="10" t="str">
        <f aca="false">REPLACE(AA946,SEARCH("M5-",AA946),LEN(AB946),AC946)</f>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AA946" s="6" t="s">
        <v>5626</v>
      </c>
      <c r="AB946" s="8" t="str">
        <f aca="false">IF(D946&lt;&gt;"No hacer",CONCATENATE(A946,"-",LEFT(C946),"-",IF(A945&lt;&gt;A946,1,IF(C945=C946,RIGHT(AB945)+1,1))))</f>
        <v>M5-NyO-54a-E-1</v>
      </c>
      <c r="AC946" s="8" t="str">
        <f aca="false">CONCATENATE(AB946,"-BR")</f>
        <v>M5-NyO-54a-E-1-BR</v>
      </c>
      <c r="AD946" s="5" t="s">
        <v>46</v>
      </c>
      <c r="AE946" s="5"/>
      <c r="AF946" s="5" t="s">
        <v>47</v>
      </c>
    </row>
    <row r="947" customFormat="false" ht="75" hidden="false" customHeight="true" outlineLevel="0" collapsed="false">
      <c r="A947" s="5" t="s">
        <v>5627</v>
      </c>
      <c r="B947" s="6" t="s">
        <v>5628</v>
      </c>
      <c r="C947" s="5" t="s">
        <v>34</v>
      </c>
      <c r="D947" s="5" t="s">
        <v>35</v>
      </c>
      <c r="E947" s="5"/>
      <c r="F947" s="6" t="s">
        <v>5629</v>
      </c>
      <c r="G947" s="6"/>
      <c r="H947" s="6" t="s">
        <v>5630</v>
      </c>
      <c r="I947" s="5" t="s">
        <v>38</v>
      </c>
      <c r="J947" s="5" t="s">
        <v>39</v>
      </c>
      <c r="K947" s="6" t="s">
        <v>5631</v>
      </c>
      <c r="L947" s="6" t="s">
        <v>5632</v>
      </c>
      <c r="M947" s="5" t="s">
        <v>41</v>
      </c>
      <c r="N947" s="8" t="s">
        <v>5633</v>
      </c>
      <c r="O947" s="8" t="s">
        <v>5634</v>
      </c>
      <c r="P947" s="8"/>
      <c r="Q947" s="5"/>
      <c r="R947" s="8"/>
      <c r="S947" s="8"/>
      <c r="T947" s="8"/>
      <c r="U947" s="8"/>
      <c r="V947" s="8"/>
      <c r="W947" s="8"/>
      <c r="X947" s="8"/>
      <c r="Y947" s="5" t="s">
        <v>4093</v>
      </c>
      <c r="Z947" s="10" t="str">
        <f aca="false">REPLACE(AA947,SEARCH("M5-",AA947),LEN(AB947),AC947)</f>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AA947" s="10" t="s">
        <v>5635</v>
      </c>
      <c r="AB947" s="8" t="str">
        <f aca="false">IF(D947&lt;&gt;"No hacer",CONCATENATE(A947,"-",LEFT(C947),"-",IF(A946&lt;&gt;A947,1,IF(C946=C947,RIGHT(AB946)+1,1))))</f>
        <v>M5-NyO-20a-I-1</v>
      </c>
      <c r="AC947" s="8" t="str">
        <f aca="false">CONCATENATE(AB947,"-BR")</f>
        <v>M5-NyO-20a-I-1-BR</v>
      </c>
      <c r="AD947" s="5" t="s">
        <v>46</v>
      </c>
      <c r="AE947" s="5" t="s">
        <v>351</v>
      </c>
      <c r="AF947" s="5" t="s">
        <v>47</v>
      </c>
    </row>
    <row r="948" customFormat="false" ht="75" hidden="false" customHeight="true" outlineLevel="0" collapsed="false">
      <c r="A948" s="5" t="s">
        <v>5627</v>
      </c>
      <c r="B948" s="6" t="s">
        <v>5628</v>
      </c>
      <c r="C948" s="5" t="s">
        <v>48</v>
      </c>
      <c r="D948" s="5" t="s">
        <v>35</v>
      </c>
      <c r="E948" s="5"/>
      <c r="F948" s="6" t="s">
        <v>5636</v>
      </c>
      <c r="G948" s="6"/>
      <c r="H948" s="6" t="s">
        <v>5637</v>
      </c>
      <c r="I948" s="5" t="s">
        <v>38</v>
      </c>
      <c r="J948" s="5" t="s">
        <v>52</v>
      </c>
      <c r="K948" s="6" t="s">
        <v>5638</v>
      </c>
      <c r="L948" s="6" t="s">
        <v>5639</v>
      </c>
      <c r="M948" s="5" t="s">
        <v>41</v>
      </c>
      <c r="N948" s="8" t="s">
        <v>5633</v>
      </c>
      <c r="O948" s="8" t="s">
        <v>5640</v>
      </c>
      <c r="P948" s="8"/>
      <c r="Q948" s="5"/>
      <c r="R948" s="8"/>
      <c r="S948" s="8"/>
      <c r="T948" s="8"/>
      <c r="U948" s="8"/>
      <c r="V948" s="8"/>
      <c r="W948" s="8"/>
      <c r="X948" s="8"/>
      <c r="Y948" s="5" t="s">
        <v>4093</v>
      </c>
      <c r="Z948" s="10" t="str">
        <f aca="false">REPLACE(AA948,SEARCH("M5-",AA948),LEN(AB948),AC948)</f>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AA948" s="10" t="s">
        <v>5641</v>
      </c>
      <c r="AB948" s="8" t="str">
        <f aca="false">IF(D948&lt;&gt;"No hacer",CONCATENATE(A948,"-",LEFT(C948),"-",IF(A947&lt;&gt;A948,1,IF(C947=C948,RIGHT(AB947)+1,1))))</f>
        <v>M5-NyO-20a-E-1</v>
      </c>
      <c r="AC948" s="8" t="str">
        <f aca="false">CONCATENATE(AB948,"-BR")</f>
        <v>M5-NyO-20a-E-1-BR</v>
      </c>
      <c r="AD948" s="5" t="s">
        <v>46</v>
      </c>
      <c r="AE948" s="5" t="s">
        <v>351</v>
      </c>
      <c r="AF948" s="5" t="s">
        <v>47</v>
      </c>
    </row>
    <row r="949" customFormat="false" ht="75" hidden="false" customHeight="true" outlineLevel="0" collapsed="false">
      <c r="A949" s="5" t="s">
        <v>5627</v>
      </c>
      <c r="B949" s="6" t="s">
        <v>5628</v>
      </c>
      <c r="C949" s="5" t="s">
        <v>48</v>
      </c>
      <c r="D949" s="5" t="s">
        <v>35</v>
      </c>
      <c r="E949" s="5"/>
      <c r="F949" s="6" t="s">
        <v>5642</v>
      </c>
      <c r="G949" s="6"/>
      <c r="H949" s="6" t="s">
        <v>5643</v>
      </c>
      <c r="I949" s="5" t="s">
        <v>38</v>
      </c>
      <c r="J949" s="5" t="s">
        <v>52</v>
      </c>
      <c r="K949" s="6" t="s">
        <v>5638</v>
      </c>
      <c r="L949" s="6" t="s">
        <v>5644</v>
      </c>
      <c r="M949" s="5" t="s">
        <v>41</v>
      </c>
      <c r="N949" s="8" t="s">
        <v>5633</v>
      </c>
      <c r="O949" s="8" t="s">
        <v>5645</v>
      </c>
      <c r="P949" s="8"/>
      <c r="Q949" s="5"/>
      <c r="R949" s="8"/>
      <c r="S949" s="8"/>
      <c r="T949" s="8"/>
      <c r="U949" s="8"/>
      <c r="V949" s="8"/>
      <c r="W949" s="8"/>
      <c r="X949" s="8"/>
      <c r="Y949" s="5" t="s">
        <v>4093</v>
      </c>
      <c r="Z949" s="10" t="str">
        <f aca="false">REPLACE(AA949,SEARCH("M5-",AA949),LEN(AB949),AC949)</f>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AA949" s="10" t="s">
        <v>5646</v>
      </c>
      <c r="AB949" s="8" t="str">
        <f aca="false">IF(D949&lt;&gt;"No hacer",CONCATENATE(A949,"-",LEFT(C949),"-",IF(A948&lt;&gt;A949,1,IF(C948=C949,RIGHT(AB948)+1,1))))</f>
        <v>M5-NyO-20a-E-2</v>
      </c>
      <c r="AC949" s="8" t="str">
        <f aca="false">CONCATENATE(AB949,"-BR")</f>
        <v>M5-NyO-20a-E-2-BR</v>
      </c>
      <c r="AD949" s="5" t="s">
        <v>46</v>
      </c>
      <c r="AE949" s="5" t="s">
        <v>351</v>
      </c>
      <c r="AF949" s="5" t="s">
        <v>47</v>
      </c>
    </row>
    <row r="950" customFormat="false" ht="75" hidden="false" customHeight="true" outlineLevel="0" collapsed="false">
      <c r="A950" s="5" t="s">
        <v>5627</v>
      </c>
      <c r="B950" s="6" t="s">
        <v>5628</v>
      </c>
      <c r="C950" s="5" t="s">
        <v>58</v>
      </c>
      <c r="D950" s="5" t="s">
        <v>35</v>
      </c>
      <c r="E950" s="5"/>
      <c r="F950" s="6" t="s">
        <v>5647</v>
      </c>
      <c r="G950" s="6"/>
      <c r="H950" s="6" t="s">
        <v>5648</v>
      </c>
      <c r="I950" s="5" t="s">
        <v>38</v>
      </c>
      <c r="J950" s="5" t="s">
        <v>52</v>
      </c>
      <c r="K950" s="6" t="s">
        <v>5649</v>
      </c>
      <c r="L950" s="6" t="s">
        <v>5650</v>
      </c>
      <c r="M950" s="5" t="s">
        <v>63</v>
      </c>
      <c r="N950" s="8"/>
      <c r="O950" s="8"/>
      <c r="P950" s="8"/>
      <c r="Q950" s="5"/>
      <c r="R950" s="8"/>
      <c r="S950" s="8" t="s">
        <v>5651</v>
      </c>
      <c r="T950" s="8" t="s">
        <v>5652</v>
      </c>
      <c r="U950" s="8" t="s">
        <v>5653</v>
      </c>
      <c r="V950" s="8" t="s">
        <v>5654</v>
      </c>
      <c r="W950" s="8" t="s">
        <v>5655</v>
      </c>
      <c r="X950" s="8"/>
      <c r="Y950" s="5" t="s">
        <v>4093</v>
      </c>
      <c r="Z950" s="10" t="str">
        <f aca="false">REPLACE(AA950,SEARCH("M5-",AA950),LEN(AB950),AC950)</f>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0" s="10" t="s">
        <v>5656</v>
      </c>
      <c r="AB950" s="8" t="str">
        <f aca="false">IF(D950&lt;&gt;"No hacer",CONCATENATE(A950,"-",LEFT(C950),"-",IF(A949&lt;&gt;A950,1,IF(C949=C950,RIGHT(AB949)+1,1))))</f>
        <v>M5-NyO-20a-A-1</v>
      </c>
      <c r="AC950" s="8" t="str">
        <f aca="false">CONCATENATE(AB950,"-BR")</f>
        <v>M5-NyO-20a-A-1-BR</v>
      </c>
      <c r="AD950" s="5" t="s">
        <v>46</v>
      </c>
      <c r="AE950" s="5" t="s">
        <v>351</v>
      </c>
      <c r="AF950" s="5" t="s">
        <v>47</v>
      </c>
    </row>
    <row r="951" customFormat="false" ht="75" hidden="false" customHeight="true" outlineLevel="0" collapsed="false">
      <c r="A951" s="5" t="s">
        <v>5627</v>
      </c>
      <c r="B951" s="6" t="s">
        <v>5628</v>
      </c>
      <c r="C951" s="5" t="s">
        <v>58</v>
      </c>
      <c r="D951" s="5" t="s">
        <v>35</v>
      </c>
      <c r="E951" s="5"/>
      <c r="F951" s="6" t="s">
        <v>5657</v>
      </c>
      <c r="G951" s="6"/>
      <c r="H951" s="6" t="s">
        <v>5658</v>
      </c>
      <c r="I951" s="5" t="s">
        <v>38</v>
      </c>
      <c r="J951" s="5" t="s">
        <v>52</v>
      </c>
      <c r="K951" s="6" t="s">
        <v>5649</v>
      </c>
      <c r="L951" s="6" t="s">
        <v>5650</v>
      </c>
      <c r="M951" s="5" t="s">
        <v>63</v>
      </c>
      <c r="N951" s="8"/>
      <c r="O951" s="8"/>
      <c r="P951" s="8"/>
      <c r="Q951" s="5"/>
      <c r="R951" s="8"/>
      <c r="S951" s="8" t="s">
        <v>5659</v>
      </c>
      <c r="T951" s="8" t="s">
        <v>5660</v>
      </c>
      <c r="U951" s="8" t="s">
        <v>5653</v>
      </c>
      <c r="V951" s="8" t="s">
        <v>5654</v>
      </c>
      <c r="W951" s="8" t="s">
        <v>5661</v>
      </c>
      <c r="X951" s="8"/>
      <c r="Y951" s="5" t="s">
        <v>4093</v>
      </c>
      <c r="Z951" s="10" t="str">
        <f aca="false">REPLACE(AA951,SEARCH("M5-",AA951),LEN(AB951),AC951)</f>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AA951" s="10" t="s">
        <v>5662</v>
      </c>
      <c r="AB951" s="8" t="str">
        <f aca="false">IF(D951&lt;&gt;"No hacer",CONCATENATE(A951,"-",LEFT(C951),"-",IF(A950&lt;&gt;A951,1,IF(C950=C951,RIGHT(AB950)+1,1))))</f>
        <v>M5-NyO-20a-A-2</v>
      </c>
      <c r="AC951" s="8" t="str">
        <f aca="false">CONCATENATE(AB951,"-BR")</f>
        <v>M5-NyO-20a-A-2-BR</v>
      </c>
      <c r="AD951" s="5" t="s">
        <v>46</v>
      </c>
      <c r="AE951" s="5" t="s">
        <v>351</v>
      </c>
      <c r="AF951" s="5" t="s">
        <v>47</v>
      </c>
    </row>
    <row r="952" customFormat="false" ht="75" hidden="false" customHeight="true" outlineLevel="0" collapsed="false">
      <c r="A952" s="5" t="s">
        <v>5627</v>
      </c>
      <c r="B952" s="6" t="s">
        <v>5628</v>
      </c>
      <c r="C952" s="5" t="s">
        <v>58</v>
      </c>
      <c r="D952" s="5" t="s">
        <v>35</v>
      </c>
      <c r="E952" s="5"/>
      <c r="F952" s="8" t="s">
        <v>5663</v>
      </c>
      <c r="G952" s="8"/>
      <c r="H952" s="6" t="s">
        <v>5664</v>
      </c>
      <c r="I952" s="5" t="s">
        <v>38</v>
      </c>
      <c r="J952" s="5" t="s">
        <v>52</v>
      </c>
      <c r="K952" s="6" t="s">
        <v>5649</v>
      </c>
      <c r="L952" s="6" t="s">
        <v>5650</v>
      </c>
      <c r="M952" s="5" t="s">
        <v>63</v>
      </c>
      <c r="N952" s="8"/>
      <c r="O952" s="8"/>
      <c r="P952" s="8"/>
      <c r="Q952" s="5"/>
      <c r="R952" s="8"/>
      <c r="S952" s="8" t="s">
        <v>5665</v>
      </c>
      <c r="T952" s="8" t="s">
        <v>5666</v>
      </c>
      <c r="U952" s="8" t="s">
        <v>5653</v>
      </c>
      <c r="V952" s="8" t="s">
        <v>5654</v>
      </c>
      <c r="W952" s="8" t="s">
        <v>5667</v>
      </c>
      <c r="X952" s="8"/>
      <c r="Y952" s="5" t="s">
        <v>4093</v>
      </c>
      <c r="Z952" s="10" t="str">
        <f aca="false">REPLACE(AA952,SEARCH("M5-",AA952),LEN(AB952),AC952)</f>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AA952" s="10" t="s">
        <v>5668</v>
      </c>
      <c r="AB952" s="8" t="str">
        <f aca="false">IF(D952&lt;&gt;"No hacer",CONCATENATE(A952,"-",LEFT(C952),"-",IF(A951&lt;&gt;A952,1,IF(C951=C952,RIGHT(AB951)+1,1))))</f>
        <v>M5-NyO-20a-A-3</v>
      </c>
      <c r="AC952" s="8" t="str">
        <f aca="false">CONCATENATE(AB952,"-BR")</f>
        <v>M5-NyO-20a-A-3-BR</v>
      </c>
      <c r="AD952" s="5" t="s">
        <v>46</v>
      </c>
      <c r="AE952" s="5" t="s">
        <v>351</v>
      </c>
      <c r="AF952" s="5" t="s">
        <v>47</v>
      </c>
    </row>
    <row r="953" customFormat="false" ht="75" hidden="false" customHeight="true" outlineLevel="0" collapsed="false">
      <c r="A953" s="5" t="s">
        <v>5627</v>
      </c>
      <c r="B953" s="6" t="s">
        <v>5628</v>
      </c>
      <c r="C953" s="5" t="s">
        <v>58</v>
      </c>
      <c r="D953" s="5" t="s">
        <v>35</v>
      </c>
      <c r="E953" s="5"/>
      <c r="F953" s="6" t="s">
        <v>5669</v>
      </c>
      <c r="G953" s="6"/>
      <c r="H953" s="6" t="s">
        <v>5670</v>
      </c>
      <c r="I953" s="5" t="s">
        <v>38</v>
      </c>
      <c r="J953" s="5" t="s">
        <v>52</v>
      </c>
      <c r="K953" s="6" t="s">
        <v>5649</v>
      </c>
      <c r="L953" s="6" t="s">
        <v>5671</v>
      </c>
      <c r="M953" s="5" t="s">
        <v>63</v>
      </c>
      <c r="N953" s="8"/>
      <c r="O953" s="8"/>
      <c r="P953" s="8"/>
      <c r="Q953" s="5"/>
      <c r="R953" s="8"/>
      <c r="S953" s="8" t="s">
        <v>5672</v>
      </c>
      <c r="T953" s="8" t="s">
        <v>5673</v>
      </c>
      <c r="U953" s="8" t="s">
        <v>5653</v>
      </c>
      <c r="V953" s="8" t="s">
        <v>5674</v>
      </c>
      <c r="W953" s="8" t="s">
        <v>5675</v>
      </c>
      <c r="X953" s="8"/>
      <c r="Y953" s="5" t="s">
        <v>4093</v>
      </c>
      <c r="Z953" s="10" t="str">
        <f aca="false">REPLACE(AA953,SEARCH("M5-",AA953),LEN(AB953),AC953)</f>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3" s="10" t="s">
        <v>5676</v>
      </c>
      <c r="AB953" s="8" t="str">
        <f aca="false">IF(D953&lt;&gt;"No hacer",CONCATENATE(A953,"-",LEFT(C953),"-",IF(A952&lt;&gt;A953,1,IF(C952=C953,RIGHT(AB952)+1,1))))</f>
        <v>M5-NyO-20a-A-4</v>
      </c>
      <c r="AC953" s="8" t="str">
        <f aca="false">CONCATENATE(AB953,"-BR")</f>
        <v>M5-NyO-20a-A-4-BR</v>
      </c>
      <c r="AD953" s="5" t="s">
        <v>46</v>
      </c>
      <c r="AE953" s="5" t="s">
        <v>351</v>
      </c>
      <c r="AF953" s="5" t="s">
        <v>47</v>
      </c>
    </row>
    <row r="954" customFormat="false" ht="75" hidden="false" customHeight="true" outlineLevel="0" collapsed="false">
      <c r="A954" s="5" t="s">
        <v>5627</v>
      </c>
      <c r="B954" s="6" t="s">
        <v>5628</v>
      </c>
      <c r="C954" s="5" t="s">
        <v>58</v>
      </c>
      <c r="D954" s="5" t="s">
        <v>35</v>
      </c>
      <c r="E954" s="5"/>
      <c r="F954" s="6" t="s">
        <v>5677</v>
      </c>
      <c r="G954" s="6"/>
      <c r="H954" s="6" t="s">
        <v>5678</v>
      </c>
      <c r="I954" s="5" t="s">
        <v>38</v>
      </c>
      <c r="J954" s="5" t="s">
        <v>52</v>
      </c>
      <c r="K954" s="6" t="s">
        <v>5649</v>
      </c>
      <c r="L954" s="6" t="s">
        <v>5671</v>
      </c>
      <c r="M954" s="5" t="s">
        <v>63</v>
      </c>
      <c r="N954" s="8"/>
      <c r="O954" s="8"/>
      <c r="P954" s="8"/>
      <c r="Q954" s="5"/>
      <c r="R954" s="8"/>
      <c r="S954" s="8" t="s">
        <v>5679</v>
      </c>
      <c r="T954" s="8" t="s">
        <v>5680</v>
      </c>
      <c r="U954" s="8" t="s">
        <v>5653</v>
      </c>
      <c r="V954" s="8" t="s">
        <v>5674</v>
      </c>
      <c r="W954" s="8" t="s">
        <v>5681</v>
      </c>
      <c r="X954" s="8"/>
      <c r="Y954" s="5" t="s">
        <v>4093</v>
      </c>
      <c r="Z954" s="10" t="str">
        <f aca="false">REPLACE(AA954,SEARCH("M5-",AA954),LEN(AB954),AC954)</f>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AA954" s="10" t="s">
        <v>5682</v>
      </c>
      <c r="AB954" s="8" t="str">
        <f aca="false">IF(D954&lt;&gt;"No hacer",CONCATENATE(A954,"-",LEFT(C954),"-",IF(A953&lt;&gt;A954,1,IF(C953=C954,RIGHT(AB953)+1,1))))</f>
        <v>M5-NyO-20a-A-5</v>
      </c>
      <c r="AC954" s="8" t="str">
        <f aca="false">CONCATENATE(AB954,"-BR")</f>
        <v>M5-NyO-20a-A-5-BR</v>
      </c>
      <c r="AD954" s="5" t="s">
        <v>46</v>
      </c>
      <c r="AE954" s="5" t="s">
        <v>351</v>
      </c>
      <c r="AF954" s="5" t="s">
        <v>47</v>
      </c>
    </row>
    <row r="955" customFormat="false" ht="75" hidden="false" customHeight="true" outlineLevel="0" collapsed="false">
      <c r="A955" s="5" t="s">
        <v>5683</v>
      </c>
      <c r="B955" s="6" t="s">
        <v>5684</v>
      </c>
      <c r="C955" s="5" t="s">
        <v>34</v>
      </c>
      <c r="D955" s="5" t="s">
        <v>35</v>
      </c>
      <c r="E955" s="5"/>
      <c r="F955" s="6" t="s">
        <v>5685</v>
      </c>
      <c r="G955" s="6"/>
      <c r="H955" s="6" t="s">
        <v>5686</v>
      </c>
      <c r="I955" s="5" t="s">
        <v>38</v>
      </c>
      <c r="J955" s="5" t="s">
        <v>346</v>
      </c>
      <c r="K955" s="6" t="s">
        <v>5687</v>
      </c>
      <c r="L955" s="6" t="s">
        <v>5688</v>
      </c>
      <c r="M955" s="5" t="s">
        <v>41</v>
      </c>
      <c r="N955" s="6" t="s">
        <v>5689</v>
      </c>
      <c r="O955" s="6" t="s">
        <v>5690</v>
      </c>
      <c r="P955" s="8"/>
      <c r="Q955" s="5"/>
      <c r="R955" s="8"/>
      <c r="S955" s="8"/>
      <c r="T955" s="8"/>
      <c r="U955" s="8"/>
      <c r="V955" s="8"/>
      <c r="W955" s="8"/>
      <c r="X955" s="8"/>
      <c r="Y955" s="5" t="s">
        <v>4093</v>
      </c>
      <c r="Z955" s="10" t="str">
        <f aca="false">REPLACE(AA955,SEARCH("M5-",AA955),LEN(AB955),AC955)</f>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AA955" s="10" t="s">
        <v>5691</v>
      </c>
      <c r="AB955" s="8" t="str">
        <f aca="false">IF(D955&lt;&gt;"No hacer",CONCATENATE(A955,"-",LEFT(C955),"-",IF(A954&lt;&gt;A955,1,IF(C954=C955,RIGHT(AB954)+1,1))))</f>
        <v>M5-NyO-20b-I-1</v>
      </c>
      <c r="AC955" s="8" t="str">
        <f aca="false">CONCATENATE(AB955,"-BR")</f>
        <v>M5-NyO-20b-I-1-BR</v>
      </c>
      <c r="AD955" s="5" t="s">
        <v>46</v>
      </c>
      <c r="AE955" s="5" t="s">
        <v>351</v>
      </c>
      <c r="AF955" s="5" t="s">
        <v>47</v>
      </c>
    </row>
    <row r="956" customFormat="false" ht="75" hidden="false" customHeight="true" outlineLevel="0" collapsed="false">
      <c r="A956" s="5" t="s">
        <v>5683</v>
      </c>
      <c r="B956" s="6" t="s">
        <v>5684</v>
      </c>
      <c r="C956" s="5" t="s">
        <v>48</v>
      </c>
      <c r="D956" s="5" t="s">
        <v>35</v>
      </c>
      <c r="E956" s="5"/>
      <c r="F956" s="6" t="s">
        <v>5692</v>
      </c>
      <c r="G956" s="6"/>
      <c r="H956" s="6" t="s">
        <v>5693</v>
      </c>
      <c r="I956" s="5" t="s">
        <v>38</v>
      </c>
      <c r="J956" s="5" t="s">
        <v>52</v>
      </c>
      <c r="K956" s="6" t="s">
        <v>5694</v>
      </c>
      <c r="L956" s="6" t="s">
        <v>5695</v>
      </c>
      <c r="M956" s="5" t="s">
        <v>41</v>
      </c>
      <c r="N956" s="6" t="s">
        <v>5689</v>
      </c>
      <c r="O956" s="6" t="s">
        <v>5696</v>
      </c>
      <c r="P956" s="8" t="s">
        <v>5697</v>
      </c>
      <c r="Q956" s="5"/>
      <c r="R956" s="8"/>
      <c r="S956" s="8"/>
      <c r="T956" s="8"/>
      <c r="U956" s="8"/>
      <c r="V956" s="8"/>
      <c r="W956" s="8"/>
      <c r="X956" s="8"/>
      <c r="Y956" s="5" t="s">
        <v>4093</v>
      </c>
      <c r="Z956" s="10" t="str">
        <f aca="false">REPLACE(AA956,SEARCH("M5-",AA956),LEN(AB956),AC956)</f>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AA956" s="10" t="s">
        <v>5698</v>
      </c>
      <c r="AB956" s="8" t="str">
        <f aca="false">IF(D956&lt;&gt;"No hacer",CONCATENATE(A956,"-",LEFT(C956),"-",IF(A955&lt;&gt;A956,1,IF(C955=C956,RIGHT(AB955)+1,1))))</f>
        <v>M5-NyO-20b-E-1</v>
      </c>
      <c r="AC956" s="8" t="str">
        <f aca="false">CONCATENATE(AB956,"-BR")</f>
        <v>M5-NyO-20b-E-1-BR</v>
      </c>
      <c r="AD956" s="5" t="s">
        <v>46</v>
      </c>
      <c r="AE956" s="5" t="s">
        <v>351</v>
      </c>
      <c r="AF956" s="5" t="s">
        <v>47</v>
      </c>
    </row>
    <row r="957" customFormat="false" ht="75" hidden="false" customHeight="true" outlineLevel="0" collapsed="false">
      <c r="A957" s="5" t="s">
        <v>5683</v>
      </c>
      <c r="B957" s="6" t="s">
        <v>5684</v>
      </c>
      <c r="C957" s="5" t="s">
        <v>58</v>
      </c>
      <c r="D957" s="5" t="s">
        <v>35</v>
      </c>
      <c r="E957" s="5"/>
      <c r="F957" s="6" t="s">
        <v>5699</v>
      </c>
      <c r="G957" s="6"/>
      <c r="H957" s="6" t="s">
        <v>5700</v>
      </c>
      <c r="I957" s="5" t="s">
        <v>38</v>
      </c>
      <c r="J957" s="5" t="s">
        <v>52</v>
      </c>
      <c r="K957" s="6" t="s">
        <v>5701</v>
      </c>
      <c r="L957" s="6" t="s">
        <v>5702</v>
      </c>
      <c r="M957" s="5" t="s">
        <v>41</v>
      </c>
      <c r="N957" s="6" t="s">
        <v>5689</v>
      </c>
      <c r="O957" s="6" t="s">
        <v>5703</v>
      </c>
      <c r="P957" s="8" t="s">
        <v>5704</v>
      </c>
      <c r="Q957" s="5"/>
      <c r="R957" s="8"/>
      <c r="S957" s="8"/>
      <c r="T957" s="8"/>
      <c r="U957" s="8"/>
      <c r="V957" s="8"/>
      <c r="W957" s="8"/>
      <c r="X957" s="8"/>
      <c r="Y957" s="5" t="s">
        <v>4093</v>
      </c>
      <c r="Z957" s="10" t="str">
        <f aca="false">REPLACE(AA957,SEARCH("M5-",AA957),LEN(AB957),AC957)</f>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7" s="10" t="s">
        <v>5705</v>
      </c>
      <c r="AB957" s="8" t="str">
        <f aca="false">IF(D957&lt;&gt;"No hacer",CONCATENATE(A957,"-",LEFT(C957),"-",IF(A956&lt;&gt;A957,1,IF(C956=C957,RIGHT(AB956)+1,1))))</f>
        <v>M5-NyO-20b-A-1</v>
      </c>
      <c r="AC957" s="8" t="str">
        <f aca="false">CONCATENATE(AB957,"-BR")</f>
        <v>M5-NyO-20b-A-1-BR</v>
      </c>
      <c r="AD957" s="5" t="s">
        <v>46</v>
      </c>
      <c r="AE957" s="5" t="s">
        <v>351</v>
      </c>
      <c r="AF957" s="5" t="s">
        <v>47</v>
      </c>
    </row>
    <row r="958" customFormat="false" ht="75" hidden="false" customHeight="true" outlineLevel="0" collapsed="false">
      <c r="A958" s="5" t="s">
        <v>5683</v>
      </c>
      <c r="B958" s="6" t="s">
        <v>5684</v>
      </c>
      <c r="C958" s="5" t="s">
        <v>58</v>
      </c>
      <c r="D958" s="5" t="s">
        <v>35</v>
      </c>
      <c r="E958" s="5"/>
      <c r="F958" s="6" t="s">
        <v>5706</v>
      </c>
      <c r="G958" s="6"/>
      <c r="H958" s="6" t="s">
        <v>5707</v>
      </c>
      <c r="I958" s="5" t="s">
        <v>38</v>
      </c>
      <c r="J958" s="5" t="s">
        <v>52</v>
      </c>
      <c r="K958" s="6" t="s">
        <v>5701</v>
      </c>
      <c r="L958" s="6" t="s">
        <v>5702</v>
      </c>
      <c r="M958" s="5" t="s">
        <v>41</v>
      </c>
      <c r="N958" s="6" t="s">
        <v>5689</v>
      </c>
      <c r="O958" s="6" t="s">
        <v>5703</v>
      </c>
      <c r="P958" s="8" t="s">
        <v>5704</v>
      </c>
      <c r="Q958" s="5"/>
      <c r="R958" s="8"/>
      <c r="S958" s="8"/>
      <c r="T958" s="8"/>
      <c r="U958" s="8"/>
      <c r="V958" s="8"/>
      <c r="W958" s="8"/>
      <c r="X958" s="8"/>
      <c r="Y958" s="5" t="s">
        <v>4093</v>
      </c>
      <c r="Z958" s="10" t="str">
        <f aca="false">REPLACE(AA958,SEARCH("M5-",AA958),LEN(AB958),AC958)</f>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8" s="10" t="s">
        <v>5708</v>
      </c>
      <c r="AB958" s="8" t="str">
        <f aca="false">IF(D958&lt;&gt;"No hacer",CONCATENATE(A958,"-",LEFT(C958),"-",IF(A957&lt;&gt;A958,1,IF(C957=C958,RIGHT(AB957)+1,1))))</f>
        <v>M5-NyO-20b-A-2</v>
      </c>
      <c r="AC958" s="8" t="str">
        <f aca="false">CONCATENATE(AB958,"-BR")</f>
        <v>M5-NyO-20b-A-2-BR</v>
      </c>
      <c r="AD958" s="5" t="s">
        <v>46</v>
      </c>
      <c r="AE958" s="5" t="s">
        <v>351</v>
      </c>
      <c r="AF958" s="5" t="s">
        <v>47</v>
      </c>
    </row>
    <row r="959" customFormat="false" ht="75" hidden="false" customHeight="true" outlineLevel="0" collapsed="false">
      <c r="A959" s="5" t="s">
        <v>5683</v>
      </c>
      <c r="B959" s="6" t="s">
        <v>5684</v>
      </c>
      <c r="C959" s="5" t="s">
        <v>58</v>
      </c>
      <c r="D959" s="5" t="s">
        <v>35</v>
      </c>
      <c r="E959" s="5"/>
      <c r="F959" s="6" t="s">
        <v>5709</v>
      </c>
      <c r="G959" s="6"/>
      <c r="H959" s="6" t="s">
        <v>5710</v>
      </c>
      <c r="I959" s="5" t="s">
        <v>38</v>
      </c>
      <c r="J959" s="5" t="s">
        <v>52</v>
      </c>
      <c r="K959" s="6" t="s">
        <v>5701</v>
      </c>
      <c r="L959" s="6" t="s">
        <v>5702</v>
      </c>
      <c r="M959" s="5" t="s">
        <v>41</v>
      </c>
      <c r="N959" s="6" t="s">
        <v>5689</v>
      </c>
      <c r="O959" s="6" t="s">
        <v>5703</v>
      </c>
      <c r="P959" s="8" t="s">
        <v>5704</v>
      </c>
      <c r="Q959" s="5"/>
      <c r="R959" s="8"/>
      <c r="S959" s="8"/>
      <c r="T959" s="8"/>
      <c r="U959" s="8"/>
      <c r="V959" s="8"/>
      <c r="W959" s="8"/>
      <c r="X959" s="8"/>
      <c r="Y959" s="5" t="s">
        <v>4093</v>
      </c>
      <c r="Z959" s="10" t="str">
        <f aca="false">REPLACE(AA959,SEARCH("M5-",AA959),LEN(AB959),AC959)</f>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59" s="10" t="s">
        <v>5711</v>
      </c>
      <c r="AB959" s="8" t="str">
        <f aca="false">IF(D959&lt;&gt;"No hacer",CONCATENATE(A959,"-",LEFT(C959),"-",IF(A958&lt;&gt;A959,1,IF(C958=C959,RIGHT(AB958)+1,1))))</f>
        <v>M5-NyO-20b-A-3</v>
      </c>
      <c r="AC959" s="8" t="str">
        <f aca="false">CONCATENATE(AB959,"-BR")</f>
        <v>M5-NyO-20b-A-3-BR</v>
      </c>
      <c r="AD959" s="5" t="s">
        <v>46</v>
      </c>
      <c r="AE959" s="5" t="s">
        <v>351</v>
      </c>
      <c r="AF959" s="5" t="s">
        <v>47</v>
      </c>
    </row>
    <row r="960" customFormat="false" ht="75" hidden="false" customHeight="true" outlineLevel="0" collapsed="false">
      <c r="A960" s="5" t="s">
        <v>5683</v>
      </c>
      <c r="B960" s="6" t="s">
        <v>5684</v>
      </c>
      <c r="C960" s="5" t="s">
        <v>58</v>
      </c>
      <c r="D960" s="5" t="s">
        <v>35</v>
      </c>
      <c r="E960" s="5"/>
      <c r="F960" s="6" t="s">
        <v>5712</v>
      </c>
      <c r="G960" s="6"/>
      <c r="H960" s="6" t="s">
        <v>5713</v>
      </c>
      <c r="I960" s="5" t="s">
        <v>38</v>
      </c>
      <c r="J960" s="5" t="s">
        <v>52</v>
      </c>
      <c r="K960" s="6" t="s">
        <v>5701</v>
      </c>
      <c r="L960" s="6" t="s">
        <v>5702</v>
      </c>
      <c r="M960" s="5" t="s">
        <v>41</v>
      </c>
      <c r="N960" s="6" t="s">
        <v>5689</v>
      </c>
      <c r="O960" s="6" t="s">
        <v>5703</v>
      </c>
      <c r="P960" s="8" t="s">
        <v>5704</v>
      </c>
      <c r="Q960" s="5"/>
      <c r="R960" s="8"/>
      <c r="S960" s="8"/>
      <c r="T960" s="8"/>
      <c r="U960" s="8"/>
      <c r="V960" s="8"/>
      <c r="W960" s="8"/>
      <c r="X960" s="8"/>
      <c r="Y960" s="5" t="s">
        <v>4093</v>
      </c>
      <c r="Z960" s="10" t="str">
        <f aca="false">REPLACE(AA960,SEARCH("M5-",AA960),LEN(AB960),AC960)</f>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0" s="10" t="s">
        <v>5714</v>
      </c>
      <c r="AB960" s="8" t="str">
        <f aca="false">IF(D960&lt;&gt;"No hacer",CONCATENATE(A960,"-",LEFT(C960),"-",IF(A959&lt;&gt;A960,1,IF(C959=C960,RIGHT(AB959)+1,1))))</f>
        <v>M5-NyO-20b-A-4</v>
      </c>
      <c r="AC960" s="8" t="str">
        <f aca="false">CONCATENATE(AB960,"-BR")</f>
        <v>M5-NyO-20b-A-4-BR</v>
      </c>
      <c r="AD960" s="5" t="s">
        <v>46</v>
      </c>
      <c r="AE960" s="5" t="s">
        <v>351</v>
      </c>
      <c r="AF960" s="5" t="s">
        <v>47</v>
      </c>
    </row>
    <row r="961" customFormat="false" ht="75" hidden="false" customHeight="true" outlineLevel="0" collapsed="false">
      <c r="A961" s="5" t="s">
        <v>5683</v>
      </c>
      <c r="B961" s="6" t="s">
        <v>5684</v>
      </c>
      <c r="C961" s="5" t="s">
        <v>58</v>
      </c>
      <c r="D961" s="5" t="s">
        <v>35</v>
      </c>
      <c r="E961" s="5"/>
      <c r="F961" s="6" t="s">
        <v>5715</v>
      </c>
      <c r="G961" s="6"/>
      <c r="H961" s="6" t="s">
        <v>5716</v>
      </c>
      <c r="I961" s="5" t="s">
        <v>38</v>
      </c>
      <c r="J961" s="5" t="s">
        <v>52</v>
      </c>
      <c r="K961" s="6" t="s">
        <v>5701</v>
      </c>
      <c r="L961" s="6" t="s">
        <v>5702</v>
      </c>
      <c r="M961" s="5" t="s">
        <v>41</v>
      </c>
      <c r="N961" s="6" t="s">
        <v>5689</v>
      </c>
      <c r="O961" s="6" t="s">
        <v>5703</v>
      </c>
      <c r="P961" s="8" t="s">
        <v>5704</v>
      </c>
      <c r="Q961" s="5"/>
      <c r="R961" s="8"/>
      <c r="S961" s="8"/>
      <c r="T961" s="8"/>
      <c r="U961" s="8"/>
      <c r="V961" s="8"/>
      <c r="W961" s="8"/>
      <c r="X961" s="8"/>
      <c r="Y961" s="5" t="s">
        <v>4093</v>
      </c>
      <c r="Z961" s="10" t="str">
        <f aca="false">REPLACE(AA961,SEARCH("M5-",AA961),LEN(AB961),AC961)</f>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AA961" s="10" t="s">
        <v>5717</v>
      </c>
      <c r="AB961" s="8" t="str">
        <f aca="false">IF(D961&lt;&gt;"No hacer",CONCATENATE(A961,"-",LEFT(C961),"-",IF(A960&lt;&gt;A961,1,IF(C960=C961,RIGHT(AB960)+1,1))))</f>
        <v>M5-NyO-20b-A-5</v>
      </c>
      <c r="AC961" s="8" t="str">
        <f aca="false">CONCATENATE(AB961,"-BR")</f>
        <v>M5-NyO-20b-A-5-BR</v>
      </c>
      <c r="AD961" s="5" t="s">
        <v>46</v>
      </c>
      <c r="AE961" s="5" t="s">
        <v>351</v>
      </c>
      <c r="AF961" s="5" t="s">
        <v>47</v>
      </c>
    </row>
    <row r="962" customFormat="false" ht="75" hidden="false" customHeight="true" outlineLevel="0" collapsed="false">
      <c r="A962" s="5" t="s">
        <v>5718</v>
      </c>
      <c r="B962" s="6" t="s">
        <v>5719</v>
      </c>
      <c r="C962" s="5" t="s">
        <v>34</v>
      </c>
      <c r="D962" s="5" t="s">
        <v>35</v>
      </c>
      <c r="E962" s="5"/>
      <c r="F962" s="6" t="s">
        <v>5720</v>
      </c>
      <c r="G962" s="6"/>
      <c r="H962" s="6" t="s">
        <v>5721</v>
      </c>
      <c r="I962" s="5" t="s">
        <v>38</v>
      </c>
      <c r="J962" s="5" t="s">
        <v>297</v>
      </c>
      <c r="K962" s="6" t="s">
        <v>5722</v>
      </c>
      <c r="L962" s="6" t="s">
        <v>5723</v>
      </c>
      <c r="M962" s="5" t="s">
        <v>41</v>
      </c>
      <c r="N962" s="6" t="s">
        <v>5724</v>
      </c>
      <c r="O962" s="7" t="s">
        <v>5725</v>
      </c>
      <c r="P962" s="8"/>
      <c r="Q962" s="5"/>
      <c r="R962" s="8"/>
      <c r="S962" s="8"/>
      <c r="T962" s="8"/>
      <c r="U962" s="8"/>
      <c r="V962" s="8"/>
      <c r="W962" s="8"/>
      <c r="X962" s="8"/>
      <c r="Y962" s="5" t="s">
        <v>4093</v>
      </c>
      <c r="Z962" s="10" t="str">
        <f aca="false">REPLACE(AA962,SEARCH("M5-",AA962),LEN(AB962),AC962)</f>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AA962" s="8" t="s">
        <v>5726</v>
      </c>
      <c r="AB962" s="8" t="str">
        <f aca="false">IF(D962&lt;&gt;"No hacer",CONCATENATE(A962,"-",LEFT(C962),"-",IF(A961&lt;&gt;A962,1,IF(C961=C962,RIGHT(AB961)+1,1))))</f>
        <v>M5-NyO-21a-I-1</v>
      </c>
      <c r="AC962" s="8" t="str">
        <f aca="false">CONCATENATE(AB962,"-BR")</f>
        <v>M5-NyO-21a-I-1-BR</v>
      </c>
      <c r="AD962" s="5" t="s">
        <v>46</v>
      </c>
      <c r="AE962" s="5"/>
      <c r="AF962" s="5" t="s">
        <v>47</v>
      </c>
    </row>
    <row r="963" customFormat="false" ht="75" hidden="false" customHeight="true" outlineLevel="0" collapsed="false">
      <c r="A963" s="5" t="s">
        <v>5718</v>
      </c>
      <c r="B963" s="6" t="s">
        <v>5719</v>
      </c>
      <c r="C963" s="5" t="s">
        <v>48</v>
      </c>
      <c r="D963" s="5" t="s">
        <v>35</v>
      </c>
      <c r="E963" s="5"/>
      <c r="F963" s="6" t="s">
        <v>5727</v>
      </c>
      <c r="G963" s="6"/>
      <c r="H963" s="6"/>
      <c r="I963" s="5" t="s">
        <v>38</v>
      </c>
      <c r="J963" s="5" t="s">
        <v>52</v>
      </c>
      <c r="K963" s="6" t="s">
        <v>5728</v>
      </c>
      <c r="L963" s="6" t="s">
        <v>5729</v>
      </c>
      <c r="M963" s="5" t="s">
        <v>41</v>
      </c>
      <c r="N963" s="6" t="s">
        <v>5724</v>
      </c>
      <c r="O963" s="7" t="s">
        <v>5725</v>
      </c>
      <c r="P963" s="8"/>
      <c r="Q963" s="5"/>
      <c r="R963" s="8"/>
      <c r="S963" s="8"/>
      <c r="T963" s="8"/>
      <c r="U963" s="8"/>
      <c r="V963" s="8"/>
      <c r="W963" s="8"/>
      <c r="X963" s="8"/>
      <c r="Y963" s="5" t="s">
        <v>4093</v>
      </c>
      <c r="Z963" s="10" t="str">
        <f aca="false">REPLACE(AA963,SEARCH("M5-",AA963),LEN(AB963),AC963)</f>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AA963" s="8" t="s">
        <v>5730</v>
      </c>
      <c r="AB963" s="8" t="str">
        <f aca="false">IF(D963&lt;&gt;"No hacer",CONCATENATE(A963,"-",LEFT(C963),"-",IF(A962&lt;&gt;A963,1,IF(C962=C963,RIGHT(AB962)+1,1))))</f>
        <v>M5-NyO-21a-E-1</v>
      </c>
      <c r="AC963" s="8" t="str">
        <f aca="false">CONCATENATE(AB963,"-BR")</f>
        <v>M5-NyO-21a-E-1-BR</v>
      </c>
      <c r="AD963" s="5" t="s">
        <v>46</v>
      </c>
      <c r="AE963" s="5"/>
      <c r="AF963" s="5" t="s">
        <v>47</v>
      </c>
    </row>
    <row r="964" customFormat="false" ht="75" hidden="false" customHeight="true" outlineLevel="0" collapsed="false">
      <c r="A964" s="5" t="s">
        <v>5718</v>
      </c>
      <c r="B964" s="6" t="s">
        <v>5719</v>
      </c>
      <c r="C964" s="5" t="s">
        <v>58</v>
      </c>
      <c r="D964" s="5" t="s">
        <v>35</v>
      </c>
      <c r="E964" s="5"/>
      <c r="F964" s="8" t="s">
        <v>5731</v>
      </c>
      <c r="G964" s="8"/>
      <c r="H964" s="6"/>
      <c r="I964" s="5" t="s">
        <v>38</v>
      </c>
      <c r="J964" s="5" t="s">
        <v>52</v>
      </c>
      <c r="K964" s="6" t="s">
        <v>5728</v>
      </c>
      <c r="L964" s="6" t="s">
        <v>5729</v>
      </c>
      <c r="M964" s="5" t="s">
        <v>63</v>
      </c>
      <c r="N964" s="8"/>
      <c r="O964" s="8"/>
      <c r="P964" s="8"/>
      <c r="Q964" s="5"/>
      <c r="R964" s="8"/>
      <c r="S964" s="8" t="s">
        <v>5732</v>
      </c>
      <c r="T964" s="8" t="s">
        <v>5733</v>
      </c>
      <c r="U964" s="8" t="s">
        <v>5734</v>
      </c>
      <c r="V964" s="8" t="s">
        <v>5735</v>
      </c>
      <c r="W964" s="8"/>
      <c r="X964" s="8"/>
      <c r="Y964" s="5" t="s">
        <v>4093</v>
      </c>
      <c r="Z964" s="10" t="str">
        <f aca="false">REPLACE(AA964,SEARCH("M5-",AA964),LEN(AB964),AC964)</f>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AA964" s="6" t="s">
        <v>5736</v>
      </c>
      <c r="AB964" s="8" t="str">
        <f aca="false">IF(D964&lt;&gt;"No hacer",CONCATENATE(A964,"-",LEFT(C964),"-",IF(A963&lt;&gt;A964,1,IF(C963=C964,RIGHT(AB963)+1,1))))</f>
        <v>M5-NyO-21a-A-1</v>
      </c>
      <c r="AC964" s="8" t="str">
        <f aca="false">CONCATENATE(AB964,"-BR")</f>
        <v>M5-NyO-21a-A-1-BR</v>
      </c>
      <c r="AD964" s="5" t="s">
        <v>46</v>
      </c>
      <c r="AE964" s="5"/>
      <c r="AF964" s="5" t="s">
        <v>47</v>
      </c>
    </row>
    <row r="965" customFormat="false" ht="75" hidden="false" customHeight="true" outlineLevel="0" collapsed="false">
      <c r="A965" s="5" t="s">
        <v>5718</v>
      </c>
      <c r="B965" s="6" t="s">
        <v>5719</v>
      </c>
      <c r="C965" s="5" t="s">
        <v>58</v>
      </c>
      <c r="D965" s="5" t="s">
        <v>35</v>
      </c>
      <c r="E965" s="5"/>
      <c r="F965" s="8" t="s">
        <v>5737</v>
      </c>
      <c r="G965" s="8"/>
      <c r="H965" s="6"/>
      <c r="I965" s="5" t="s">
        <v>38</v>
      </c>
      <c r="J965" s="5" t="s">
        <v>52</v>
      </c>
      <c r="K965" s="6" t="s">
        <v>5738</v>
      </c>
      <c r="L965" s="7" t="s">
        <v>5739</v>
      </c>
      <c r="M965" s="5" t="s">
        <v>63</v>
      </c>
      <c r="N965" s="8"/>
      <c r="O965" s="8"/>
      <c r="P965" s="8"/>
      <c r="Q965" s="5"/>
      <c r="R965" s="8"/>
      <c r="S965" s="8" t="s">
        <v>5740</v>
      </c>
      <c r="T965" s="8" t="s">
        <v>5741</v>
      </c>
      <c r="U965" s="8" t="s">
        <v>5734</v>
      </c>
      <c r="V965" s="8" t="s">
        <v>5742</v>
      </c>
      <c r="W965" s="8"/>
      <c r="X965" s="8"/>
      <c r="Y965" s="5" t="s">
        <v>4093</v>
      </c>
      <c r="Z965" s="10" t="str">
        <f aca="false">REPLACE(AA965,SEARCH("M5-",AA965),LEN(AB965),AC965)</f>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5" s="6" t="s">
        <v>5743</v>
      </c>
      <c r="AB965" s="8" t="str">
        <f aca="false">IF(D965&lt;&gt;"No hacer",CONCATENATE(A965,"-",LEFT(C965),"-",IF(A964&lt;&gt;A965,1,IF(C964=C965,RIGHT(AB964)+1,1))))</f>
        <v>M5-NyO-21a-A-2</v>
      </c>
      <c r="AC965" s="8" t="str">
        <f aca="false">CONCATENATE(AB965,"-BR")</f>
        <v>M5-NyO-21a-A-2-BR</v>
      </c>
      <c r="AD965" s="5" t="s">
        <v>46</v>
      </c>
      <c r="AE965" s="5"/>
      <c r="AF965" s="5" t="s">
        <v>47</v>
      </c>
    </row>
    <row r="966" customFormat="false" ht="75" hidden="false" customHeight="true" outlineLevel="0" collapsed="false">
      <c r="A966" s="5" t="s">
        <v>5718</v>
      </c>
      <c r="B966" s="6" t="s">
        <v>5719</v>
      </c>
      <c r="C966" s="5" t="s">
        <v>58</v>
      </c>
      <c r="D966" s="5" t="s">
        <v>35</v>
      </c>
      <c r="E966" s="5"/>
      <c r="F966" s="8" t="s">
        <v>5744</v>
      </c>
      <c r="G966" s="8"/>
      <c r="H966" s="6"/>
      <c r="I966" s="5" t="s">
        <v>38</v>
      </c>
      <c r="J966" s="5" t="s">
        <v>52</v>
      </c>
      <c r="K966" s="6" t="s">
        <v>5738</v>
      </c>
      <c r="L966" s="7" t="s">
        <v>5739</v>
      </c>
      <c r="M966" s="5" t="s">
        <v>63</v>
      </c>
      <c r="N966" s="8"/>
      <c r="O966" s="8"/>
      <c r="P966" s="8"/>
      <c r="Q966" s="5"/>
      <c r="R966" s="8"/>
      <c r="S966" s="8" t="s">
        <v>5745</v>
      </c>
      <c r="T966" s="8" t="s">
        <v>5746</v>
      </c>
      <c r="U966" s="8" t="s">
        <v>5734</v>
      </c>
      <c r="V966" s="8" t="s">
        <v>5747</v>
      </c>
      <c r="W966" s="8"/>
      <c r="X966" s="8"/>
      <c r="Y966" s="5" t="s">
        <v>4093</v>
      </c>
      <c r="Z966" s="10" t="str">
        <f aca="false">REPLACE(AA966,SEARCH("M5-",AA966),LEN(AB966),AC966)</f>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6" s="6" t="s">
        <v>5748</v>
      </c>
      <c r="AB966" s="8" t="str">
        <f aca="false">IF(D966&lt;&gt;"No hacer",CONCATENATE(A966,"-",LEFT(C966),"-",IF(A965&lt;&gt;A966,1,IF(C965=C966,RIGHT(AB965)+1,1))))</f>
        <v>M5-NyO-21a-A-3</v>
      </c>
      <c r="AC966" s="8" t="str">
        <f aca="false">CONCATENATE(AB966,"-BR")</f>
        <v>M5-NyO-21a-A-3-BR</v>
      </c>
      <c r="AD966" s="5" t="s">
        <v>46</v>
      </c>
      <c r="AE966" s="5"/>
      <c r="AF966" s="5" t="s">
        <v>47</v>
      </c>
    </row>
    <row r="967" customFormat="false" ht="75" hidden="false" customHeight="true" outlineLevel="0" collapsed="false">
      <c r="A967" s="5" t="s">
        <v>5718</v>
      </c>
      <c r="B967" s="6" t="s">
        <v>5719</v>
      </c>
      <c r="C967" s="5" t="s">
        <v>58</v>
      </c>
      <c r="D967" s="5" t="s">
        <v>35</v>
      </c>
      <c r="E967" s="5"/>
      <c r="F967" s="8" t="s">
        <v>5749</v>
      </c>
      <c r="G967" s="8"/>
      <c r="H967" s="6"/>
      <c r="I967" s="5" t="s">
        <v>38</v>
      </c>
      <c r="J967" s="5" t="s">
        <v>52</v>
      </c>
      <c r="K967" s="6" t="s">
        <v>5750</v>
      </c>
      <c r="L967" s="7" t="s">
        <v>5739</v>
      </c>
      <c r="M967" s="5" t="s">
        <v>63</v>
      </c>
      <c r="N967" s="8"/>
      <c r="O967" s="8"/>
      <c r="P967" s="8"/>
      <c r="Q967" s="5"/>
      <c r="R967" s="8"/>
      <c r="S967" s="8" t="s">
        <v>5751</v>
      </c>
      <c r="T967" s="8" t="s">
        <v>5752</v>
      </c>
      <c r="U967" s="8" t="s">
        <v>5734</v>
      </c>
      <c r="V967" s="8" t="s">
        <v>5753</v>
      </c>
      <c r="W967" s="8"/>
      <c r="X967" s="8"/>
      <c r="Y967" s="5" t="s">
        <v>4093</v>
      </c>
      <c r="Z967" s="10" t="str">
        <f aca="false">REPLACE(AA967,SEARCH("M5-",AA967),LEN(AB967),AC967)</f>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7" s="6" t="s">
        <v>5754</v>
      </c>
      <c r="AB967" s="8" t="str">
        <f aca="false">IF(D967&lt;&gt;"No hacer",CONCATENATE(A967,"-",LEFT(C967),"-",IF(A966&lt;&gt;A967,1,IF(C966=C967,RIGHT(AB966)+1,1))))</f>
        <v>M5-NyO-21a-A-4</v>
      </c>
      <c r="AC967" s="8" t="str">
        <f aca="false">CONCATENATE(AB967,"-BR")</f>
        <v>M5-NyO-21a-A-4-BR</v>
      </c>
      <c r="AD967" s="5" t="s">
        <v>46</v>
      </c>
      <c r="AE967" s="5"/>
      <c r="AF967" s="5" t="s">
        <v>47</v>
      </c>
    </row>
    <row r="968" customFormat="false" ht="75" hidden="false" customHeight="true" outlineLevel="0" collapsed="false">
      <c r="A968" s="5" t="s">
        <v>5718</v>
      </c>
      <c r="B968" s="6" t="s">
        <v>5719</v>
      </c>
      <c r="C968" s="5" t="s">
        <v>58</v>
      </c>
      <c r="D968" s="5" t="s">
        <v>35</v>
      </c>
      <c r="E968" s="5"/>
      <c r="F968" s="8" t="s">
        <v>5755</v>
      </c>
      <c r="G968" s="8"/>
      <c r="H968" s="6"/>
      <c r="I968" s="5" t="s">
        <v>38</v>
      </c>
      <c r="J968" s="5" t="s">
        <v>52</v>
      </c>
      <c r="K968" s="6" t="s">
        <v>5738</v>
      </c>
      <c r="L968" s="7" t="s">
        <v>5739</v>
      </c>
      <c r="M968" s="5" t="s">
        <v>63</v>
      </c>
      <c r="N968" s="8"/>
      <c r="O968" s="8"/>
      <c r="P968" s="8"/>
      <c r="Q968" s="5"/>
      <c r="R968" s="8"/>
      <c r="S968" s="8" t="s">
        <v>5756</v>
      </c>
      <c r="T968" s="8" t="s">
        <v>5757</v>
      </c>
      <c r="U968" s="8" t="s">
        <v>5734</v>
      </c>
      <c r="V968" s="8" t="s">
        <v>5758</v>
      </c>
      <c r="W968" s="8"/>
      <c r="X968" s="8"/>
      <c r="Y968" s="5" t="s">
        <v>4093</v>
      </c>
      <c r="Z968" s="10" t="str">
        <f aca="false">REPLACE(AA968,SEARCH("M5-",AA968),LEN(AB968),AC968)</f>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AA968" s="6" t="s">
        <v>5759</v>
      </c>
      <c r="AB968" s="8" t="str">
        <f aca="false">IF(D968&lt;&gt;"No hacer",CONCATENATE(A968,"-",LEFT(C968),"-",IF(A967&lt;&gt;A968,1,IF(C967=C968,RIGHT(AB967)+1,1))))</f>
        <v>M5-NyO-21a-A-5</v>
      </c>
      <c r="AC968" s="8" t="str">
        <f aca="false">CONCATENATE(AB968,"-BR")</f>
        <v>M5-NyO-21a-A-5-BR</v>
      </c>
      <c r="AD968" s="5" t="s">
        <v>46</v>
      </c>
      <c r="AE968" s="5"/>
      <c r="AF968" s="5" t="s">
        <v>47</v>
      </c>
    </row>
    <row r="969" customFormat="false" ht="75" hidden="false" customHeight="true" outlineLevel="0" collapsed="false">
      <c r="A969" s="5" t="s">
        <v>5760</v>
      </c>
      <c r="B969" s="6" t="s">
        <v>5761</v>
      </c>
      <c r="C969" s="5" t="s">
        <v>34</v>
      </c>
      <c r="D969" s="5" t="s">
        <v>35</v>
      </c>
      <c r="E969" s="5"/>
      <c r="F969" s="6" t="s">
        <v>5762</v>
      </c>
      <c r="G969" s="6"/>
      <c r="H969" s="6" t="s">
        <v>5763</v>
      </c>
      <c r="I969" s="5" t="s">
        <v>38</v>
      </c>
      <c r="J969" s="5" t="s">
        <v>239</v>
      </c>
      <c r="K969" s="6" t="s">
        <v>5764</v>
      </c>
      <c r="L969" s="6" t="s">
        <v>5765</v>
      </c>
      <c r="M969" s="5" t="s">
        <v>41</v>
      </c>
      <c r="N969" s="6" t="s">
        <v>5766</v>
      </c>
      <c r="O969" s="7" t="s">
        <v>5767</v>
      </c>
      <c r="P969" s="8"/>
      <c r="Q969" s="5"/>
      <c r="R969" s="8"/>
      <c r="S969" s="8"/>
      <c r="T969" s="8"/>
      <c r="U969" s="8"/>
      <c r="V969" s="8"/>
      <c r="W969" s="8"/>
      <c r="X969" s="8"/>
      <c r="Y969" s="5" t="s">
        <v>4093</v>
      </c>
      <c r="Z969" s="10" t="str">
        <f aca="false">REPLACE(AA969,SEARCH("M5-",AA969),LEN(AB969),AC969)</f>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AA969" s="6" t="s">
        <v>5768</v>
      </c>
      <c r="AB969" s="8" t="str">
        <f aca="false">IF(D969&lt;&gt;"No hacer",CONCATENATE(A969,"-",LEFT(C969),"-",IF(A968&lt;&gt;A969,1,IF(C968=C969,RIGHT(AB968)+1,1))))</f>
        <v>M5-NyO-21b-I-1</v>
      </c>
      <c r="AC969" s="8" t="str">
        <f aca="false">CONCATENATE(AB969,"-BR")</f>
        <v>M5-NyO-21b-I-1-BR</v>
      </c>
      <c r="AD969" s="5" t="s">
        <v>46</v>
      </c>
      <c r="AE969" s="5"/>
      <c r="AF969" s="5" t="s">
        <v>47</v>
      </c>
    </row>
    <row r="970" customFormat="false" ht="75" hidden="false" customHeight="true" outlineLevel="0" collapsed="false">
      <c r="A970" s="5" t="s">
        <v>5760</v>
      </c>
      <c r="B970" s="6" t="s">
        <v>5761</v>
      </c>
      <c r="C970" s="5" t="s">
        <v>48</v>
      </c>
      <c r="D970" s="5" t="s">
        <v>35</v>
      </c>
      <c r="E970" s="5"/>
      <c r="F970" s="6" t="s">
        <v>5769</v>
      </c>
      <c r="G970" s="6"/>
      <c r="H970" s="6" t="s">
        <v>5770</v>
      </c>
      <c r="I970" s="5" t="s">
        <v>38</v>
      </c>
      <c r="J970" s="5" t="s">
        <v>52</v>
      </c>
      <c r="K970" s="6" t="s">
        <v>5771</v>
      </c>
      <c r="L970" s="6" t="s">
        <v>5772</v>
      </c>
      <c r="M970" s="5" t="s">
        <v>41</v>
      </c>
      <c r="N970" s="6" t="s">
        <v>5766</v>
      </c>
      <c r="O970" s="7" t="s">
        <v>5773</v>
      </c>
      <c r="P970" s="8"/>
      <c r="Q970" s="5"/>
      <c r="R970" s="8"/>
      <c r="S970" s="8"/>
      <c r="T970" s="8"/>
      <c r="U970" s="8"/>
      <c r="V970" s="8"/>
      <c r="W970" s="8"/>
      <c r="X970" s="8"/>
      <c r="Y970" s="5" t="s">
        <v>4093</v>
      </c>
      <c r="Z970" s="10" t="str">
        <f aca="false">REPLACE(AA970,SEARCH("M5-",AA970),LEN(AB970),AC970)</f>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0" s="6" t="s">
        <v>5774</v>
      </c>
      <c r="AB970" s="8" t="str">
        <f aca="false">IF(D970&lt;&gt;"No hacer",CONCATENATE(A970,"-",LEFT(C970),"-",IF(A969&lt;&gt;A970,1,IF(C969=C970,RIGHT(AB969)+1,1))))</f>
        <v>M5-NyO-21b-E-1</v>
      </c>
      <c r="AC970" s="8" t="str">
        <f aca="false">CONCATENATE(AB970,"-BR")</f>
        <v>M5-NyO-21b-E-1-BR</v>
      </c>
      <c r="AD970" s="5" t="s">
        <v>46</v>
      </c>
      <c r="AE970" s="5"/>
      <c r="AF970" s="5" t="s">
        <v>47</v>
      </c>
    </row>
    <row r="971" customFormat="false" ht="75" hidden="false" customHeight="true" outlineLevel="0" collapsed="false">
      <c r="A971" s="5" t="s">
        <v>5760</v>
      </c>
      <c r="B971" s="6" t="s">
        <v>5761</v>
      </c>
      <c r="C971" s="5" t="s">
        <v>58</v>
      </c>
      <c r="D971" s="5" t="s">
        <v>35</v>
      </c>
      <c r="E971" s="5"/>
      <c r="F971" s="6" t="s">
        <v>5775</v>
      </c>
      <c r="G971" s="6"/>
      <c r="H971" s="6" t="s">
        <v>5776</v>
      </c>
      <c r="I971" s="5" t="s">
        <v>38</v>
      </c>
      <c r="J971" s="5" t="s">
        <v>52</v>
      </c>
      <c r="K971" s="6" t="s">
        <v>5771</v>
      </c>
      <c r="L971" s="6" t="s">
        <v>5772</v>
      </c>
      <c r="M971" s="5" t="s">
        <v>41</v>
      </c>
      <c r="N971" s="6" t="s">
        <v>5766</v>
      </c>
      <c r="O971" s="7" t="s">
        <v>5773</v>
      </c>
      <c r="P971" s="8"/>
      <c r="Q971" s="5"/>
      <c r="R971" s="8"/>
      <c r="S971" s="8"/>
      <c r="T971" s="8"/>
      <c r="U971" s="8"/>
      <c r="V971" s="8"/>
      <c r="W971" s="8"/>
      <c r="X971" s="8"/>
      <c r="Y971" s="5" t="s">
        <v>4093</v>
      </c>
      <c r="Z971" s="10" t="str">
        <f aca="false">REPLACE(AA971,SEARCH("M5-",AA971),LEN(AB971),AC971)</f>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1" s="6" t="s">
        <v>5777</v>
      </c>
      <c r="AB971" s="8" t="str">
        <f aca="false">IF(D971&lt;&gt;"No hacer",CONCATENATE(A971,"-",LEFT(C971),"-",IF(A970&lt;&gt;A971,1,IF(C970=C971,RIGHT(AB970)+1,1))))</f>
        <v>M5-NyO-21b-A-1</v>
      </c>
      <c r="AC971" s="8" t="str">
        <f aca="false">CONCATENATE(AB971,"-BR")</f>
        <v>M5-NyO-21b-A-1-BR</v>
      </c>
      <c r="AD971" s="5" t="s">
        <v>46</v>
      </c>
      <c r="AE971" s="5"/>
      <c r="AF971" s="5" t="s">
        <v>47</v>
      </c>
    </row>
    <row r="972" customFormat="false" ht="75" hidden="false" customHeight="true" outlineLevel="0" collapsed="false">
      <c r="A972" s="5" t="s">
        <v>5760</v>
      </c>
      <c r="B972" s="6" t="s">
        <v>5761</v>
      </c>
      <c r="C972" s="5" t="s">
        <v>58</v>
      </c>
      <c r="D972" s="5" t="s">
        <v>35</v>
      </c>
      <c r="E972" s="5"/>
      <c r="F972" s="6" t="s">
        <v>5778</v>
      </c>
      <c r="G972" s="6"/>
      <c r="H972" s="6" t="s">
        <v>5779</v>
      </c>
      <c r="I972" s="5" t="s">
        <v>38</v>
      </c>
      <c r="J972" s="5" t="s">
        <v>52</v>
      </c>
      <c r="K972" s="6" t="s">
        <v>5771</v>
      </c>
      <c r="L972" s="6" t="s">
        <v>5772</v>
      </c>
      <c r="M972" s="5" t="s">
        <v>41</v>
      </c>
      <c r="N972" s="6" t="s">
        <v>5766</v>
      </c>
      <c r="O972" s="7" t="s">
        <v>5773</v>
      </c>
      <c r="P972" s="8"/>
      <c r="Q972" s="5"/>
      <c r="R972" s="8"/>
      <c r="S972" s="8"/>
      <c r="T972" s="8"/>
      <c r="U972" s="8"/>
      <c r="V972" s="8"/>
      <c r="W972" s="8"/>
      <c r="X972" s="8"/>
      <c r="Y972" s="5" t="s">
        <v>4093</v>
      </c>
      <c r="Z972" s="10" t="str">
        <f aca="false">REPLACE(AA972,SEARCH("M5-",AA972),LEN(AB972),AC972)</f>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2" s="6" t="s">
        <v>5780</v>
      </c>
      <c r="AB972" s="8" t="str">
        <f aca="false">IF(D972&lt;&gt;"No hacer",CONCATENATE(A972,"-",LEFT(C972),"-",IF(A971&lt;&gt;A972,1,IF(C971=C972,RIGHT(AB971)+1,1))))</f>
        <v>M5-NyO-21b-A-2</v>
      </c>
      <c r="AC972" s="8" t="str">
        <f aca="false">CONCATENATE(AB972,"-BR")</f>
        <v>M5-NyO-21b-A-2-BR</v>
      </c>
      <c r="AD972" s="5" t="s">
        <v>46</v>
      </c>
      <c r="AE972" s="5"/>
      <c r="AF972" s="5" t="s">
        <v>47</v>
      </c>
    </row>
    <row r="973" customFormat="false" ht="75" hidden="false" customHeight="true" outlineLevel="0" collapsed="false">
      <c r="A973" s="5" t="s">
        <v>5760</v>
      </c>
      <c r="B973" s="6" t="s">
        <v>5761</v>
      </c>
      <c r="C973" s="5" t="s">
        <v>58</v>
      </c>
      <c r="D973" s="5" t="s">
        <v>35</v>
      </c>
      <c r="E973" s="5"/>
      <c r="F973" s="6" t="s">
        <v>5781</v>
      </c>
      <c r="G973" s="6"/>
      <c r="H973" s="6" t="s">
        <v>5782</v>
      </c>
      <c r="I973" s="5" t="s">
        <v>38</v>
      </c>
      <c r="J973" s="5" t="s">
        <v>52</v>
      </c>
      <c r="K973" s="6" t="s">
        <v>5783</v>
      </c>
      <c r="L973" s="6" t="s">
        <v>5772</v>
      </c>
      <c r="M973" s="5" t="s">
        <v>41</v>
      </c>
      <c r="N973" s="6" t="s">
        <v>5766</v>
      </c>
      <c r="O973" s="7" t="s">
        <v>5773</v>
      </c>
      <c r="P973" s="8"/>
      <c r="Q973" s="5"/>
      <c r="R973" s="8"/>
      <c r="S973" s="8"/>
      <c r="T973" s="8"/>
      <c r="U973" s="8"/>
      <c r="V973" s="8"/>
      <c r="W973" s="8"/>
      <c r="X973" s="8"/>
      <c r="Y973" s="5" t="s">
        <v>4093</v>
      </c>
      <c r="Z973" s="10" t="str">
        <f aca="false">REPLACE(AA973,SEARCH("M5-",AA973),LEN(AB973),AC973)</f>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AA973" s="6" t="s">
        <v>5784</v>
      </c>
      <c r="AB973" s="8" t="str">
        <f aca="false">IF(D973&lt;&gt;"No hacer",CONCATENATE(A973,"-",LEFT(C973),"-",IF(A972&lt;&gt;A973,1,IF(C972=C973,RIGHT(AB972)+1,1))))</f>
        <v>M5-NyO-21b-A-3</v>
      </c>
      <c r="AC973" s="8" t="str">
        <f aca="false">CONCATENATE(AB973,"-BR")</f>
        <v>M5-NyO-21b-A-3-BR</v>
      </c>
      <c r="AD973" s="5" t="s">
        <v>46</v>
      </c>
      <c r="AE973" s="5"/>
      <c r="AF973" s="5" t="s">
        <v>47</v>
      </c>
    </row>
    <row r="974" customFormat="false" ht="75" hidden="false" customHeight="true" outlineLevel="0" collapsed="false">
      <c r="A974" s="5" t="s">
        <v>5760</v>
      </c>
      <c r="B974" s="6" t="s">
        <v>5761</v>
      </c>
      <c r="C974" s="5" t="s">
        <v>58</v>
      </c>
      <c r="D974" s="5" t="s">
        <v>35</v>
      </c>
      <c r="E974" s="5"/>
      <c r="F974" s="6" t="s">
        <v>5785</v>
      </c>
      <c r="G974" s="6"/>
      <c r="H974" s="6" t="s">
        <v>5786</v>
      </c>
      <c r="I974" s="5" t="s">
        <v>38</v>
      </c>
      <c r="J974" s="5" t="s">
        <v>52</v>
      </c>
      <c r="K974" s="6" t="s">
        <v>5771</v>
      </c>
      <c r="L974" s="6" t="s">
        <v>5772</v>
      </c>
      <c r="M974" s="5" t="s">
        <v>41</v>
      </c>
      <c r="N974" s="6" t="s">
        <v>5766</v>
      </c>
      <c r="O974" s="7" t="s">
        <v>5773</v>
      </c>
      <c r="P974" s="8"/>
      <c r="Q974" s="5"/>
      <c r="R974" s="8"/>
      <c r="S974" s="8"/>
      <c r="T974" s="8"/>
      <c r="U974" s="8"/>
      <c r="V974" s="8"/>
      <c r="W974" s="8"/>
      <c r="X974" s="8"/>
      <c r="Y974" s="5" t="s">
        <v>4093</v>
      </c>
      <c r="Z974" s="10" t="str">
        <f aca="false">REPLACE(AA974,SEARCH("M5-",AA974),LEN(AB974),AC974)</f>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4" s="6" t="s">
        <v>5787</v>
      </c>
      <c r="AB974" s="8" t="str">
        <f aca="false">IF(D974&lt;&gt;"No hacer",CONCATENATE(A974,"-",LEFT(C974),"-",IF(A973&lt;&gt;A974,1,IF(C973=C974,RIGHT(AB973)+1,1))))</f>
        <v>M5-NyO-21b-A-4</v>
      </c>
      <c r="AC974" s="8" t="str">
        <f aca="false">CONCATENATE(AB974,"-BR")</f>
        <v>M5-NyO-21b-A-4-BR</v>
      </c>
      <c r="AD974" s="5" t="s">
        <v>46</v>
      </c>
      <c r="AE974" s="5"/>
      <c r="AF974" s="5" t="s">
        <v>47</v>
      </c>
    </row>
    <row r="975" customFormat="false" ht="75" hidden="false" customHeight="true" outlineLevel="0" collapsed="false">
      <c r="A975" s="5" t="s">
        <v>5760</v>
      </c>
      <c r="B975" s="6" t="s">
        <v>5761</v>
      </c>
      <c r="C975" s="5" t="s">
        <v>58</v>
      </c>
      <c r="D975" s="5" t="s">
        <v>35</v>
      </c>
      <c r="E975" s="5"/>
      <c r="F975" s="6" t="s">
        <v>5788</v>
      </c>
      <c r="G975" s="6"/>
      <c r="H975" s="6" t="s">
        <v>5789</v>
      </c>
      <c r="I975" s="5" t="s">
        <v>38</v>
      </c>
      <c r="J975" s="5" t="s">
        <v>52</v>
      </c>
      <c r="K975" s="6" t="s">
        <v>5771</v>
      </c>
      <c r="L975" s="6" t="s">
        <v>5772</v>
      </c>
      <c r="M975" s="5" t="s">
        <v>41</v>
      </c>
      <c r="N975" s="6" t="s">
        <v>5766</v>
      </c>
      <c r="O975" s="7" t="s">
        <v>5773</v>
      </c>
      <c r="P975" s="8"/>
      <c r="Q975" s="5"/>
      <c r="R975" s="8"/>
      <c r="S975" s="8"/>
      <c r="T975" s="8"/>
      <c r="U975" s="8"/>
      <c r="V975" s="8"/>
      <c r="W975" s="8"/>
      <c r="X975" s="8"/>
      <c r="Y975" s="5" t="s">
        <v>4093</v>
      </c>
      <c r="Z975" s="10" t="str">
        <f aca="false">REPLACE(AA975,SEARCH("M5-",AA975),LEN(AB975),AC975)</f>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AA975" s="6" t="s">
        <v>5790</v>
      </c>
      <c r="AB975" s="8" t="str">
        <f aca="false">IF(D975&lt;&gt;"No hacer",CONCATENATE(A975,"-",LEFT(C975),"-",IF(A974&lt;&gt;A975,1,IF(C974=C975,RIGHT(AB974)+1,1))))</f>
        <v>M5-NyO-21b-A-5</v>
      </c>
      <c r="AC975" s="8" t="str">
        <f aca="false">CONCATENATE(AB975,"-BR")</f>
        <v>M5-NyO-21b-A-5-BR</v>
      </c>
      <c r="AD975" s="5" t="s">
        <v>46</v>
      </c>
      <c r="AE975" s="5"/>
      <c r="AF975" s="5" t="s">
        <v>47</v>
      </c>
    </row>
    <row r="976" customFormat="false" ht="75" hidden="false" customHeight="true" outlineLevel="0" collapsed="false">
      <c r="A976" s="5" t="s">
        <v>5791</v>
      </c>
      <c r="B976" s="6" t="s">
        <v>5792</v>
      </c>
      <c r="C976" s="5" t="s">
        <v>34</v>
      </c>
      <c r="D976" s="5" t="s">
        <v>35</v>
      </c>
      <c r="E976" s="5"/>
      <c r="F976" s="6" t="s">
        <v>5793</v>
      </c>
      <c r="G976" s="6"/>
      <c r="H976" s="6" t="s">
        <v>5794</v>
      </c>
      <c r="I976" s="5" t="s">
        <v>38</v>
      </c>
      <c r="J976" s="5" t="s">
        <v>239</v>
      </c>
      <c r="K976" s="6" t="s">
        <v>5795</v>
      </c>
      <c r="L976" s="6" t="s">
        <v>5796</v>
      </c>
      <c r="M976" s="5" t="s">
        <v>41</v>
      </c>
      <c r="N976" s="7" t="s">
        <v>5797</v>
      </c>
      <c r="O976" s="7" t="s">
        <v>5798</v>
      </c>
      <c r="P976" s="8"/>
      <c r="Q976" s="5"/>
      <c r="R976" s="8"/>
      <c r="S976" s="8"/>
      <c r="T976" s="8"/>
      <c r="U976" s="8"/>
      <c r="V976" s="8"/>
      <c r="W976" s="8"/>
      <c r="X976" s="8"/>
      <c r="Y976" s="5" t="s">
        <v>4093</v>
      </c>
      <c r="Z976" s="10" t="str">
        <f aca="false">REPLACE(AA976,SEARCH("M5-",AA976),LEN(AB976),AC976)</f>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AA976" s="10" t="s">
        <v>5799</v>
      </c>
      <c r="AB976" s="8" t="str">
        <f aca="false">IF(D976&lt;&gt;"No hacer",CONCATENATE(A976,"-",LEFT(C976),"-",IF(A975&lt;&gt;A976,1,IF(C975=C976,RIGHT(AB975)+1,1))))</f>
        <v>M5-NyO-22a-I-1</v>
      </c>
      <c r="AC976" s="8" t="str">
        <f aca="false">CONCATENATE(AB976,"-BR")</f>
        <v>M5-NyO-22a-I-1-BR</v>
      </c>
      <c r="AD976" s="5" t="s">
        <v>46</v>
      </c>
      <c r="AE976" s="5" t="s">
        <v>351</v>
      </c>
      <c r="AF976" s="5" t="s">
        <v>47</v>
      </c>
    </row>
    <row r="977" customFormat="false" ht="75" hidden="false" customHeight="true" outlineLevel="0" collapsed="false">
      <c r="A977" s="5" t="s">
        <v>5791</v>
      </c>
      <c r="B977" s="6" t="s">
        <v>5792</v>
      </c>
      <c r="C977" s="5" t="s">
        <v>48</v>
      </c>
      <c r="D977" s="5" t="s">
        <v>35</v>
      </c>
      <c r="E977" s="5"/>
      <c r="F977" s="6" t="s">
        <v>5800</v>
      </c>
      <c r="G977" s="6"/>
      <c r="H977" s="6" t="s">
        <v>5801</v>
      </c>
      <c r="I977" s="5" t="s">
        <v>38</v>
      </c>
      <c r="J977" s="5" t="s">
        <v>297</v>
      </c>
      <c r="K977" s="6" t="s">
        <v>5795</v>
      </c>
      <c r="L977" s="6" t="s">
        <v>5796</v>
      </c>
      <c r="M977" s="5" t="s">
        <v>41</v>
      </c>
      <c r="N977" s="7" t="s">
        <v>5802</v>
      </c>
      <c r="O977" s="7" t="s">
        <v>5803</v>
      </c>
      <c r="P977" s="8"/>
      <c r="Q977" s="5"/>
      <c r="R977" s="8"/>
      <c r="S977" s="8"/>
      <c r="T977" s="8"/>
      <c r="U977" s="8"/>
      <c r="V977" s="8"/>
      <c r="W977" s="8"/>
      <c r="X977" s="8"/>
      <c r="Y977" s="5" t="s">
        <v>4093</v>
      </c>
      <c r="Z977" s="10" t="str">
        <f aca="false">REPLACE(AA977,SEARCH("M5-",AA977),LEN(AB977),AC977)</f>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7" s="10" t="s">
        <v>5804</v>
      </c>
      <c r="AB977" s="8" t="str">
        <f aca="false">IF(D977&lt;&gt;"No hacer",CONCATENATE(A977,"-",LEFT(C977),"-",IF(A976&lt;&gt;A977,1,IF(C976=C977,RIGHT(AB976)+1,1))))</f>
        <v>M5-NyO-22a-E-1</v>
      </c>
      <c r="AC977" s="8" t="str">
        <f aca="false">CONCATENATE(AB977,"-BR")</f>
        <v>M5-NyO-22a-E-1-BR</v>
      </c>
      <c r="AD977" s="5" t="s">
        <v>46</v>
      </c>
      <c r="AE977" s="5" t="s">
        <v>351</v>
      </c>
      <c r="AF977" s="5" t="s">
        <v>47</v>
      </c>
    </row>
    <row r="978" customFormat="false" ht="75" hidden="false" customHeight="true" outlineLevel="0" collapsed="false">
      <c r="A978" s="5" t="s">
        <v>5791</v>
      </c>
      <c r="B978" s="6" t="s">
        <v>5792</v>
      </c>
      <c r="C978" s="5" t="s">
        <v>48</v>
      </c>
      <c r="D978" s="5" t="s">
        <v>35</v>
      </c>
      <c r="E978" s="5"/>
      <c r="F978" s="6" t="s">
        <v>5805</v>
      </c>
      <c r="G978" s="6"/>
      <c r="H978" s="6" t="s">
        <v>5806</v>
      </c>
      <c r="I978" s="5" t="s">
        <v>38</v>
      </c>
      <c r="J978" s="5" t="s">
        <v>297</v>
      </c>
      <c r="K978" s="6" t="s">
        <v>5795</v>
      </c>
      <c r="L978" s="6" t="s">
        <v>5796</v>
      </c>
      <c r="M978" s="5" t="s">
        <v>41</v>
      </c>
      <c r="N978" s="7" t="s">
        <v>5807</v>
      </c>
      <c r="O978" s="7" t="s">
        <v>5808</v>
      </c>
      <c r="P978" s="8"/>
      <c r="Q978" s="5"/>
      <c r="R978" s="8"/>
      <c r="S978" s="8"/>
      <c r="T978" s="8"/>
      <c r="U978" s="8"/>
      <c r="V978" s="8"/>
      <c r="W978" s="8"/>
      <c r="X978" s="8"/>
      <c r="Y978" s="5" t="s">
        <v>4093</v>
      </c>
      <c r="Z978" s="10" t="str">
        <f aca="false">REPLACE(AA978,SEARCH("M5-",AA978),LEN(AB978),AC978)</f>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AA978" s="10" t="s">
        <v>5809</v>
      </c>
      <c r="AB978" s="8" t="str">
        <f aca="false">IF(D978&lt;&gt;"No hacer",CONCATENATE(A978,"-",LEFT(C978),"-",IF(A977&lt;&gt;A978,1,IF(C977=C978,RIGHT(AB977)+1,1))))</f>
        <v>M5-NyO-22a-E-2</v>
      </c>
      <c r="AC978" s="8" t="str">
        <f aca="false">CONCATENATE(AB978,"-BR")</f>
        <v>M5-NyO-22a-E-2-BR</v>
      </c>
      <c r="AD978" s="5" t="s">
        <v>46</v>
      </c>
      <c r="AE978" s="5" t="s">
        <v>351</v>
      </c>
      <c r="AF978" s="5" t="s">
        <v>47</v>
      </c>
    </row>
    <row r="979" customFormat="false" ht="75" hidden="false" customHeight="true" outlineLevel="0" collapsed="false">
      <c r="A979" s="5" t="s">
        <v>5791</v>
      </c>
      <c r="B979" s="6" t="s">
        <v>5792</v>
      </c>
      <c r="C979" s="5" t="s">
        <v>48</v>
      </c>
      <c r="D979" s="5" t="s">
        <v>35</v>
      </c>
      <c r="E979" s="5"/>
      <c r="F979" s="6" t="s">
        <v>5810</v>
      </c>
      <c r="G979" s="6"/>
      <c r="H979" s="6" t="s">
        <v>5811</v>
      </c>
      <c r="I979" s="5" t="s">
        <v>38</v>
      </c>
      <c r="J979" s="5" t="s">
        <v>297</v>
      </c>
      <c r="K979" s="6" t="s">
        <v>5795</v>
      </c>
      <c r="L979" s="6" t="s">
        <v>5796</v>
      </c>
      <c r="M979" s="5" t="s">
        <v>41</v>
      </c>
      <c r="N979" s="7" t="s">
        <v>5812</v>
      </c>
      <c r="O979" s="7" t="s">
        <v>5813</v>
      </c>
      <c r="P979" s="8"/>
      <c r="Q979" s="5"/>
      <c r="R979" s="8"/>
      <c r="S979" s="8"/>
      <c r="T979" s="8"/>
      <c r="U979" s="8"/>
      <c r="V979" s="8"/>
      <c r="W979" s="8"/>
      <c r="X979" s="8"/>
      <c r="Y979" s="5" t="s">
        <v>4093</v>
      </c>
      <c r="Z979" s="10" t="str">
        <f aca="false">REPLACE(AA979,SEARCH("M5-",AA979),LEN(AB979),AC979)</f>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AA979" s="10" t="s">
        <v>5814</v>
      </c>
      <c r="AB979" s="8" t="str">
        <f aca="false">IF(D979&lt;&gt;"No hacer",CONCATENATE(A979,"-",LEFT(C979),"-",IF(A978&lt;&gt;A979,1,IF(C978=C979,RIGHT(AB978)+1,1))))</f>
        <v>M5-NyO-22a-E-3</v>
      </c>
      <c r="AC979" s="8" t="str">
        <f aca="false">CONCATENATE(AB979,"-BR")</f>
        <v>M5-NyO-22a-E-3-BR</v>
      </c>
      <c r="AD979" s="5" t="s">
        <v>46</v>
      </c>
      <c r="AE979" s="5" t="s">
        <v>351</v>
      </c>
      <c r="AF979" s="5" t="s">
        <v>47</v>
      </c>
    </row>
    <row r="980" customFormat="false" ht="75" hidden="false" customHeight="true" outlineLevel="0" collapsed="false">
      <c r="A980" s="5" t="s">
        <v>5815</v>
      </c>
      <c r="B980" s="6" t="s">
        <v>5816</v>
      </c>
      <c r="C980" s="5" t="s">
        <v>34</v>
      </c>
      <c r="D980" s="5" t="s">
        <v>35</v>
      </c>
      <c r="E980" s="5"/>
      <c r="F980" s="6" t="s">
        <v>5817</v>
      </c>
      <c r="G980" s="6"/>
      <c r="H980" s="6" t="s">
        <v>5818</v>
      </c>
      <c r="I980" s="5" t="s">
        <v>38</v>
      </c>
      <c r="J980" s="5" t="s">
        <v>39</v>
      </c>
      <c r="K980" s="6" t="s">
        <v>5819</v>
      </c>
      <c r="L980" s="6" t="s">
        <v>5820</v>
      </c>
      <c r="M980" s="5" t="s">
        <v>41</v>
      </c>
      <c r="N980" s="7" t="s">
        <v>5821</v>
      </c>
      <c r="O980" s="6" t="s">
        <v>5822</v>
      </c>
      <c r="P980" s="8" t="s">
        <v>5823</v>
      </c>
      <c r="Q980" s="5"/>
      <c r="R980" s="8"/>
      <c r="S980" s="8"/>
      <c r="T980" s="8"/>
      <c r="U980" s="8"/>
      <c r="V980" s="8"/>
      <c r="W980" s="8"/>
      <c r="X980" s="8"/>
      <c r="Y980" s="5" t="s">
        <v>4093</v>
      </c>
      <c r="Z980" s="10" t="str">
        <f aca="false">REPLACE(AA980,SEARCH("M5-",AA980),LEN(AB980),AC980)</f>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AA980" s="10" t="s">
        <v>5824</v>
      </c>
      <c r="AB980" s="8" t="str">
        <f aca="false">IF(D980&lt;&gt;"No hacer",CONCATENATE(A980,"-",LEFT(C980),"-",IF(A979&lt;&gt;A980,1,IF(C979=C980,RIGHT(AB979)+1,1))))</f>
        <v>M5-NyO-22b-I-1</v>
      </c>
      <c r="AC980" s="8" t="str">
        <f aca="false">CONCATENATE(AB980,"-BR")</f>
        <v>M5-NyO-22b-I-1-BR</v>
      </c>
      <c r="AD980" s="5" t="s">
        <v>46</v>
      </c>
      <c r="AE980" s="5" t="s">
        <v>351</v>
      </c>
      <c r="AF980" s="5" t="s">
        <v>47</v>
      </c>
    </row>
    <row r="981" customFormat="false" ht="75" hidden="false" customHeight="true" outlineLevel="0" collapsed="false">
      <c r="A981" s="5" t="s">
        <v>5815</v>
      </c>
      <c r="B981" s="6" t="s">
        <v>5816</v>
      </c>
      <c r="C981" s="5" t="s">
        <v>48</v>
      </c>
      <c r="D981" s="5" t="s">
        <v>35</v>
      </c>
      <c r="E981" s="5"/>
      <c r="F981" s="6" t="s">
        <v>5825</v>
      </c>
      <c r="G981" s="6"/>
      <c r="H981" s="6" t="s">
        <v>5826</v>
      </c>
      <c r="I981" s="5" t="s">
        <v>38</v>
      </c>
      <c r="J981" s="5" t="s">
        <v>52</v>
      </c>
      <c r="K981" s="6" t="s">
        <v>5827</v>
      </c>
      <c r="L981" s="6" t="s">
        <v>5828</v>
      </c>
      <c r="M981" s="5" t="s">
        <v>41</v>
      </c>
      <c r="N981" s="6" t="s">
        <v>5821</v>
      </c>
      <c r="O981" s="6" t="s">
        <v>5829</v>
      </c>
      <c r="P981" s="8" t="s">
        <v>5830</v>
      </c>
      <c r="Q981" s="5"/>
      <c r="R981" s="8"/>
      <c r="S981" s="8"/>
      <c r="T981" s="8"/>
      <c r="U981" s="8"/>
      <c r="V981" s="8"/>
      <c r="W981" s="8"/>
      <c r="X981" s="8"/>
      <c r="Y981" s="5" t="s">
        <v>4093</v>
      </c>
      <c r="Z981" s="10" t="str">
        <f aca="false">REPLACE(AA981,SEARCH("M5-",AA981),LEN(AB981),AC981)</f>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AA981" s="10" t="s">
        <v>5831</v>
      </c>
      <c r="AB981" s="8" t="str">
        <f aca="false">IF(D981&lt;&gt;"No hacer",CONCATENATE(A981,"-",LEFT(C981),"-",IF(A980&lt;&gt;A981,1,IF(C980=C981,RIGHT(AB980)+1,1))))</f>
        <v>M5-NyO-22b-E-1</v>
      </c>
      <c r="AC981" s="8" t="str">
        <f aca="false">CONCATENATE(AB981,"-BR")</f>
        <v>M5-NyO-22b-E-1-BR</v>
      </c>
      <c r="AD981" s="5" t="s">
        <v>46</v>
      </c>
      <c r="AE981" s="5" t="s">
        <v>351</v>
      </c>
      <c r="AF981" s="5" t="s">
        <v>47</v>
      </c>
    </row>
    <row r="982" customFormat="false" ht="75" hidden="false" customHeight="true" outlineLevel="0" collapsed="false">
      <c r="A982" s="5" t="s">
        <v>5815</v>
      </c>
      <c r="B982" s="6" t="s">
        <v>5816</v>
      </c>
      <c r="C982" s="5" t="s">
        <v>48</v>
      </c>
      <c r="D982" s="5" t="s">
        <v>35</v>
      </c>
      <c r="E982" s="5"/>
      <c r="F982" s="6" t="s">
        <v>5832</v>
      </c>
      <c r="G982" s="6"/>
      <c r="H982" s="6" t="s">
        <v>5833</v>
      </c>
      <c r="I982" s="5" t="s">
        <v>38</v>
      </c>
      <c r="J982" s="5" t="s">
        <v>52</v>
      </c>
      <c r="K982" s="6" t="s">
        <v>5827</v>
      </c>
      <c r="L982" s="6" t="s">
        <v>5834</v>
      </c>
      <c r="M982" s="5" t="s">
        <v>41</v>
      </c>
      <c r="N982" s="7" t="s">
        <v>5821</v>
      </c>
      <c r="O982" s="6" t="s">
        <v>5835</v>
      </c>
      <c r="P982" s="8" t="s">
        <v>5830</v>
      </c>
      <c r="Q982" s="5"/>
      <c r="R982" s="8"/>
      <c r="S982" s="8"/>
      <c r="T982" s="8"/>
      <c r="U982" s="8"/>
      <c r="V982" s="8"/>
      <c r="W982" s="8"/>
      <c r="X982" s="8"/>
      <c r="Y982" s="5" t="s">
        <v>4093</v>
      </c>
      <c r="Z982" s="10" t="str">
        <f aca="false">REPLACE(AA982,SEARCH("M5-",AA982),LEN(AB982),AC982)</f>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2" s="10" t="s">
        <v>5836</v>
      </c>
      <c r="AB982" s="8" t="str">
        <f aca="false">IF(D982&lt;&gt;"No hacer",CONCATENATE(A982,"-",LEFT(C982),"-",IF(A981&lt;&gt;A982,1,IF(C981=C982,RIGHT(AB981)+1,1))))</f>
        <v>M5-NyO-22b-E-2</v>
      </c>
      <c r="AC982" s="8" t="str">
        <f aca="false">CONCATENATE(AB982,"-BR")</f>
        <v>M5-NyO-22b-E-2-BR</v>
      </c>
      <c r="AD982" s="5" t="s">
        <v>46</v>
      </c>
      <c r="AE982" s="5" t="s">
        <v>351</v>
      </c>
      <c r="AF982" s="5" t="s">
        <v>47</v>
      </c>
    </row>
    <row r="983" customFormat="false" ht="75" hidden="false" customHeight="true" outlineLevel="0" collapsed="false">
      <c r="A983" s="5" t="s">
        <v>5815</v>
      </c>
      <c r="B983" s="6" t="s">
        <v>5816</v>
      </c>
      <c r="C983" s="5" t="s">
        <v>58</v>
      </c>
      <c r="D983" s="5" t="s">
        <v>35</v>
      </c>
      <c r="E983" s="5"/>
      <c r="F983" s="8" t="s">
        <v>5837</v>
      </c>
      <c r="G983" s="8"/>
      <c r="H983" s="6" t="s">
        <v>5838</v>
      </c>
      <c r="I983" s="5" t="s">
        <v>38</v>
      </c>
      <c r="J983" s="5" t="s">
        <v>52</v>
      </c>
      <c r="K983" s="6" t="s">
        <v>5827</v>
      </c>
      <c r="L983" s="6" t="s">
        <v>5839</v>
      </c>
      <c r="M983" s="5" t="s">
        <v>41</v>
      </c>
      <c r="N983" s="6" t="s">
        <v>5821</v>
      </c>
      <c r="O983" s="6" t="s">
        <v>5829</v>
      </c>
      <c r="P983" s="8" t="s">
        <v>5830</v>
      </c>
      <c r="Q983" s="5"/>
      <c r="R983" s="8"/>
      <c r="S983" s="8"/>
      <c r="T983" s="8"/>
      <c r="U983" s="8"/>
      <c r="V983" s="8"/>
      <c r="W983" s="8"/>
      <c r="X983" s="8"/>
      <c r="Y983" s="5" t="s">
        <v>4093</v>
      </c>
      <c r="Z983" s="10" t="str">
        <f aca="false">REPLACE(AA983,SEARCH("M5-",AA983),LEN(AB983),AC983)</f>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3" s="10" t="s">
        <v>5840</v>
      </c>
      <c r="AB983" s="8" t="str">
        <f aca="false">IF(D983&lt;&gt;"No hacer",CONCATENATE(A983,"-",LEFT(C983),"-",IF(A982&lt;&gt;A983,1,IF(C982=C983,RIGHT(AB982)+1,1))))</f>
        <v>M5-NyO-22b-A-1</v>
      </c>
      <c r="AC983" s="8" t="str">
        <f aca="false">CONCATENATE(AB983,"-BR")</f>
        <v>M5-NyO-22b-A-1-BR</v>
      </c>
      <c r="AD983" s="5" t="s">
        <v>46</v>
      </c>
      <c r="AE983" s="5" t="s">
        <v>351</v>
      </c>
      <c r="AF983" s="5" t="s">
        <v>47</v>
      </c>
    </row>
    <row r="984" customFormat="false" ht="75" hidden="false" customHeight="true" outlineLevel="0" collapsed="false">
      <c r="A984" s="5" t="s">
        <v>5815</v>
      </c>
      <c r="B984" s="6" t="s">
        <v>5816</v>
      </c>
      <c r="C984" s="5" t="s">
        <v>58</v>
      </c>
      <c r="D984" s="5" t="s">
        <v>35</v>
      </c>
      <c r="E984" s="5"/>
      <c r="F984" s="6" t="s">
        <v>5841</v>
      </c>
      <c r="G984" s="6"/>
      <c r="H984" s="6" t="s">
        <v>5842</v>
      </c>
      <c r="I984" s="5" t="s">
        <v>38</v>
      </c>
      <c r="J984" s="5" t="s">
        <v>52</v>
      </c>
      <c r="K984" s="6" t="s">
        <v>5827</v>
      </c>
      <c r="L984" s="6" t="s">
        <v>5834</v>
      </c>
      <c r="M984" s="5" t="s">
        <v>41</v>
      </c>
      <c r="N984" s="7" t="s">
        <v>5821</v>
      </c>
      <c r="O984" s="6" t="s">
        <v>5835</v>
      </c>
      <c r="P984" s="8" t="s">
        <v>5830</v>
      </c>
      <c r="Q984" s="5"/>
      <c r="R984" s="8"/>
      <c r="S984" s="8"/>
      <c r="T984" s="8"/>
      <c r="U984" s="8"/>
      <c r="V984" s="8"/>
      <c r="W984" s="8"/>
      <c r="X984" s="8"/>
      <c r="Y984" s="5" t="s">
        <v>4093</v>
      </c>
      <c r="Z984" s="10" t="str">
        <f aca="false">REPLACE(AA984,SEARCH("M5-",AA984),LEN(AB984),AC984)</f>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4" s="10" t="s">
        <v>5843</v>
      </c>
      <c r="AB984" s="8" t="str">
        <f aca="false">IF(D984&lt;&gt;"No hacer",CONCATENATE(A984,"-",LEFT(C984),"-",IF(A983&lt;&gt;A984,1,IF(C983=C984,RIGHT(AB983)+1,1))))</f>
        <v>M5-NyO-22b-A-2</v>
      </c>
      <c r="AC984" s="8" t="str">
        <f aca="false">CONCATENATE(AB984,"-BR")</f>
        <v>M5-NyO-22b-A-2-BR</v>
      </c>
      <c r="AD984" s="5" t="s">
        <v>46</v>
      </c>
      <c r="AE984" s="5" t="s">
        <v>351</v>
      </c>
      <c r="AF984" s="5" t="s">
        <v>47</v>
      </c>
    </row>
    <row r="985" customFormat="false" ht="75" hidden="false" customHeight="true" outlineLevel="0" collapsed="false">
      <c r="A985" s="5" t="s">
        <v>5815</v>
      </c>
      <c r="B985" s="6" t="s">
        <v>5816</v>
      </c>
      <c r="C985" s="5" t="s">
        <v>58</v>
      </c>
      <c r="D985" s="5" t="s">
        <v>35</v>
      </c>
      <c r="E985" s="5"/>
      <c r="F985" s="6" t="s">
        <v>5844</v>
      </c>
      <c r="G985" s="6"/>
      <c r="H985" s="6" t="s">
        <v>5845</v>
      </c>
      <c r="I985" s="5" t="s">
        <v>38</v>
      </c>
      <c r="J985" s="5" t="s">
        <v>52</v>
      </c>
      <c r="K985" s="6" t="s">
        <v>5827</v>
      </c>
      <c r="L985" s="6" t="s">
        <v>5846</v>
      </c>
      <c r="M985" s="5" t="s">
        <v>41</v>
      </c>
      <c r="N985" s="6" t="s">
        <v>5821</v>
      </c>
      <c r="O985" s="6" t="s">
        <v>5829</v>
      </c>
      <c r="P985" s="8" t="s">
        <v>5830</v>
      </c>
      <c r="Q985" s="5"/>
      <c r="R985" s="8"/>
      <c r="S985" s="8"/>
      <c r="T985" s="8"/>
      <c r="U985" s="8"/>
      <c r="V985" s="8"/>
      <c r="W985" s="8"/>
      <c r="X985" s="8"/>
      <c r="Y985" s="5" t="s">
        <v>4093</v>
      </c>
      <c r="Z985" s="10" t="str">
        <f aca="false">REPLACE(AA985,SEARCH("M5-",AA985),LEN(AB985),AC985)</f>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5" s="10" t="s">
        <v>5847</v>
      </c>
      <c r="AB985" s="8" t="str">
        <f aca="false">IF(D985&lt;&gt;"No hacer",CONCATENATE(A985,"-",LEFT(C985),"-",IF(A984&lt;&gt;A985,1,IF(C984=C985,RIGHT(AB984)+1,1))))</f>
        <v>M5-NyO-22b-A-3</v>
      </c>
      <c r="AC985" s="8" t="str">
        <f aca="false">CONCATENATE(AB985,"-BR")</f>
        <v>M5-NyO-22b-A-3-BR</v>
      </c>
      <c r="AD985" s="5" t="s">
        <v>46</v>
      </c>
      <c r="AE985" s="5" t="s">
        <v>351</v>
      </c>
      <c r="AF985" s="5" t="s">
        <v>47</v>
      </c>
    </row>
    <row r="986" customFormat="false" ht="75" hidden="false" customHeight="true" outlineLevel="0" collapsed="false">
      <c r="A986" s="5" t="s">
        <v>5815</v>
      </c>
      <c r="B986" s="6" t="s">
        <v>5816</v>
      </c>
      <c r="C986" s="5" t="s">
        <v>58</v>
      </c>
      <c r="D986" s="5" t="s">
        <v>35</v>
      </c>
      <c r="E986" s="5"/>
      <c r="F986" s="6" t="s">
        <v>5848</v>
      </c>
      <c r="G986" s="6"/>
      <c r="H986" s="6" t="s">
        <v>5849</v>
      </c>
      <c r="I986" s="5" t="s">
        <v>38</v>
      </c>
      <c r="J986" s="5" t="s">
        <v>52</v>
      </c>
      <c r="K986" s="6" t="s">
        <v>5827</v>
      </c>
      <c r="L986" s="6" t="s">
        <v>5850</v>
      </c>
      <c r="M986" s="5" t="s">
        <v>41</v>
      </c>
      <c r="N986" s="7" t="s">
        <v>5821</v>
      </c>
      <c r="O986" s="6" t="s">
        <v>5835</v>
      </c>
      <c r="P986" s="8" t="s">
        <v>5830</v>
      </c>
      <c r="Q986" s="5"/>
      <c r="R986" s="8"/>
      <c r="S986" s="8"/>
      <c r="T986" s="8"/>
      <c r="U986" s="8"/>
      <c r="V986" s="8"/>
      <c r="W986" s="8"/>
      <c r="X986" s="8"/>
      <c r="Y986" s="5" t="s">
        <v>4093</v>
      </c>
      <c r="Z986" s="10" t="str">
        <f aca="false">REPLACE(AA986,SEARCH("M5-",AA986),LEN(AB986),AC986)</f>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AA986" s="10" t="s">
        <v>5851</v>
      </c>
      <c r="AB986" s="8" t="str">
        <f aca="false">IF(D986&lt;&gt;"No hacer",CONCATENATE(A986,"-",LEFT(C986),"-",IF(A985&lt;&gt;A986,1,IF(C985=C986,RIGHT(AB985)+1,1))))</f>
        <v>M5-NyO-22b-A-4</v>
      </c>
      <c r="AC986" s="8" t="str">
        <f aca="false">CONCATENATE(AB986,"-BR")</f>
        <v>M5-NyO-22b-A-4-BR</v>
      </c>
      <c r="AD986" s="5" t="s">
        <v>46</v>
      </c>
      <c r="AE986" s="5" t="s">
        <v>351</v>
      </c>
      <c r="AF986" s="5" t="s">
        <v>47</v>
      </c>
    </row>
    <row r="987" customFormat="false" ht="75" hidden="false" customHeight="true" outlineLevel="0" collapsed="false">
      <c r="A987" s="5" t="s">
        <v>5815</v>
      </c>
      <c r="B987" s="6" t="s">
        <v>5816</v>
      </c>
      <c r="C987" s="5" t="s">
        <v>58</v>
      </c>
      <c r="D987" s="5" t="s">
        <v>35</v>
      </c>
      <c r="E987" s="5"/>
      <c r="F987" s="6" t="s">
        <v>5852</v>
      </c>
      <c r="G987" s="6"/>
      <c r="H987" s="6" t="s">
        <v>5853</v>
      </c>
      <c r="I987" s="5" t="s">
        <v>38</v>
      </c>
      <c r="J987" s="5" t="s">
        <v>52</v>
      </c>
      <c r="K987" s="6" t="s">
        <v>5827</v>
      </c>
      <c r="L987" s="6" t="s">
        <v>5854</v>
      </c>
      <c r="M987" s="5" t="s">
        <v>41</v>
      </c>
      <c r="N987" s="6" t="s">
        <v>5821</v>
      </c>
      <c r="O987" s="6" t="s">
        <v>5829</v>
      </c>
      <c r="P987" s="8" t="s">
        <v>5830</v>
      </c>
      <c r="Q987" s="5"/>
      <c r="R987" s="8"/>
      <c r="S987" s="8"/>
      <c r="T987" s="8"/>
      <c r="U987" s="8"/>
      <c r="V987" s="8"/>
      <c r="W987" s="8"/>
      <c r="X987" s="8"/>
      <c r="Y987" s="5" t="s">
        <v>4093</v>
      </c>
      <c r="Z987" s="10" t="str">
        <f aca="false">REPLACE(AA987,SEARCH("M5-",AA987),LEN(AB987),AC987)</f>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AA987" s="10" t="s">
        <v>5855</v>
      </c>
      <c r="AB987" s="8" t="str">
        <f aca="false">IF(D987&lt;&gt;"No hacer",CONCATENATE(A987,"-",LEFT(C987),"-",IF(A986&lt;&gt;A987,1,IF(C986=C987,RIGHT(AB986)+1,1))))</f>
        <v>M5-NyO-22b-A-5</v>
      </c>
      <c r="AC987" s="8" t="str">
        <f aca="false">CONCATENATE(AB987,"-BR")</f>
        <v>M5-NyO-22b-A-5-BR</v>
      </c>
      <c r="AD987" s="5" t="s">
        <v>46</v>
      </c>
      <c r="AE987" s="5" t="s">
        <v>351</v>
      </c>
      <c r="AF987" s="5" t="s">
        <v>47</v>
      </c>
    </row>
    <row r="988" customFormat="false" ht="75" hidden="false" customHeight="true" outlineLevel="0" collapsed="false">
      <c r="A988" s="5" t="s">
        <v>5856</v>
      </c>
      <c r="B988" s="6" t="s">
        <v>5857</v>
      </c>
      <c r="C988" s="5" t="s">
        <v>34</v>
      </c>
      <c r="D988" s="5" t="s">
        <v>35</v>
      </c>
      <c r="E988" s="5"/>
      <c r="F988" s="6" t="s">
        <v>5858</v>
      </c>
      <c r="G988" s="6"/>
      <c r="H988" s="6" t="s">
        <v>5859</v>
      </c>
      <c r="I988" s="5" t="s">
        <v>38</v>
      </c>
      <c r="J988" s="5" t="s">
        <v>297</v>
      </c>
      <c r="K988" s="6" t="s">
        <v>5860</v>
      </c>
      <c r="L988" s="6" t="s">
        <v>5861</v>
      </c>
      <c r="M988" s="5" t="s">
        <v>41</v>
      </c>
      <c r="N988" s="6" t="s">
        <v>5862</v>
      </c>
      <c r="O988" s="6" t="s">
        <v>5863</v>
      </c>
      <c r="P988" s="8"/>
      <c r="Q988" s="5"/>
      <c r="R988" s="8"/>
      <c r="S988" s="8"/>
      <c r="T988" s="8"/>
      <c r="U988" s="8"/>
      <c r="V988" s="8"/>
      <c r="W988" s="8"/>
      <c r="X988" s="8"/>
      <c r="Y988" s="5" t="s">
        <v>4093</v>
      </c>
      <c r="Z988" s="10" t="str">
        <f aca="false">REPLACE(AA988,SEARCH("M5-",AA988),LEN(AB988),AC988)</f>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AA988" s="10" t="s">
        <v>5864</v>
      </c>
      <c r="AB988" s="8" t="str">
        <f aca="false">IF(D988&lt;&gt;"No hacer",CONCATENATE(A988,"-",LEFT(C988),"-",IF(A987&lt;&gt;A988,1,IF(C987=C988,RIGHT(AB987)+1,1))))</f>
        <v>M5-NyO-23a-I-1</v>
      </c>
      <c r="AC988" s="8" t="str">
        <f aca="false">CONCATENATE(AB988,"-BR")</f>
        <v>M5-NyO-23a-I-1-BR</v>
      </c>
      <c r="AD988" s="5" t="s">
        <v>46</v>
      </c>
      <c r="AE988" s="5" t="s">
        <v>351</v>
      </c>
      <c r="AF988" s="5" t="s">
        <v>47</v>
      </c>
    </row>
    <row r="989" customFormat="false" ht="75" hidden="false" customHeight="true" outlineLevel="0" collapsed="false">
      <c r="A989" s="5" t="s">
        <v>5856</v>
      </c>
      <c r="B989" s="6" t="s">
        <v>5857</v>
      </c>
      <c r="C989" s="5" t="s">
        <v>48</v>
      </c>
      <c r="D989" s="5" t="s">
        <v>35</v>
      </c>
      <c r="E989" s="5"/>
      <c r="F989" s="6" t="s">
        <v>5865</v>
      </c>
      <c r="G989" s="6"/>
      <c r="H989" s="6" t="s">
        <v>5866</v>
      </c>
      <c r="I989" s="5" t="s">
        <v>38</v>
      </c>
      <c r="J989" s="5" t="s">
        <v>1807</v>
      </c>
      <c r="K989" s="6" t="s">
        <v>5867</v>
      </c>
      <c r="L989" s="6" t="s">
        <v>5868</v>
      </c>
      <c r="M989" s="5" t="s">
        <v>41</v>
      </c>
      <c r="N989" s="6" t="s">
        <v>5862</v>
      </c>
      <c r="O989" s="6" t="s">
        <v>5869</v>
      </c>
      <c r="P989" s="8" t="s">
        <v>5870</v>
      </c>
      <c r="Q989" s="5"/>
      <c r="R989" s="8"/>
      <c r="S989" s="8"/>
      <c r="T989" s="8"/>
      <c r="U989" s="8"/>
      <c r="V989" s="8"/>
      <c r="W989" s="8"/>
      <c r="X989" s="8"/>
      <c r="Y989" s="5" t="s">
        <v>4093</v>
      </c>
      <c r="Z989" s="10" t="str">
        <f aca="false">REPLACE(AA989,SEARCH("M5-",AA989),LEN(AB989),AC989)</f>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89" s="10" t="s">
        <v>5871</v>
      </c>
      <c r="AB989" s="8" t="str">
        <f aca="false">IF(D989&lt;&gt;"No hacer",CONCATENATE(A989,"-",LEFT(C989),"-",IF(A988&lt;&gt;A989,1,IF(C988=C989,RIGHT(AB988)+1,1))))</f>
        <v>M5-NyO-23a-E-1</v>
      </c>
      <c r="AC989" s="8" t="str">
        <f aca="false">CONCATENATE(AB989,"-BR")</f>
        <v>M5-NyO-23a-E-1-BR</v>
      </c>
      <c r="AD989" s="5" t="s">
        <v>46</v>
      </c>
      <c r="AE989" s="5" t="s">
        <v>351</v>
      </c>
      <c r="AF989" s="5" t="s">
        <v>47</v>
      </c>
    </row>
    <row r="990" customFormat="false" ht="75" hidden="false" customHeight="true" outlineLevel="0" collapsed="false">
      <c r="A990" s="5" t="s">
        <v>5856</v>
      </c>
      <c r="B990" s="6" t="s">
        <v>5857</v>
      </c>
      <c r="C990" s="5" t="s">
        <v>48</v>
      </c>
      <c r="D990" s="5" t="s">
        <v>35</v>
      </c>
      <c r="E990" s="5"/>
      <c r="F990" s="6" t="s">
        <v>5872</v>
      </c>
      <c r="G990" s="6"/>
      <c r="H990" s="6" t="s">
        <v>5873</v>
      </c>
      <c r="I990" s="5" t="s">
        <v>38</v>
      </c>
      <c r="J990" s="5" t="s">
        <v>1807</v>
      </c>
      <c r="K990" s="6" t="s">
        <v>5867</v>
      </c>
      <c r="L990" s="6" t="s">
        <v>5868</v>
      </c>
      <c r="M990" s="5" t="s">
        <v>41</v>
      </c>
      <c r="N990" s="6" t="s">
        <v>5862</v>
      </c>
      <c r="O990" s="6" t="s">
        <v>5874</v>
      </c>
      <c r="P990" s="8" t="s">
        <v>5875</v>
      </c>
      <c r="Q990" s="5"/>
      <c r="R990" s="8"/>
      <c r="S990" s="8"/>
      <c r="T990" s="8"/>
      <c r="U990" s="8"/>
      <c r="V990" s="8"/>
      <c r="W990" s="8"/>
      <c r="X990" s="8"/>
      <c r="Y990" s="5" t="s">
        <v>4093</v>
      </c>
      <c r="Z990" s="10" t="str">
        <f aca="false">REPLACE(AA990,SEARCH("M5-",AA990),LEN(AB990),AC990)</f>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AA990" s="10" t="s">
        <v>5876</v>
      </c>
      <c r="AB990" s="8" t="str">
        <f aca="false">IF(D990&lt;&gt;"No hacer",CONCATENATE(A990,"-",LEFT(C990),"-",IF(A989&lt;&gt;A990,1,IF(C989=C990,RIGHT(AB989)+1,1))))</f>
        <v>M5-NyO-23a-E-2</v>
      </c>
      <c r="AC990" s="8" t="str">
        <f aca="false">CONCATENATE(AB990,"-BR")</f>
        <v>M5-NyO-23a-E-2-BR</v>
      </c>
      <c r="AD990" s="5" t="s">
        <v>46</v>
      </c>
      <c r="AE990" s="5" t="s">
        <v>351</v>
      </c>
      <c r="AF990" s="5" t="s">
        <v>47</v>
      </c>
    </row>
    <row r="991" customFormat="false" ht="75" hidden="false" customHeight="true" outlineLevel="0" collapsed="false">
      <c r="A991" s="5" t="s">
        <v>5856</v>
      </c>
      <c r="B991" s="6" t="s">
        <v>5857</v>
      </c>
      <c r="C991" s="5" t="s">
        <v>58</v>
      </c>
      <c r="D991" s="5" t="s">
        <v>35</v>
      </c>
      <c r="E991" s="5"/>
      <c r="F991" s="6" t="s">
        <v>5877</v>
      </c>
      <c r="G991" s="6"/>
      <c r="H991" s="6" t="s">
        <v>5878</v>
      </c>
      <c r="I991" s="5" t="s">
        <v>38</v>
      </c>
      <c r="J991" s="5" t="s">
        <v>1807</v>
      </c>
      <c r="K991" s="6" t="s">
        <v>5879</v>
      </c>
      <c r="L991" s="6" t="s">
        <v>5880</v>
      </c>
      <c r="M991" s="5" t="s">
        <v>41</v>
      </c>
      <c r="N991" s="6" t="s">
        <v>5862</v>
      </c>
      <c r="O991" s="6" t="s">
        <v>5869</v>
      </c>
      <c r="P991" s="8" t="s">
        <v>5875</v>
      </c>
      <c r="Q991" s="5"/>
      <c r="R991" s="8"/>
      <c r="S991" s="8"/>
      <c r="T991" s="8"/>
      <c r="U991" s="8"/>
      <c r="V991" s="8"/>
      <c r="W991" s="8"/>
      <c r="X991" s="8"/>
      <c r="Y991" s="5" t="s">
        <v>4093</v>
      </c>
      <c r="Z991" s="10" t="str">
        <f aca="false">REPLACE(AA991,SEARCH("M5-",AA991),LEN(AB991),AC991)</f>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1" s="10" t="s">
        <v>5881</v>
      </c>
      <c r="AB991" s="8" t="str">
        <f aca="false">IF(D991&lt;&gt;"No hacer",CONCATENATE(A991,"-",LEFT(C991),"-",IF(A990&lt;&gt;A991,1,IF(C990=C991,RIGHT(AB990)+1,1))))</f>
        <v>M5-NyO-23a-A-1</v>
      </c>
      <c r="AC991" s="8" t="str">
        <f aca="false">CONCATENATE(AB991,"-BR")</f>
        <v>M5-NyO-23a-A-1-BR</v>
      </c>
      <c r="AD991" s="5" t="s">
        <v>46</v>
      </c>
      <c r="AE991" s="5" t="s">
        <v>351</v>
      </c>
      <c r="AF991" s="5" t="s">
        <v>47</v>
      </c>
    </row>
    <row r="992" customFormat="false" ht="75" hidden="false" customHeight="true" outlineLevel="0" collapsed="false">
      <c r="A992" s="5" t="s">
        <v>5856</v>
      </c>
      <c r="B992" s="6" t="s">
        <v>5857</v>
      </c>
      <c r="C992" s="5" t="s">
        <v>58</v>
      </c>
      <c r="D992" s="5" t="s">
        <v>35</v>
      </c>
      <c r="E992" s="5"/>
      <c r="F992" s="6" t="s">
        <v>5882</v>
      </c>
      <c r="G992" s="6"/>
      <c r="H992" s="6" t="s">
        <v>5883</v>
      </c>
      <c r="I992" s="5" t="s">
        <v>38</v>
      </c>
      <c r="J992" s="5" t="s">
        <v>1807</v>
      </c>
      <c r="K992" s="6" t="s">
        <v>5879</v>
      </c>
      <c r="L992" s="6" t="s">
        <v>5880</v>
      </c>
      <c r="M992" s="5" t="s">
        <v>41</v>
      </c>
      <c r="N992" s="6" t="s">
        <v>5862</v>
      </c>
      <c r="O992" s="6" t="s">
        <v>5874</v>
      </c>
      <c r="P992" s="8" t="s">
        <v>5875</v>
      </c>
      <c r="Q992" s="5"/>
      <c r="R992" s="8"/>
      <c r="S992" s="8"/>
      <c r="T992" s="8"/>
      <c r="U992" s="8"/>
      <c r="V992" s="8"/>
      <c r="W992" s="8"/>
      <c r="X992" s="8"/>
      <c r="Y992" s="5" t="s">
        <v>4093</v>
      </c>
      <c r="Z992" s="10" t="str">
        <f aca="false">REPLACE(AA992,SEARCH("M5-",AA992),LEN(AB992),AC992)</f>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AA992" s="10" t="s">
        <v>5884</v>
      </c>
      <c r="AB992" s="8" t="str">
        <f aca="false">IF(D992&lt;&gt;"No hacer",CONCATENATE(A992,"-",LEFT(C992),"-",IF(A991&lt;&gt;A992,1,IF(C991=C992,RIGHT(AB991)+1,1))))</f>
        <v>M5-NyO-23a-A-2</v>
      </c>
      <c r="AC992" s="8" t="str">
        <f aca="false">CONCATENATE(AB992,"-BR")</f>
        <v>M5-NyO-23a-A-2-BR</v>
      </c>
      <c r="AD992" s="5" t="s">
        <v>46</v>
      </c>
      <c r="AE992" s="5" t="s">
        <v>351</v>
      </c>
      <c r="AF992" s="5" t="s">
        <v>47</v>
      </c>
    </row>
    <row r="993" customFormat="false" ht="75" hidden="false" customHeight="true" outlineLevel="0" collapsed="false">
      <c r="A993" s="5" t="s">
        <v>5856</v>
      </c>
      <c r="B993" s="6" t="s">
        <v>5857</v>
      </c>
      <c r="C993" s="5" t="s">
        <v>58</v>
      </c>
      <c r="D993" s="5" t="s">
        <v>35</v>
      </c>
      <c r="E993" s="5"/>
      <c r="F993" s="6" t="s">
        <v>5885</v>
      </c>
      <c r="G993" s="6"/>
      <c r="H993" s="6" t="s">
        <v>5886</v>
      </c>
      <c r="I993" s="5" t="s">
        <v>38</v>
      </c>
      <c r="J993" s="5" t="s">
        <v>1807</v>
      </c>
      <c r="K993" s="6" t="s">
        <v>5879</v>
      </c>
      <c r="L993" s="6" t="s">
        <v>5880</v>
      </c>
      <c r="M993" s="5" t="s">
        <v>41</v>
      </c>
      <c r="N993" s="6" t="s">
        <v>5862</v>
      </c>
      <c r="O993" s="6" t="s">
        <v>5874</v>
      </c>
      <c r="P993" s="8" t="s">
        <v>5875</v>
      </c>
      <c r="Q993" s="5"/>
      <c r="R993" s="8"/>
      <c r="S993" s="8"/>
      <c r="T993" s="8"/>
      <c r="U993" s="8"/>
      <c r="V993" s="8"/>
      <c r="W993" s="8"/>
      <c r="X993" s="8"/>
      <c r="Y993" s="5" t="s">
        <v>4093</v>
      </c>
      <c r="Z993" s="10" t="str">
        <f aca="false">REPLACE(AA993,SEARCH("M5-",AA993),LEN(AB993),AC993)</f>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3" s="10" t="s">
        <v>5887</v>
      </c>
      <c r="AB993" s="8" t="str">
        <f aca="false">IF(D993&lt;&gt;"No hacer",CONCATENATE(A993,"-",LEFT(C993),"-",IF(A992&lt;&gt;A993,1,IF(C992=C993,RIGHT(AB992)+1,1))))</f>
        <v>M5-NyO-23a-A-3</v>
      </c>
      <c r="AC993" s="8" t="str">
        <f aca="false">CONCATENATE(AB993,"-BR")</f>
        <v>M5-NyO-23a-A-3-BR</v>
      </c>
      <c r="AD993" s="5" t="s">
        <v>46</v>
      </c>
      <c r="AE993" s="5" t="s">
        <v>351</v>
      </c>
      <c r="AF993" s="5" t="s">
        <v>47</v>
      </c>
    </row>
    <row r="994" customFormat="false" ht="75" hidden="false" customHeight="true" outlineLevel="0" collapsed="false">
      <c r="A994" s="5" t="s">
        <v>5856</v>
      </c>
      <c r="B994" s="6" t="s">
        <v>5857</v>
      </c>
      <c r="C994" s="5" t="s">
        <v>58</v>
      </c>
      <c r="D994" s="5" t="s">
        <v>35</v>
      </c>
      <c r="E994" s="5"/>
      <c r="F994" s="6" t="s">
        <v>5888</v>
      </c>
      <c r="G994" s="6"/>
      <c r="H994" s="6" t="s">
        <v>5889</v>
      </c>
      <c r="I994" s="5" t="s">
        <v>38</v>
      </c>
      <c r="J994" s="5" t="s">
        <v>1807</v>
      </c>
      <c r="K994" s="6" t="s">
        <v>5879</v>
      </c>
      <c r="L994" s="6" t="s">
        <v>5880</v>
      </c>
      <c r="M994" s="5" t="s">
        <v>41</v>
      </c>
      <c r="N994" s="6" t="s">
        <v>5862</v>
      </c>
      <c r="O994" s="6" t="s">
        <v>5869</v>
      </c>
      <c r="P994" s="8" t="s">
        <v>5875</v>
      </c>
      <c r="Q994" s="5"/>
      <c r="R994" s="8"/>
      <c r="S994" s="8"/>
      <c r="T994" s="8"/>
      <c r="U994" s="8"/>
      <c r="V994" s="8"/>
      <c r="W994" s="8"/>
      <c r="X994" s="8"/>
      <c r="Y994" s="5" t="s">
        <v>4093</v>
      </c>
      <c r="Z994" s="10" t="str">
        <f aca="false">REPLACE(AA994,SEARCH("M5-",AA994),LEN(AB994),AC994)</f>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4" s="10" t="s">
        <v>5890</v>
      </c>
      <c r="AB994" s="8" t="str">
        <f aca="false">IF(D994&lt;&gt;"No hacer",CONCATENATE(A994,"-",LEFT(C994),"-",IF(A993&lt;&gt;A994,1,IF(C993=C994,RIGHT(AB993)+1,1))))</f>
        <v>M5-NyO-23a-A-4</v>
      </c>
      <c r="AC994" s="8" t="str">
        <f aca="false">CONCATENATE(AB994,"-BR")</f>
        <v>M5-NyO-23a-A-4-BR</v>
      </c>
      <c r="AD994" s="5" t="s">
        <v>46</v>
      </c>
      <c r="AE994" s="5" t="s">
        <v>351</v>
      </c>
      <c r="AF994" s="5" t="s">
        <v>47</v>
      </c>
    </row>
    <row r="995" customFormat="false" ht="75" hidden="false" customHeight="true" outlineLevel="0" collapsed="false">
      <c r="A995" s="5" t="s">
        <v>5856</v>
      </c>
      <c r="B995" s="6" t="s">
        <v>5857</v>
      </c>
      <c r="C995" s="5" t="s">
        <v>58</v>
      </c>
      <c r="D995" s="5" t="s">
        <v>35</v>
      </c>
      <c r="E995" s="5"/>
      <c r="F995" s="6" t="s">
        <v>5891</v>
      </c>
      <c r="G995" s="6"/>
      <c r="H995" s="6" t="s">
        <v>5892</v>
      </c>
      <c r="I995" s="5" t="s">
        <v>38</v>
      </c>
      <c r="J995" s="5" t="s">
        <v>1807</v>
      </c>
      <c r="K995" s="6" t="s">
        <v>5879</v>
      </c>
      <c r="L995" s="6" t="s">
        <v>5880</v>
      </c>
      <c r="M995" s="5" t="s">
        <v>41</v>
      </c>
      <c r="N995" s="6" t="s">
        <v>5862</v>
      </c>
      <c r="O995" s="6" t="s">
        <v>5869</v>
      </c>
      <c r="P995" s="8" t="s">
        <v>5875</v>
      </c>
      <c r="Q995" s="5"/>
      <c r="R995" s="8"/>
      <c r="S995" s="8"/>
      <c r="T995" s="8"/>
      <c r="U995" s="8"/>
      <c r="V995" s="8"/>
      <c r="W995" s="8"/>
      <c r="X995" s="8"/>
      <c r="Y995" s="5" t="s">
        <v>4093</v>
      </c>
      <c r="Z995" s="10" t="str">
        <f aca="false">REPLACE(AA995,SEARCH("M5-",AA995),LEN(AB995),AC995)</f>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AA995" s="10" t="s">
        <v>5893</v>
      </c>
      <c r="AB995" s="8" t="str">
        <f aca="false">IF(D995&lt;&gt;"No hacer",CONCATENATE(A995,"-",LEFT(C995),"-",IF(A994&lt;&gt;A995,1,IF(C994=C995,RIGHT(AB994)+1,1))))</f>
        <v>M5-NyO-23a-A-5</v>
      </c>
      <c r="AC995" s="8" t="str">
        <f aca="false">CONCATENATE(AB995,"-BR")</f>
        <v>M5-NyO-23a-A-5-BR</v>
      </c>
      <c r="AD995" s="5" t="s">
        <v>46</v>
      </c>
      <c r="AE995" s="5" t="s">
        <v>351</v>
      </c>
      <c r="AF995" s="5" t="s">
        <v>47</v>
      </c>
    </row>
    <row r="996" customFormat="false" ht="75" hidden="false" customHeight="true" outlineLevel="0" collapsed="false">
      <c r="A996" s="5" t="s">
        <v>5894</v>
      </c>
      <c r="B996" s="6" t="s">
        <v>5895</v>
      </c>
      <c r="C996" s="5" t="s">
        <v>34</v>
      </c>
      <c r="D996" s="5" t="s">
        <v>35</v>
      </c>
      <c r="E996" s="5"/>
      <c r="F996" s="6" t="s">
        <v>5896</v>
      </c>
      <c r="G996" s="6"/>
      <c r="H996" s="6"/>
      <c r="I996" s="5" t="s">
        <v>38</v>
      </c>
      <c r="J996" s="5" t="s">
        <v>297</v>
      </c>
      <c r="K996" s="6" t="s">
        <v>5897</v>
      </c>
      <c r="L996" s="6" t="s">
        <v>40</v>
      </c>
      <c r="M996" s="5" t="s">
        <v>41</v>
      </c>
      <c r="N996" s="6" t="s">
        <v>5898</v>
      </c>
      <c r="O996" s="6" t="s">
        <v>5899</v>
      </c>
      <c r="P996" s="8"/>
      <c r="Q996" s="5"/>
      <c r="R996" s="8"/>
      <c r="S996" s="8"/>
      <c r="T996" s="8"/>
      <c r="U996" s="8"/>
      <c r="V996" s="8"/>
      <c r="W996" s="8"/>
      <c r="X996" s="8"/>
      <c r="Y996" s="5" t="s">
        <v>4093</v>
      </c>
      <c r="Z996" s="10" t="str">
        <f aca="false">REPLACE(AA996,SEARCH("M5-",AA996),LEN(AB996),AC996)</f>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AA996" s="10" t="s">
        <v>5900</v>
      </c>
      <c r="AB996" s="8" t="str">
        <f aca="false">IF(D996&lt;&gt;"No hacer",CONCATENATE(A996,"-",LEFT(C996),"-",IF(A995&lt;&gt;A996,1,IF(C995=C996,RIGHT(AB995)+1,1))))</f>
        <v>M5-NyO-60a-I-1</v>
      </c>
      <c r="AC996" s="8" t="str">
        <f aca="false">CONCATENATE(AB996,"-BR")</f>
        <v>M5-NyO-60a-I-1-BR</v>
      </c>
      <c r="AD996" s="5" t="s">
        <v>46</v>
      </c>
      <c r="AE996" s="5" t="s">
        <v>351</v>
      </c>
      <c r="AF996" s="5"/>
    </row>
    <row r="997" customFormat="false" ht="75" hidden="false" customHeight="true" outlineLevel="0" collapsed="false">
      <c r="A997" s="5" t="s">
        <v>5894</v>
      </c>
      <c r="B997" s="6" t="s">
        <v>5895</v>
      </c>
      <c r="C997" s="5" t="s">
        <v>48</v>
      </c>
      <c r="D997" s="5" t="s">
        <v>35</v>
      </c>
      <c r="E997" s="5"/>
      <c r="F997" s="6" t="s">
        <v>5901</v>
      </c>
      <c r="G997" s="6"/>
      <c r="H997" s="6" t="s">
        <v>5902</v>
      </c>
      <c r="I997" s="5" t="s">
        <v>38</v>
      </c>
      <c r="J997" s="5" t="s">
        <v>1807</v>
      </c>
      <c r="K997" s="6" t="s">
        <v>5903</v>
      </c>
      <c r="L997" s="6" t="s">
        <v>5904</v>
      </c>
      <c r="M997" s="5" t="s">
        <v>41</v>
      </c>
      <c r="N997" s="6" t="s">
        <v>5898</v>
      </c>
      <c r="O997" s="6" t="s">
        <v>5905</v>
      </c>
      <c r="P997" s="8" t="s">
        <v>5906</v>
      </c>
      <c r="Q997" s="5"/>
      <c r="R997" s="8"/>
      <c r="S997" s="8"/>
      <c r="T997" s="8"/>
      <c r="U997" s="8"/>
      <c r="V997" s="8"/>
      <c r="W997" s="8"/>
      <c r="X997" s="8"/>
      <c r="Y997" s="5" t="s">
        <v>4093</v>
      </c>
      <c r="Z997" s="10" t="str">
        <f aca="false">REPLACE(AA997,SEARCH("M5-",AA997),LEN(AB997),AC997)</f>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997" s="10" t="s">
        <v>5907</v>
      </c>
      <c r="AB997" s="8" t="str">
        <f aca="false">IF(D997&lt;&gt;"No hacer",CONCATENATE(A997,"-",LEFT(C997),"-",IF(A996&lt;&gt;A997,1,IF(C996=C997,RIGHT(AB996)+1,1))))</f>
        <v>M5-NyO-60a-E-1</v>
      </c>
      <c r="AC997" s="8" t="str">
        <f aca="false">CONCATENATE(AB997,"-BR")</f>
        <v>M5-NyO-60a-E-1-BR</v>
      </c>
      <c r="AD997" s="5" t="s">
        <v>46</v>
      </c>
      <c r="AE997" s="5" t="s">
        <v>351</v>
      </c>
      <c r="AF997" s="5"/>
    </row>
    <row r="998" customFormat="false" ht="75" hidden="false" customHeight="true" outlineLevel="0" collapsed="false">
      <c r="A998" s="5" t="s">
        <v>5894</v>
      </c>
      <c r="B998" s="6" t="s">
        <v>5895</v>
      </c>
      <c r="C998" s="5" t="s">
        <v>48</v>
      </c>
      <c r="D998" s="5" t="s">
        <v>35</v>
      </c>
      <c r="E998" s="5"/>
      <c r="F998" s="6" t="s">
        <v>5908</v>
      </c>
      <c r="G998" s="6"/>
      <c r="H998" s="6" t="s">
        <v>5902</v>
      </c>
      <c r="I998" s="5" t="s">
        <v>38</v>
      </c>
      <c r="J998" s="5" t="s">
        <v>1807</v>
      </c>
      <c r="K998" s="6" t="s">
        <v>5903</v>
      </c>
      <c r="L998" s="6" t="s">
        <v>5909</v>
      </c>
      <c r="M998" s="5" t="s">
        <v>41</v>
      </c>
      <c r="N998" s="6" t="s">
        <v>5898</v>
      </c>
      <c r="O998" s="6" t="s">
        <v>5910</v>
      </c>
      <c r="P998" s="8" t="s">
        <v>5906</v>
      </c>
      <c r="Q998" s="6"/>
      <c r="R998" s="8"/>
      <c r="S998" s="8"/>
      <c r="T998" s="8"/>
      <c r="U998" s="8"/>
      <c r="V998" s="8"/>
      <c r="W998" s="8"/>
      <c r="X998" s="8"/>
      <c r="Y998" s="11" t="s">
        <v>4093</v>
      </c>
      <c r="Z998" s="10" t="str">
        <f aca="false">REPLACE(AA998,SEARCH("M5-",AA998),LEN(AB998),AC998)</f>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8" s="10" t="s">
        <v>5911</v>
      </c>
      <c r="AB998" s="8" t="str">
        <f aca="false">IF(D998&lt;&gt;"No hacer",CONCATENATE(A998,"-",LEFT(C998),"-",IF(A997&lt;&gt;A998,1,IF(C997=C998,RIGHT(AB997)+1,1))))</f>
        <v>M5-NyO-60a-E-2</v>
      </c>
      <c r="AC998" s="8" t="str">
        <f aca="false">CONCATENATE(AB998,"-BR")</f>
        <v>M5-NyO-60a-E-2-BR</v>
      </c>
      <c r="AD998" s="5" t="s">
        <v>46</v>
      </c>
      <c r="AE998" s="5" t="s">
        <v>351</v>
      </c>
      <c r="AF998" s="5"/>
    </row>
    <row r="999" customFormat="false" ht="75" hidden="false" customHeight="true" outlineLevel="0" collapsed="false">
      <c r="A999" s="5" t="s">
        <v>5894</v>
      </c>
      <c r="B999" s="6" t="s">
        <v>5895</v>
      </c>
      <c r="C999" s="5" t="s">
        <v>58</v>
      </c>
      <c r="D999" s="5" t="s">
        <v>35</v>
      </c>
      <c r="E999" s="5"/>
      <c r="F999" s="6" t="s">
        <v>5912</v>
      </c>
      <c r="G999" s="6"/>
      <c r="H999" s="6" t="s">
        <v>5913</v>
      </c>
      <c r="I999" s="5" t="s">
        <v>38</v>
      </c>
      <c r="J999" s="5" t="s">
        <v>1807</v>
      </c>
      <c r="K999" s="6" t="s">
        <v>5903</v>
      </c>
      <c r="L999" s="6" t="s">
        <v>5914</v>
      </c>
      <c r="M999" s="5" t="s">
        <v>41</v>
      </c>
      <c r="N999" s="6" t="s">
        <v>5898</v>
      </c>
      <c r="O999" s="6" t="s">
        <v>5915</v>
      </c>
      <c r="P999" s="6" t="s">
        <v>5916</v>
      </c>
      <c r="Q999" s="5"/>
      <c r="R999" s="8"/>
      <c r="S999" s="8"/>
      <c r="T999" s="8"/>
      <c r="U999" s="8"/>
      <c r="V999" s="8"/>
      <c r="W999" s="8"/>
      <c r="X999" s="8"/>
      <c r="Y999" s="5" t="s">
        <v>4093</v>
      </c>
      <c r="Z999" s="10" t="str">
        <f aca="false">REPLACE(AA999,SEARCH("M5-",AA999),LEN(AB999),AC999)</f>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999" s="10" t="s">
        <v>5917</v>
      </c>
      <c r="AB999" s="8" t="str">
        <f aca="false">IF(D999&lt;&gt;"No hacer",CONCATENATE(A999,"-",LEFT(C999),"-",IF(A998&lt;&gt;A999,1,IF(C998=C999,RIGHT(AB998)+1,1))))</f>
        <v>M5-NyO-60a-A-1</v>
      </c>
      <c r="AC999" s="8" t="str">
        <f aca="false">CONCATENATE(AB999,"-BR")</f>
        <v>M5-NyO-60a-A-1-BR</v>
      </c>
      <c r="AD999" s="5" t="s">
        <v>46</v>
      </c>
      <c r="AE999" s="5" t="s">
        <v>351</v>
      </c>
      <c r="AF999" s="5"/>
    </row>
    <row r="1000" customFormat="false" ht="75" hidden="false" customHeight="true" outlineLevel="0" collapsed="false">
      <c r="A1000" s="5" t="s">
        <v>5894</v>
      </c>
      <c r="B1000" s="6" t="s">
        <v>5895</v>
      </c>
      <c r="C1000" s="5" t="s">
        <v>58</v>
      </c>
      <c r="D1000" s="5" t="s">
        <v>35</v>
      </c>
      <c r="E1000" s="5"/>
      <c r="F1000" s="6" t="s">
        <v>5918</v>
      </c>
      <c r="G1000" s="6"/>
      <c r="H1000" s="6" t="s">
        <v>5919</v>
      </c>
      <c r="I1000" s="5" t="s">
        <v>38</v>
      </c>
      <c r="J1000" s="5" t="s">
        <v>1807</v>
      </c>
      <c r="K1000" s="6" t="s">
        <v>5903</v>
      </c>
      <c r="L1000" s="6" t="s">
        <v>5920</v>
      </c>
      <c r="M1000" s="5" t="s">
        <v>41</v>
      </c>
      <c r="N1000" s="6" t="s">
        <v>5898</v>
      </c>
      <c r="O1000" s="6" t="s">
        <v>5921</v>
      </c>
      <c r="P1000" s="8" t="s">
        <v>5916</v>
      </c>
      <c r="Q1000" s="5"/>
      <c r="R1000" s="8"/>
      <c r="S1000" s="8"/>
      <c r="T1000" s="8"/>
      <c r="U1000" s="8"/>
      <c r="V1000" s="8"/>
      <c r="W1000" s="8"/>
      <c r="X1000" s="8"/>
      <c r="Y1000" s="5" t="s">
        <v>4093</v>
      </c>
      <c r="Z1000" s="10" t="str">
        <f aca="false">REPLACE(AA1000,SEARCH("M5-",AA1000),LEN(AB1000),AC1000)</f>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0" s="10" t="s">
        <v>5922</v>
      </c>
      <c r="AB1000" s="8" t="str">
        <f aca="false">IF(D1000&lt;&gt;"No hacer",CONCATENATE(A1000,"-",LEFT(C1000),"-",IF(A999&lt;&gt;A1000,1,IF(C999=C1000,RIGHT(AB999)+1,1))))</f>
        <v>M5-NyO-60a-A-2</v>
      </c>
      <c r="AC1000" s="8" t="str">
        <f aca="false">CONCATENATE(AB1000,"-BR")</f>
        <v>M5-NyO-60a-A-2-BR</v>
      </c>
      <c r="AD1000" s="5" t="s">
        <v>46</v>
      </c>
      <c r="AE1000" s="5" t="s">
        <v>351</v>
      </c>
      <c r="AF1000" s="5"/>
    </row>
    <row r="1001" customFormat="false" ht="75" hidden="false" customHeight="true" outlineLevel="0" collapsed="false">
      <c r="A1001" s="5" t="s">
        <v>5894</v>
      </c>
      <c r="B1001" s="6" t="s">
        <v>5895</v>
      </c>
      <c r="C1001" s="5" t="s">
        <v>58</v>
      </c>
      <c r="D1001" s="5" t="s">
        <v>35</v>
      </c>
      <c r="E1001" s="5"/>
      <c r="F1001" s="6" t="s">
        <v>5923</v>
      </c>
      <c r="G1001" s="6"/>
      <c r="H1001" s="6" t="s">
        <v>5924</v>
      </c>
      <c r="I1001" s="5" t="s">
        <v>38</v>
      </c>
      <c r="J1001" s="5" t="s">
        <v>1807</v>
      </c>
      <c r="K1001" s="6" t="s">
        <v>5903</v>
      </c>
      <c r="L1001" s="6" t="s">
        <v>5914</v>
      </c>
      <c r="M1001" s="5" t="s">
        <v>41</v>
      </c>
      <c r="N1001" s="6" t="s">
        <v>5898</v>
      </c>
      <c r="O1001" s="6" t="s">
        <v>5910</v>
      </c>
      <c r="P1001" s="6" t="s">
        <v>5916</v>
      </c>
      <c r="Q1001" s="5"/>
      <c r="R1001" s="8"/>
      <c r="S1001" s="8"/>
      <c r="T1001" s="8"/>
      <c r="U1001" s="8"/>
      <c r="V1001" s="8"/>
      <c r="W1001" s="8"/>
      <c r="X1001" s="8"/>
      <c r="Y1001" s="5" t="s">
        <v>4093</v>
      </c>
      <c r="Z1001" s="10" t="str">
        <f aca="false">REPLACE(AA1001,SEARCH("M5-",AA1001),LEN(AB1001),AC1001)</f>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AA1001" s="10" t="s">
        <v>5925</v>
      </c>
      <c r="AB1001" s="8" t="str">
        <f aca="false">IF(D1001&lt;&gt;"No hacer",CONCATENATE(A1001,"-",LEFT(C1001),"-",IF(A1000&lt;&gt;A1001,1,IF(C1000=C1001,RIGHT(AB1000)+1,1))))</f>
        <v>M5-NyO-60a-A-3</v>
      </c>
      <c r="AC1001" s="8" t="str">
        <f aca="false">CONCATENATE(AB1001,"-BR")</f>
        <v>M5-NyO-60a-A-3-BR</v>
      </c>
      <c r="AD1001" s="5" t="s">
        <v>46</v>
      </c>
      <c r="AE1001" s="5" t="s">
        <v>351</v>
      </c>
      <c r="AF1001" s="5"/>
    </row>
    <row r="1002" customFormat="false" ht="75" hidden="false" customHeight="true" outlineLevel="0" collapsed="false">
      <c r="A1002" s="5" t="s">
        <v>5894</v>
      </c>
      <c r="B1002" s="6" t="s">
        <v>5895</v>
      </c>
      <c r="C1002" s="5" t="s">
        <v>58</v>
      </c>
      <c r="D1002" s="5" t="s">
        <v>35</v>
      </c>
      <c r="E1002" s="5"/>
      <c r="F1002" s="6" t="s">
        <v>5926</v>
      </c>
      <c r="G1002" s="6"/>
      <c r="H1002" s="6" t="s">
        <v>5927</v>
      </c>
      <c r="I1002" s="5" t="s">
        <v>38</v>
      </c>
      <c r="J1002" s="5" t="s">
        <v>1807</v>
      </c>
      <c r="K1002" s="6" t="s">
        <v>5903</v>
      </c>
      <c r="L1002" s="6" t="s">
        <v>5920</v>
      </c>
      <c r="M1002" s="5" t="s">
        <v>41</v>
      </c>
      <c r="N1002" s="6" t="s">
        <v>5898</v>
      </c>
      <c r="O1002" s="6" t="s">
        <v>5921</v>
      </c>
      <c r="P1002" s="8" t="s">
        <v>5916</v>
      </c>
      <c r="Q1002" s="5"/>
      <c r="R1002" s="8"/>
      <c r="S1002" s="8"/>
      <c r="T1002" s="8"/>
      <c r="U1002" s="8"/>
      <c r="V1002" s="8"/>
      <c r="W1002" s="8"/>
      <c r="X1002" s="8"/>
      <c r="Y1002" s="5" t="s">
        <v>4093</v>
      </c>
      <c r="Z1002" s="10" t="str">
        <f aca="false">REPLACE(AA1002,SEARCH("M5-",AA1002),LEN(AB1002),AC1002)</f>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AA1002" s="10" t="s">
        <v>5928</v>
      </c>
      <c r="AB1002" s="8" t="str">
        <f aca="false">IF(D1002&lt;&gt;"No hacer",CONCATENATE(A1002,"-",LEFT(C1002),"-",IF(A1001&lt;&gt;A1002,1,IF(C1001=C1002,RIGHT(AB1001)+1,1))))</f>
        <v>M5-NyO-60a-A-4</v>
      </c>
      <c r="AC1002" s="8" t="str">
        <f aca="false">CONCATENATE(AB1002,"-BR")</f>
        <v>M5-NyO-60a-A-4-BR</v>
      </c>
      <c r="AD1002" s="5" t="s">
        <v>46</v>
      </c>
      <c r="AE1002" s="5" t="s">
        <v>351</v>
      </c>
      <c r="AF1002" s="5"/>
    </row>
    <row r="1003" customFormat="false" ht="75" hidden="false" customHeight="true" outlineLevel="0" collapsed="false">
      <c r="A1003" s="5" t="s">
        <v>5894</v>
      </c>
      <c r="B1003" s="6" t="s">
        <v>5895</v>
      </c>
      <c r="C1003" s="5" t="s">
        <v>58</v>
      </c>
      <c r="D1003" s="5" t="s">
        <v>35</v>
      </c>
      <c r="E1003" s="5"/>
      <c r="F1003" s="6" t="s">
        <v>5929</v>
      </c>
      <c r="G1003" s="6"/>
      <c r="H1003" s="6" t="s">
        <v>5930</v>
      </c>
      <c r="I1003" s="5" t="s">
        <v>38</v>
      </c>
      <c r="J1003" s="5" t="s">
        <v>1807</v>
      </c>
      <c r="K1003" s="6" t="s">
        <v>5903</v>
      </c>
      <c r="L1003" s="6" t="s">
        <v>5920</v>
      </c>
      <c r="M1003" s="5" t="s">
        <v>41</v>
      </c>
      <c r="N1003" s="6" t="s">
        <v>5898</v>
      </c>
      <c r="O1003" s="6" t="s">
        <v>5910</v>
      </c>
      <c r="P1003" s="8" t="s">
        <v>5916</v>
      </c>
      <c r="Q1003" s="5"/>
      <c r="R1003" s="8"/>
      <c r="S1003" s="8"/>
      <c r="T1003" s="8"/>
      <c r="U1003" s="8"/>
      <c r="V1003" s="8"/>
      <c r="W1003" s="8"/>
      <c r="X1003" s="8"/>
      <c r="Y1003" s="5" t="s">
        <v>4093</v>
      </c>
      <c r="Z1003" s="10" t="str">
        <f aca="false">REPLACE(AA1003,SEARCH("M5-",AA1003),LEN(AB1003),AC1003)</f>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AA1003" s="10" t="s">
        <v>5931</v>
      </c>
      <c r="AB1003" s="8" t="str">
        <f aca="false">IF(D1003&lt;&gt;"No hacer",CONCATENATE(A1003,"-",LEFT(C1003),"-",IF(A1002&lt;&gt;A1003,1,IF(C1002=C1003,RIGHT(AB1002)+1,1))))</f>
        <v>M5-NyO-60a-A-5</v>
      </c>
      <c r="AC1003" s="8" t="str">
        <f aca="false">CONCATENATE(AB1003,"-BR")</f>
        <v>M5-NyO-60a-A-5-BR</v>
      </c>
      <c r="AD1003" s="5" t="s">
        <v>46</v>
      </c>
      <c r="AE1003" s="5" t="s">
        <v>351</v>
      </c>
      <c r="AF1003" s="5"/>
    </row>
    <row r="1004" customFormat="false" ht="75" hidden="false" customHeight="true" outlineLevel="0" collapsed="false">
      <c r="A1004" s="5" t="s">
        <v>5932</v>
      </c>
      <c r="B1004" s="6" t="s">
        <v>5933</v>
      </c>
      <c r="C1004" s="5" t="s">
        <v>34</v>
      </c>
      <c r="D1004" s="5" t="s">
        <v>35</v>
      </c>
      <c r="E1004" s="5"/>
      <c r="F1004" s="6" t="s">
        <v>5934</v>
      </c>
      <c r="G1004" s="6"/>
      <c r="H1004" s="6" t="s">
        <v>5935</v>
      </c>
      <c r="I1004" s="5" t="s">
        <v>38</v>
      </c>
      <c r="J1004" s="5" t="s">
        <v>239</v>
      </c>
      <c r="K1004" s="6" t="s">
        <v>5936</v>
      </c>
      <c r="L1004" s="6" t="s">
        <v>5937</v>
      </c>
      <c r="M1004" s="5" t="s">
        <v>41</v>
      </c>
      <c r="N1004" s="6" t="s">
        <v>5938</v>
      </c>
      <c r="O1004" s="6" t="s">
        <v>5939</v>
      </c>
      <c r="P1004" s="6"/>
      <c r="Q1004" s="5"/>
      <c r="R1004" s="8"/>
      <c r="S1004" s="8"/>
      <c r="T1004" s="8"/>
      <c r="U1004" s="8"/>
      <c r="V1004" s="8"/>
      <c r="W1004" s="8"/>
      <c r="X1004" s="8"/>
      <c r="Y1004" s="5" t="s">
        <v>4093</v>
      </c>
      <c r="Z1004" s="10" t="str">
        <f aca="false">REPLACE(AA1004,SEARCH("M5-",AA1004),LEN(AB1004),AC1004)</f>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AA1004" s="10" t="s">
        <v>5940</v>
      </c>
      <c r="AB1004" s="8" t="str">
        <f aca="false">IF(D1004&lt;&gt;"No hacer",CONCATENATE(A1004,"-",LEFT(C1004),"-",IF(A1003&lt;&gt;A1004,1,IF(C1003=C1004,RIGHT(AB1003)+1,1))))</f>
        <v>M5-NyO-24b-I-1</v>
      </c>
      <c r="AC1004" s="8" t="str">
        <f aca="false">CONCATENATE(AB1004,"-BR")</f>
        <v>M5-NyO-24b-I-1-BR</v>
      </c>
      <c r="AD1004" s="5" t="s">
        <v>46</v>
      </c>
      <c r="AE1004" s="5" t="s">
        <v>351</v>
      </c>
      <c r="AF1004" s="5"/>
    </row>
    <row r="1005" customFormat="false" ht="75" hidden="false" customHeight="true" outlineLevel="0" collapsed="false">
      <c r="A1005" s="5" t="s">
        <v>5932</v>
      </c>
      <c r="B1005" s="6" t="s">
        <v>5933</v>
      </c>
      <c r="C1005" s="5" t="s">
        <v>48</v>
      </c>
      <c r="D1005" s="5" t="s">
        <v>35</v>
      </c>
      <c r="E1005" s="5"/>
      <c r="F1005" s="6" t="s">
        <v>5941</v>
      </c>
      <c r="G1005" s="6"/>
      <c r="H1005" s="6" t="s">
        <v>5942</v>
      </c>
      <c r="I1005" s="5" t="s">
        <v>38</v>
      </c>
      <c r="J1005" s="5" t="s">
        <v>52</v>
      </c>
      <c r="K1005" s="6" t="s">
        <v>5936</v>
      </c>
      <c r="L1005" s="6" t="s">
        <v>5943</v>
      </c>
      <c r="M1005" s="5" t="s">
        <v>41</v>
      </c>
      <c r="N1005" s="6" t="s">
        <v>5938</v>
      </c>
      <c r="O1005" s="8" t="s">
        <v>5939</v>
      </c>
      <c r="P1005" s="8"/>
      <c r="Q1005" s="5"/>
      <c r="R1005" s="6"/>
      <c r="S1005" s="6"/>
      <c r="T1005" s="6"/>
      <c r="U1005" s="6"/>
      <c r="V1005" s="8"/>
      <c r="W1005" s="8"/>
      <c r="X1005" s="8"/>
      <c r="Y1005" s="5" t="s">
        <v>4093</v>
      </c>
      <c r="Z1005" s="10" t="str">
        <f aca="false">REPLACE(AA1005,SEARCH("M5-",AA1005),LEN(AB1005),AC1005)</f>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AA1005" s="10" t="s">
        <v>5944</v>
      </c>
      <c r="AB1005" s="8" t="str">
        <f aca="false">IF(D1005&lt;&gt;"No hacer",CONCATENATE(A1005,"-",LEFT(C1005),"-",IF(A1004&lt;&gt;A1005,1,IF(C1004=C1005,RIGHT(AB1004)+1,1))))</f>
        <v>M5-NyO-24b-E-1</v>
      </c>
      <c r="AC1005" s="8" t="str">
        <f aca="false">CONCATENATE(AB1005,"-BR")</f>
        <v>M5-NyO-24b-E-1-BR</v>
      </c>
      <c r="AD1005" s="5" t="s">
        <v>46</v>
      </c>
      <c r="AE1005" s="5" t="s">
        <v>351</v>
      </c>
      <c r="AF1005" s="5"/>
    </row>
    <row r="1006" customFormat="false" ht="75" hidden="false" customHeight="true" outlineLevel="0" collapsed="false">
      <c r="A1006" s="5" t="s">
        <v>5932</v>
      </c>
      <c r="B1006" s="6" t="s">
        <v>5933</v>
      </c>
      <c r="C1006" s="5" t="s">
        <v>58</v>
      </c>
      <c r="D1006" s="5" t="s">
        <v>35</v>
      </c>
      <c r="E1006" s="5"/>
      <c r="F1006" s="6" t="s">
        <v>5945</v>
      </c>
      <c r="G1006" s="6"/>
      <c r="H1006" s="6" t="s">
        <v>5946</v>
      </c>
      <c r="I1006" s="5" t="s">
        <v>38</v>
      </c>
      <c r="J1006" s="5" t="s">
        <v>52</v>
      </c>
      <c r="K1006" s="6" t="s">
        <v>5947</v>
      </c>
      <c r="L1006" s="6" t="s">
        <v>5948</v>
      </c>
      <c r="M1006" s="5" t="s">
        <v>41</v>
      </c>
      <c r="N1006" s="6" t="s">
        <v>5938</v>
      </c>
      <c r="O1006" s="8" t="s">
        <v>5949</v>
      </c>
      <c r="P1006" s="8"/>
      <c r="Q1006" s="5"/>
      <c r="R1006" s="6"/>
      <c r="S1006" s="6"/>
      <c r="T1006" s="6"/>
      <c r="U1006" s="6"/>
      <c r="V1006" s="8"/>
      <c r="W1006" s="8"/>
      <c r="X1006" s="8"/>
      <c r="Y1006" s="5" t="s">
        <v>4093</v>
      </c>
      <c r="Z1006" s="10" t="str">
        <f aca="false">REPLACE(AA1006,SEARCH("M5-",AA1006),LEN(AB1006),AC1006)</f>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AA1006" s="10" t="s">
        <v>5950</v>
      </c>
      <c r="AB1006" s="8" t="str">
        <f aca="false">IF(D1006&lt;&gt;"No hacer",CONCATENATE(A1006,"-",LEFT(C1006),"-",IF(A1005&lt;&gt;A1006,1,IF(C1005=C1006,RIGHT(AB1005)+1,1))))</f>
        <v>M5-NyO-24b-A-1</v>
      </c>
      <c r="AC1006" s="8" t="str">
        <f aca="false">CONCATENATE(AB1006,"-BR")</f>
        <v>M5-NyO-24b-A-1-BR</v>
      </c>
      <c r="AD1006" s="5" t="s">
        <v>46</v>
      </c>
      <c r="AE1006" s="5" t="s">
        <v>351</v>
      </c>
      <c r="AF1006" s="5"/>
    </row>
    <row r="1007" customFormat="false" ht="75" hidden="false" customHeight="true" outlineLevel="0" collapsed="false">
      <c r="A1007" s="5" t="s">
        <v>5932</v>
      </c>
      <c r="B1007" s="6" t="s">
        <v>5933</v>
      </c>
      <c r="C1007" s="5" t="s">
        <v>58</v>
      </c>
      <c r="D1007" s="5" t="s">
        <v>35</v>
      </c>
      <c r="E1007" s="5"/>
      <c r="F1007" s="6" t="s">
        <v>5951</v>
      </c>
      <c r="G1007" s="6"/>
      <c r="H1007" s="6" t="s">
        <v>5952</v>
      </c>
      <c r="I1007" s="5" t="s">
        <v>38</v>
      </c>
      <c r="J1007" s="5" t="s">
        <v>52</v>
      </c>
      <c r="K1007" s="6" t="s">
        <v>5947</v>
      </c>
      <c r="L1007" s="6" t="s">
        <v>5943</v>
      </c>
      <c r="M1007" s="5" t="s">
        <v>41</v>
      </c>
      <c r="N1007" s="6" t="s">
        <v>5938</v>
      </c>
      <c r="O1007" s="8" t="s">
        <v>5953</v>
      </c>
      <c r="P1007" s="8"/>
      <c r="Q1007" s="5"/>
      <c r="R1007" s="6"/>
      <c r="S1007" s="6"/>
      <c r="T1007" s="6"/>
      <c r="U1007" s="6"/>
      <c r="V1007" s="8"/>
      <c r="W1007" s="8"/>
      <c r="X1007" s="8"/>
      <c r="Y1007" s="5" t="s">
        <v>4093</v>
      </c>
      <c r="Z1007" s="10" t="str">
        <f aca="false">REPLACE(AA1007,SEARCH("M5-",AA1007),LEN(AB1007),AC1007)</f>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7" s="10" t="s">
        <v>5954</v>
      </c>
      <c r="AB1007" s="8" t="str">
        <f aca="false">IF(D1007&lt;&gt;"No hacer",CONCATENATE(A1007,"-",LEFT(C1007),"-",IF(A1006&lt;&gt;A1007,1,IF(C1006=C1007,RIGHT(AB1006)+1,1))))</f>
        <v>M5-NyO-24b-A-2</v>
      </c>
      <c r="AC1007" s="8" t="str">
        <f aca="false">CONCATENATE(AB1007,"-BR")</f>
        <v>M5-NyO-24b-A-2-BR</v>
      </c>
      <c r="AD1007" s="5" t="s">
        <v>46</v>
      </c>
      <c r="AE1007" s="5" t="s">
        <v>351</v>
      </c>
      <c r="AF1007" s="5"/>
    </row>
    <row r="1008" customFormat="false" ht="75" hidden="false" customHeight="true" outlineLevel="0" collapsed="false">
      <c r="A1008" s="5" t="s">
        <v>5932</v>
      </c>
      <c r="B1008" s="6" t="s">
        <v>5933</v>
      </c>
      <c r="C1008" s="5" t="s">
        <v>58</v>
      </c>
      <c r="D1008" s="5" t="s">
        <v>35</v>
      </c>
      <c r="E1008" s="5"/>
      <c r="F1008" s="6" t="s">
        <v>5955</v>
      </c>
      <c r="G1008" s="6"/>
      <c r="H1008" s="6" t="s">
        <v>5956</v>
      </c>
      <c r="I1008" s="5" t="s">
        <v>38</v>
      </c>
      <c r="J1008" s="5" t="s">
        <v>52</v>
      </c>
      <c r="K1008" s="6" t="s">
        <v>5947</v>
      </c>
      <c r="L1008" s="6" t="s">
        <v>5943</v>
      </c>
      <c r="M1008" s="5" t="s">
        <v>41</v>
      </c>
      <c r="N1008" s="6" t="s">
        <v>5938</v>
      </c>
      <c r="O1008" s="8" t="s">
        <v>5957</v>
      </c>
      <c r="P1008" s="8"/>
      <c r="Q1008" s="5"/>
      <c r="R1008" s="6"/>
      <c r="S1008" s="6"/>
      <c r="T1008" s="6"/>
      <c r="U1008" s="6"/>
      <c r="V1008" s="8"/>
      <c r="W1008" s="8"/>
      <c r="X1008" s="8"/>
      <c r="Y1008" s="5" t="s">
        <v>4093</v>
      </c>
      <c r="Z1008" s="10" t="str">
        <f aca="false">REPLACE(AA1008,SEARCH("M5-",AA1008),LEN(AB1008),AC1008)</f>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08" s="10" t="s">
        <v>5958</v>
      </c>
      <c r="AB1008" s="8" t="str">
        <f aca="false">IF(D1008&lt;&gt;"No hacer",CONCATENATE(A1008,"-",LEFT(C1008),"-",IF(A1007&lt;&gt;A1008,1,IF(C1007=C1008,RIGHT(AB1007)+1,1))))</f>
        <v>M5-NyO-24b-A-3</v>
      </c>
      <c r="AC1008" s="8" t="str">
        <f aca="false">CONCATENATE(AB1008,"-BR")</f>
        <v>M5-NyO-24b-A-3-BR</v>
      </c>
      <c r="AD1008" s="5" t="s">
        <v>46</v>
      </c>
      <c r="AE1008" s="5" t="s">
        <v>351</v>
      </c>
      <c r="AF1008" s="5"/>
    </row>
    <row r="1009" customFormat="false" ht="75" hidden="false" customHeight="true" outlineLevel="0" collapsed="false">
      <c r="A1009" s="5" t="s">
        <v>5932</v>
      </c>
      <c r="B1009" s="6" t="s">
        <v>5933</v>
      </c>
      <c r="C1009" s="5" t="s">
        <v>58</v>
      </c>
      <c r="D1009" s="5" t="s">
        <v>35</v>
      </c>
      <c r="E1009" s="5"/>
      <c r="F1009" s="6" t="s">
        <v>5959</v>
      </c>
      <c r="G1009" s="6"/>
      <c r="H1009" s="6" t="s">
        <v>5960</v>
      </c>
      <c r="I1009" s="5" t="s">
        <v>38</v>
      </c>
      <c r="J1009" s="5" t="s">
        <v>52</v>
      </c>
      <c r="K1009" s="6" t="s">
        <v>5947</v>
      </c>
      <c r="L1009" s="6" t="s">
        <v>5943</v>
      </c>
      <c r="M1009" s="5" t="s">
        <v>41</v>
      </c>
      <c r="N1009" s="6" t="s">
        <v>5938</v>
      </c>
      <c r="O1009" s="8" t="s">
        <v>5961</v>
      </c>
      <c r="P1009" s="8"/>
      <c r="Q1009" s="5"/>
      <c r="R1009" s="6"/>
      <c r="S1009" s="6"/>
      <c r="T1009" s="6"/>
      <c r="U1009" s="6"/>
      <c r="V1009" s="8"/>
      <c r="W1009" s="8"/>
      <c r="X1009" s="8"/>
      <c r="Y1009" s="5" t="s">
        <v>4093</v>
      </c>
      <c r="Z1009" s="10" t="str">
        <f aca="false">REPLACE(AA1009,SEARCH("M5-",AA1009),LEN(AB1009),AC1009)</f>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AA1009" s="10" t="s">
        <v>5962</v>
      </c>
      <c r="AB1009" s="8" t="str">
        <f aca="false">IF(D1009&lt;&gt;"No hacer",CONCATENATE(A1009,"-",LEFT(C1009),"-",IF(A1008&lt;&gt;A1009,1,IF(C1008=C1009,RIGHT(AB1008)+1,1))))</f>
        <v>M5-NyO-24b-A-4</v>
      </c>
      <c r="AC1009" s="8" t="str">
        <f aca="false">CONCATENATE(AB1009,"-BR")</f>
        <v>M5-NyO-24b-A-4-BR</v>
      </c>
      <c r="AD1009" s="5" t="s">
        <v>46</v>
      </c>
      <c r="AE1009" s="5" t="s">
        <v>351</v>
      </c>
      <c r="AF1009" s="5"/>
    </row>
    <row r="1010" customFormat="false" ht="75" hidden="false" customHeight="true" outlineLevel="0" collapsed="false">
      <c r="A1010" s="5" t="s">
        <v>5932</v>
      </c>
      <c r="B1010" s="6" t="s">
        <v>5933</v>
      </c>
      <c r="C1010" s="5" t="s">
        <v>58</v>
      </c>
      <c r="D1010" s="5" t="s">
        <v>35</v>
      </c>
      <c r="E1010" s="5"/>
      <c r="F1010" s="6" t="s">
        <v>5963</v>
      </c>
      <c r="G1010" s="6"/>
      <c r="H1010" s="6" t="s">
        <v>5964</v>
      </c>
      <c r="I1010" s="5" t="s">
        <v>38</v>
      </c>
      <c r="J1010" s="5" t="s">
        <v>52</v>
      </c>
      <c r="K1010" s="6" t="s">
        <v>5947</v>
      </c>
      <c r="L1010" s="6" t="s">
        <v>5943</v>
      </c>
      <c r="M1010" s="5" t="s">
        <v>41</v>
      </c>
      <c r="N1010" s="6" t="s">
        <v>5938</v>
      </c>
      <c r="O1010" s="8" t="s">
        <v>5965</v>
      </c>
      <c r="P1010" s="8"/>
      <c r="Q1010" s="5"/>
      <c r="R1010" s="6"/>
      <c r="S1010" s="6"/>
      <c r="T1010" s="6"/>
      <c r="U1010" s="6"/>
      <c r="V1010" s="8"/>
      <c r="W1010" s="8"/>
      <c r="X1010" s="8"/>
      <c r="Y1010" s="5" t="s">
        <v>4093</v>
      </c>
      <c r="Z1010" s="10" t="str">
        <f aca="false">REPLACE(AA1010,SEARCH("M5-",AA1010),LEN(AB1010),AC1010)</f>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AA1010" s="10" t="s">
        <v>5966</v>
      </c>
      <c r="AB1010" s="8" t="str">
        <f aca="false">IF(D1010&lt;&gt;"No hacer",CONCATENATE(A1010,"-",LEFT(C1010),"-",IF(A1009&lt;&gt;A1010,1,IF(C1009=C1010,RIGHT(AB1009)+1,1))))</f>
        <v>M5-NyO-24b-A-5</v>
      </c>
      <c r="AC1010" s="8" t="str">
        <f aca="false">CONCATENATE(AB1010,"-BR")</f>
        <v>M5-NyO-24b-A-5-BR</v>
      </c>
      <c r="AD1010" s="5" t="s">
        <v>46</v>
      </c>
      <c r="AE1010" s="5" t="s">
        <v>351</v>
      </c>
      <c r="AF1010" s="5"/>
    </row>
    <row r="1011" customFormat="false" ht="75" hidden="false" customHeight="true" outlineLevel="0" collapsed="false">
      <c r="A1011" s="5" t="s">
        <v>5967</v>
      </c>
      <c r="B1011" s="6" t="s">
        <v>5968</v>
      </c>
      <c r="C1011" s="5" t="s">
        <v>34</v>
      </c>
      <c r="D1011" s="5" t="s">
        <v>35</v>
      </c>
      <c r="E1011" s="5"/>
      <c r="F1011" s="6" t="s">
        <v>5969</v>
      </c>
      <c r="G1011" s="6"/>
      <c r="H1011" s="6"/>
      <c r="I1011" s="5"/>
      <c r="J1011" s="5" t="s">
        <v>116</v>
      </c>
      <c r="K1011" s="6" t="s">
        <v>5970</v>
      </c>
      <c r="L1011" s="6" t="s">
        <v>5971</v>
      </c>
      <c r="M1011" s="5" t="s">
        <v>41</v>
      </c>
      <c r="N1011" s="6" t="s">
        <v>5972</v>
      </c>
      <c r="O1011" s="6" t="s">
        <v>5973</v>
      </c>
      <c r="P1011" s="6" t="s">
        <v>5974</v>
      </c>
      <c r="Q1011" s="5"/>
      <c r="R1011" s="8"/>
      <c r="S1011" s="8"/>
      <c r="T1011" s="8"/>
      <c r="U1011" s="8"/>
      <c r="V1011" s="8"/>
      <c r="W1011" s="8"/>
      <c r="X1011" s="8"/>
      <c r="Y1011" s="5" t="s">
        <v>4093</v>
      </c>
      <c r="Z1011" s="10" t="str">
        <f aca="false">REPLACE(AA1011,SEARCH("M5-",AA1011),LEN(AB1011),AC1011)</f>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AA1011" s="6" t="s">
        <v>5975</v>
      </c>
      <c r="AB1011" s="8" t="str">
        <f aca="false">IF(D1011&lt;&gt;"No hacer",CONCATENATE(A1011,"-",LEFT(C1011),"-",IF(A1010&lt;&gt;A1011,1,IF(C1010=C1011,RIGHT(AB1010)+1,1))))</f>
        <v>M5-NyO-25a-I-1</v>
      </c>
      <c r="AC1011" s="8" t="str">
        <f aca="false">CONCATENATE(AB1011,"-BR")</f>
        <v>M5-NyO-25a-I-1-BR</v>
      </c>
      <c r="AD1011" s="5"/>
      <c r="AE1011" s="5"/>
      <c r="AF1011" s="5" t="s">
        <v>47</v>
      </c>
    </row>
    <row r="1012" customFormat="false" ht="75" hidden="false" customHeight="true" outlineLevel="0" collapsed="false">
      <c r="A1012" s="5" t="s">
        <v>5967</v>
      </c>
      <c r="B1012" s="6" t="s">
        <v>5968</v>
      </c>
      <c r="C1012" s="5" t="s">
        <v>48</v>
      </c>
      <c r="D1012" s="5" t="s">
        <v>35</v>
      </c>
      <c r="E1012" s="5"/>
      <c r="F1012" s="6" t="s">
        <v>5976</v>
      </c>
      <c r="G1012" s="6"/>
      <c r="H1012" s="6" t="s">
        <v>5977</v>
      </c>
      <c r="I1012" s="5" t="s">
        <v>38</v>
      </c>
      <c r="J1012" s="5" t="s">
        <v>52</v>
      </c>
      <c r="K1012" s="6" t="s">
        <v>5978</v>
      </c>
      <c r="L1012" s="6" t="s">
        <v>5979</v>
      </c>
      <c r="M1012" s="5" t="s">
        <v>41</v>
      </c>
      <c r="N1012" s="6" t="s">
        <v>5972</v>
      </c>
      <c r="O1012" s="6" t="s">
        <v>5980</v>
      </c>
      <c r="P1012" s="8"/>
      <c r="Q1012" s="5"/>
      <c r="R1012" s="8"/>
      <c r="S1012" s="8"/>
      <c r="T1012" s="8"/>
      <c r="U1012" s="8"/>
      <c r="V1012" s="8"/>
      <c r="W1012" s="8"/>
      <c r="X1012" s="8"/>
      <c r="Y1012" s="5" t="s">
        <v>4093</v>
      </c>
      <c r="Z1012" s="10" t="str">
        <f aca="false">REPLACE(AA1012,SEARCH("M5-",AA1012),LEN(AB1012),AC1012)</f>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2" s="6" t="s">
        <v>5981</v>
      </c>
      <c r="AB1012" s="8" t="str">
        <f aca="false">IF(D1012&lt;&gt;"No hacer",CONCATENATE(A1012,"-",LEFT(C1012),"-",IF(A1011&lt;&gt;A1012,1,IF(C1011=C1012,RIGHT(AB1011)+1,1))))</f>
        <v>M5-NyO-25a-E-1</v>
      </c>
      <c r="AC1012" s="8" t="str">
        <f aca="false">CONCATENATE(AB1012,"-BR")</f>
        <v>M5-NyO-25a-E-1-BR</v>
      </c>
      <c r="AD1012" s="5"/>
      <c r="AE1012" s="5"/>
      <c r="AF1012" s="5" t="s">
        <v>47</v>
      </c>
    </row>
    <row r="1013" customFormat="false" ht="75" hidden="false" customHeight="true" outlineLevel="0" collapsed="false">
      <c r="A1013" s="5" t="s">
        <v>5967</v>
      </c>
      <c r="B1013" s="6" t="s">
        <v>5968</v>
      </c>
      <c r="C1013" s="5" t="s">
        <v>58</v>
      </c>
      <c r="D1013" s="5" t="s">
        <v>35</v>
      </c>
      <c r="E1013" s="5"/>
      <c r="F1013" s="6" t="s">
        <v>5982</v>
      </c>
      <c r="G1013" s="6"/>
      <c r="H1013" s="6" t="s">
        <v>5983</v>
      </c>
      <c r="I1013" s="5" t="s">
        <v>38</v>
      </c>
      <c r="J1013" s="5" t="s">
        <v>52</v>
      </c>
      <c r="K1013" s="6" t="s">
        <v>5984</v>
      </c>
      <c r="L1013" s="6" t="s">
        <v>5985</v>
      </c>
      <c r="M1013" s="5" t="s">
        <v>41</v>
      </c>
      <c r="N1013" s="6" t="s">
        <v>5972</v>
      </c>
      <c r="O1013" s="6" t="s">
        <v>5980</v>
      </c>
      <c r="P1013" s="8"/>
      <c r="Q1013" s="5"/>
      <c r="R1013" s="8"/>
      <c r="S1013" s="8"/>
      <c r="T1013" s="8"/>
      <c r="U1013" s="8"/>
      <c r="V1013" s="8"/>
      <c r="W1013" s="8"/>
      <c r="X1013" s="8"/>
      <c r="Y1013" s="5" t="s">
        <v>4093</v>
      </c>
      <c r="Z1013" s="10" t="str">
        <f aca="false">REPLACE(AA1013,SEARCH("M5-",AA1013),LEN(AB1013),AC1013)</f>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3" s="6" t="s">
        <v>5986</v>
      </c>
      <c r="AB1013" s="8" t="str">
        <f aca="false">IF(D1013&lt;&gt;"No hacer",CONCATENATE(A1013,"-",LEFT(C1013),"-",IF(A1012&lt;&gt;A1013,1,IF(C1012=C1013,RIGHT(AB1012)+1,1))))</f>
        <v>M5-NyO-25a-A-1</v>
      </c>
      <c r="AC1013" s="8" t="str">
        <f aca="false">CONCATENATE(AB1013,"-BR")</f>
        <v>M5-NyO-25a-A-1-BR</v>
      </c>
      <c r="AD1013" s="5"/>
      <c r="AE1013" s="5"/>
      <c r="AF1013" s="5" t="s">
        <v>47</v>
      </c>
    </row>
    <row r="1014" customFormat="false" ht="75" hidden="false" customHeight="true" outlineLevel="0" collapsed="false">
      <c r="A1014" s="5" t="s">
        <v>5967</v>
      </c>
      <c r="B1014" s="6" t="s">
        <v>5968</v>
      </c>
      <c r="C1014" s="5" t="s">
        <v>58</v>
      </c>
      <c r="D1014" s="5" t="s">
        <v>35</v>
      </c>
      <c r="E1014" s="5"/>
      <c r="F1014" s="6" t="s">
        <v>5987</v>
      </c>
      <c r="G1014" s="6"/>
      <c r="H1014" s="6" t="s">
        <v>5988</v>
      </c>
      <c r="I1014" s="5" t="s">
        <v>38</v>
      </c>
      <c r="J1014" s="5" t="s">
        <v>52</v>
      </c>
      <c r="K1014" s="6" t="s">
        <v>5978</v>
      </c>
      <c r="L1014" s="6" t="s">
        <v>5985</v>
      </c>
      <c r="M1014" s="5" t="s">
        <v>41</v>
      </c>
      <c r="N1014" s="6" t="s">
        <v>5972</v>
      </c>
      <c r="O1014" s="6" t="s">
        <v>5980</v>
      </c>
      <c r="P1014" s="8"/>
      <c r="Q1014" s="5"/>
      <c r="R1014" s="8"/>
      <c r="S1014" s="8"/>
      <c r="T1014" s="8"/>
      <c r="U1014" s="8"/>
      <c r="V1014" s="8"/>
      <c r="W1014" s="8"/>
      <c r="X1014" s="8"/>
      <c r="Y1014" s="5" t="s">
        <v>4093</v>
      </c>
      <c r="Z1014" s="10" t="str">
        <f aca="false">REPLACE(AA1014,SEARCH("M5-",AA1014),LEN(AB1014),AC1014)</f>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4" s="6" t="s">
        <v>5989</v>
      </c>
      <c r="AB1014" s="8" t="str">
        <f aca="false">IF(D1014&lt;&gt;"No hacer",CONCATENATE(A1014,"-",LEFT(C1014),"-",IF(A1013&lt;&gt;A1014,1,IF(C1013=C1014,RIGHT(AB1013)+1,1))))</f>
        <v>M5-NyO-25a-A-2</v>
      </c>
      <c r="AC1014" s="8" t="str">
        <f aca="false">CONCATENATE(AB1014,"-BR")</f>
        <v>M5-NyO-25a-A-2-BR</v>
      </c>
      <c r="AD1014" s="5"/>
      <c r="AE1014" s="5"/>
      <c r="AF1014" s="5" t="s">
        <v>47</v>
      </c>
    </row>
    <row r="1015" customFormat="false" ht="75" hidden="false" customHeight="true" outlineLevel="0" collapsed="false">
      <c r="A1015" s="5" t="s">
        <v>5967</v>
      </c>
      <c r="B1015" s="6" t="s">
        <v>5968</v>
      </c>
      <c r="C1015" s="5" t="s">
        <v>58</v>
      </c>
      <c r="D1015" s="5" t="s">
        <v>35</v>
      </c>
      <c r="E1015" s="5"/>
      <c r="F1015" s="6" t="s">
        <v>5990</v>
      </c>
      <c r="G1015" s="6"/>
      <c r="H1015" s="6" t="s">
        <v>5991</v>
      </c>
      <c r="I1015" s="5" t="s">
        <v>38</v>
      </c>
      <c r="J1015" s="5" t="s">
        <v>52</v>
      </c>
      <c r="K1015" s="6" t="s">
        <v>5978</v>
      </c>
      <c r="L1015" s="6" t="s">
        <v>5985</v>
      </c>
      <c r="M1015" s="5" t="s">
        <v>41</v>
      </c>
      <c r="N1015" s="6" t="s">
        <v>5972</v>
      </c>
      <c r="O1015" s="6" t="s">
        <v>5992</v>
      </c>
      <c r="P1015" s="8"/>
      <c r="Q1015" s="5"/>
      <c r="R1015" s="8"/>
      <c r="S1015" s="8"/>
      <c r="T1015" s="8"/>
      <c r="U1015" s="8"/>
      <c r="V1015" s="8"/>
      <c r="W1015" s="8"/>
      <c r="X1015" s="8"/>
      <c r="Y1015" s="5" t="s">
        <v>4093</v>
      </c>
      <c r="Z1015" s="10" t="str">
        <f aca="false">REPLACE(AA1015,SEARCH("M5-",AA1015),LEN(AB1015),AC1015)</f>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5" s="6" t="s">
        <v>5993</v>
      </c>
      <c r="AB1015" s="8" t="str">
        <f aca="false">IF(D1015&lt;&gt;"No hacer",CONCATENATE(A1015,"-",LEFT(C1015),"-",IF(A1014&lt;&gt;A1015,1,IF(C1014=C1015,RIGHT(AB1014)+1,1))))</f>
        <v>M5-NyO-25a-A-3</v>
      </c>
      <c r="AC1015" s="8" t="str">
        <f aca="false">CONCATENATE(AB1015,"-BR")</f>
        <v>M5-NyO-25a-A-3-BR</v>
      </c>
      <c r="AD1015" s="5"/>
      <c r="AE1015" s="5"/>
      <c r="AF1015" s="5" t="s">
        <v>47</v>
      </c>
    </row>
    <row r="1016" customFormat="false" ht="75" hidden="false" customHeight="true" outlineLevel="0" collapsed="false">
      <c r="A1016" s="5" t="s">
        <v>5967</v>
      </c>
      <c r="B1016" s="6" t="s">
        <v>5968</v>
      </c>
      <c r="C1016" s="5" t="s">
        <v>58</v>
      </c>
      <c r="D1016" s="5" t="s">
        <v>35</v>
      </c>
      <c r="E1016" s="5"/>
      <c r="F1016" s="6" t="s">
        <v>5994</v>
      </c>
      <c r="G1016" s="6"/>
      <c r="H1016" s="6" t="s">
        <v>5995</v>
      </c>
      <c r="I1016" s="5" t="s">
        <v>38</v>
      </c>
      <c r="J1016" s="5" t="s">
        <v>52</v>
      </c>
      <c r="K1016" s="6" t="s">
        <v>5978</v>
      </c>
      <c r="L1016" s="6" t="s">
        <v>5985</v>
      </c>
      <c r="M1016" s="5" t="s">
        <v>41</v>
      </c>
      <c r="N1016" s="6" t="s">
        <v>5972</v>
      </c>
      <c r="O1016" s="6" t="s">
        <v>5980</v>
      </c>
      <c r="P1016" s="8"/>
      <c r="Q1016" s="5"/>
      <c r="R1016" s="8"/>
      <c r="S1016" s="8"/>
      <c r="T1016" s="8"/>
      <c r="U1016" s="8"/>
      <c r="V1016" s="8"/>
      <c r="W1016" s="8"/>
      <c r="X1016" s="8"/>
      <c r="Y1016" s="5" t="s">
        <v>4093</v>
      </c>
      <c r="Z1016" s="10" t="str">
        <f aca="false">REPLACE(AA1016,SEARCH("M5-",AA1016),LEN(AB1016),AC1016)</f>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6" s="6" t="s">
        <v>5996</v>
      </c>
      <c r="AB1016" s="8" t="str">
        <f aca="false">IF(D1016&lt;&gt;"No hacer",CONCATENATE(A1016,"-",LEFT(C1016),"-",IF(A1015&lt;&gt;A1016,1,IF(C1015=C1016,RIGHT(AB1015)+1,1))))</f>
        <v>M5-NyO-25a-A-4</v>
      </c>
      <c r="AC1016" s="8" t="str">
        <f aca="false">CONCATENATE(AB1016,"-BR")</f>
        <v>M5-NyO-25a-A-4-BR</v>
      </c>
      <c r="AD1016" s="5"/>
      <c r="AE1016" s="5"/>
      <c r="AF1016" s="5" t="s">
        <v>47</v>
      </c>
    </row>
    <row r="1017" customFormat="false" ht="75" hidden="false" customHeight="true" outlineLevel="0" collapsed="false">
      <c r="A1017" s="5" t="s">
        <v>5967</v>
      </c>
      <c r="B1017" s="6" t="s">
        <v>5968</v>
      </c>
      <c r="C1017" s="5" t="s">
        <v>58</v>
      </c>
      <c r="D1017" s="5" t="s">
        <v>35</v>
      </c>
      <c r="E1017" s="5"/>
      <c r="F1017" s="6" t="s">
        <v>5997</v>
      </c>
      <c r="G1017" s="6"/>
      <c r="H1017" s="6" t="s">
        <v>5998</v>
      </c>
      <c r="I1017" s="5" t="s">
        <v>38</v>
      </c>
      <c r="J1017" s="5" t="s">
        <v>52</v>
      </c>
      <c r="K1017" s="6" t="s">
        <v>5978</v>
      </c>
      <c r="L1017" s="6" t="s">
        <v>5985</v>
      </c>
      <c r="M1017" s="5" t="s">
        <v>41</v>
      </c>
      <c r="N1017" s="6" t="s">
        <v>5972</v>
      </c>
      <c r="O1017" s="6" t="s">
        <v>5980</v>
      </c>
      <c r="P1017" s="8"/>
      <c r="Q1017" s="5"/>
      <c r="R1017" s="8"/>
      <c r="S1017" s="8"/>
      <c r="T1017" s="8"/>
      <c r="U1017" s="8"/>
      <c r="V1017" s="8"/>
      <c r="W1017" s="8"/>
      <c r="X1017" s="8"/>
      <c r="Y1017" s="5" t="s">
        <v>4093</v>
      </c>
      <c r="Z1017" s="10" t="str">
        <f aca="false">REPLACE(AA1017,SEARCH("M5-",AA1017),LEN(AB1017),AC1017)</f>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AA1017" s="6" t="s">
        <v>5999</v>
      </c>
      <c r="AB1017" s="8" t="str">
        <f aca="false">IF(D1017&lt;&gt;"No hacer",CONCATENATE(A1017,"-",LEFT(C1017),"-",IF(A1016&lt;&gt;A1017,1,IF(C1016=C1017,RIGHT(AB1016)+1,1))))</f>
        <v>M5-NyO-25a-A-5</v>
      </c>
      <c r="AC1017" s="8" t="str">
        <f aca="false">CONCATENATE(AB1017,"-BR")</f>
        <v>M5-NyO-25a-A-5-BR</v>
      </c>
      <c r="AD1017" s="5"/>
      <c r="AE1017" s="5"/>
      <c r="AF1017" s="5" t="s">
        <v>47</v>
      </c>
    </row>
    <row r="1018" customFormat="false" ht="75" hidden="false" customHeight="true" outlineLevel="0" collapsed="false">
      <c r="A1018" s="5" t="s">
        <v>6000</v>
      </c>
      <c r="B1018" s="6" t="s">
        <v>6001</v>
      </c>
      <c r="C1018" s="5" t="s">
        <v>34</v>
      </c>
      <c r="D1018" s="5" t="s">
        <v>35</v>
      </c>
      <c r="E1018" s="5"/>
      <c r="F1018" s="6" t="s">
        <v>6002</v>
      </c>
      <c r="G1018" s="6"/>
      <c r="H1018" s="6"/>
      <c r="I1018" s="5" t="s">
        <v>38</v>
      </c>
      <c r="J1018" s="5" t="s">
        <v>116</v>
      </c>
      <c r="K1018" s="6" t="s">
        <v>6003</v>
      </c>
      <c r="L1018" s="6" t="s">
        <v>6004</v>
      </c>
      <c r="M1018" s="5" t="s">
        <v>41</v>
      </c>
      <c r="N1018" s="6" t="s">
        <v>6005</v>
      </c>
      <c r="O1018" s="6" t="s">
        <v>6006</v>
      </c>
      <c r="P1018" s="6"/>
      <c r="Q1018" s="5"/>
      <c r="R1018" s="8"/>
      <c r="S1018" s="8"/>
      <c r="T1018" s="8"/>
      <c r="U1018" s="8"/>
      <c r="V1018" s="8"/>
      <c r="W1018" s="8"/>
      <c r="X1018" s="8"/>
      <c r="Y1018" s="5" t="s">
        <v>4093</v>
      </c>
      <c r="Z1018" s="10" t="str">
        <f aca="false">REPLACE(AA1018,SEARCH("M5-",AA1018),LEN(AB1018),AC1018)</f>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AA1018" s="6" t="s">
        <v>6007</v>
      </c>
      <c r="AB1018" s="8" t="str">
        <f aca="false">IF(D1018&lt;&gt;"No hacer",CONCATENATE(A1018,"-",LEFT(C1018),"-",IF(A1017&lt;&gt;A1018,1,IF(C1017=C1018,RIGHT(AB1017)+1,1))))</f>
        <v>M5-NyO-25b-I-1</v>
      </c>
      <c r="AC1018" s="8" t="str">
        <f aca="false">CONCATENATE(AB1018,"-BR")</f>
        <v>M5-NyO-25b-I-1-BR</v>
      </c>
      <c r="AD1018" s="5"/>
      <c r="AE1018" s="5"/>
      <c r="AF1018" s="5" t="s">
        <v>47</v>
      </c>
    </row>
    <row r="1019" customFormat="false" ht="75" hidden="false" customHeight="true" outlineLevel="0" collapsed="false">
      <c r="A1019" s="5" t="s">
        <v>6000</v>
      </c>
      <c r="B1019" s="6" t="s">
        <v>6001</v>
      </c>
      <c r="C1019" s="5" t="s">
        <v>48</v>
      </c>
      <c r="D1019" s="5" t="s">
        <v>35</v>
      </c>
      <c r="E1019" s="5"/>
      <c r="F1019" s="6" t="s">
        <v>6008</v>
      </c>
      <c r="G1019" s="6"/>
      <c r="H1019" s="6" t="s">
        <v>6009</v>
      </c>
      <c r="I1019" s="5" t="s">
        <v>38</v>
      </c>
      <c r="J1019" s="5" t="s">
        <v>52</v>
      </c>
      <c r="K1019" s="6" t="s">
        <v>6003</v>
      </c>
      <c r="L1019" s="6" t="s">
        <v>6010</v>
      </c>
      <c r="M1019" s="5" t="s">
        <v>41</v>
      </c>
      <c r="N1019" s="6" t="s">
        <v>6005</v>
      </c>
      <c r="O1019" s="6" t="s">
        <v>6011</v>
      </c>
      <c r="P1019" s="8"/>
      <c r="Q1019" s="5"/>
      <c r="R1019" s="8"/>
      <c r="S1019" s="8"/>
      <c r="T1019" s="8"/>
      <c r="U1019" s="8"/>
      <c r="V1019" s="8"/>
      <c r="W1019" s="8"/>
      <c r="X1019" s="8"/>
      <c r="Y1019" s="5" t="s">
        <v>4093</v>
      </c>
      <c r="Z1019" s="10" t="str">
        <f aca="false">REPLACE(AA1019,SEARCH("M5-",AA1019),LEN(AB1019),AC1019)</f>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19" s="6" t="s">
        <v>6012</v>
      </c>
      <c r="AB1019" s="8" t="str">
        <f aca="false">IF(D1019&lt;&gt;"No hacer",CONCATENATE(A1019,"-",LEFT(C1019),"-",IF(A1018&lt;&gt;A1019,1,IF(C1018=C1019,RIGHT(AB1018)+1,1))))</f>
        <v>M5-NyO-25b-E-1</v>
      </c>
      <c r="AC1019" s="8" t="str">
        <f aca="false">CONCATENATE(AB1019,"-BR")</f>
        <v>M5-NyO-25b-E-1-BR</v>
      </c>
      <c r="AD1019" s="5"/>
      <c r="AE1019" s="5"/>
      <c r="AF1019" s="5" t="s">
        <v>47</v>
      </c>
    </row>
    <row r="1020" customFormat="false" ht="75" hidden="false" customHeight="true" outlineLevel="0" collapsed="false">
      <c r="A1020" s="5" t="s">
        <v>6000</v>
      </c>
      <c r="B1020" s="6" t="s">
        <v>6001</v>
      </c>
      <c r="C1020" s="5" t="s">
        <v>48</v>
      </c>
      <c r="D1020" s="5" t="s">
        <v>35</v>
      </c>
      <c r="E1020" s="5"/>
      <c r="F1020" s="6" t="s">
        <v>6013</v>
      </c>
      <c r="G1020" s="6"/>
      <c r="H1020" s="6" t="s">
        <v>6014</v>
      </c>
      <c r="I1020" s="5" t="s">
        <v>38</v>
      </c>
      <c r="J1020" s="5" t="s">
        <v>52</v>
      </c>
      <c r="K1020" s="6" t="s">
        <v>6015</v>
      </c>
      <c r="L1020" s="6" t="s">
        <v>6016</v>
      </c>
      <c r="M1020" s="5" t="s">
        <v>41</v>
      </c>
      <c r="N1020" s="6" t="s">
        <v>6005</v>
      </c>
      <c r="O1020" s="6" t="s">
        <v>6017</v>
      </c>
      <c r="P1020" s="8"/>
      <c r="Q1020" s="5"/>
      <c r="R1020" s="8"/>
      <c r="S1020" s="8"/>
      <c r="T1020" s="8"/>
      <c r="U1020" s="8"/>
      <c r="V1020" s="8"/>
      <c r="W1020" s="8"/>
      <c r="X1020" s="8"/>
      <c r="Y1020" s="5" t="s">
        <v>4093</v>
      </c>
      <c r="Z1020" s="10" t="str">
        <f aca="false">REPLACE(AA1020,SEARCH("M5-",AA1020),LEN(AB1020),AC1020)</f>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0" s="6" t="s">
        <v>6018</v>
      </c>
      <c r="AB1020" s="8" t="str">
        <f aca="false">IF(D1020&lt;&gt;"No hacer",CONCATENATE(A1020,"-",LEFT(C1020),"-",IF(A1019&lt;&gt;A1020,1,IF(C1019=C1020,RIGHT(AB1019)+1,1))))</f>
        <v>M5-NyO-25b-E-2</v>
      </c>
      <c r="AC1020" s="8" t="str">
        <f aca="false">CONCATENATE(AB1020,"-BR")</f>
        <v>M5-NyO-25b-E-2-BR</v>
      </c>
      <c r="AD1020" s="5"/>
      <c r="AE1020" s="5"/>
      <c r="AF1020" s="5" t="s">
        <v>47</v>
      </c>
    </row>
    <row r="1021" customFormat="false" ht="75" hidden="false" customHeight="true" outlineLevel="0" collapsed="false">
      <c r="A1021" s="5" t="s">
        <v>6000</v>
      </c>
      <c r="B1021" s="6" t="s">
        <v>6001</v>
      </c>
      <c r="C1021" s="5" t="s">
        <v>58</v>
      </c>
      <c r="D1021" s="5" t="s">
        <v>35</v>
      </c>
      <c r="E1021" s="5"/>
      <c r="F1021" s="6" t="s">
        <v>6019</v>
      </c>
      <c r="G1021" s="6"/>
      <c r="H1021" s="6" t="s">
        <v>6020</v>
      </c>
      <c r="I1021" s="5" t="s">
        <v>38</v>
      </c>
      <c r="J1021" s="5" t="s">
        <v>52</v>
      </c>
      <c r="K1021" s="6" t="s">
        <v>6021</v>
      </c>
      <c r="L1021" s="6" t="s">
        <v>6010</v>
      </c>
      <c r="M1021" s="5" t="s">
        <v>41</v>
      </c>
      <c r="N1021" s="6" t="s">
        <v>6005</v>
      </c>
      <c r="O1021" s="6" t="s">
        <v>6011</v>
      </c>
      <c r="P1021" s="8"/>
      <c r="Q1021" s="5"/>
      <c r="R1021" s="8"/>
      <c r="S1021" s="8"/>
      <c r="T1021" s="8"/>
      <c r="U1021" s="8"/>
      <c r="V1021" s="8"/>
      <c r="W1021" s="8"/>
      <c r="X1021" s="8"/>
      <c r="Y1021" s="5" t="s">
        <v>4093</v>
      </c>
      <c r="Z1021" s="10" t="str">
        <f aca="false">REPLACE(AA1021,SEARCH("M5-",AA1021),LEN(AB1021),AC1021)</f>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1" s="6" t="s">
        <v>6022</v>
      </c>
      <c r="AB1021" s="8" t="str">
        <f aca="false">IF(D1021&lt;&gt;"No hacer",CONCATENATE(A1021,"-",LEFT(C1021),"-",IF(A1020&lt;&gt;A1021,1,IF(C1020=C1021,RIGHT(AB1020)+1,1))))</f>
        <v>M5-NyO-25b-A-1</v>
      </c>
      <c r="AC1021" s="8" t="str">
        <f aca="false">CONCATENATE(AB1021,"-BR")</f>
        <v>M5-NyO-25b-A-1-BR</v>
      </c>
      <c r="AD1021" s="5"/>
      <c r="AE1021" s="5"/>
      <c r="AF1021" s="5" t="s">
        <v>47</v>
      </c>
    </row>
    <row r="1022" customFormat="false" ht="75" hidden="false" customHeight="true" outlineLevel="0" collapsed="false">
      <c r="A1022" s="5" t="s">
        <v>6000</v>
      </c>
      <c r="B1022" s="6" t="s">
        <v>6001</v>
      </c>
      <c r="C1022" s="5" t="s">
        <v>58</v>
      </c>
      <c r="D1022" s="5" t="s">
        <v>35</v>
      </c>
      <c r="E1022" s="5"/>
      <c r="F1022" s="6" t="s">
        <v>6023</v>
      </c>
      <c r="G1022" s="6"/>
      <c r="H1022" s="6" t="s">
        <v>6024</v>
      </c>
      <c r="I1022" s="5" t="s">
        <v>38</v>
      </c>
      <c r="J1022" s="5" t="s">
        <v>52</v>
      </c>
      <c r="K1022" s="6" t="s">
        <v>6021</v>
      </c>
      <c r="L1022" s="6" t="s">
        <v>6010</v>
      </c>
      <c r="M1022" s="5" t="s">
        <v>41</v>
      </c>
      <c r="N1022" s="6" t="s">
        <v>6005</v>
      </c>
      <c r="O1022" s="6" t="s">
        <v>6011</v>
      </c>
      <c r="P1022" s="8"/>
      <c r="Q1022" s="5"/>
      <c r="R1022" s="8"/>
      <c r="S1022" s="8"/>
      <c r="T1022" s="8"/>
      <c r="U1022" s="8"/>
      <c r="V1022" s="8"/>
      <c r="W1022" s="8"/>
      <c r="X1022" s="8"/>
      <c r="Y1022" s="5" t="s">
        <v>4093</v>
      </c>
      <c r="Z1022" s="10" t="str">
        <f aca="false">REPLACE(AA1022,SEARCH("M5-",AA1022),LEN(AB1022),AC1022)</f>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2" s="6" t="s">
        <v>6025</v>
      </c>
      <c r="AB1022" s="8" t="str">
        <f aca="false">IF(D1022&lt;&gt;"No hacer",CONCATENATE(A1022,"-",LEFT(C1022),"-",IF(A1021&lt;&gt;A1022,1,IF(C1021=C1022,RIGHT(AB1021)+1,1))))</f>
        <v>M5-NyO-25b-A-2</v>
      </c>
      <c r="AC1022" s="8" t="str">
        <f aca="false">CONCATENATE(AB1022,"-BR")</f>
        <v>M5-NyO-25b-A-2-BR</v>
      </c>
      <c r="AD1022" s="5"/>
      <c r="AE1022" s="5"/>
      <c r="AF1022" s="5" t="s">
        <v>47</v>
      </c>
    </row>
    <row r="1023" customFormat="false" ht="75" hidden="false" customHeight="true" outlineLevel="0" collapsed="false">
      <c r="A1023" s="5" t="s">
        <v>6000</v>
      </c>
      <c r="B1023" s="6" t="s">
        <v>6001</v>
      </c>
      <c r="C1023" s="5" t="s">
        <v>58</v>
      </c>
      <c r="D1023" s="5" t="s">
        <v>35</v>
      </c>
      <c r="E1023" s="5"/>
      <c r="F1023" s="6" t="s">
        <v>6026</v>
      </c>
      <c r="G1023" s="6"/>
      <c r="H1023" s="6" t="s">
        <v>6027</v>
      </c>
      <c r="I1023" s="5" t="s">
        <v>38</v>
      </c>
      <c r="J1023" s="5" t="s">
        <v>52</v>
      </c>
      <c r="K1023" s="6" t="s">
        <v>6021</v>
      </c>
      <c r="L1023" s="6" t="s">
        <v>6010</v>
      </c>
      <c r="M1023" s="5" t="s">
        <v>41</v>
      </c>
      <c r="N1023" s="6" t="s">
        <v>6005</v>
      </c>
      <c r="O1023" s="6" t="s">
        <v>6011</v>
      </c>
      <c r="P1023" s="8"/>
      <c r="Q1023" s="5"/>
      <c r="R1023" s="8"/>
      <c r="S1023" s="8"/>
      <c r="T1023" s="8"/>
      <c r="U1023" s="8"/>
      <c r="V1023" s="8"/>
      <c r="W1023" s="8"/>
      <c r="X1023" s="8"/>
      <c r="Y1023" s="5" t="s">
        <v>4093</v>
      </c>
      <c r="Z1023" s="10" t="str">
        <f aca="false">REPLACE(AA1023,SEARCH("M5-",AA1023),LEN(AB1023),AC1023)</f>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AA1023" s="6" t="s">
        <v>6028</v>
      </c>
      <c r="AB1023" s="8" t="str">
        <f aca="false">IF(D1023&lt;&gt;"No hacer",CONCATENATE(A1023,"-",LEFT(C1023),"-",IF(A1022&lt;&gt;A1023,1,IF(C1022=C1023,RIGHT(AB1022)+1,1))))</f>
        <v>M5-NyO-25b-A-3</v>
      </c>
      <c r="AC1023" s="8" t="str">
        <f aca="false">CONCATENATE(AB1023,"-BR")</f>
        <v>M5-NyO-25b-A-3-BR</v>
      </c>
      <c r="AD1023" s="5"/>
      <c r="AE1023" s="5"/>
      <c r="AF1023" s="5" t="s">
        <v>47</v>
      </c>
    </row>
    <row r="1024" customFormat="false" ht="75" hidden="false" customHeight="true" outlineLevel="0" collapsed="false">
      <c r="A1024" s="5" t="s">
        <v>6000</v>
      </c>
      <c r="B1024" s="6" t="s">
        <v>6001</v>
      </c>
      <c r="C1024" s="5" t="s">
        <v>58</v>
      </c>
      <c r="D1024" s="5" t="s">
        <v>35</v>
      </c>
      <c r="E1024" s="5"/>
      <c r="F1024" s="6" t="s">
        <v>6029</v>
      </c>
      <c r="G1024" s="6"/>
      <c r="H1024" s="6" t="s">
        <v>6030</v>
      </c>
      <c r="I1024" s="5" t="s">
        <v>38</v>
      </c>
      <c r="J1024" s="5" t="s">
        <v>52</v>
      </c>
      <c r="K1024" s="6" t="s">
        <v>6015</v>
      </c>
      <c r="L1024" s="6" t="s">
        <v>6016</v>
      </c>
      <c r="M1024" s="5" t="s">
        <v>41</v>
      </c>
      <c r="N1024" s="6" t="s">
        <v>6005</v>
      </c>
      <c r="O1024" s="6" t="s">
        <v>6017</v>
      </c>
      <c r="P1024" s="8"/>
      <c r="Q1024" s="5"/>
      <c r="R1024" s="8"/>
      <c r="S1024" s="8"/>
      <c r="T1024" s="8"/>
      <c r="U1024" s="8"/>
      <c r="V1024" s="8"/>
      <c r="W1024" s="8"/>
      <c r="X1024" s="8"/>
      <c r="Y1024" s="5" t="s">
        <v>4093</v>
      </c>
      <c r="Z1024" s="10" t="str">
        <f aca="false">REPLACE(AA1024,SEARCH("M5-",AA1024),LEN(AB1024),AC1024)</f>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4" s="6" t="s">
        <v>6031</v>
      </c>
      <c r="AB1024" s="8" t="str">
        <f aca="false">IF(D1024&lt;&gt;"No hacer",CONCATENATE(A1024,"-",LEFT(C1024),"-",IF(A1023&lt;&gt;A1024,1,IF(C1023=C1024,RIGHT(AB1023)+1,1))))</f>
        <v>M5-NyO-25b-A-4</v>
      </c>
      <c r="AC1024" s="8" t="str">
        <f aca="false">CONCATENATE(AB1024,"-BR")</f>
        <v>M5-NyO-25b-A-4-BR</v>
      </c>
      <c r="AD1024" s="5"/>
      <c r="AE1024" s="5"/>
      <c r="AF1024" s="5" t="s">
        <v>47</v>
      </c>
    </row>
    <row r="1025" customFormat="false" ht="75" hidden="false" customHeight="true" outlineLevel="0" collapsed="false">
      <c r="A1025" s="5" t="s">
        <v>6000</v>
      </c>
      <c r="B1025" s="6" t="s">
        <v>6001</v>
      </c>
      <c r="C1025" s="5" t="s">
        <v>58</v>
      </c>
      <c r="D1025" s="5" t="s">
        <v>35</v>
      </c>
      <c r="E1025" s="5"/>
      <c r="F1025" s="6" t="s">
        <v>6032</v>
      </c>
      <c r="G1025" s="6"/>
      <c r="H1025" s="6" t="s">
        <v>6033</v>
      </c>
      <c r="I1025" s="5" t="s">
        <v>38</v>
      </c>
      <c r="J1025" s="5" t="s">
        <v>52</v>
      </c>
      <c r="K1025" s="6" t="s">
        <v>6015</v>
      </c>
      <c r="L1025" s="6" t="s">
        <v>6016</v>
      </c>
      <c r="M1025" s="5" t="s">
        <v>41</v>
      </c>
      <c r="N1025" s="6" t="s">
        <v>6005</v>
      </c>
      <c r="O1025" s="6" t="s">
        <v>6017</v>
      </c>
      <c r="P1025" s="8"/>
      <c r="Q1025" s="5"/>
      <c r="R1025" s="8"/>
      <c r="S1025" s="8"/>
      <c r="T1025" s="8"/>
      <c r="U1025" s="8"/>
      <c r="V1025" s="8"/>
      <c r="W1025" s="8"/>
      <c r="X1025" s="8"/>
      <c r="Y1025" s="5" t="s">
        <v>4093</v>
      </c>
      <c r="Z1025" s="10" t="str">
        <f aca="false">REPLACE(AA1025,SEARCH("M5-",AA1025),LEN(AB1025),AC1025)</f>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AA1025" s="6" t="s">
        <v>6034</v>
      </c>
      <c r="AB1025" s="8" t="str">
        <f aca="false">IF(D1025&lt;&gt;"No hacer",CONCATENATE(A1025,"-",LEFT(C1025),"-",IF(A1024&lt;&gt;A1025,1,IF(C1024=C1025,RIGHT(AB1024)+1,1))))</f>
        <v>M5-NyO-25b-A-5</v>
      </c>
      <c r="AC1025" s="8" t="str">
        <f aca="false">CONCATENATE(AB1025,"-BR")</f>
        <v>M5-NyO-25b-A-5-BR</v>
      </c>
      <c r="AD1025" s="5"/>
      <c r="AE1025" s="5"/>
      <c r="AF1025" s="5" t="s">
        <v>47</v>
      </c>
    </row>
    <row r="1026" customFormat="false" ht="75" hidden="false" customHeight="true" outlineLevel="0" collapsed="false">
      <c r="A1026" s="5" t="s">
        <v>6035</v>
      </c>
      <c r="B1026" s="6" t="s">
        <v>6036</v>
      </c>
      <c r="C1026" s="5" t="s">
        <v>34</v>
      </c>
      <c r="D1026" s="5" t="s">
        <v>35</v>
      </c>
      <c r="E1026" s="5"/>
      <c r="F1026" s="6" t="s">
        <v>6037</v>
      </c>
      <c r="G1026" s="6"/>
      <c r="H1026" s="7"/>
      <c r="I1026" s="5" t="s">
        <v>38</v>
      </c>
      <c r="J1026" s="5" t="s">
        <v>346</v>
      </c>
      <c r="K1026" s="6" t="s">
        <v>6038</v>
      </c>
      <c r="L1026" s="6" t="s">
        <v>6039</v>
      </c>
      <c r="M1026" s="5" t="s">
        <v>41</v>
      </c>
      <c r="N1026" s="6" t="s">
        <v>6040</v>
      </c>
      <c r="O1026" s="6" t="s">
        <v>6041</v>
      </c>
      <c r="P1026" s="8"/>
      <c r="Q1026" s="5"/>
      <c r="R1026" s="8"/>
      <c r="S1026" s="8"/>
      <c r="T1026" s="8"/>
      <c r="U1026" s="8"/>
      <c r="V1026" s="8"/>
      <c r="W1026" s="8"/>
      <c r="X1026" s="8"/>
      <c r="Y1026" s="5" t="s">
        <v>4093</v>
      </c>
      <c r="Z1026" s="10" t="str">
        <f aca="false">REPLACE(AA1026,SEARCH("M5-",AA1026),LEN(AB1026),AC1026)</f>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AA1026" s="6" t="s">
        <v>6042</v>
      </c>
      <c r="AB1026" s="8" t="str">
        <f aca="false">IF(D1026&lt;&gt;"No hacer",CONCATENATE(A1026,"-",LEFT(C1026),"-",IF(A1025&lt;&gt;A1026,1,IF(C1025=C1026,RIGHT(AB1025)+1,1))))</f>
        <v>M5-NyO-25c-I-1</v>
      </c>
      <c r="AC1026" s="8" t="str">
        <f aca="false">CONCATENATE(AB1026,"-BR")</f>
        <v>M5-NyO-25c-I-1-BR</v>
      </c>
      <c r="AD1026" s="5"/>
      <c r="AE1026" s="5"/>
      <c r="AF1026" s="5" t="s">
        <v>47</v>
      </c>
    </row>
    <row r="1027" customFormat="false" ht="75" hidden="false" customHeight="true" outlineLevel="0" collapsed="false">
      <c r="A1027" s="5" t="s">
        <v>6035</v>
      </c>
      <c r="B1027" s="6" t="s">
        <v>6036</v>
      </c>
      <c r="C1027" s="5" t="s">
        <v>34</v>
      </c>
      <c r="D1027" s="5" t="s">
        <v>35</v>
      </c>
      <c r="E1027" s="5"/>
      <c r="F1027" s="6" t="s">
        <v>6043</v>
      </c>
      <c r="G1027" s="6"/>
      <c r="H1027" s="7"/>
      <c r="I1027" s="5" t="s">
        <v>38</v>
      </c>
      <c r="J1027" s="5" t="s">
        <v>346</v>
      </c>
      <c r="K1027" s="6" t="s">
        <v>6038</v>
      </c>
      <c r="L1027" s="6" t="s">
        <v>6039</v>
      </c>
      <c r="M1027" s="5" t="s">
        <v>41</v>
      </c>
      <c r="N1027" s="6" t="s">
        <v>6040</v>
      </c>
      <c r="O1027" s="6" t="s">
        <v>6041</v>
      </c>
      <c r="P1027" s="8"/>
      <c r="Q1027" s="5"/>
      <c r="R1027" s="8"/>
      <c r="S1027" s="8"/>
      <c r="T1027" s="8"/>
      <c r="U1027" s="8"/>
      <c r="V1027" s="8"/>
      <c r="W1027" s="8"/>
      <c r="X1027" s="8"/>
      <c r="Y1027" s="5" t="s">
        <v>4093</v>
      </c>
      <c r="Z1027" s="10" t="str">
        <f aca="false">REPLACE(AA1027,SEARCH("M5-",AA1027),LEN(AB1027),AC1027)</f>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AA1027" s="6" t="s">
        <v>6044</v>
      </c>
      <c r="AB1027" s="8" t="str">
        <f aca="false">IF(D1027&lt;&gt;"No hacer",CONCATENATE(A1027,"-",LEFT(C1027),"-",IF(A1026&lt;&gt;A1027,1,IF(C1026=C1027,RIGHT(AB1026)+1,1))))</f>
        <v>M5-NyO-25c-I-2</v>
      </c>
      <c r="AC1027" s="8" t="str">
        <f aca="false">CONCATENATE(AB1027,"-BR")</f>
        <v>M5-NyO-25c-I-2-BR</v>
      </c>
      <c r="AD1027" s="5"/>
      <c r="AE1027" s="5"/>
      <c r="AF1027" s="5" t="s">
        <v>47</v>
      </c>
    </row>
    <row r="1028" customFormat="false" ht="75" hidden="false" customHeight="true" outlineLevel="0" collapsed="false">
      <c r="A1028" s="5" t="s">
        <v>6035</v>
      </c>
      <c r="B1028" s="6" t="s">
        <v>6036</v>
      </c>
      <c r="C1028" s="5" t="s">
        <v>48</v>
      </c>
      <c r="D1028" s="5" t="s">
        <v>35</v>
      </c>
      <c r="E1028" s="5"/>
      <c r="F1028" s="6" t="s">
        <v>6045</v>
      </c>
      <c r="G1028" s="6"/>
      <c r="H1028" s="6" t="s">
        <v>6046</v>
      </c>
      <c r="I1028" s="5" t="s">
        <v>38</v>
      </c>
      <c r="J1028" s="5" t="s">
        <v>1807</v>
      </c>
      <c r="K1028" s="6" t="s">
        <v>6003</v>
      </c>
      <c r="L1028" s="6" t="s">
        <v>6047</v>
      </c>
      <c r="M1028" s="5" t="s">
        <v>41</v>
      </c>
      <c r="N1028" s="6" t="s">
        <v>6040</v>
      </c>
      <c r="O1028" s="6" t="s">
        <v>6048</v>
      </c>
      <c r="P1028" s="8" t="s">
        <v>6049</v>
      </c>
      <c r="Q1028" s="5"/>
      <c r="R1028" s="8"/>
      <c r="S1028" s="8"/>
      <c r="T1028" s="8"/>
      <c r="U1028" s="8"/>
      <c r="V1028" s="8"/>
      <c r="W1028" s="8"/>
      <c r="X1028" s="8"/>
      <c r="Y1028" s="5" t="s">
        <v>4093</v>
      </c>
      <c r="Z1028" s="10" t="str">
        <f aca="false">REPLACE(AA1028,SEARCH("M5-",AA1028),LEN(AB1028),AC1028)</f>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AA1028" s="6" t="s">
        <v>6050</v>
      </c>
      <c r="AB1028" s="8" t="str">
        <f aca="false">IF(D1028&lt;&gt;"No hacer",CONCATENATE(A1028,"-",LEFT(C1028),"-",IF(A1027&lt;&gt;A1028,1,IF(C1027=C1028,RIGHT(AB1027)+1,1))))</f>
        <v>M5-NyO-25c-E-1</v>
      </c>
      <c r="AC1028" s="8" t="str">
        <f aca="false">CONCATENATE(AB1028,"-BR")</f>
        <v>M5-NyO-25c-E-1-BR</v>
      </c>
      <c r="AD1028" s="5"/>
      <c r="AE1028" s="5"/>
      <c r="AF1028" s="5" t="s">
        <v>47</v>
      </c>
    </row>
    <row r="1029" customFormat="false" ht="75" hidden="false" customHeight="true" outlineLevel="0" collapsed="false">
      <c r="A1029" s="5" t="s">
        <v>6035</v>
      </c>
      <c r="B1029" s="6" t="s">
        <v>6036</v>
      </c>
      <c r="C1029" s="5" t="s">
        <v>48</v>
      </c>
      <c r="D1029" s="5" t="s">
        <v>35</v>
      </c>
      <c r="E1029" s="5"/>
      <c r="F1029" s="6" t="s">
        <v>6051</v>
      </c>
      <c r="G1029" s="6"/>
      <c r="H1029" s="6" t="s">
        <v>6052</v>
      </c>
      <c r="I1029" s="5" t="s">
        <v>38</v>
      </c>
      <c r="J1029" s="5" t="s">
        <v>1807</v>
      </c>
      <c r="K1029" s="6" t="s">
        <v>6003</v>
      </c>
      <c r="L1029" s="6" t="s">
        <v>6047</v>
      </c>
      <c r="M1029" s="5" t="s">
        <v>41</v>
      </c>
      <c r="N1029" s="6" t="s">
        <v>6040</v>
      </c>
      <c r="O1029" s="6" t="s">
        <v>6048</v>
      </c>
      <c r="P1029" s="8" t="s">
        <v>6049</v>
      </c>
      <c r="Q1029" s="5"/>
      <c r="R1029" s="8"/>
      <c r="S1029" s="8"/>
      <c r="T1029" s="8"/>
      <c r="U1029" s="8"/>
      <c r="V1029" s="8"/>
      <c r="W1029" s="8"/>
      <c r="X1029" s="8"/>
      <c r="Y1029" s="5" t="s">
        <v>4093</v>
      </c>
      <c r="Z1029" s="10" t="str">
        <f aca="false">REPLACE(AA1029,SEARCH("M5-",AA1029),LEN(AB1029),AC1029)</f>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AA1029" s="6" t="s">
        <v>6053</v>
      </c>
      <c r="AB1029" s="8" t="str">
        <f aca="false">IF(D1029&lt;&gt;"No hacer",CONCATENATE(A1029,"-",LEFT(C1029),"-",IF(A1028&lt;&gt;A1029,1,IF(C1028=C1029,RIGHT(AB1028)+1,1))))</f>
        <v>M5-NyO-25c-E-2</v>
      </c>
      <c r="AC1029" s="8" t="str">
        <f aca="false">CONCATENATE(AB1029,"-BR")</f>
        <v>M5-NyO-25c-E-2-BR</v>
      </c>
      <c r="AD1029" s="5"/>
      <c r="AE1029" s="5"/>
      <c r="AF1029" s="5" t="s">
        <v>47</v>
      </c>
    </row>
    <row r="1030" customFormat="false" ht="75" hidden="false" customHeight="true" outlineLevel="0" collapsed="false">
      <c r="A1030" s="5" t="s">
        <v>6035</v>
      </c>
      <c r="B1030" s="6" t="s">
        <v>6036</v>
      </c>
      <c r="C1030" s="5" t="s">
        <v>58</v>
      </c>
      <c r="D1030" s="5" t="s">
        <v>35</v>
      </c>
      <c r="E1030" s="5"/>
      <c r="F1030" s="6" t="s">
        <v>6054</v>
      </c>
      <c r="G1030" s="6"/>
      <c r="H1030" s="6" t="s">
        <v>6055</v>
      </c>
      <c r="I1030" s="5" t="s">
        <v>38</v>
      </c>
      <c r="J1030" s="5" t="s">
        <v>1807</v>
      </c>
      <c r="K1030" s="6" t="s">
        <v>6056</v>
      </c>
      <c r="L1030" s="6" t="s">
        <v>6057</v>
      </c>
      <c r="M1030" s="5" t="s">
        <v>63</v>
      </c>
      <c r="N1030" s="6"/>
      <c r="O1030" s="6"/>
      <c r="P1030" s="6"/>
      <c r="Q1030" s="6"/>
      <c r="R1030" s="6"/>
      <c r="S1030" s="6" t="s">
        <v>6058</v>
      </c>
      <c r="T1030" s="6" t="s">
        <v>6059</v>
      </c>
      <c r="U1030" s="6" t="s">
        <v>6060</v>
      </c>
      <c r="V1030" s="6" t="s">
        <v>6061</v>
      </c>
      <c r="W1030" s="8"/>
      <c r="X1030" s="8"/>
      <c r="Y1030" s="5" t="s">
        <v>4093</v>
      </c>
      <c r="Z1030" s="10" t="str">
        <f aca="false">REPLACE(AA1030,SEARCH("M5-",AA1030),LEN(AB1030),AC1030)</f>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0" s="6" t="s">
        <v>6062</v>
      </c>
      <c r="AB1030" s="8" t="str">
        <f aca="false">IF(D1030&lt;&gt;"No hacer",CONCATENATE(A1030,"-",LEFT(C1030),"-",IF(A1029&lt;&gt;A1030,1,IF(C1029=C1030,RIGHT(AB1029)+1,1))))</f>
        <v>M5-NyO-25c-A-1</v>
      </c>
      <c r="AC1030" s="8" t="str">
        <f aca="false">CONCATENATE(AB1030,"-BR")</f>
        <v>M5-NyO-25c-A-1-BR</v>
      </c>
      <c r="AD1030" s="5"/>
      <c r="AE1030" s="5"/>
      <c r="AF1030" s="5" t="s">
        <v>47</v>
      </c>
    </row>
    <row r="1031" customFormat="false" ht="75" hidden="false" customHeight="true" outlineLevel="0" collapsed="false">
      <c r="A1031" s="5" t="s">
        <v>6035</v>
      </c>
      <c r="B1031" s="6" t="s">
        <v>6036</v>
      </c>
      <c r="C1031" s="5" t="s">
        <v>58</v>
      </c>
      <c r="D1031" s="5" t="s">
        <v>35</v>
      </c>
      <c r="E1031" s="5"/>
      <c r="F1031" s="6" t="s">
        <v>6063</v>
      </c>
      <c r="G1031" s="6"/>
      <c r="H1031" s="6" t="s">
        <v>6064</v>
      </c>
      <c r="I1031" s="5" t="s">
        <v>38</v>
      </c>
      <c r="J1031" s="5" t="s">
        <v>1807</v>
      </c>
      <c r="K1031" s="6" t="s">
        <v>6003</v>
      </c>
      <c r="L1031" s="6" t="s">
        <v>6065</v>
      </c>
      <c r="M1031" s="5" t="s">
        <v>63</v>
      </c>
      <c r="N1031" s="6"/>
      <c r="O1031" s="6"/>
      <c r="P1031" s="6"/>
      <c r="Q1031" s="6"/>
      <c r="R1031" s="6"/>
      <c r="S1031" s="6" t="s">
        <v>6066</v>
      </c>
      <c r="T1031" s="6" t="s">
        <v>6059</v>
      </c>
      <c r="U1031" s="6" t="s">
        <v>6060</v>
      </c>
      <c r="V1031" s="6" t="s">
        <v>6067</v>
      </c>
      <c r="W1031" s="8"/>
      <c r="X1031" s="8"/>
      <c r="Y1031" s="5" t="s">
        <v>4093</v>
      </c>
      <c r="Z1031" s="10" t="str">
        <f aca="false">REPLACE(AA1031,SEARCH("M5-",AA1031),LEN(AB1031),AC1031)</f>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1" s="6" t="s">
        <v>6068</v>
      </c>
      <c r="AB1031" s="8" t="str">
        <f aca="false">IF(D1031&lt;&gt;"No hacer",CONCATENATE(A1031,"-",LEFT(C1031),"-",IF(A1030&lt;&gt;A1031,1,IF(C1030=C1031,RIGHT(AB1030)+1,1))))</f>
        <v>M5-NyO-25c-A-2</v>
      </c>
      <c r="AC1031" s="8" t="str">
        <f aca="false">CONCATENATE(AB1031,"-BR")</f>
        <v>M5-NyO-25c-A-2-BR</v>
      </c>
      <c r="AD1031" s="5"/>
      <c r="AE1031" s="5"/>
      <c r="AF1031" s="5" t="s">
        <v>47</v>
      </c>
    </row>
    <row r="1032" customFormat="false" ht="75" hidden="false" customHeight="true" outlineLevel="0" collapsed="false">
      <c r="A1032" s="5" t="s">
        <v>6035</v>
      </c>
      <c r="B1032" s="6" t="s">
        <v>6036</v>
      </c>
      <c r="C1032" s="5" t="s">
        <v>58</v>
      </c>
      <c r="D1032" s="5" t="s">
        <v>35</v>
      </c>
      <c r="E1032" s="5"/>
      <c r="F1032" s="6" t="s">
        <v>6069</v>
      </c>
      <c r="G1032" s="6"/>
      <c r="H1032" s="6" t="s">
        <v>6070</v>
      </c>
      <c r="I1032" s="5" t="s">
        <v>38</v>
      </c>
      <c r="J1032" s="5" t="s">
        <v>1807</v>
      </c>
      <c r="K1032" s="6" t="s">
        <v>6003</v>
      </c>
      <c r="L1032" s="6" t="s">
        <v>6057</v>
      </c>
      <c r="M1032" s="5" t="s">
        <v>63</v>
      </c>
      <c r="N1032" s="6"/>
      <c r="O1032" s="6"/>
      <c r="P1032" s="6"/>
      <c r="Q1032" s="6"/>
      <c r="R1032" s="6"/>
      <c r="S1032" s="6" t="s">
        <v>6071</v>
      </c>
      <c r="T1032" s="6" t="s">
        <v>6059</v>
      </c>
      <c r="U1032" s="6" t="s">
        <v>6060</v>
      </c>
      <c r="V1032" s="6" t="s">
        <v>6061</v>
      </c>
      <c r="W1032" s="8"/>
      <c r="X1032" s="8"/>
      <c r="Y1032" s="5" t="s">
        <v>4093</v>
      </c>
      <c r="Z1032" s="10" t="str">
        <f aca="false">REPLACE(AA1032,SEARCH("M5-",AA1032),LEN(AB1032),AC1032)</f>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2" s="6" t="s">
        <v>6072</v>
      </c>
      <c r="AB1032" s="8" t="str">
        <f aca="false">IF(D1032&lt;&gt;"No hacer",CONCATENATE(A1032,"-",LEFT(C1032),"-",IF(A1031&lt;&gt;A1032,1,IF(C1031=C1032,RIGHT(AB1031)+1,1))))</f>
        <v>M5-NyO-25c-A-3</v>
      </c>
      <c r="AC1032" s="8" t="str">
        <f aca="false">CONCATENATE(AB1032,"-BR")</f>
        <v>M5-NyO-25c-A-3-BR</v>
      </c>
      <c r="AD1032" s="5"/>
      <c r="AE1032" s="5"/>
      <c r="AF1032" s="5" t="s">
        <v>47</v>
      </c>
    </row>
    <row r="1033" customFormat="false" ht="75" hidden="false" customHeight="true" outlineLevel="0" collapsed="false">
      <c r="A1033" s="5" t="s">
        <v>6035</v>
      </c>
      <c r="B1033" s="6" t="s">
        <v>6036</v>
      </c>
      <c r="C1033" s="5" t="s">
        <v>58</v>
      </c>
      <c r="D1033" s="5" t="s">
        <v>35</v>
      </c>
      <c r="E1033" s="5"/>
      <c r="F1033" s="6" t="s">
        <v>6073</v>
      </c>
      <c r="G1033" s="6"/>
      <c r="H1033" s="6" t="s">
        <v>6074</v>
      </c>
      <c r="I1033" s="5" t="s">
        <v>38</v>
      </c>
      <c r="J1033" s="5" t="s">
        <v>1807</v>
      </c>
      <c r="K1033" s="6" t="s">
        <v>6003</v>
      </c>
      <c r="L1033" s="6" t="s">
        <v>6065</v>
      </c>
      <c r="M1033" s="5" t="s">
        <v>63</v>
      </c>
      <c r="N1033" s="6"/>
      <c r="O1033" s="6"/>
      <c r="P1033" s="6"/>
      <c r="Q1033" s="6"/>
      <c r="R1033" s="6"/>
      <c r="S1033" s="6" t="s">
        <v>6075</v>
      </c>
      <c r="T1033" s="6" t="s">
        <v>6059</v>
      </c>
      <c r="U1033" s="6" t="s">
        <v>6060</v>
      </c>
      <c r="V1033" s="6" t="s">
        <v>6067</v>
      </c>
      <c r="W1033" s="8"/>
      <c r="X1033" s="8"/>
      <c r="Y1033" s="5" t="s">
        <v>4093</v>
      </c>
      <c r="Z1033" s="10" t="str">
        <f aca="false">REPLACE(AA1033,SEARCH("M5-",AA1033),LEN(AB1033),AC1033)</f>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AA1033" s="6" t="s">
        <v>6076</v>
      </c>
      <c r="AB1033" s="8" t="str">
        <f aca="false">IF(D1033&lt;&gt;"No hacer",CONCATENATE(A1033,"-",LEFT(C1033),"-",IF(A1032&lt;&gt;A1033,1,IF(C1032=C1033,RIGHT(AB1032)+1,1))))</f>
        <v>M5-NyO-25c-A-4</v>
      </c>
      <c r="AC1033" s="8" t="str">
        <f aca="false">CONCATENATE(AB1033,"-BR")</f>
        <v>M5-NyO-25c-A-4-BR</v>
      </c>
      <c r="AD1033" s="5"/>
      <c r="AE1033" s="5"/>
      <c r="AF1033" s="5" t="s">
        <v>47</v>
      </c>
    </row>
    <row r="1034" customFormat="false" ht="75" hidden="false" customHeight="true" outlineLevel="0" collapsed="false">
      <c r="A1034" s="5" t="s">
        <v>6035</v>
      </c>
      <c r="B1034" s="6" t="s">
        <v>6036</v>
      </c>
      <c r="C1034" s="5" t="s">
        <v>58</v>
      </c>
      <c r="D1034" s="5" t="s">
        <v>35</v>
      </c>
      <c r="E1034" s="19"/>
      <c r="F1034" s="6" t="s">
        <v>6077</v>
      </c>
      <c r="G1034" s="6"/>
      <c r="H1034" s="6" t="s">
        <v>6078</v>
      </c>
      <c r="I1034" s="5" t="s">
        <v>38</v>
      </c>
      <c r="J1034" s="5" t="s">
        <v>1807</v>
      </c>
      <c r="K1034" s="6" t="s">
        <v>6003</v>
      </c>
      <c r="L1034" s="6" t="s">
        <v>6057</v>
      </c>
      <c r="M1034" s="5" t="s">
        <v>63</v>
      </c>
      <c r="N1034" s="6"/>
      <c r="O1034" s="6"/>
      <c r="P1034" s="6"/>
      <c r="Q1034" s="6"/>
      <c r="R1034" s="6"/>
      <c r="S1034" s="6" t="s">
        <v>6079</v>
      </c>
      <c r="T1034" s="6" t="s">
        <v>6059</v>
      </c>
      <c r="U1034" s="6" t="s">
        <v>6060</v>
      </c>
      <c r="V1034" s="6" t="s">
        <v>6061</v>
      </c>
      <c r="W1034" s="8"/>
      <c r="X1034" s="8"/>
      <c r="Y1034" s="5" t="s">
        <v>4093</v>
      </c>
      <c r="Z1034" s="10" t="str">
        <f aca="false">REPLACE(AA1034,SEARCH("M5-",AA1034),LEN(AB1034),AC1034)</f>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AA1034" s="6" t="s">
        <v>6080</v>
      </c>
      <c r="AB1034" s="8" t="str">
        <f aca="false">IF(D1034&lt;&gt;"No hacer",CONCATENATE(A1034,"-",LEFT(C1034),"-",IF(A1033&lt;&gt;A1034,1,IF(C1033=C1034,RIGHT(AB1033)+1,1))))</f>
        <v>M5-NyO-25c-A-5</v>
      </c>
      <c r="AC1034" s="8" t="str">
        <f aca="false">CONCATENATE(AB1034,"-BR")</f>
        <v>M5-NyO-25c-A-5-BR</v>
      </c>
      <c r="AD1034" s="5"/>
      <c r="AE1034" s="5"/>
      <c r="AF1034" s="5" t="s">
        <v>47</v>
      </c>
    </row>
    <row r="1035" customFormat="false" ht="150" hidden="false" customHeight="true" outlineLevel="0" collapsed="false">
      <c r="A1035" s="5" t="s">
        <v>6081</v>
      </c>
      <c r="B1035" s="6" t="s">
        <v>6082</v>
      </c>
      <c r="C1035" s="5" t="s">
        <v>34</v>
      </c>
      <c r="D1035" s="5" t="s">
        <v>35</v>
      </c>
      <c r="E1035" s="16"/>
      <c r="F1035" s="6" t="s">
        <v>6083</v>
      </c>
      <c r="G1035" s="6"/>
      <c r="H1035" s="6" t="s">
        <v>6084</v>
      </c>
      <c r="I1035" s="5" t="s">
        <v>38</v>
      </c>
      <c r="J1035" s="5" t="s">
        <v>116</v>
      </c>
      <c r="K1035" s="6" t="s">
        <v>6085</v>
      </c>
      <c r="L1035" s="6" t="s">
        <v>6086</v>
      </c>
      <c r="M1035" s="5" t="s">
        <v>41</v>
      </c>
      <c r="N1035" s="6" t="s">
        <v>6087</v>
      </c>
      <c r="O1035" s="6" t="s">
        <v>6088</v>
      </c>
      <c r="P1035" s="6" t="s">
        <v>6089</v>
      </c>
      <c r="Q1035" s="5"/>
      <c r="R1035" s="8"/>
      <c r="S1035" s="8"/>
      <c r="T1035" s="8"/>
      <c r="U1035" s="8"/>
      <c r="V1035" s="8"/>
      <c r="W1035" s="8"/>
      <c r="X1035" s="8"/>
      <c r="Y1035" s="5" t="s">
        <v>4093</v>
      </c>
      <c r="Z1035" s="10" t="str">
        <f aca="false">REPLACE(AA1035,SEARCH("M5-",AA1035),LEN(AB1035),AC1035)</f>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AA1035" s="6" t="s">
        <v>6090</v>
      </c>
      <c r="AB1035" s="8" t="str">
        <f aca="false">IF(D1035&lt;&gt;"No hacer",CONCATENATE(A1035,"-",LEFT(C1035),"-",IF(A1034&lt;&gt;A1035,1,IF(C1034=C1035,RIGHT(AB1034)+1,1))))</f>
        <v>M5-NyO-35a-I-1</v>
      </c>
      <c r="AC1035" s="8" t="str">
        <f aca="false">CONCATENATE(AB1035,"-BR")</f>
        <v>M5-NyO-35a-I-1-BR</v>
      </c>
      <c r="AD1035" s="5" t="s">
        <v>46</v>
      </c>
      <c r="AE1035" s="5"/>
      <c r="AF1035" s="5" t="s">
        <v>47</v>
      </c>
    </row>
    <row r="1036" customFormat="false" ht="75" hidden="false" customHeight="true" outlineLevel="0" collapsed="false">
      <c r="A1036" s="5" t="s">
        <v>6081</v>
      </c>
      <c r="B1036" s="6" t="s">
        <v>6082</v>
      </c>
      <c r="C1036" s="5" t="s">
        <v>34</v>
      </c>
      <c r="D1036" s="5" t="s">
        <v>35</v>
      </c>
      <c r="E1036" s="5"/>
      <c r="F1036" s="6" t="s">
        <v>6091</v>
      </c>
      <c r="G1036" s="6"/>
      <c r="H1036" s="6" t="s">
        <v>6092</v>
      </c>
      <c r="I1036" s="5" t="s">
        <v>38</v>
      </c>
      <c r="J1036" s="5" t="s">
        <v>116</v>
      </c>
      <c r="K1036" s="6" t="s">
        <v>6093</v>
      </c>
      <c r="L1036" s="6" t="s">
        <v>6094</v>
      </c>
      <c r="M1036" s="5" t="s">
        <v>41</v>
      </c>
      <c r="N1036" s="6" t="s">
        <v>6087</v>
      </c>
      <c r="O1036" s="6" t="s">
        <v>6095</v>
      </c>
      <c r="P1036" s="6" t="s">
        <v>6096</v>
      </c>
      <c r="Q1036" s="5"/>
      <c r="R1036" s="8"/>
      <c r="S1036" s="8"/>
      <c r="T1036" s="8"/>
      <c r="U1036" s="8"/>
      <c r="V1036" s="8"/>
      <c r="W1036" s="8"/>
      <c r="X1036" s="8"/>
      <c r="Y1036" s="5" t="s">
        <v>4093</v>
      </c>
      <c r="Z1036" s="10" t="str">
        <f aca="false">REPLACE(AA1036,SEARCH("M5-",AA1036),LEN(AB1036),AC1036)</f>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AA1036" s="6" t="s">
        <v>6097</v>
      </c>
      <c r="AB1036" s="8" t="str">
        <f aca="false">IF(D1036&lt;&gt;"No hacer",CONCATENATE(A1036,"-",LEFT(C1036),"-",IF(A1035&lt;&gt;A1036,1,IF(C1035=C1036,RIGHT(AB1035)+1,1))))</f>
        <v>M5-NyO-35a-I-2</v>
      </c>
      <c r="AC1036" s="8" t="str">
        <f aca="false">CONCATENATE(AB1036,"-BR")</f>
        <v>M5-NyO-35a-I-2-BR</v>
      </c>
      <c r="AD1036" s="5" t="s">
        <v>46</v>
      </c>
      <c r="AE1036" s="5"/>
      <c r="AF1036" s="5" t="s">
        <v>47</v>
      </c>
    </row>
    <row r="1037" customFormat="false" ht="75" hidden="false" customHeight="true" outlineLevel="0" collapsed="false">
      <c r="A1037" s="5" t="s">
        <v>6081</v>
      </c>
      <c r="B1037" s="6" t="s">
        <v>6082</v>
      </c>
      <c r="C1037" s="5" t="s">
        <v>48</v>
      </c>
      <c r="D1037" s="5" t="s">
        <v>35</v>
      </c>
      <c r="E1037" s="5"/>
      <c r="F1037" s="6" t="s">
        <v>6098</v>
      </c>
      <c r="G1037" s="6"/>
      <c r="H1037" s="6" t="s">
        <v>6099</v>
      </c>
      <c r="I1037" s="5" t="s">
        <v>38</v>
      </c>
      <c r="J1037" s="5" t="s">
        <v>52</v>
      </c>
      <c r="K1037" s="6" t="s">
        <v>6085</v>
      </c>
      <c r="L1037" s="6" t="s">
        <v>6100</v>
      </c>
      <c r="M1037" s="5" t="s">
        <v>41</v>
      </c>
      <c r="N1037" s="6" t="s">
        <v>6087</v>
      </c>
      <c r="O1037" s="6" t="s">
        <v>6088</v>
      </c>
      <c r="P1037" s="6" t="s">
        <v>6089</v>
      </c>
      <c r="Q1037" s="5"/>
      <c r="R1037" s="6"/>
      <c r="S1037" s="6"/>
      <c r="T1037" s="6"/>
      <c r="U1037" s="6"/>
      <c r="V1037" s="6"/>
      <c r="W1037" s="8"/>
      <c r="X1037" s="8"/>
      <c r="Y1037" s="5" t="s">
        <v>4093</v>
      </c>
      <c r="Z1037" s="10" t="str">
        <f aca="false">REPLACE(AA1037,SEARCH("M5-",AA1037),LEN(AB1037),AC1037)</f>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AA1037" s="6" t="s">
        <v>6101</v>
      </c>
      <c r="AB1037" s="8" t="str">
        <f aca="false">IF(D1037&lt;&gt;"No hacer",CONCATENATE(A1037,"-",LEFT(C1037),"-",IF(A1036&lt;&gt;A1037,1,IF(C1036=C1037,RIGHT(AB1036)+1,1))))</f>
        <v>M5-NyO-35a-E-1</v>
      </c>
      <c r="AC1037" s="8" t="str">
        <f aca="false">CONCATENATE(AB1037,"-BR")</f>
        <v>M5-NyO-35a-E-1-BR</v>
      </c>
      <c r="AD1037" s="5" t="s">
        <v>46</v>
      </c>
      <c r="AE1037" s="5"/>
      <c r="AF1037" s="5" t="s">
        <v>47</v>
      </c>
    </row>
    <row r="1038" customFormat="false" ht="75" hidden="false" customHeight="true" outlineLevel="0" collapsed="false">
      <c r="A1038" s="5" t="s">
        <v>6081</v>
      </c>
      <c r="B1038" s="6" t="s">
        <v>6082</v>
      </c>
      <c r="C1038" s="5" t="s">
        <v>48</v>
      </c>
      <c r="D1038" s="5" t="s">
        <v>35</v>
      </c>
      <c r="E1038" s="5"/>
      <c r="F1038" s="6" t="s">
        <v>6102</v>
      </c>
      <c r="G1038" s="6"/>
      <c r="H1038" s="6" t="s">
        <v>6103</v>
      </c>
      <c r="I1038" s="5" t="s">
        <v>38</v>
      </c>
      <c r="J1038" s="5" t="s">
        <v>52</v>
      </c>
      <c r="K1038" s="6" t="s">
        <v>6093</v>
      </c>
      <c r="L1038" s="6" t="s">
        <v>6104</v>
      </c>
      <c r="M1038" s="5" t="s">
        <v>41</v>
      </c>
      <c r="N1038" s="6" t="s">
        <v>6087</v>
      </c>
      <c r="O1038" s="6" t="s">
        <v>6095</v>
      </c>
      <c r="P1038" s="6" t="s">
        <v>6096</v>
      </c>
      <c r="Q1038" s="5"/>
      <c r="R1038" s="6"/>
      <c r="S1038" s="6"/>
      <c r="T1038" s="6"/>
      <c r="U1038" s="6"/>
      <c r="V1038" s="8"/>
      <c r="W1038" s="8"/>
      <c r="X1038" s="8"/>
      <c r="Y1038" s="5" t="s">
        <v>4093</v>
      </c>
      <c r="Z1038" s="10" t="str">
        <f aca="false">REPLACE(AA1038,SEARCH("M5-",AA1038),LEN(AB1038),AC1038)</f>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AA1038" s="6" t="s">
        <v>6105</v>
      </c>
      <c r="AB1038" s="8" t="str">
        <f aca="false">IF(D1038&lt;&gt;"No hacer",CONCATENATE(A1038,"-",LEFT(C1038),"-",IF(A1037&lt;&gt;A1038,1,IF(C1037=C1038,RIGHT(AB1037)+1,1))))</f>
        <v>M5-NyO-35a-E-2</v>
      </c>
      <c r="AC1038" s="8" t="str">
        <f aca="false">CONCATENATE(AB1038,"-BR")</f>
        <v>M5-NyO-35a-E-2-BR</v>
      </c>
      <c r="AD1038" s="5" t="s">
        <v>46</v>
      </c>
      <c r="AE1038" s="5"/>
      <c r="AF1038" s="5" t="s">
        <v>47</v>
      </c>
    </row>
    <row r="1039" customFormat="false" ht="75" hidden="false" customHeight="true" outlineLevel="0" collapsed="false">
      <c r="A1039" s="5" t="s">
        <v>6106</v>
      </c>
      <c r="B1039" s="6" t="s">
        <v>6107</v>
      </c>
      <c r="C1039" s="5" t="s">
        <v>34</v>
      </c>
      <c r="D1039" s="5" t="s">
        <v>35</v>
      </c>
      <c r="E1039" s="5"/>
      <c r="F1039" s="6" t="s">
        <v>6108</v>
      </c>
      <c r="G1039" s="6"/>
      <c r="H1039" s="6" t="s">
        <v>6109</v>
      </c>
      <c r="I1039" s="5" t="s">
        <v>38</v>
      </c>
      <c r="J1039" s="5" t="s">
        <v>52</v>
      </c>
      <c r="K1039" s="6" t="s">
        <v>6110</v>
      </c>
      <c r="L1039" s="6" t="s">
        <v>6111</v>
      </c>
      <c r="M1039" s="5" t="s">
        <v>63</v>
      </c>
      <c r="N1039" s="8"/>
      <c r="O1039" s="8"/>
      <c r="P1039" s="8"/>
      <c r="Q1039" s="5"/>
      <c r="R1039" s="6"/>
      <c r="S1039" s="6" t="s">
        <v>6112</v>
      </c>
      <c r="T1039" s="6" t="s">
        <v>6113</v>
      </c>
      <c r="U1039" s="6" t="s">
        <v>6114</v>
      </c>
      <c r="V1039" s="6" t="s">
        <v>6115</v>
      </c>
      <c r="W1039" s="6" t="s">
        <v>6116</v>
      </c>
      <c r="X1039" s="8"/>
      <c r="Y1039" s="5" t="s">
        <v>4093</v>
      </c>
      <c r="Z1039" s="10" t="str">
        <f aca="false">REPLACE(AA1039,SEARCH("M5-",AA1039),LEN(AB1039),AC1039)</f>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39" s="6" t="s">
        <v>6117</v>
      </c>
      <c r="AB1039" s="8" t="str">
        <f aca="false">IF(D1039&lt;&gt;"No hacer",CONCATENATE(A1039,"-",LEFT(C1039),"-",IF(A1038&lt;&gt;A1039,1,IF(C1038=C1039,RIGHT(AB1038)+1,1))))</f>
        <v>M5-NyO-53a-I-1</v>
      </c>
      <c r="AC1039" s="8" t="str">
        <f aca="false">CONCATENATE(AB1039,"-BR")</f>
        <v>M5-NyO-53a-I-1-BR</v>
      </c>
      <c r="AD1039" s="5" t="s">
        <v>46</v>
      </c>
      <c r="AE1039" s="5"/>
      <c r="AF1039" s="5" t="s">
        <v>47</v>
      </c>
    </row>
    <row r="1040" customFormat="false" ht="75" hidden="false" customHeight="true" outlineLevel="0" collapsed="false">
      <c r="A1040" s="5" t="s">
        <v>6106</v>
      </c>
      <c r="B1040" s="6" t="s">
        <v>6107</v>
      </c>
      <c r="C1040" s="5" t="s">
        <v>34</v>
      </c>
      <c r="D1040" s="5" t="s">
        <v>35</v>
      </c>
      <c r="E1040" s="5"/>
      <c r="F1040" s="6" t="s">
        <v>6118</v>
      </c>
      <c r="G1040" s="6"/>
      <c r="H1040" s="6" t="s">
        <v>6119</v>
      </c>
      <c r="I1040" s="5" t="s">
        <v>38</v>
      </c>
      <c r="J1040" s="5" t="s">
        <v>52</v>
      </c>
      <c r="K1040" s="6" t="s">
        <v>6110</v>
      </c>
      <c r="L1040" s="6" t="s">
        <v>6120</v>
      </c>
      <c r="M1040" s="5" t="s">
        <v>63</v>
      </c>
      <c r="N1040" s="8"/>
      <c r="O1040" s="8"/>
      <c r="P1040" s="8"/>
      <c r="Q1040" s="5"/>
      <c r="R1040" s="6"/>
      <c r="S1040" s="6" t="s">
        <v>6121</v>
      </c>
      <c r="T1040" s="6" t="s">
        <v>6122</v>
      </c>
      <c r="U1040" s="6" t="s">
        <v>6114</v>
      </c>
      <c r="V1040" s="6" t="s">
        <v>6123</v>
      </c>
      <c r="W1040" s="6" t="s">
        <v>6124</v>
      </c>
      <c r="X1040" s="8"/>
      <c r="Y1040" s="5" t="s">
        <v>4093</v>
      </c>
      <c r="Z1040" s="10" t="str">
        <f aca="false">REPLACE(AA1040,SEARCH("M5-",AA1040),LEN(AB1040),AC1040)</f>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0" s="6" t="s">
        <v>6125</v>
      </c>
      <c r="AB1040" s="8" t="str">
        <f aca="false">IF(D1040&lt;&gt;"No hacer",CONCATENATE(A1040,"-",LEFT(C1040),"-",IF(A1039&lt;&gt;A1040,1,IF(C1039=C1040,RIGHT(AB1039)+1,1))))</f>
        <v>M5-NyO-53a-I-2</v>
      </c>
      <c r="AC1040" s="8" t="str">
        <f aca="false">CONCATENATE(AB1040,"-BR")</f>
        <v>M5-NyO-53a-I-2-BR</v>
      </c>
      <c r="AD1040" s="5" t="s">
        <v>46</v>
      </c>
      <c r="AE1040" s="5"/>
      <c r="AF1040" s="5" t="s">
        <v>47</v>
      </c>
    </row>
    <row r="1041" customFormat="false" ht="75" hidden="false" customHeight="true" outlineLevel="0" collapsed="false">
      <c r="A1041" s="5" t="s">
        <v>6106</v>
      </c>
      <c r="B1041" s="6" t="s">
        <v>6107</v>
      </c>
      <c r="C1041" s="5" t="s">
        <v>34</v>
      </c>
      <c r="D1041" s="5" t="s">
        <v>35</v>
      </c>
      <c r="E1041" s="5"/>
      <c r="F1041" s="6" t="s">
        <v>6126</v>
      </c>
      <c r="G1041" s="6"/>
      <c r="H1041" s="6" t="s">
        <v>6127</v>
      </c>
      <c r="I1041" s="5" t="s">
        <v>38</v>
      </c>
      <c r="J1041" s="5" t="s">
        <v>52</v>
      </c>
      <c r="K1041" s="6" t="s">
        <v>6110</v>
      </c>
      <c r="L1041" s="6" t="s">
        <v>6128</v>
      </c>
      <c r="M1041" s="5" t="s">
        <v>63</v>
      </c>
      <c r="N1041" s="8"/>
      <c r="O1041" s="8"/>
      <c r="P1041" s="8"/>
      <c r="Q1041" s="5"/>
      <c r="R1041" s="6"/>
      <c r="S1041" s="6" t="s">
        <v>6129</v>
      </c>
      <c r="T1041" s="6" t="s">
        <v>6130</v>
      </c>
      <c r="U1041" s="6" t="s">
        <v>6114</v>
      </c>
      <c r="V1041" s="6" t="s">
        <v>6123</v>
      </c>
      <c r="W1041" s="6" t="s">
        <v>6131</v>
      </c>
      <c r="X1041" s="8"/>
      <c r="Y1041" s="5" t="s">
        <v>4093</v>
      </c>
      <c r="Z1041" s="10" t="str">
        <f aca="false">REPLACE(AA1041,SEARCH("M5-",AA1041),LEN(AB1041),AC1041)</f>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1" s="6" t="s">
        <v>6132</v>
      </c>
      <c r="AB1041" s="8" t="str">
        <f aca="false">IF(D1041&lt;&gt;"No hacer",CONCATENATE(A1041,"-",LEFT(C1041),"-",IF(A1040&lt;&gt;A1041,1,IF(C1040=C1041,RIGHT(AB1040)+1,1))))</f>
        <v>M5-NyO-53a-I-3</v>
      </c>
      <c r="AC1041" s="8" t="str">
        <f aca="false">CONCATENATE(AB1041,"-BR")</f>
        <v>M5-NyO-53a-I-3-BR</v>
      </c>
      <c r="AD1041" s="5" t="s">
        <v>46</v>
      </c>
      <c r="AE1041" s="5"/>
      <c r="AF1041" s="5" t="s">
        <v>47</v>
      </c>
    </row>
    <row r="1042" customFormat="false" ht="75" hidden="false" customHeight="true" outlineLevel="0" collapsed="false">
      <c r="A1042" s="5" t="s">
        <v>6106</v>
      </c>
      <c r="B1042" s="6" t="s">
        <v>6107</v>
      </c>
      <c r="C1042" s="5" t="s">
        <v>34</v>
      </c>
      <c r="D1042" s="5" t="s">
        <v>35</v>
      </c>
      <c r="E1042" s="5"/>
      <c r="F1042" s="6" t="s">
        <v>6133</v>
      </c>
      <c r="G1042" s="6"/>
      <c r="H1042" s="6" t="s">
        <v>6134</v>
      </c>
      <c r="I1042" s="5" t="s">
        <v>38</v>
      </c>
      <c r="J1042" s="5" t="s">
        <v>52</v>
      </c>
      <c r="K1042" s="6" t="s">
        <v>6110</v>
      </c>
      <c r="L1042" s="6" t="s">
        <v>6135</v>
      </c>
      <c r="M1042" s="5" t="s">
        <v>63</v>
      </c>
      <c r="N1042" s="8"/>
      <c r="O1042" s="8"/>
      <c r="P1042" s="8"/>
      <c r="Q1042" s="5"/>
      <c r="R1042" s="6"/>
      <c r="S1042" s="6" t="s">
        <v>6136</v>
      </c>
      <c r="T1042" s="6" t="s">
        <v>6137</v>
      </c>
      <c r="U1042" s="6" t="s">
        <v>6114</v>
      </c>
      <c r="V1042" s="6" t="s">
        <v>6123</v>
      </c>
      <c r="W1042" s="6" t="s">
        <v>6138</v>
      </c>
      <c r="X1042" s="8"/>
      <c r="Y1042" s="5" t="s">
        <v>4093</v>
      </c>
      <c r="Z1042" s="10" t="str">
        <f aca="false">REPLACE(AA1042,SEARCH("M5-",AA1042),LEN(AB1042),AC1042)</f>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2" s="6" t="s">
        <v>6139</v>
      </c>
      <c r="AB1042" s="8" t="str">
        <f aca="false">IF(D1042&lt;&gt;"No hacer",CONCATENATE(A1042,"-",LEFT(C1042),"-",IF(A1041&lt;&gt;A1042,1,IF(C1041=C1042,RIGHT(AB1041)+1,1))))</f>
        <v>M5-NyO-53a-I-4</v>
      </c>
      <c r="AC1042" s="8" t="str">
        <f aca="false">CONCATENATE(AB1042,"-BR")</f>
        <v>M5-NyO-53a-I-4-BR</v>
      </c>
      <c r="AD1042" s="5" t="s">
        <v>46</v>
      </c>
      <c r="AE1042" s="5"/>
      <c r="AF1042" s="5" t="s">
        <v>47</v>
      </c>
    </row>
    <row r="1043" customFormat="false" ht="75" hidden="false" customHeight="true" outlineLevel="0" collapsed="false">
      <c r="A1043" s="5" t="s">
        <v>6106</v>
      </c>
      <c r="B1043" s="6" t="s">
        <v>6107</v>
      </c>
      <c r="C1043" s="5" t="s">
        <v>34</v>
      </c>
      <c r="D1043" s="5" t="s">
        <v>35</v>
      </c>
      <c r="E1043" s="5"/>
      <c r="F1043" s="6" t="s">
        <v>6140</v>
      </c>
      <c r="G1043" s="6"/>
      <c r="H1043" s="6" t="s">
        <v>6141</v>
      </c>
      <c r="I1043" s="5" t="s">
        <v>38</v>
      </c>
      <c r="J1043" s="5" t="s">
        <v>52</v>
      </c>
      <c r="K1043" s="6" t="s">
        <v>6110</v>
      </c>
      <c r="L1043" s="6" t="s">
        <v>6142</v>
      </c>
      <c r="M1043" s="5" t="s">
        <v>63</v>
      </c>
      <c r="N1043" s="8"/>
      <c r="O1043" s="8"/>
      <c r="P1043" s="8"/>
      <c r="Q1043" s="5"/>
      <c r="R1043" s="6"/>
      <c r="S1043" s="6" t="s">
        <v>6143</v>
      </c>
      <c r="T1043" s="6" t="s">
        <v>6144</v>
      </c>
      <c r="U1043" s="6" t="s">
        <v>6114</v>
      </c>
      <c r="V1043" s="6" t="s">
        <v>6123</v>
      </c>
      <c r="W1043" s="6" t="s">
        <v>6145</v>
      </c>
      <c r="X1043" s="8"/>
      <c r="Y1043" s="5" t="s">
        <v>4093</v>
      </c>
      <c r="Z1043" s="10" t="str">
        <f aca="false">REPLACE(AA1043,SEARCH("M5-",AA1043),LEN(AB1043),AC1043)</f>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AA1043" s="6" t="s">
        <v>6146</v>
      </c>
      <c r="AB1043" s="8" t="str">
        <f aca="false">IF(D1043&lt;&gt;"No hacer",CONCATENATE(A1043,"-",LEFT(C1043),"-",IF(A1042&lt;&gt;A1043,1,IF(C1042=C1043,RIGHT(AB1042)+1,1))))</f>
        <v>M5-NyO-53a-I-5</v>
      </c>
      <c r="AC1043" s="8" t="str">
        <f aca="false">CONCATENATE(AB1043,"-BR")</f>
        <v>M5-NyO-53a-I-5-BR</v>
      </c>
      <c r="AD1043" s="5" t="s">
        <v>46</v>
      </c>
      <c r="AE1043" s="5"/>
      <c r="AF1043" s="5" t="s">
        <v>47</v>
      </c>
    </row>
    <row r="1044" customFormat="false" ht="75" hidden="false" customHeight="true" outlineLevel="0" collapsed="false">
      <c r="A1044" s="5" t="s">
        <v>6106</v>
      </c>
      <c r="B1044" s="6" t="s">
        <v>6107</v>
      </c>
      <c r="C1044" s="5" t="s">
        <v>34</v>
      </c>
      <c r="D1044" s="5" t="s">
        <v>35</v>
      </c>
      <c r="E1044" s="5"/>
      <c r="F1044" s="6" t="s">
        <v>6147</v>
      </c>
      <c r="G1044" s="6"/>
      <c r="H1044" s="6" t="s">
        <v>6148</v>
      </c>
      <c r="I1044" s="5" t="s">
        <v>38</v>
      </c>
      <c r="J1044" s="5" t="s">
        <v>52</v>
      </c>
      <c r="K1044" s="6" t="s">
        <v>6149</v>
      </c>
      <c r="L1044" s="6" t="s">
        <v>6150</v>
      </c>
      <c r="M1044" s="5" t="s">
        <v>63</v>
      </c>
      <c r="N1044" s="6"/>
      <c r="O1044" s="6"/>
      <c r="P1044" s="6"/>
      <c r="Q1044" s="6"/>
      <c r="R1044" s="6"/>
      <c r="S1044" s="6" t="s">
        <v>6151</v>
      </c>
      <c r="T1044" s="6" t="s">
        <v>6152</v>
      </c>
      <c r="U1044" s="6" t="s">
        <v>6153</v>
      </c>
      <c r="V1044" s="6" t="s">
        <v>6154</v>
      </c>
      <c r="W1044" s="6" t="s">
        <v>6155</v>
      </c>
      <c r="X1044" s="6"/>
      <c r="Y1044" s="5" t="s">
        <v>4093</v>
      </c>
      <c r="Z1044" s="10" t="str">
        <f aca="false">REPLACE(AA1044,SEARCH("M5-",AA1044),LEN(AB1044),AC1044)</f>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4" s="6" t="s">
        <v>6156</v>
      </c>
      <c r="AB1044" s="8" t="str">
        <f aca="false">IF(D1044&lt;&gt;"No hacer",CONCATENATE(A1044,"-",LEFT(C1044),"-",IF(A1043&lt;&gt;A1044,1,IF(C1043=C1044,RIGHT(AB1043)+1,1))))</f>
        <v>M5-NyO-53a-I-6</v>
      </c>
      <c r="AC1044" s="8" t="str">
        <f aca="false">CONCATENATE(AB1044,"-BR")</f>
        <v>M5-NyO-53a-I-6-BR</v>
      </c>
      <c r="AD1044" s="5" t="s">
        <v>46</v>
      </c>
      <c r="AE1044" s="5"/>
      <c r="AF1044" s="5" t="s">
        <v>47</v>
      </c>
    </row>
    <row r="1045" customFormat="false" ht="75" hidden="false" customHeight="true" outlineLevel="0" collapsed="false">
      <c r="A1045" s="5" t="s">
        <v>6106</v>
      </c>
      <c r="B1045" s="6" t="s">
        <v>6107</v>
      </c>
      <c r="C1045" s="5" t="s">
        <v>34</v>
      </c>
      <c r="D1045" s="5" t="s">
        <v>35</v>
      </c>
      <c r="E1045" s="5"/>
      <c r="F1045" s="6" t="s">
        <v>6157</v>
      </c>
      <c r="G1045" s="6"/>
      <c r="H1045" s="6" t="s">
        <v>6158</v>
      </c>
      <c r="I1045" s="5" t="s">
        <v>38</v>
      </c>
      <c r="J1045" s="5" t="s">
        <v>52</v>
      </c>
      <c r="K1045" s="6" t="s">
        <v>6159</v>
      </c>
      <c r="L1045" s="6" t="s">
        <v>6150</v>
      </c>
      <c r="M1045" s="5" t="s">
        <v>63</v>
      </c>
      <c r="N1045" s="6"/>
      <c r="O1045" s="6"/>
      <c r="P1045" s="6"/>
      <c r="Q1045" s="6"/>
      <c r="R1045" s="6"/>
      <c r="S1045" s="6" t="s">
        <v>6160</v>
      </c>
      <c r="T1045" s="6" t="s">
        <v>6161</v>
      </c>
      <c r="U1045" s="6" t="s">
        <v>6153</v>
      </c>
      <c r="V1045" s="6" t="s">
        <v>6154</v>
      </c>
      <c r="W1045" s="6" t="s">
        <v>6162</v>
      </c>
      <c r="X1045" s="6"/>
      <c r="Y1045" s="5" t="s">
        <v>4093</v>
      </c>
      <c r="Z1045" s="10" t="str">
        <f aca="false">REPLACE(AA1045,SEARCH("M5-",AA1045),LEN(AB1045),AC1045)</f>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5" s="6" t="s">
        <v>6163</v>
      </c>
      <c r="AB1045" s="8" t="str">
        <f aca="false">IF(D1045&lt;&gt;"No hacer",CONCATENATE(A1045,"-",LEFT(C1045),"-",IF(A1044&lt;&gt;A1045,1,IF(C1044=C1045,RIGHT(AB1044)+1,1))))</f>
        <v>M5-NyO-53a-I-7</v>
      </c>
      <c r="AC1045" s="8" t="str">
        <f aca="false">CONCATENATE(AB1045,"-BR")</f>
        <v>M5-NyO-53a-I-7-BR</v>
      </c>
      <c r="AD1045" s="5" t="s">
        <v>46</v>
      </c>
      <c r="AE1045" s="5"/>
      <c r="AF1045" s="5" t="s">
        <v>47</v>
      </c>
    </row>
    <row r="1046" customFormat="false" ht="75" hidden="false" customHeight="true" outlineLevel="0" collapsed="false">
      <c r="A1046" s="5" t="s">
        <v>6106</v>
      </c>
      <c r="B1046" s="6" t="s">
        <v>6107</v>
      </c>
      <c r="C1046" s="5" t="s">
        <v>34</v>
      </c>
      <c r="D1046" s="5" t="s">
        <v>35</v>
      </c>
      <c r="E1046" s="5"/>
      <c r="F1046" s="6" t="s">
        <v>6164</v>
      </c>
      <c r="G1046" s="6"/>
      <c r="H1046" s="6" t="s">
        <v>6165</v>
      </c>
      <c r="I1046" s="5" t="s">
        <v>38</v>
      </c>
      <c r="J1046" s="5" t="s">
        <v>52</v>
      </c>
      <c r="K1046" s="6" t="s">
        <v>6149</v>
      </c>
      <c r="L1046" s="6" t="s">
        <v>6150</v>
      </c>
      <c r="M1046" s="5" t="s">
        <v>63</v>
      </c>
      <c r="N1046" s="6"/>
      <c r="O1046" s="6"/>
      <c r="P1046" s="6"/>
      <c r="Q1046" s="6"/>
      <c r="R1046" s="6"/>
      <c r="S1046" s="6" t="s">
        <v>6166</v>
      </c>
      <c r="T1046" s="6" t="s">
        <v>6167</v>
      </c>
      <c r="U1046" s="6" t="s">
        <v>6153</v>
      </c>
      <c r="V1046" s="6" t="s">
        <v>6154</v>
      </c>
      <c r="W1046" s="6" t="s">
        <v>6162</v>
      </c>
      <c r="X1046" s="6"/>
      <c r="Y1046" s="5" t="s">
        <v>4093</v>
      </c>
      <c r="Z1046" s="10" t="str">
        <f aca="false">REPLACE(AA1046,SEARCH("M5-",AA1046),LEN(AB1046),AC1046)</f>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6" s="6" t="s">
        <v>6168</v>
      </c>
      <c r="AB1046" s="8" t="str">
        <f aca="false">IF(D1046&lt;&gt;"No hacer",CONCATENATE(A1046,"-",LEFT(C1046),"-",IF(A1045&lt;&gt;A1046,1,IF(C1045=C1046,RIGHT(AB1045)+1,1))))</f>
        <v>M5-NyO-53a-I-8</v>
      </c>
      <c r="AC1046" s="8" t="str">
        <f aca="false">CONCATENATE(AB1046,"-BR")</f>
        <v>M5-NyO-53a-I-8-BR</v>
      </c>
      <c r="AD1046" s="5" t="s">
        <v>46</v>
      </c>
      <c r="AE1046" s="5"/>
      <c r="AF1046" s="5" t="s">
        <v>47</v>
      </c>
    </row>
    <row r="1047" customFormat="false" ht="75" hidden="false" customHeight="true" outlineLevel="0" collapsed="false">
      <c r="A1047" s="5" t="s">
        <v>6106</v>
      </c>
      <c r="B1047" s="6" t="s">
        <v>6107</v>
      </c>
      <c r="C1047" s="5" t="s">
        <v>34</v>
      </c>
      <c r="D1047" s="5" t="s">
        <v>35</v>
      </c>
      <c r="E1047" s="5"/>
      <c r="F1047" s="6" t="s">
        <v>6169</v>
      </c>
      <c r="G1047" s="6"/>
      <c r="H1047" s="6" t="s">
        <v>6170</v>
      </c>
      <c r="I1047" s="5" t="s">
        <v>38</v>
      </c>
      <c r="J1047" s="5" t="s">
        <v>52</v>
      </c>
      <c r="K1047" s="6" t="s">
        <v>6149</v>
      </c>
      <c r="L1047" s="6" t="s">
        <v>6150</v>
      </c>
      <c r="M1047" s="5" t="s">
        <v>63</v>
      </c>
      <c r="N1047" s="6"/>
      <c r="O1047" s="6"/>
      <c r="P1047" s="6"/>
      <c r="Q1047" s="6"/>
      <c r="R1047" s="6"/>
      <c r="S1047" s="6" t="s">
        <v>6171</v>
      </c>
      <c r="T1047" s="6" t="s">
        <v>6172</v>
      </c>
      <c r="U1047" s="6" t="s">
        <v>6153</v>
      </c>
      <c r="V1047" s="6" t="s">
        <v>6154</v>
      </c>
      <c r="W1047" s="6" t="s">
        <v>6162</v>
      </c>
      <c r="X1047" s="6"/>
      <c r="Y1047" s="5" t="s">
        <v>4093</v>
      </c>
      <c r="Z1047" s="10" t="str">
        <f aca="false">REPLACE(AA1047,SEARCH("M5-",AA1047),LEN(AB1047),AC1047)</f>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7" s="6" t="s">
        <v>6173</v>
      </c>
      <c r="AB1047" s="8" t="str">
        <f aca="false">IF(D1047&lt;&gt;"No hacer",CONCATENATE(A1047,"-",LEFT(C1047),"-",IF(A1046&lt;&gt;A1047,1,IF(C1046=C1047,RIGHT(AB1046)+1,1))))</f>
        <v>M5-NyO-53a-I-9</v>
      </c>
      <c r="AC1047" s="8" t="str">
        <f aca="false">CONCATENATE(AB1047,"-BR")</f>
        <v>M5-NyO-53a-I-9-BR</v>
      </c>
      <c r="AD1047" s="5" t="s">
        <v>46</v>
      </c>
      <c r="AE1047" s="5"/>
      <c r="AF1047" s="5" t="s">
        <v>47</v>
      </c>
    </row>
    <row r="1048" customFormat="false" ht="75" hidden="false" customHeight="true" outlineLevel="0" collapsed="false">
      <c r="A1048" s="5" t="s">
        <v>6106</v>
      </c>
      <c r="B1048" s="6" t="s">
        <v>6107</v>
      </c>
      <c r="C1048" s="5" t="s">
        <v>34</v>
      </c>
      <c r="D1048" s="5" t="s">
        <v>35</v>
      </c>
      <c r="E1048" s="5"/>
      <c r="F1048" s="6" t="s">
        <v>6174</v>
      </c>
      <c r="G1048" s="6"/>
      <c r="H1048" s="6" t="s">
        <v>6175</v>
      </c>
      <c r="I1048" s="5" t="s">
        <v>38</v>
      </c>
      <c r="J1048" s="5" t="s">
        <v>52</v>
      </c>
      <c r="K1048" s="6" t="s">
        <v>6149</v>
      </c>
      <c r="L1048" s="6" t="s">
        <v>6150</v>
      </c>
      <c r="M1048" s="5" t="s">
        <v>63</v>
      </c>
      <c r="N1048" s="6"/>
      <c r="O1048" s="6"/>
      <c r="P1048" s="6"/>
      <c r="Q1048" s="6"/>
      <c r="R1048" s="6"/>
      <c r="S1048" s="6" t="s">
        <v>6176</v>
      </c>
      <c r="T1048" s="6" t="s">
        <v>6177</v>
      </c>
      <c r="U1048" s="6" t="s">
        <v>6153</v>
      </c>
      <c r="V1048" s="6" t="s">
        <v>6154</v>
      </c>
      <c r="W1048" s="6" t="s">
        <v>6162</v>
      </c>
      <c r="X1048" s="6"/>
      <c r="Y1048" s="5" t="s">
        <v>4093</v>
      </c>
      <c r="Z1048" s="10" t="str">
        <f aca="false">REPLACE(AA1048,SEARCH("M5-",AA1048),LEN(AB1048),AC1048)</f>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AA1048" s="6" t="s">
        <v>6178</v>
      </c>
      <c r="AB1048" s="8" t="str">
        <f aca="false">IF(D1048&lt;&gt;"No hacer",CONCATENATE(A1048,"-",LEFT(C1048),"-",IF(A1047&lt;&gt;A1048,1,IF(C1047=C1048,RIGHT(AB1047)+1,1))))</f>
        <v>M5-NyO-53a-I-10</v>
      </c>
      <c r="AC1048" s="8" t="str">
        <f aca="false">CONCATENATE(AB1048,"-BR")</f>
        <v>M5-NyO-53a-I-10-BR</v>
      </c>
      <c r="AD1048" s="5" t="s">
        <v>46</v>
      </c>
      <c r="AE1048" s="5"/>
      <c r="AF1048" s="5" t="s">
        <v>47</v>
      </c>
    </row>
    <row r="1049" customFormat="false" ht="75" hidden="false" customHeight="true" outlineLevel="0" collapsed="false">
      <c r="A1049" s="5" t="s">
        <v>6179</v>
      </c>
      <c r="B1049" s="6" t="s">
        <v>6180</v>
      </c>
      <c r="C1049" s="5" t="s">
        <v>34</v>
      </c>
      <c r="D1049" s="5" t="s">
        <v>35</v>
      </c>
      <c r="E1049" s="5"/>
      <c r="F1049" s="6" t="s">
        <v>6181</v>
      </c>
      <c r="G1049" s="6"/>
      <c r="H1049" s="6" t="s">
        <v>6182</v>
      </c>
      <c r="I1049" s="5" t="s">
        <v>38</v>
      </c>
      <c r="J1049" s="5" t="s">
        <v>116</v>
      </c>
      <c r="K1049" s="6" t="s">
        <v>6183</v>
      </c>
      <c r="L1049" s="6" t="s">
        <v>6184</v>
      </c>
      <c r="M1049" s="5" t="s">
        <v>41</v>
      </c>
      <c r="N1049" s="6" t="s">
        <v>6087</v>
      </c>
      <c r="O1049" s="6" t="s">
        <v>6185</v>
      </c>
      <c r="P1049" s="6" t="s">
        <v>6186</v>
      </c>
      <c r="Q1049" s="5"/>
      <c r="R1049" s="8"/>
      <c r="S1049" s="8"/>
      <c r="T1049" s="8"/>
      <c r="U1049" s="8"/>
      <c r="V1049" s="8"/>
      <c r="W1049" s="8"/>
      <c r="X1049" s="8"/>
      <c r="Y1049" s="5" t="s">
        <v>4093</v>
      </c>
      <c r="Z1049" s="10" t="str">
        <f aca="false">REPLACE(AA1049,SEARCH("M5-",AA1049),LEN(AB1049),AC1049)</f>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AA1049" s="6" t="s">
        <v>6187</v>
      </c>
      <c r="AB1049" s="8" t="str">
        <f aca="false">IF(D1049&lt;&gt;"No hacer",CONCATENATE(A1049,"-",LEFT(C1049),"-",IF(A1048&lt;&gt;A1049,1,IF(C1048=C1049,RIGHT(AB1048)+1,1))))</f>
        <v>M5-NyO-35b-I-1</v>
      </c>
      <c r="AC1049" s="8" t="str">
        <f aca="false">CONCATENATE(AB1049,"-BR")</f>
        <v>M5-NyO-35b-I-1-BR</v>
      </c>
      <c r="AD1049" s="5" t="s">
        <v>46</v>
      </c>
      <c r="AE1049" s="5"/>
      <c r="AF1049" s="5" t="s">
        <v>47</v>
      </c>
    </row>
    <row r="1050" customFormat="false" ht="75" hidden="false" customHeight="true" outlineLevel="0" collapsed="false">
      <c r="A1050" s="5" t="s">
        <v>6179</v>
      </c>
      <c r="B1050" s="6" t="s">
        <v>6180</v>
      </c>
      <c r="C1050" s="5" t="s">
        <v>34</v>
      </c>
      <c r="D1050" s="5" t="s">
        <v>35</v>
      </c>
      <c r="E1050" s="5"/>
      <c r="F1050" s="6" t="s">
        <v>6188</v>
      </c>
      <c r="G1050" s="6"/>
      <c r="H1050" s="6" t="s">
        <v>6189</v>
      </c>
      <c r="I1050" s="5" t="s">
        <v>38</v>
      </c>
      <c r="J1050" s="5" t="s">
        <v>116</v>
      </c>
      <c r="K1050" s="6" t="s">
        <v>6149</v>
      </c>
      <c r="L1050" s="6" t="s">
        <v>6190</v>
      </c>
      <c r="M1050" s="5" t="s">
        <v>41</v>
      </c>
      <c r="N1050" s="6" t="s">
        <v>6087</v>
      </c>
      <c r="O1050" s="6" t="s">
        <v>6191</v>
      </c>
      <c r="P1050" s="6" t="s">
        <v>6192</v>
      </c>
      <c r="Q1050" s="5"/>
      <c r="R1050" s="8"/>
      <c r="S1050" s="8"/>
      <c r="T1050" s="8"/>
      <c r="U1050" s="8"/>
      <c r="V1050" s="8"/>
      <c r="W1050" s="8"/>
      <c r="X1050" s="8"/>
      <c r="Y1050" s="5" t="s">
        <v>4093</v>
      </c>
      <c r="Z1050" s="10" t="str">
        <f aca="false">REPLACE(AA1050,SEARCH("M5-",AA1050),LEN(AB1050),AC1050)</f>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AA1050" s="6" t="s">
        <v>6193</v>
      </c>
      <c r="AB1050" s="8" t="str">
        <f aca="false">IF(D1050&lt;&gt;"No hacer",CONCATENATE(A1050,"-",LEFT(C1050),"-",IF(A1049&lt;&gt;A1050,1,IF(C1049=C1050,RIGHT(AB1049)+1,1))))</f>
        <v>M5-NyO-35b-I-2</v>
      </c>
      <c r="AC1050" s="8" t="str">
        <f aca="false">CONCATENATE(AB1050,"-BR")</f>
        <v>M5-NyO-35b-I-2-BR</v>
      </c>
      <c r="AD1050" s="5" t="s">
        <v>46</v>
      </c>
      <c r="AE1050" s="5"/>
      <c r="AF1050" s="5" t="s">
        <v>47</v>
      </c>
    </row>
    <row r="1051" customFormat="false" ht="75" hidden="false" customHeight="true" outlineLevel="0" collapsed="false">
      <c r="A1051" s="5" t="s">
        <v>6179</v>
      </c>
      <c r="B1051" s="6" t="s">
        <v>6180</v>
      </c>
      <c r="C1051" s="5" t="s">
        <v>48</v>
      </c>
      <c r="D1051" s="5" t="s">
        <v>35</v>
      </c>
      <c r="E1051" s="5"/>
      <c r="F1051" s="6" t="s">
        <v>6194</v>
      </c>
      <c r="G1051" s="6"/>
      <c r="H1051" s="6" t="s">
        <v>6195</v>
      </c>
      <c r="I1051" s="5" t="s">
        <v>38</v>
      </c>
      <c r="J1051" s="5" t="s">
        <v>52</v>
      </c>
      <c r="K1051" s="6" t="s">
        <v>6183</v>
      </c>
      <c r="L1051" s="6" t="s">
        <v>6196</v>
      </c>
      <c r="M1051" s="5" t="s">
        <v>41</v>
      </c>
      <c r="N1051" s="6" t="s">
        <v>6087</v>
      </c>
      <c r="O1051" s="6" t="s">
        <v>6185</v>
      </c>
      <c r="P1051" s="6" t="s">
        <v>6197</v>
      </c>
      <c r="Q1051" s="6"/>
      <c r="R1051" s="6"/>
      <c r="S1051" s="6"/>
      <c r="T1051" s="6"/>
      <c r="U1051" s="33"/>
      <c r="V1051" s="6"/>
      <c r="W1051" s="6"/>
      <c r="X1051" s="6"/>
      <c r="Y1051" s="5" t="s">
        <v>4093</v>
      </c>
      <c r="Z1051" s="10" t="str">
        <f aca="false">REPLACE(AA1051,SEARCH("M5-",AA1051),LEN(AB1051),AC1051)</f>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1" s="6" t="s">
        <v>6198</v>
      </c>
      <c r="AB1051" s="8" t="str">
        <f aca="false">IF(D1051&lt;&gt;"No hacer",CONCATENATE(A1051,"-",LEFT(C1051),"-",IF(A1050&lt;&gt;A1051,1,IF(C1050=C1051,RIGHT(AB1050)+1,1))))</f>
        <v>M5-NyO-35b-E-1</v>
      </c>
      <c r="AC1051" s="8" t="str">
        <f aca="false">CONCATENATE(AB1051,"-BR")</f>
        <v>M5-NyO-35b-E-1-BR</v>
      </c>
      <c r="AD1051" s="5" t="s">
        <v>46</v>
      </c>
      <c r="AE1051" s="5"/>
      <c r="AF1051" s="5" t="s">
        <v>47</v>
      </c>
    </row>
    <row r="1052" customFormat="false" ht="75" hidden="false" customHeight="true" outlineLevel="0" collapsed="false">
      <c r="A1052" s="5" t="s">
        <v>6179</v>
      </c>
      <c r="B1052" s="6" t="s">
        <v>6180</v>
      </c>
      <c r="C1052" s="5" t="s">
        <v>48</v>
      </c>
      <c r="D1052" s="5" t="s">
        <v>35</v>
      </c>
      <c r="E1052" s="5"/>
      <c r="F1052" s="6" t="s">
        <v>6199</v>
      </c>
      <c r="G1052" s="6"/>
      <c r="H1052" s="6" t="s">
        <v>6200</v>
      </c>
      <c r="I1052" s="5" t="s">
        <v>38</v>
      </c>
      <c r="J1052" s="5" t="s">
        <v>52</v>
      </c>
      <c r="K1052" s="6" t="s">
        <v>6149</v>
      </c>
      <c r="L1052" s="6" t="s">
        <v>6150</v>
      </c>
      <c r="M1052" s="5" t="s">
        <v>41</v>
      </c>
      <c r="N1052" s="6" t="s">
        <v>6087</v>
      </c>
      <c r="O1052" s="6" t="s">
        <v>6201</v>
      </c>
      <c r="P1052" s="6" t="s">
        <v>6202</v>
      </c>
      <c r="Q1052" s="6"/>
      <c r="R1052" s="6"/>
      <c r="S1052" s="6"/>
      <c r="T1052" s="33"/>
      <c r="U1052" s="6"/>
      <c r="V1052" s="6"/>
      <c r="W1052" s="6"/>
      <c r="X1052" s="6"/>
      <c r="Y1052" s="5" t="s">
        <v>4093</v>
      </c>
      <c r="Z1052" s="10" t="str">
        <f aca="false">REPLACE(AA1052,SEARCH("M5-",AA1052),LEN(AB1052),AC1052)</f>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AA1052" s="6" t="s">
        <v>6203</v>
      </c>
      <c r="AB1052" s="8" t="str">
        <f aca="false">IF(D1052&lt;&gt;"No hacer",CONCATENATE(A1052,"-",LEFT(C1052),"-",IF(A1051&lt;&gt;A1052,1,IF(C1051=C1052,RIGHT(AB1051)+1,1))))</f>
        <v>M5-NyO-35b-E-2</v>
      </c>
      <c r="AC1052" s="8" t="str">
        <f aca="false">CONCATENATE(AB1052,"-BR")</f>
        <v>M5-NyO-35b-E-2-BR</v>
      </c>
      <c r="AD1052" s="5" t="s">
        <v>46</v>
      </c>
      <c r="AE1052" s="5"/>
      <c r="AF1052" s="5" t="s">
        <v>47</v>
      </c>
    </row>
    <row r="1053" customFormat="false" ht="75" hidden="false" customHeight="true" outlineLevel="0" collapsed="false">
      <c r="A1053" s="5" t="s">
        <v>6204</v>
      </c>
      <c r="B1053" s="6" t="s">
        <v>6205</v>
      </c>
      <c r="C1053" s="5" t="s">
        <v>34</v>
      </c>
      <c r="D1053" s="5" t="s">
        <v>35</v>
      </c>
      <c r="E1053" s="5"/>
      <c r="F1053" s="6" t="s">
        <v>6206</v>
      </c>
      <c r="G1053" s="6"/>
      <c r="H1053" s="6" t="s">
        <v>6207</v>
      </c>
      <c r="I1053" s="5" t="s">
        <v>38</v>
      </c>
      <c r="J1053" s="5" t="s">
        <v>239</v>
      </c>
      <c r="K1053" s="6" t="s">
        <v>6208</v>
      </c>
      <c r="L1053" s="6" t="s">
        <v>6209</v>
      </c>
      <c r="M1053" s="11" t="s">
        <v>41</v>
      </c>
      <c r="N1053" s="7" t="s">
        <v>6210</v>
      </c>
      <c r="O1053" s="7" t="s">
        <v>6211</v>
      </c>
      <c r="P1053" s="8"/>
      <c r="Q1053" s="5"/>
      <c r="R1053" s="8"/>
      <c r="S1053" s="8"/>
      <c r="T1053" s="8"/>
      <c r="U1053" s="8"/>
      <c r="V1053" s="8"/>
      <c r="W1053" s="8"/>
      <c r="X1053" s="8"/>
      <c r="Y1053" s="5" t="s">
        <v>4093</v>
      </c>
      <c r="Z1053" s="10" t="str">
        <f aca="false">REPLACE(AA1053,SEARCH("M5-",AA1053),LEN(AB1053),AC1053)</f>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AA1053" s="6" t="s">
        <v>6212</v>
      </c>
      <c r="AB1053" s="8" t="str">
        <f aca="false">IF(D1053&lt;&gt;"No hacer",CONCATENATE(A1053,"-",LEFT(C1053),"-",IF(A1052&lt;&gt;A1053,1,IF(C1052=C1053,RIGHT(AB1052)+1,1))))</f>
        <v>M5-NyO-36a-I-1</v>
      </c>
      <c r="AC1053" s="8" t="str">
        <f aca="false">CONCATENATE(AB1053,"-BR")</f>
        <v>M5-NyO-36a-I-1-BR</v>
      </c>
      <c r="AD1053" s="5" t="s">
        <v>46</v>
      </c>
      <c r="AE1053" s="5"/>
      <c r="AF1053" s="5" t="s">
        <v>47</v>
      </c>
    </row>
    <row r="1054" customFormat="false" ht="75" hidden="false" customHeight="true" outlineLevel="0" collapsed="false">
      <c r="A1054" s="5" t="s">
        <v>6204</v>
      </c>
      <c r="B1054" s="6" t="s">
        <v>6205</v>
      </c>
      <c r="C1054" s="5" t="s">
        <v>48</v>
      </c>
      <c r="D1054" s="5" t="s">
        <v>35</v>
      </c>
      <c r="E1054" s="5"/>
      <c r="F1054" s="6" t="s">
        <v>6213</v>
      </c>
      <c r="G1054" s="6"/>
      <c r="H1054" s="6"/>
      <c r="I1054" s="11" t="s">
        <v>38</v>
      </c>
      <c r="J1054" s="5" t="s">
        <v>52</v>
      </c>
      <c r="K1054" s="6" t="s">
        <v>6208</v>
      </c>
      <c r="L1054" s="7" t="s">
        <v>6214</v>
      </c>
      <c r="M1054" s="11" t="s">
        <v>41</v>
      </c>
      <c r="N1054" s="7" t="s">
        <v>6210</v>
      </c>
      <c r="O1054" s="7" t="s">
        <v>6215</v>
      </c>
      <c r="P1054" s="8"/>
      <c r="Q1054" s="5"/>
      <c r="R1054" s="8"/>
      <c r="S1054" s="8"/>
      <c r="T1054" s="8"/>
      <c r="U1054" s="8"/>
      <c r="V1054" s="8"/>
      <c r="W1054" s="8"/>
      <c r="X1054" s="8"/>
      <c r="Y1054" s="5" t="s">
        <v>4093</v>
      </c>
      <c r="Z1054" s="10" t="str">
        <f aca="false">REPLACE(AA1054,SEARCH("M5-",AA1054),LEN(AB1054),AC1054)</f>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4" s="6" t="s">
        <v>6216</v>
      </c>
      <c r="AB1054" s="8" t="str">
        <f aca="false">IF(D1054&lt;&gt;"No hacer",CONCATENATE(A1054,"-",LEFT(C1054),"-",IF(A1053&lt;&gt;A1054,1,IF(C1053=C1054,RIGHT(AB1053)+1,1))))</f>
        <v>M5-NyO-36a-E-1</v>
      </c>
      <c r="AC1054" s="8" t="str">
        <f aca="false">CONCATENATE(AB1054,"-BR")</f>
        <v>M5-NyO-36a-E-1-BR</v>
      </c>
      <c r="AD1054" s="5" t="s">
        <v>46</v>
      </c>
      <c r="AE1054" s="5"/>
      <c r="AF1054" s="5" t="s">
        <v>47</v>
      </c>
    </row>
    <row r="1055" customFormat="false" ht="75" hidden="false" customHeight="true" outlineLevel="0" collapsed="false">
      <c r="A1055" s="5" t="s">
        <v>6217</v>
      </c>
      <c r="B1055" s="6" t="s">
        <v>6218</v>
      </c>
      <c r="C1055" s="5" t="s">
        <v>34</v>
      </c>
      <c r="D1055" s="5" t="s">
        <v>35</v>
      </c>
      <c r="E1055" s="5"/>
      <c r="F1055" s="6" t="s">
        <v>6219</v>
      </c>
      <c r="G1055" s="6"/>
      <c r="H1055" s="6" t="s">
        <v>6220</v>
      </c>
      <c r="I1055" s="11" t="s">
        <v>38</v>
      </c>
      <c r="J1055" s="5" t="s">
        <v>52</v>
      </c>
      <c r="K1055" s="6" t="s">
        <v>6208</v>
      </c>
      <c r="L1055" s="7" t="s">
        <v>6214</v>
      </c>
      <c r="M1055" s="5" t="s">
        <v>41</v>
      </c>
      <c r="N1055" s="6" t="s">
        <v>6210</v>
      </c>
      <c r="O1055" s="7" t="s">
        <v>6221</v>
      </c>
      <c r="P1055" s="8"/>
      <c r="Q1055" s="5"/>
      <c r="R1055" s="8"/>
      <c r="S1055" s="8"/>
      <c r="T1055" s="8"/>
      <c r="U1055" s="8"/>
      <c r="V1055" s="8"/>
      <c r="W1055" s="8"/>
      <c r="X1055" s="8"/>
      <c r="Y1055" s="5" t="s">
        <v>4093</v>
      </c>
      <c r="Z1055" s="10" t="str">
        <f aca="false">REPLACE(AA1055,SEARCH("M5-",AA1055),LEN(AB1055),AC1055)</f>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5" s="6" t="s">
        <v>6222</v>
      </c>
      <c r="AB1055" s="8" t="str">
        <f aca="false">IF(D1055&lt;&gt;"No hacer",CONCATENATE(A1055,"-",LEFT(C1055),"-",IF(A1054&lt;&gt;A1055,1,IF(C1054=C1055,RIGHT(AB1054)+1,1))))</f>
        <v>M5-NyO-56a-I-1</v>
      </c>
      <c r="AC1055" s="8" t="str">
        <f aca="false">CONCATENATE(AB1055,"-BR")</f>
        <v>M5-NyO-56a-I-1-BR</v>
      </c>
      <c r="AD1055" s="5" t="s">
        <v>46</v>
      </c>
      <c r="AE1055" s="5"/>
      <c r="AF1055" s="5" t="s">
        <v>47</v>
      </c>
    </row>
    <row r="1056" customFormat="false" ht="75" hidden="false" customHeight="true" outlineLevel="0" collapsed="false">
      <c r="A1056" s="5" t="s">
        <v>6217</v>
      </c>
      <c r="B1056" s="6" t="s">
        <v>6218</v>
      </c>
      <c r="C1056" s="5" t="s">
        <v>34</v>
      </c>
      <c r="D1056" s="5" t="s">
        <v>35</v>
      </c>
      <c r="E1056" s="5"/>
      <c r="F1056" s="6" t="s">
        <v>6223</v>
      </c>
      <c r="G1056" s="6"/>
      <c r="H1056" s="6" t="s">
        <v>6224</v>
      </c>
      <c r="I1056" s="11" t="s">
        <v>38</v>
      </c>
      <c r="J1056" s="5" t="s">
        <v>52</v>
      </c>
      <c r="K1056" s="6" t="s">
        <v>6208</v>
      </c>
      <c r="L1056" s="7" t="s">
        <v>6214</v>
      </c>
      <c r="M1056" s="5" t="s">
        <v>41</v>
      </c>
      <c r="N1056" s="6" t="s">
        <v>6210</v>
      </c>
      <c r="O1056" s="7" t="s">
        <v>6221</v>
      </c>
      <c r="P1056" s="8"/>
      <c r="Q1056" s="5"/>
      <c r="R1056" s="8"/>
      <c r="S1056" s="8"/>
      <c r="T1056" s="8"/>
      <c r="U1056" s="8"/>
      <c r="V1056" s="8"/>
      <c r="W1056" s="8"/>
      <c r="X1056" s="8"/>
      <c r="Y1056" s="5" t="s">
        <v>4093</v>
      </c>
      <c r="Z1056" s="10" t="str">
        <f aca="false">REPLACE(AA1056,SEARCH("M5-",AA1056),LEN(AB1056),AC1056)</f>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6" s="6" t="s">
        <v>6225</v>
      </c>
      <c r="AB1056" s="8" t="str">
        <f aca="false">IF(D1056&lt;&gt;"No hacer",CONCATENATE(A1056,"-",LEFT(C1056),"-",IF(A1055&lt;&gt;A1056,1,IF(C1055=C1056,RIGHT(AB1055)+1,1))))</f>
        <v>M5-NyO-56a-I-2</v>
      </c>
      <c r="AC1056" s="8" t="str">
        <f aca="false">CONCATENATE(AB1056,"-BR")</f>
        <v>M5-NyO-56a-I-2-BR</v>
      </c>
      <c r="AD1056" s="5" t="s">
        <v>46</v>
      </c>
      <c r="AE1056" s="5"/>
      <c r="AF1056" s="5" t="s">
        <v>47</v>
      </c>
    </row>
    <row r="1057" customFormat="false" ht="75" hidden="false" customHeight="true" outlineLevel="0" collapsed="false">
      <c r="A1057" s="5" t="s">
        <v>6217</v>
      </c>
      <c r="B1057" s="6" t="s">
        <v>6218</v>
      </c>
      <c r="C1057" s="5" t="s">
        <v>34</v>
      </c>
      <c r="D1057" s="5" t="s">
        <v>35</v>
      </c>
      <c r="E1057" s="5"/>
      <c r="F1057" s="6" t="s">
        <v>6226</v>
      </c>
      <c r="G1057" s="6"/>
      <c r="H1057" s="6" t="s">
        <v>6227</v>
      </c>
      <c r="I1057" s="11" t="s">
        <v>38</v>
      </c>
      <c r="J1057" s="5" t="s">
        <v>52</v>
      </c>
      <c r="K1057" s="6" t="s">
        <v>6208</v>
      </c>
      <c r="L1057" s="7" t="s">
        <v>6214</v>
      </c>
      <c r="M1057" s="5" t="s">
        <v>41</v>
      </c>
      <c r="N1057" s="6" t="s">
        <v>6210</v>
      </c>
      <c r="O1057" s="7" t="s">
        <v>6221</v>
      </c>
      <c r="P1057" s="8"/>
      <c r="Q1057" s="5"/>
      <c r="R1057" s="8"/>
      <c r="S1057" s="8"/>
      <c r="T1057" s="8"/>
      <c r="U1057" s="8"/>
      <c r="V1057" s="8"/>
      <c r="W1057" s="8"/>
      <c r="X1057" s="8"/>
      <c r="Y1057" s="5" t="s">
        <v>4093</v>
      </c>
      <c r="Z1057" s="10" t="str">
        <f aca="false">REPLACE(AA1057,SEARCH("M5-",AA1057),LEN(AB1057),AC1057)</f>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7" s="6" t="s">
        <v>6228</v>
      </c>
      <c r="AB1057" s="8" t="str">
        <f aca="false">IF(D1057&lt;&gt;"No hacer",CONCATENATE(A1057,"-",LEFT(C1057),"-",IF(A1056&lt;&gt;A1057,1,IF(C1056=C1057,RIGHT(AB1056)+1,1))))</f>
        <v>M5-NyO-56a-I-3</v>
      </c>
      <c r="AC1057" s="8" t="str">
        <f aca="false">CONCATENATE(AB1057,"-BR")</f>
        <v>M5-NyO-56a-I-3-BR</v>
      </c>
      <c r="AD1057" s="5" t="s">
        <v>46</v>
      </c>
      <c r="AE1057" s="5"/>
      <c r="AF1057" s="5" t="s">
        <v>47</v>
      </c>
    </row>
    <row r="1058" customFormat="false" ht="75" hidden="false" customHeight="true" outlineLevel="0" collapsed="false">
      <c r="A1058" s="5" t="s">
        <v>6217</v>
      </c>
      <c r="B1058" s="6" t="s">
        <v>6218</v>
      </c>
      <c r="C1058" s="5" t="s">
        <v>34</v>
      </c>
      <c r="D1058" s="5" t="s">
        <v>35</v>
      </c>
      <c r="E1058" s="5"/>
      <c r="F1058" s="8" t="s">
        <v>6229</v>
      </c>
      <c r="G1058" s="8"/>
      <c r="H1058" s="6" t="s">
        <v>6230</v>
      </c>
      <c r="I1058" s="11" t="s">
        <v>38</v>
      </c>
      <c r="J1058" s="5" t="s">
        <v>52</v>
      </c>
      <c r="K1058" s="6" t="s">
        <v>6208</v>
      </c>
      <c r="L1058" s="7" t="s">
        <v>6214</v>
      </c>
      <c r="M1058" s="5" t="s">
        <v>41</v>
      </c>
      <c r="N1058" s="6" t="s">
        <v>6210</v>
      </c>
      <c r="O1058" s="7" t="s">
        <v>6221</v>
      </c>
      <c r="P1058" s="8"/>
      <c r="Q1058" s="5"/>
      <c r="R1058" s="8"/>
      <c r="S1058" s="8"/>
      <c r="T1058" s="8"/>
      <c r="U1058" s="8"/>
      <c r="V1058" s="8"/>
      <c r="W1058" s="8"/>
      <c r="X1058" s="8"/>
      <c r="Y1058" s="5" t="s">
        <v>4093</v>
      </c>
      <c r="Z1058" s="10" t="str">
        <f aca="false">REPLACE(AA1058,SEARCH("M5-",AA1058),LEN(AB1058),AC1058)</f>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8" s="6" t="s">
        <v>6231</v>
      </c>
      <c r="AB1058" s="8" t="str">
        <f aca="false">IF(D1058&lt;&gt;"No hacer",CONCATENATE(A1058,"-",LEFT(C1058),"-",IF(A1057&lt;&gt;A1058,1,IF(C1057=C1058,RIGHT(AB1057)+1,1))))</f>
        <v>M5-NyO-56a-I-4</v>
      </c>
      <c r="AC1058" s="8" t="str">
        <f aca="false">CONCATENATE(AB1058,"-BR")</f>
        <v>M5-NyO-56a-I-4-BR</v>
      </c>
      <c r="AD1058" s="5" t="s">
        <v>46</v>
      </c>
      <c r="AE1058" s="5"/>
      <c r="AF1058" s="5" t="s">
        <v>47</v>
      </c>
    </row>
    <row r="1059" customFormat="false" ht="75" hidden="false" customHeight="true" outlineLevel="0" collapsed="false">
      <c r="A1059" s="5" t="s">
        <v>6217</v>
      </c>
      <c r="B1059" s="6" t="s">
        <v>6218</v>
      </c>
      <c r="C1059" s="5" t="s">
        <v>34</v>
      </c>
      <c r="D1059" s="5" t="s">
        <v>35</v>
      </c>
      <c r="E1059" s="5"/>
      <c r="F1059" s="6" t="s">
        <v>6232</v>
      </c>
      <c r="G1059" s="6"/>
      <c r="H1059" s="6" t="s">
        <v>6233</v>
      </c>
      <c r="I1059" s="11" t="s">
        <v>38</v>
      </c>
      <c r="J1059" s="5" t="s">
        <v>52</v>
      </c>
      <c r="K1059" s="6" t="s">
        <v>6208</v>
      </c>
      <c r="L1059" s="6" t="s">
        <v>6214</v>
      </c>
      <c r="M1059" s="5" t="s">
        <v>41</v>
      </c>
      <c r="N1059" s="6" t="s">
        <v>6210</v>
      </c>
      <c r="O1059" s="7" t="s">
        <v>6221</v>
      </c>
      <c r="P1059" s="8"/>
      <c r="Q1059" s="5"/>
      <c r="R1059" s="8"/>
      <c r="S1059" s="8"/>
      <c r="T1059" s="8"/>
      <c r="U1059" s="8"/>
      <c r="V1059" s="8"/>
      <c r="W1059" s="8"/>
      <c r="X1059" s="8"/>
      <c r="Y1059" s="5" t="s">
        <v>4093</v>
      </c>
      <c r="Z1059" s="10" t="str">
        <f aca="false">REPLACE(AA1059,SEARCH("M5-",AA1059),LEN(AB1059),AC1059)</f>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AA1059" s="6" t="s">
        <v>6234</v>
      </c>
      <c r="AB1059" s="8" t="str">
        <f aca="false">IF(D1059&lt;&gt;"No hacer",CONCATENATE(A1059,"-",LEFT(C1059),"-",IF(A1058&lt;&gt;A1059,1,IF(C1058=C1059,RIGHT(AB1058)+1,1))))</f>
        <v>M5-NyO-56a-I-5</v>
      </c>
      <c r="AC1059" s="8" t="str">
        <f aca="false">CONCATENATE(AB1059,"-BR")</f>
        <v>M5-NyO-56a-I-5-BR</v>
      </c>
      <c r="AD1059" s="5" t="s">
        <v>46</v>
      </c>
      <c r="AE1059" s="5"/>
      <c r="AF1059" s="5" t="s">
        <v>47</v>
      </c>
    </row>
    <row r="1060" customFormat="false" ht="75" hidden="false" customHeight="true" outlineLevel="0" collapsed="false">
      <c r="A1060" s="5" t="s">
        <v>6217</v>
      </c>
      <c r="B1060" s="6" t="s">
        <v>6218</v>
      </c>
      <c r="C1060" s="5" t="s">
        <v>34</v>
      </c>
      <c r="D1060" s="5" t="s">
        <v>35</v>
      </c>
      <c r="E1060" s="5"/>
      <c r="F1060" s="6" t="s">
        <v>6235</v>
      </c>
      <c r="G1060" s="6"/>
      <c r="H1060" s="6"/>
      <c r="I1060" s="11" t="s">
        <v>38</v>
      </c>
      <c r="J1060" s="5" t="s">
        <v>52</v>
      </c>
      <c r="K1060" s="9" t="s">
        <v>6236</v>
      </c>
      <c r="L1060" s="6" t="s">
        <v>5639</v>
      </c>
      <c r="M1060" s="11" t="s">
        <v>41</v>
      </c>
      <c r="N1060" s="6" t="s">
        <v>6237</v>
      </c>
      <c r="O1060" s="6" t="s">
        <v>6238</v>
      </c>
      <c r="P1060" s="8"/>
      <c r="Q1060" s="5"/>
      <c r="R1060" s="8"/>
      <c r="S1060" s="8"/>
      <c r="T1060" s="8"/>
      <c r="U1060" s="8"/>
      <c r="V1060" s="8"/>
      <c r="W1060" s="8"/>
      <c r="X1060" s="8"/>
      <c r="Y1060" s="5" t="s">
        <v>4093</v>
      </c>
      <c r="Z1060" s="10" t="str">
        <f aca="false">REPLACE(AA1060,SEARCH("M5-",AA1060),LEN(AB1060),AC1060)</f>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0" s="6" t="s">
        <v>6239</v>
      </c>
      <c r="AB1060" s="8" t="str">
        <f aca="false">IF(D1060&lt;&gt;"No hacer",CONCATENATE(A1060,"-",LEFT(C1060),"-",IF(A1059&lt;&gt;A1060,1,IF(C1059=C1060,RIGHT(AB1059)+1,1))))</f>
        <v>M5-NyO-56a-I-6</v>
      </c>
      <c r="AC1060" s="8" t="str">
        <f aca="false">CONCATENATE(AB1060,"-BR")</f>
        <v>M5-NyO-56a-I-6-BR</v>
      </c>
      <c r="AD1060" s="5" t="s">
        <v>46</v>
      </c>
      <c r="AE1060" s="5"/>
      <c r="AF1060" s="5" t="s">
        <v>47</v>
      </c>
    </row>
    <row r="1061" customFormat="false" ht="75" hidden="false" customHeight="true" outlineLevel="0" collapsed="false">
      <c r="A1061" s="5" t="s">
        <v>6217</v>
      </c>
      <c r="B1061" s="6" t="s">
        <v>6218</v>
      </c>
      <c r="C1061" s="5" t="s">
        <v>34</v>
      </c>
      <c r="D1061" s="5" t="s">
        <v>35</v>
      </c>
      <c r="E1061" s="5"/>
      <c r="F1061" s="6" t="s">
        <v>6240</v>
      </c>
      <c r="G1061" s="6"/>
      <c r="H1061" s="6" t="s">
        <v>6241</v>
      </c>
      <c r="I1061" s="11" t="s">
        <v>38</v>
      </c>
      <c r="J1061" s="5" t="s">
        <v>52</v>
      </c>
      <c r="K1061" s="9" t="s">
        <v>6242</v>
      </c>
      <c r="L1061" s="6" t="s">
        <v>5639</v>
      </c>
      <c r="M1061" s="11" t="s">
        <v>41</v>
      </c>
      <c r="N1061" s="6" t="s">
        <v>6237</v>
      </c>
      <c r="O1061" s="6" t="s">
        <v>6243</v>
      </c>
      <c r="P1061" s="8"/>
      <c r="Q1061" s="5"/>
      <c r="R1061" s="8"/>
      <c r="S1061" s="8"/>
      <c r="T1061" s="8"/>
      <c r="U1061" s="8"/>
      <c r="V1061" s="8"/>
      <c r="W1061" s="8"/>
      <c r="X1061" s="8"/>
      <c r="Y1061" s="5" t="s">
        <v>4093</v>
      </c>
      <c r="Z1061" s="10" t="str">
        <f aca="false">REPLACE(AA1061,SEARCH("M5-",AA1061),LEN(AB1061),AC1061)</f>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AA1061" s="6" t="s">
        <v>6244</v>
      </c>
      <c r="AB1061" s="8" t="str">
        <f aca="false">IF(D1061&lt;&gt;"No hacer",CONCATENATE(A1061,"-",LEFT(C1061),"-",IF(A1060&lt;&gt;A1061,1,IF(C1060=C1061,RIGHT(AB1060)+1,1))))</f>
        <v>M5-NyO-56a-I-7</v>
      </c>
      <c r="AC1061" s="8" t="str">
        <f aca="false">CONCATENATE(AB1061,"-BR")</f>
        <v>M5-NyO-56a-I-7-BR</v>
      </c>
      <c r="AD1061" s="5" t="s">
        <v>46</v>
      </c>
      <c r="AE1061" s="5"/>
      <c r="AF1061" s="5" t="s">
        <v>47</v>
      </c>
    </row>
    <row r="1062" customFormat="false" ht="75" hidden="false" customHeight="true" outlineLevel="0" collapsed="false">
      <c r="A1062" s="5" t="s">
        <v>6217</v>
      </c>
      <c r="B1062" s="6" t="s">
        <v>6218</v>
      </c>
      <c r="C1062" s="5" t="s">
        <v>34</v>
      </c>
      <c r="D1062" s="5" t="s">
        <v>35</v>
      </c>
      <c r="E1062" s="5"/>
      <c r="F1062" s="6" t="s">
        <v>6245</v>
      </c>
      <c r="G1062" s="6"/>
      <c r="H1062" s="6" t="s">
        <v>6246</v>
      </c>
      <c r="I1062" s="11" t="s">
        <v>38</v>
      </c>
      <c r="J1062" s="5" t="s">
        <v>52</v>
      </c>
      <c r="K1062" s="9" t="s">
        <v>6247</v>
      </c>
      <c r="L1062" s="6" t="s">
        <v>5639</v>
      </c>
      <c r="M1062" s="11" t="s">
        <v>41</v>
      </c>
      <c r="N1062" s="6" t="s">
        <v>6237</v>
      </c>
      <c r="O1062" s="6" t="s">
        <v>6248</v>
      </c>
      <c r="P1062" s="8"/>
      <c r="Q1062" s="5"/>
      <c r="R1062" s="8"/>
      <c r="S1062" s="8"/>
      <c r="T1062" s="8"/>
      <c r="U1062" s="8"/>
      <c r="V1062" s="8"/>
      <c r="W1062" s="8"/>
      <c r="X1062" s="8"/>
      <c r="Y1062" s="5" t="s">
        <v>4093</v>
      </c>
      <c r="Z1062" s="10" t="str">
        <f aca="false">REPLACE(AA1062,SEARCH("M5-",AA1062),LEN(AB1062),AC1062)</f>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AA1062" s="6" t="s">
        <v>6249</v>
      </c>
      <c r="AB1062" s="8" t="str">
        <f aca="false">IF(D1062&lt;&gt;"No hacer",CONCATENATE(A1062,"-",LEFT(C1062),"-",IF(A1061&lt;&gt;A1062,1,IF(C1061=C1062,RIGHT(AB1061)+1,1))))</f>
        <v>M5-NyO-56a-I-8</v>
      </c>
      <c r="AC1062" s="8" t="str">
        <f aca="false">CONCATENATE(AB1062,"-BR")</f>
        <v>M5-NyO-56a-I-8-BR</v>
      </c>
      <c r="AD1062" s="5" t="s">
        <v>46</v>
      </c>
      <c r="AE1062" s="5"/>
      <c r="AF1062" s="5" t="s">
        <v>47</v>
      </c>
    </row>
    <row r="1063" customFormat="false" ht="75" hidden="false" customHeight="true" outlineLevel="0" collapsed="false">
      <c r="A1063" s="5" t="s">
        <v>6217</v>
      </c>
      <c r="B1063" s="6" t="s">
        <v>6218</v>
      </c>
      <c r="C1063" s="5" t="s">
        <v>34</v>
      </c>
      <c r="D1063" s="5" t="s">
        <v>35</v>
      </c>
      <c r="E1063" s="5"/>
      <c r="F1063" s="6" t="s">
        <v>6250</v>
      </c>
      <c r="G1063" s="6"/>
      <c r="H1063" s="6" t="s">
        <v>6251</v>
      </c>
      <c r="I1063" s="11" t="s">
        <v>38</v>
      </c>
      <c r="J1063" s="5" t="s">
        <v>52</v>
      </c>
      <c r="K1063" s="9" t="s">
        <v>6236</v>
      </c>
      <c r="L1063" s="6" t="s">
        <v>5639</v>
      </c>
      <c r="M1063" s="11" t="s">
        <v>41</v>
      </c>
      <c r="N1063" s="6" t="s">
        <v>6237</v>
      </c>
      <c r="O1063" s="6" t="s">
        <v>6252</v>
      </c>
      <c r="P1063" s="8"/>
      <c r="Q1063" s="5"/>
      <c r="R1063" s="8"/>
      <c r="S1063" s="8"/>
      <c r="T1063" s="8"/>
      <c r="U1063" s="8"/>
      <c r="V1063" s="8"/>
      <c r="W1063" s="8"/>
      <c r="X1063" s="8"/>
      <c r="Y1063" s="5" t="s">
        <v>4093</v>
      </c>
      <c r="Z1063" s="10" t="str">
        <f aca="false">REPLACE(AA1063,SEARCH("M5-",AA1063),LEN(AB1063),AC1063)</f>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3" s="6" t="s">
        <v>6253</v>
      </c>
      <c r="AB1063" s="8" t="str">
        <f aca="false">IF(D1063&lt;&gt;"No hacer",CONCATENATE(A1063,"-",LEFT(C1063),"-",IF(A1062&lt;&gt;A1063,1,IF(C1062=C1063,RIGHT(AB1062)+1,1))))</f>
        <v>M5-NyO-56a-I-9</v>
      </c>
      <c r="AC1063" s="8" t="str">
        <f aca="false">CONCATENATE(AB1063,"-BR")</f>
        <v>M5-NyO-56a-I-9-BR</v>
      </c>
      <c r="AD1063" s="5" t="s">
        <v>46</v>
      </c>
      <c r="AE1063" s="5"/>
      <c r="AF1063" s="5" t="s">
        <v>47</v>
      </c>
    </row>
    <row r="1064" customFormat="false" ht="75" hidden="false" customHeight="true" outlineLevel="0" collapsed="false">
      <c r="A1064" s="5" t="s">
        <v>6217</v>
      </c>
      <c r="B1064" s="6" t="s">
        <v>6218</v>
      </c>
      <c r="C1064" s="5" t="s">
        <v>34</v>
      </c>
      <c r="D1064" s="5" t="s">
        <v>35</v>
      </c>
      <c r="E1064" s="5"/>
      <c r="F1064" s="6" t="s">
        <v>6254</v>
      </c>
      <c r="G1064" s="6"/>
      <c r="H1064" s="6"/>
      <c r="I1064" s="11" t="s">
        <v>38</v>
      </c>
      <c r="J1064" s="5" t="s">
        <v>52</v>
      </c>
      <c r="K1064" s="9" t="s">
        <v>6236</v>
      </c>
      <c r="L1064" s="6" t="s">
        <v>5639</v>
      </c>
      <c r="M1064" s="11" t="s">
        <v>41</v>
      </c>
      <c r="N1064" s="6" t="s">
        <v>6237</v>
      </c>
      <c r="O1064" s="6" t="s">
        <v>6255</v>
      </c>
      <c r="P1064" s="8"/>
      <c r="Q1064" s="5"/>
      <c r="R1064" s="8"/>
      <c r="S1064" s="8"/>
      <c r="T1064" s="8"/>
      <c r="U1064" s="8"/>
      <c r="V1064" s="8"/>
      <c r="W1064" s="8"/>
      <c r="X1064" s="8"/>
      <c r="Y1064" s="5" t="s">
        <v>4093</v>
      </c>
      <c r="Z1064" s="10" t="str">
        <f aca="false">REPLACE(AA1064,SEARCH("M5-",AA1064),LEN(AB1064),AC1064)</f>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4" s="6" t="s">
        <v>6256</v>
      </c>
      <c r="AB1064" s="8" t="str">
        <f aca="false">IF(D1064&lt;&gt;"No hacer",CONCATENATE(A1064,"-",LEFT(C1064),"-",IF(A1063&lt;&gt;A1064,1,IF(C1063=C1064,RIGHT(AB1063)+1,1))))</f>
        <v>M5-NyO-56a-I-10</v>
      </c>
      <c r="AC1064" s="8" t="str">
        <f aca="false">CONCATENATE(AB1064,"-BR")</f>
        <v>M5-NyO-56a-I-10-BR</v>
      </c>
      <c r="AD1064" s="5" t="s">
        <v>46</v>
      </c>
      <c r="AE1064" s="5"/>
      <c r="AF1064" s="5" t="s">
        <v>47</v>
      </c>
    </row>
    <row r="1065" customFormat="false" ht="75" hidden="false" customHeight="true" outlineLevel="0" collapsed="false">
      <c r="A1065" s="5" t="s">
        <v>6257</v>
      </c>
      <c r="B1065" s="6" t="s">
        <v>6258</v>
      </c>
      <c r="C1065" s="5" t="s">
        <v>34</v>
      </c>
      <c r="D1065" s="5" t="s">
        <v>35</v>
      </c>
      <c r="E1065" s="5"/>
      <c r="F1065" s="6" t="s">
        <v>6259</v>
      </c>
      <c r="G1065" s="6"/>
      <c r="H1065" s="6"/>
      <c r="I1065" s="11" t="s">
        <v>38</v>
      </c>
      <c r="J1065" s="5" t="s">
        <v>297</v>
      </c>
      <c r="K1065" s="8" t="s">
        <v>6260</v>
      </c>
      <c r="L1065" s="7" t="s">
        <v>6261</v>
      </c>
      <c r="M1065" s="11" t="s">
        <v>41</v>
      </c>
      <c r="N1065" s="6" t="s">
        <v>6237</v>
      </c>
      <c r="O1065" s="7" t="s">
        <v>6262</v>
      </c>
      <c r="P1065" s="6" t="s">
        <v>6263</v>
      </c>
      <c r="Q1065" s="5"/>
      <c r="R1065" s="8"/>
      <c r="S1065" s="8"/>
      <c r="T1065" s="8"/>
      <c r="U1065" s="8"/>
      <c r="V1065" s="8"/>
      <c r="W1065" s="8"/>
      <c r="X1065" s="8"/>
      <c r="Y1065" s="5" t="s">
        <v>4093</v>
      </c>
      <c r="Z1065" s="10" t="str">
        <f aca="false">REPLACE(AA1065,SEARCH("M5-",AA1065),LEN(AB1065),AC1065)</f>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AA1065" s="6" t="s">
        <v>6264</v>
      </c>
      <c r="AB1065" s="8" t="str">
        <f aca="false">IF(D1065&lt;&gt;"No hacer",CONCATENATE(A1065,"-",LEFT(C1065),"-",IF(A1064&lt;&gt;A1065,1,IF(C1064=C1065,RIGHT(AB1064)+1,1))))</f>
        <v>M5-NyO-36b-I-1</v>
      </c>
      <c r="AC1065" s="8" t="str">
        <f aca="false">CONCATENATE(AB1065,"-BR")</f>
        <v>M5-NyO-36b-I-1-BR</v>
      </c>
      <c r="AD1065" s="5" t="s">
        <v>46</v>
      </c>
      <c r="AE1065" s="5"/>
      <c r="AF1065" s="5" t="s">
        <v>47</v>
      </c>
    </row>
    <row r="1066" customFormat="false" ht="75" hidden="false" customHeight="true" outlineLevel="0" collapsed="false">
      <c r="A1066" s="5" t="s">
        <v>6257</v>
      </c>
      <c r="B1066" s="6" t="s">
        <v>6258</v>
      </c>
      <c r="C1066" s="5" t="s">
        <v>48</v>
      </c>
      <c r="D1066" s="5" t="s">
        <v>35</v>
      </c>
      <c r="E1066" s="5"/>
      <c r="F1066" s="6" t="s">
        <v>6265</v>
      </c>
      <c r="G1066" s="6"/>
      <c r="H1066" s="6"/>
      <c r="I1066" s="11" t="s">
        <v>38</v>
      </c>
      <c r="J1066" s="5" t="s">
        <v>52</v>
      </c>
      <c r="K1066" s="9" t="s">
        <v>6266</v>
      </c>
      <c r="L1066" s="6" t="s">
        <v>5639</v>
      </c>
      <c r="M1066" s="11" t="s">
        <v>41</v>
      </c>
      <c r="N1066" s="6" t="s">
        <v>6237</v>
      </c>
      <c r="O1066" s="6" t="s">
        <v>6267</v>
      </c>
      <c r="P1066" s="8"/>
      <c r="Q1066" s="5"/>
      <c r="R1066" s="8"/>
      <c r="S1066" s="8"/>
      <c r="T1066" s="8"/>
      <c r="U1066" s="8"/>
      <c r="V1066" s="8"/>
      <c r="W1066" s="8"/>
      <c r="X1066" s="8"/>
      <c r="Y1066" s="5" t="s">
        <v>4093</v>
      </c>
      <c r="Z1066" s="10" t="str">
        <f aca="false">REPLACE(AA1066,SEARCH("M5-",AA1066),LEN(AB1066),AC1066)</f>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AA1066" s="6" t="s">
        <v>6268</v>
      </c>
      <c r="AB1066" s="8" t="str">
        <f aca="false">IF(D1066&lt;&gt;"No hacer",CONCATENATE(A1066,"-",LEFT(C1066),"-",IF(A1065&lt;&gt;A1066,1,IF(C1065=C1066,RIGHT(AB1065)+1,1))))</f>
        <v>M5-NyO-36b-E-1</v>
      </c>
      <c r="AC1066" s="8" t="str">
        <f aca="false">CONCATENATE(AB1066,"-BR")</f>
        <v>M5-NyO-36b-E-1-BR</v>
      </c>
      <c r="AD1066" s="5" t="s">
        <v>46</v>
      </c>
      <c r="AE1066" s="5"/>
      <c r="AF1066" s="5" t="s">
        <v>47</v>
      </c>
    </row>
    <row r="1067" customFormat="false" ht="75" hidden="false" customHeight="true" outlineLevel="0" collapsed="false">
      <c r="A1067" s="5" t="s">
        <v>6269</v>
      </c>
      <c r="B1067" s="6" t="s">
        <v>6270</v>
      </c>
      <c r="C1067" s="5" t="s">
        <v>34</v>
      </c>
      <c r="D1067" s="5" t="s">
        <v>35</v>
      </c>
      <c r="E1067" s="5"/>
      <c r="F1067" s="6" t="s">
        <v>6271</v>
      </c>
      <c r="G1067" s="6"/>
      <c r="H1067" s="6"/>
      <c r="I1067" s="11" t="s">
        <v>38</v>
      </c>
      <c r="J1067" s="5" t="s">
        <v>297</v>
      </c>
      <c r="K1067" s="6" t="s">
        <v>6272</v>
      </c>
      <c r="L1067" s="7" t="s">
        <v>6273</v>
      </c>
      <c r="M1067" s="11" t="s">
        <v>41</v>
      </c>
      <c r="N1067" s="6" t="s">
        <v>6274</v>
      </c>
      <c r="O1067" s="6" t="s">
        <v>6275</v>
      </c>
      <c r="P1067" s="8"/>
      <c r="Q1067" s="5"/>
      <c r="R1067" s="8"/>
      <c r="S1067" s="8"/>
      <c r="T1067" s="8"/>
      <c r="U1067" s="8"/>
      <c r="V1067" s="8"/>
      <c r="W1067" s="8"/>
      <c r="X1067" s="8"/>
      <c r="Y1067" s="5" t="s">
        <v>4093</v>
      </c>
      <c r="Z1067" s="10" t="str">
        <f aca="false">REPLACE(AA1067,SEARCH("M5-",AA1067),LEN(AB1067),AC1067)</f>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AA1067" s="6" t="s">
        <v>6276</v>
      </c>
      <c r="AB1067" s="8" t="str">
        <f aca="false">IF(D1067&lt;&gt;"No hacer",CONCATENATE(A1067,"-",LEFT(C1067),"-",IF(A1066&lt;&gt;A1067,1,IF(C1066=C1067,RIGHT(AB1066)+1,1))))</f>
        <v>M5-NyO-36c-I-1</v>
      </c>
      <c r="AC1067" s="8" t="str">
        <f aca="false">CONCATENATE(AB1067,"-BR")</f>
        <v>M5-NyO-36c-I-1-BR</v>
      </c>
      <c r="AD1067" s="5" t="s">
        <v>46</v>
      </c>
      <c r="AE1067" s="5"/>
      <c r="AF1067" s="5" t="s">
        <v>47</v>
      </c>
    </row>
    <row r="1068" customFormat="false" ht="75" hidden="false" customHeight="true" outlineLevel="0" collapsed="false">
      <c r="A1068" s="5" t="s">
        <v>6269</v>
      </c>
      <c r="B1068" s="6" t="s">
        <v>6270</v>
      </c>
      <c r="C1068" s="5" t="s">
        <v>48</v>
      </c>
      <c r="D1068" s="5" t="s">
        <v>35</v>
      </c>
      <c r="E1068" s="5"/>
      <c r="F1068" s="6" t="s">
        <v>6277</v>
      </c>
      <c r="G1068" s="6"/>
      <c r="H1068" s="6"/>
      <c r="I1068" s="11" t="s">
        <v>38</v>
      </c>
      <c r="J1068" s="5" t="s">
        <v>52</v>
      </c>
      <c r="K1068" s="6" t="s">
        <v>6272</v>
      </c>
      <c r="L1068" s="6" t="s">
        <v>6278</v>
      </c>
      <c r="M1068" s="5" t="s">
        <v>41</v>
      </c>
      <c r="N1068" s="6" t="s">
        <v>6274</v>
      </c>
      <c r="O1068" s="7" t="s">
        <v>6275</v>
      </c>
      <c r="P1068" s="6"/>
      <c r="Q1068" s="6"/>
      <c r="R1068" s="6"/>
      <c r="S1068" s="6"/>
      <c r="T1068" s="6"/>
      <c r="U1068" s="6"/>
      <c r="V1068" s="6"/>
      <c r="W1068" s="6"/>
      <c r="X1068" s="6"/>
      <c r="Y1068" s="5" t="s">
        <v>4093</v>
      </c>
      <c r="Z1068" s="10" t="str">
        <f aca="false">REPLACE(AA1068,SEARCH("M5-",AA1068),LEN(AB1068),AC1068)</f>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AA1068" s="6" t="s">
        <v>6279</v>
      </c>
      <c r="AB1068" s="8" t="str">
        <f aca="false">IF(D1068&lt;&gt;"No hacer",CONCATENATE(A1068,"-",LEFT(C1068),"-",IF(A1067&lt;&gt;A1068,1,IF(C1067=C1068,RIGHT(AB1067)+1,1))))</f>
        <v>M5-NyO-36c-E-1</v>
      </c>
      <c r="AC1068" s="8" t="str">
        <f aca="false">CONCATENATE(AB1068,"-BR")</f>
        <v>M5-NyO-36c-E-1-BR</v>
      </c>
      <c r="AD1068" s="5" t="s">
        <v>46</v>
      </c>
      <c r="AE1068" s="5"/>
      <c r="AF1068" s="5" t="s">
        <v>47</v>
      </c>
    </row>
    <row r="1069" customFormat="false" ht="75" hidden="false" customHeight="true" outlineLevel="0" collapsed="false">
      <c r="A1069" s="5" t="s">
        <v>6269</v>
      </c>
      <c r="B1069" s="6" t="s">
        <v>6270</v>
      </c>
      <c r="C1069" s="5" t="s">
        <v>58</v>
      </c>
      <c r="D1069" s="5" t="s">
        <v>35</v>
      </c>
      <c r="E1069" s="5"/>
      <c r="F1069" s="6" t="s">
        <v>6280</v>
      </c>
      <c r="G1069" s="6"/>
      <c r="H1069" s="6"/>
      <c r="I1069" s="11" t="s">
        <v>38</v>
      </c>
      <c r="J1069" s="5" t="s">
        <v>52</v>
      </c>
      <c r="K1069" s="7" t="s">
        <v>6281</v>
      </c>
      <c r="L1069" s="7" t="s">
        <v>6282</v>
      </c>
      <c r="M1069" s="5" t="s">
        <v>63</v>
      </c>
      <c r="N1069" s="6"/>
      <c r="O1069" s="6"/>
      <c r="P1069" s="6"/>
      <c r="Q1069" s="6"/>
      <c r="R1069" s="6"/>
      <c r="S1069" s="6" t="s">
        <v>6283</v>
      </c>
      <c r="T1069" s="6" t="s">
        <v>6284</v>
      </c>
      <c r="U1069" s="6" t="s">
        <v>6285</v>
      </c>
      <c r="V1069" s="6"/>
      <c r="W1069" s="6"/>
      <c r="X1069" s="6"/>
      <c r="Y1069" s="5" t="s">
        <v>4093</v>
      </c>
      <c r="Z1069" s="10" t="str">
        <f aca="false">REPLACE(AA1069,SEARCH("M5-",AA1069),LEN(AB1069),AC1069)</f>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69" s="6" t="s">
        <v>6286</v>
      </c>
      <c r="AB1069" s="8" t="str">
        <f aca="false">IF(D1069&lt;&gt;"No hacer",CONCATENATE(A1069,"-",LEFT(C1069),"-",IF(A1068&lt;&gt;A1069,1,IF(C1068=C1069,RIGHT(AB1068)+1,1))))</f>
        <v>M5-NyO-36c-A-1</v>
      </c>
      <c r="AC1069" s="8" t="str">
        <f aca="false">CONCATENATE(AB1069,"-BR")</f>
        <v>M5-NyO-36c-A-1-BR</v>
      </c>
      <c r="AD1069" s="5" t="s">
        <v>46</v>
      </c>
      <c r="AE1069" s="5"/>
      <c r="AF1069" s="5" t="s">
        <v>47</v>
      </c>
    </row>
    <row r="1070" customFormat="false" ht="75" hidden="false" customHeight="true" outlineLevel="0" collapsed="false">
      <c r="A1070" s="5" t="s">
        <v>6269</v>
      </c>
      <c r="B1070" s="6" t="s">
        <v>6270</v>
      </c>
      <c r="C1070" s="5" t="s">
        <v>58</v>
      </c>
      <c r="D1070" s="5" t="s">
        <v>35</v>
      </c>
      <c r="E1070" s="5"/>
      <c r="F1070" s="6" t="s">
        <v>6287</v>
      </c>
      <c r="G1070" s="6"/>
      <c r="H1070" s="6"/>
      <c r="I1070" s="5" t="s">
        <v>38</v>
      </c>
      <c r="J1070" s="5" t="s">
        <v>52</v>
      </c>
      <c r="K1070" s="7" t="s">
        <v>6281</v>
      </c>
      <c r="L1070" s="7" t="s">
        <v>6282</v>
      </c>
      <c r="M1070" s="5" t="s">
        <v>63</v>
      </c>
      <c r="N1070" s="6"/>
      <c r="O1070" s="6"/>
      <c r="P1070" s="6"/>
      <c r="Q1070" s="6"/>
      <c r="R1070" s="6"/>
      <c r="S1070" s="6" t="s">
        <v>6288</v>
      </c>
      <c r="T1070" s="6" t="s">
        <v>6284</v>
      </c>
      <c r="U1070" s="6" t="s">
        <v>6289</v>
      </c>
      <c r="V1070" s="6"/>
      <c r="W1070" s="6"/>
      <c r="X1070" s="6"/>
      <c r="Y1070" s="5" t="s">
        <v>4093</v>
      </c>
      <c r="Z1070" s="10" t="str">
        <f aca="false">REPLACE(AA1070,SEARCH("M5-",AA1070),LEN(AB1070),AC1070)</f>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0" s="6" t="s">
        <v>6290</v>
      </c>
      <c r="AB1070" s="8" t="str">
        <f aca="false">IF(D1070&lt;&gt;"No hacer",CONCATENATE(A1070,"-",LEFT(C1070),"-",IF(A1069&lt;&gt;A1070,1,IF(C1069=C1070,RIGHT(AB1069)+1,1))))</f>
        <v>M5-NyO-36c-A-2</v>
      </c>
      <c r="AC1070" s="8" t="str">
        <f aca="false">CONCATENATE(AB1070,"-BR")</f>
        <v>M5-NyO-36c-A-2-BR</v>
      </c>
      <c r="AD1070" s="5" t="s">
        <v>46</v>
      </c>
      <c r="AE1070" s="5"/>
      <c r="AF1070" s="5" t="s">
        <v>47</v>
      </c>
    </row>
    <row r="1071" customFormat="false" ht="75" hidden="false" customHeight="true" outlineLevel="0" collapsed="false">
      <c r="A1071" s="5" t="s">
        <v>6269</v>
      </c>
      <c r="B1071" s="6" t="s">
        <v>6270</v>
      </c>
      <c r="C1071" s="5" t="s">
        <v>58</v>
      </c>
      <c r="D1071" s="5" t="s">
        <v>35</v>
      </c>
      <c r="E1071" s="5"/>
      <c r="F1071" s="6" t="s">
        <v>6291</v>
      </c>
      <c r="G1071" s="6"/>
      <c r="H1071" s="6"/>
      <c r="I1071" s="11" t="s">
        <v>38</v>
      </c>
      <c r="J1071" s="5" t="s">
        <v>52</v>
      </c>
      <c r="K1071" s="7" t="s">
        <v>6281</v>
      </c>
      <c r="L1071" s="7" t="s">
        <v>6282</v>
      </c>
      <c r="M1071" s="5" t="s">
        <v>63</v>
      </c>
      <c r="N1071" s="6"/>
      <c r="O1071" s="6"/>
      <c r="P1071" s="6"/>
      <c r="Q1071" s="6"/>
      <c r="R1071" s="6"/>
      <c r="S1071" s="6" t="s">
        <v>6292</v>
      </c>
      <c r="T1071" s="6" t="s">
        <v>6284</v>
      </c>
      <c r="U1071" s="6" t="s">
        <v>6293</v>
      </c>
      <c r="V1071" s="6"/>
      <c r="W1071" s="6"/>
      <c r="X1071" s="6"/>
      <c r="Y1071" s="5" t="s">
        <v>4093</v>
      </c>
      <c r="Z1071" s="10" t="str">
        <f aca="false">REPLACE(AA1071,SEARCH("M5-",AA1071),LEN(AB1071),AC1071)</f>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1" s="6" t="s">
        <v>6294</v>
      </c>
      <c r="AB1071" s="8" t="str">
        <f aca="false">IF(D1071&lt;&gt;"No hacer",CONCATENATE(A1071,"-",LEFT(C1071),"-",IF(A1070&lt;&gt;A1071,1,IF(C1070=C1071,RIGHT(AB1070)+1,1))))</f>
        <v>M5-NyO-36c-A-3</v>
      </c>
      <c r="AC1071" s="8" t="str">
        <f aca="false">CONCATENATE(AB1071,"-BR")</f>
        <v>M5-NyO-36c-A-3-BR</v>
      </c>
      <c r="AD1071" s="5" t="s">
        <v>46</v>
      </c>
      <c r="AE1071" s="5"/>
      <c r="AF1071" s="5" t="s">
        <v>47</v>
      </c>
    </row>
    <row r="1072" customFormat="false" ht="75" hidden="false" customHeight="true" outlineLevel="0" collapsed="false">
      <c r="A1072" s="5" t="s">
        <v>6269</v>
      </c>
      <c r="B1072" s="6" t="s">
        <v>6270</v>
      </c>
      <c r="C1072" s="5" t="s">
        <v>58</v>
      </c>
      <c r="D1072" s="5" t="s">
        <v>35</v>
      </c>
      <c r="E1072" s="5"/>
      <c r="F1072" s="6" t="s">
        <v>6295</v>
      </c>
      <c r="G1072" s="6"/>
      <c r="H1072" s="6"/>
      <c r="I1072" s="11" t="s">
        <v>38</v>
      </c>
      <c r="J1072" s="5" t="s">
        <v>52</v>
      </c>
      <c r="K1072" s="7" t="s">
        <v>6281</v>
      </c>
      <c r="L1072" s="7" t="s">
        <v>6282</v>
      </c>
      <c r="M1072" s="5" t="s">
        <v>63</v>
      </c>
      <c r="N1072" s="6"/>
      <c r="O1072" s="6"/>
      <c r="P1072" s="6"/>
      <c r="Q1072" s="6"/>
      <c r="R1072" s="6"/>
      <c r="S1072" s="6" t="s">
        <v>6296</v>
      </c>
      <c r="T1072" s="6" t="s">
        <v>6284</v>
      </c>
      <c r="U1072" s="6" t="s">
        <v>6297</v>
      </c>
      <c r="V1072" s="6"/>
      <c r="W1072" s="6"/>
      <c r="X1072" s="6"/>
      <c r="Y1072" s="5" t="s">
        <v>4093</v>
      </c>
      <c r="Z1072" s="10" t="str">
        <f aca="false">REPLACE(AA1072,SEARCH("M5-",AA1072),LEN(AB1072),AC1072)</f>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2" s="6" t="s">
        <v>6298</v>
      </c>
      <c r="AB1072" s="8" t="str">
        <f aca="false">IF(D1072&lt;&gt;"No hacer",CONCATENATE(A1072,"-",LEFT(C1072),"-",IF(A1071&lt;&gt;A1072,1,IF(C1071=C1072,RIGHT(AB1071)+1,1))))</f>
        <v>M5-NyO-36c-A-4</v>
      </c>
      <c r="AC1072" s="8" t="str">
        <f aca="false">CONCATENATE(AB1072,"-BR")</f>
        <v>M5-NyO-36c-A-4-BR</v>
      </c>
      <c r="AD1072" s="5" t="s">
        <v>46</v>
      </c>
      <c r="AE1072" s="5"/>
      <c r="AF1072" s="5" t="s">
        <v>47</v>
      </c>
    </row>
    <row r="1073" customFormat="false" ht="75" hidden="false" customHeight="true" outlineLevel="0" collapsed="false">
      <c r="A1073" s="5" t="s">
        <v>6269</v>
      </c>
      <c r="B1073" s="6" t="s">
        <v>6270</v>
      </c>
      <c r="C1073" s="5" t="s">
        <v>58</v>
      </c>
      <c r="D1073" s="5" t="s">
        <v>35</v>
      </c>
      <c r="E1073" s="5"/>
      <c r="F1073" s="6" t="s">
        <v>6299</v>
      </c>
      <c r="G1073" s="6"/>
      <c r="H1073" s="6"/>
      <c r="I1073" s="11" t="s">
        <v>38</v>
      </c>
      <c r="J1073" s="5" t="s">
        <v>52</v>
      </c>
      <c r="K1073" s="7" t="s">
        <v>6281</v>
      </c>
      <c r="L1073" s="7" t="s">
        <v>6282</v>
      </c>
      <c r="M1073" s="5" t="s">
        <v>63</v>
      </c>
      <c r="N1073" s="6"/>
      <c r="O1073" s="6"/>
      <c r="P1073" s="6"/>
      <c r="Q1073" s="6"/>
      <c r="R1073" s="6"/>
      <c r="S1073" s="6" t="s">
        <v>6300</v>
      </c>
      <c r="T1073" s="6" t="s">
        <v>6284</v>
      </c>
      <c r="U1073" s="6" t="s">
        <v>6301</v>
      </c>
      <c r="V1073" s="6"/>
      <c r="W1073" s="6"/>
      <c r="X1073" s="6"/>
      <c r="Y1073" s="5" t="s">
        <v>4093</v>
      </c>
      <c r="Z1073" s="10" t="str">
        <f aca="false">REPLACE(AA1073,SEARCH("M5-",AA1073),LEN(AB1073),AC1073)</f>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AA1073" s="6" t="s">
        <v>6302</v>
      </c>
      <c r="AB1073" s="8" t="str">
        <f aca="false">IF(D1073&lt;&gt;"No hacer",CONCATENATE(A1073,"-",LEFT(C1073),"-",IF(A1072&lt;&gt;A1073,1,IF(C1072=C1073,RIGHT(AB1072)+1,1))))</f>
        <v>M5-NyO-36c-A-5</v>
      </c>
      <c r="AC1073" s="8" t="str">
        <f aca="false">CONCATENATE(AB1073,"-BR")</f>
        <v>M5-NyO-36c-A-5-BR</v>
      </c>
      <c r="AD1073" s="5" t="s">
        <v>46</v>
      </c>
      <c r="AE1073" s="5"/>
      <c r="AF1073" s="5" t="s">
        <v>47</v>
      </c>
    </row>
    <row r="1074" customFormat="false" ht="75" hidden="false" customHeight="true" outlineLevel="0" collapsed="false">
      <c r="A1074" s="5" t="s">
        <v>6303</v>
      </c>
      <c r="B1074" s="6" t="s">
        <v>6304</v>
      </c>
      <c r="C1074" s="5" t="s">
        <v>34</v>
      </c>
      <c r="D1074" s="5" t="s">
        <v>35</v>
      </c>
      <c r="E1074" s="5"/>
      <c r="F1074" s="6" t="s">
        <v>6305</v>
      </c>
      <c r="G1074" s="6"/>
      <c r="H1074" s="6"/>
      <c r="I1074" s="5" t="s">
        <v>38</v>
      </c>
      <c r="J1074" s="5" t="s">
        <v>297</v>
      </c>
      <c r="K1074" s="6" t="s">
        <v>6306</v>
      </c>
      <c r="L1074" s="6" t="s">
        <v>6307</v>
      </c>
      <c r="M1074" s="5" t="s">
        <v>41</v>
      </c>
      <c r="N1074" s="6" t="s">
        <v>6308</v>
      </c>
      <c r="O1074" s="6" t="s">
        <v>6309</v>
      </c>
      <c r="P1074" s="8"/>
      <c r="Q1074" s="5"/>
      <c r="R1074" s="8"/>
      <c r="S1074" s="8"/>
      <c r="T1074" s="8"/>
      <c r="U1074" s="8"/>
      <c r="V1074" s="8"/>
      <c r="W1074" s="8"/>
      <c r="X1074" s="8"/>
      <c r="Y1074" s="5" t="s">
        <v>4093</v>
      </c>
      <c r="Z1074" s="10" t="str">
        <f aca="false">REPLACE(AA1074,SEARCH("M5-",AA1074),LEN(AB1074),AC1074)</f>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AA1074" s="6" t="s">
        <v>6310</v>
      </c>
      <c r="AB1074" s="8" t="str">
        <f aca="false">IF(D1074&lt;&gt;"No hacer",CONCATENATE(A1074,"-",LEFT(C1074),"-",IF(A1073&lt;&gt;A1074,1,IF(C1073=C1074,RIGHT(AB1073)+1,1))))</f>
        <v>M5-NyO-55a-I-1</v>
      </c>
      <c r="AC1074" s="8" t="str">
        <f aca="false">CONCATENATE(AB1074,"-BR")</f>
        <v>M5-NyO-55a-I-1-BR</v>
      </c>
      <c r="AD1074" s="5" t="s">
        <v>46</v>
      </c>
      <c r="AE1074" s="5"/>
      <c r="AF1074" s="5" t="s">
        <v>47</v>
      </c>
    </row>
    <row r="1075" customFormat="false" ht="75" hidden="false" customHeight="true" outlineLevel="0" collapsed="false">
      <c r="A1075" s="5" t="s">
        <v>6303</v>
      </c>
      <c r="B1075" s="6" t="s">
        <v>6304</v>
      </c>
      <c r="C1075" s="5" t="s">
        <v>34</v>
      </c>
      <c r="D1075" s="5" t="s">
        <v>35</v>
      </c>
      <c r="E1075" s="5"/>
      <c r="F1075" s="6" t="s">
        <v>6311</v>
      </c>
      <c r="G1075" s="6"/>
      <c r="H1075" s="6" t="s">
        <v>6312</v>
      </c>
      <c r="I1075" s="5" t="s">
        <v>38</v>
      </c>
      <c r="J1075" s="5" t="s">
        <v>239</v>
      </c>
      <c r="K1075" s="6" t="s">
        <v>6313</v>
      </c>
      <c r="L1075" s="6" t="s">
        <v>6314</v>
      </c>
      <c r="M1075" s="5" t="s">
        <v>41</v>
      </c>
      <c r="N1075" s="6" t="s">
        <v>6308</v>
      </c>
      <c r="O1075" s="6" t="s">
        <v>6315</v>
      </c>
      <c r="P1075" s="8"/>
      <c r="Q1075" s="5"/>
      <c r="R1075" s="8"/>
      <c r="S1075" s="8"/>
      <c r="T1075" s="8"/>
      <c r="U1075" s="8"/>
      <c r="V1075" s="8"/>
      <c r="W1075" s="8"/>
      <c r="X1075" s="8"/>
      <c r="Y1075" s="5" t="s">
        <v>4093</v>
      </c>
      <c r="Z1075" s="10" t="str">
        <f aca="false">REPLACE(AA1075,SEARCH("M5-",AA1075),LEN(AB1075),AC1075)</f>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AA1075" s="6" t="s">
        <v>6316</v>
      </c>
      <c r="AB1075" s="8" t="str">
        <f aca="false">IF(D1075&lt;&gt;"No hacer",CONCATENATE(A1075,"-",LEFT(C1075),"-",IF(A1074&lt;&gt;A1075,1,IF(C1074=C1075,RIGHT(AB1074)+1,1))))</f>
        <v>M5-NyO-55a-I-2</v>
      </c>
      <c r="AC1075" s="8" t="str">
        <f aca="false">CONCATENATE(AB1075,"-BR")</f>
        <v>M5-NyO-55a-I-2-BR</v>
      </c>
      <c r="AD1075" s="5" t="s">
        <v>46</v>
      </c>
      <c r="AE1075" s="5"/>
      <c r="AF1075" s="5" t="s">
        <v>47</v>
      </c>
    </row>
    <row r="1076" customFormat="false" ht="75" hidden="false" customHeight="true" outlineLevel="0" collapsed="false">
      <c r="A1076" s="5" t="s">
        <v>6303</v>
      </c>
      <c r="B1076" s="6" t="s">
        <v>6304</v>
      </c>
      <c r="C1076" s="5" t="s">
        <v>34</v>
      </c>
      <c r="D1076" s="5" t="s">
        <v>35</v>
      </c>
      <c r="E1076" s="5"/>
      <c r="F1076" s="6" t="s">
        <v>6311</v>
      </c>
      <c r="G1076" s="6"/>
      <c r="H1076" s="6" t="s">
        <v>6312</v>
      </c>
      <c r="I1076" s="5" t="s">
        <v>38</v>
      </c>
      <c r="J1076" s="5" t="s">
        <v>239</v>
      </c>
      <c r="K1076" s="6" t="s">
        <v>6313</v>
      </c>
      <c r="L1076" s="6" t="s">
        <v>6317</v>
      </c>
      <c r="M1076" s="5" t="s">
        <v>41</v>
      </c>
      <c r="N1076" s="6" t="s">
        <v>6308</v>
      </c>
      <c r="O1076" s="6" t="s">
        <v>6315</v>
      </c>
      <c r="P1076" s="8"/>
      <c r="Q1076" s="5"/>
      <c r="R1076" s="8"/>
      <c r="S1076" s="8"/>
      <c r="T1076" s="8"/>
      <c r="U1076" s="8"/>
      <c r="V1076" s="8"/>
      <c r="W1076" s="8"/>
      <c r="X1076" s="8"/>
      <c r="Y1076" s="5" t="s">
        <v>4093</v>
      </c>
      <c r="Z1076" s="10" t="str">
        <f aca="false">REPLACE(AA1076,SEARCH("M5-",AA1076),LEN(AB1076),AC1076)</f>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AA1076" s="6" t="s">
        <v>6318</v>
      </c>
      <c r="AB1076" s="8" t="str">
        <f aca="false">IF(D1076&lt;&gt;"No hacer",CONCATENATE(A1076,"-",LEFT(C1076),"-",IF(A1075&lt;&gt;A1076,1,IF(C1075=C1076,RIGHT(AB1075)+1,1))))</f>
        <v>M5-NyO-55a-I-3</v>
      </c>
      <c r="AC1076" s="8" t="str">
        <f aca="false">CONCATENATE(AB1076,"-BR")</f>
        <v>M5-NyO-55a-I-3-BR</v>
      </c>
      <c r="AD1076" s="5" t="s">
        <v>46</v>
      </c>
      <c r="AE1076" s="5"/>
      <c r="AF1076" s="5" t="s">
        <v>47</v>
      </c>
    </row>
    <row r="1077" customFormat="false" ht="75" hidden="false" customHeight="true" outlineLevel="0" collapsed="false">
      <c r="A1077" s="5" t="s">
        <v>6319</v>
      </c>
      <c r="B1077" s="6" t="s">
        <v>6320</v>
      </c>
      <c r="C1077" s="5" t="s">
        <v>34</v>
      </c>
      <c r="D1077" s="5" t="s">
        <v>35</v>
      </c>
      <c r="E1077" s="5"/>
      <c r="F1077" s="6" t="s">
        <v>6321</v>
      </c>
      <c r="G1077" s="6"/>
      <c r="H1077" s="6"/>
      <c r="I1077" s="11" t="s">
        <v>38</v>
      </c>
      <c r="J1077" s="5" t="s">
        <v>297</v>
      </c>
      <c r="K1077" s="6" t="s">
        <v>6322</v>
      </c>
      <c r="L1077" s="6" t="s">
        <v>6323</v>
      </c>
      <c r="M1077" s="5" t="s">
        <v>41</v>
      </c>
      <c r="N1077" s="6" t="s">
        <v>6324</v>
      </c>
      <c r="O1077" s="6" t="s">
        <v>6325</v>
      </c>
      <c r="P1077" s="6" t="s">
        <v>6326</v>
      </c>
      <c r="Q1077" s="5"/>
      <c r="R1077" s="8"/>
      <c r="S1077" s="8"/>
      <c r="T1077" s="8"/>
      <c r="U1077" s="8"/>
      <c r="V1077" s="8"/>
      <c r="W1077" s="8"/>
      <c r="X1077" s="8"/>
      <c r="Y1077" s="5" t="s">
        <v>4093</v>
      </c>
      <c r="Z1077" s="10" t="str">
        <f aca="false">REPLACE(AA1077,SEARCH("M5-",AA1077),LEN(AB1077),AC1077)</f>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AA1077" s="8" t="s">
        <v>6327</v>
      </c>
      <c r="AB1077" s="8" t="str">
        <f aca="false">IF(D1077&lt;&gt;"No hacer",CONCATENATE(A1077,"-",LEFT(C1077),"-",IF(A1076&lt;&gt;A1077,1,IF(C1076=C1077,RIGHT(AB1076)+1,1))))</f>
        <v>M5-NyO-37a-I-1</v>
      </c>
      <c r="AC1077" s="8" t="str">
        <f aca="false">CONCATENATE(AB1077,"-BR")</f>
        <v>M5-NyO-37a-I-1-BR</v>
      </c>
      <c r="AD1077" s="5" t="s">
        <v>46</v>
      </c>
      <c r="AE1077" s="5"/>
      <c r="AF1077" s="5" t="s">
        <v>47</v>
      </c>
    </row>
    <row r="1078" customFormat="false" ht="75" hidden="false" customHeight="true" outlineLevel="0" collapsed="false">
      <c r="A1078" s="5" t="s">
        <v>6319</v>
      </c>
      <c r="B1078" s="6" t="s">
        <v>6320</v>
      </c>
      <c r="C1078" s="5" t="s">
        <v>48</v>
      </c>
      <c r="D1078" s="5" t="s">
        <v>35</v>
      </c>
      <c r="E1078" s="5"/>
      <c r="F1078" s="6" t="s">
        <v>6328</v>
      </c>
      <c r="G1078" s="6"/>
      <c r="H1078" s="6"/>
      <c r="I1078" s="11" t="s">
        <v>38</v>
      </c>
      <c r="J1078" s="5" t="s">
        <v>52</v>
      </c>
      <c r="K1078" s="6" t="s">
        <v>6329</v>
      </c>
      <c r="L1078" s="6" t="s">
        <v>6330</v>
      </c>
      <c r="M1078" s="5" t="s">
        <v>41</v>
      </c>
      <c r="N1078" s="6" t="s">
        <v>6324</v>
      </c>
      <c r="O1078" s="8" t="s">
        <v>6331</v>
      </c>
      <c r="P1078" s="8" t="s">
        <v>6326</v>
      </c>
      <c r="Q1078" s="5"/>
      <c r="R1078" s="6"/>
      <c r="S1078" s="6"/>
      <c r="T1078" s="6"/>
      <c r="U1078" s="6"/>
      <c r="V1078" s="6"/>
      <c r="W1078" s="8"/>
      <c r="X1078" s="8"/>
      <c r="Y1078" s="5" t="s">
        <v>4093</v>
      </c>
      <c r="Z1078" s="10" t="str">
        <f aca="false">REPLACE(AA1078,SEARCH("M5-",AA1078),LEN(AB1078),AC1078)</f>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AA1078" s="6" t="s">
        <v>6332</v>
      </c>
      <c r="AB1078" s="8" t="str">
        <f aca="false">IF(D1078&lt;&gt;"No hacer",CONCATENATE(A1078,"-",LEFT(C1078),"-",IF(A1077&lt;&gt;A1078,1,IF(C1077=C1078,RIGHT(AB1077)+1,1))))</f>
        <v>M5-NyO-37a-E-1</v>
      </c>
      <c r="AC1078" s="8" t="str">
        <f aca="false">CONCATENATE(AB1078,"-BR")</f>
        <v>M5-NyO-37a-E-1-BR</v>
      </c>
      <c r="AD1078" s="5" t="s">
        <v>46</v>
      </c>
      <c r="AE1078" s="5"/>
      <c r="AF1078" s="5" t="s">
        <v>47</v>
      </c>
    </row>
    <row r="1079" customFormat="false" ht="75" hidden="false" customHeight="true" outlineLevel="0" collapsed="false">
      <c r="A1079" s="5" t="s">
        <v>6319</v>
      </c>
      <c r="B1079" s="6" t="s">
        <v>6320</v>
      </c>
      <c r="C1079" s="5" t="s">
        <v>58</v>
      </c>
      <c r="D1079" s="5" t="s">
        <v>35</v>
      </c>
      <c r="E1079" s="5"/>
      <c r="F1079" s="6" t="s">
        <v>6333</v>
      </c>
      <c r="G1079" s="6"/>
      <c r="H1079" s="6" t="s">
        <v>6334</v>
      </c>
      <c r="I1079" s="11" t="s">
        <v>38</v>
      </c>
      <c r="J1079" s="5" t="s">
        <v>52</v>
      </c>
      <c r="K1079" s="6" t="s">
        <v>6335</v>
      </c>
      <c r="L1079" s="6" t="s">
        <v>6336</v>
      </c>
      <c r="M1079" s="5" t="s">
        <v>63</v>
      </c>
      <c r="N1079" s="8"/>
      <c r="O1079" s="8"/>
      <c r="P1079" s="8"/>
      <c r="Q1079" s="5"/>
      <c r="R1079" s="8"/>
      <c r="S1079" s="8" t="s">
        <v>6337</v>
      </c>
      <c r="T1079" s="8" t="s">
        <v>6338</v>
      </c>
      <c r="U1079" s="8" t="s">
        <v>6339</v>
      </c>
      <c r="V1079" s="8" t="s">
        <v>6340</v>
      </c>
      <c r="W1079" s="8" t="s">
        <v>6341</v>
      </c>
      <c r="X1079" s="8"/>
      <c r="Y1079" s="5" t="s">
        <v>4093</v>
      </c>
      <c r="Z1079" s="10" t="str">
        <f aca="false">REPLACE(AA1079,SEARCH("M5-",AA1079),LEN(AB1079),AC1079)</f>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79" s="8" t="s">
        <v>6342</v>
      </c>
      <c r="AB1079" s="8" t="str">
        <f aca="false">IF(D1079&lt;&gt;"No hacer",CONCATENATE(A1079,"-",LEFT(C1079),"-",IF(A1078&lt;&gt;A1079,1,IF(C1078=C1079,RIGHT(AB1078)+1,1))))</f>
        <v>M5-NyO-37a-A-1</v>
      </c>
      <c r="AC1079" s="8" t="str">
        <f aca="false">CONCATENATE(AB1079,"-BR")</f>
        <v>M5-NyO-37a-A-1-BR</v>
      </c>
      <c r="AD1079" s="5" t="s">
        <v>46</v>
      </c>
      <c r="AE1079" s="5"/>
      <c r="AF1079" s="5" t="s">
        <v>47</v>
      </c>
    </row>
    <row r="1080" customFormat="false" ht="75" hidden="false" customHeight="true" outlineLevel="0" collapsed="false">
      <c r="A1080" s="5" t="s">
        <v>6319</v>
      </c>
      <c r="B1080" s="6" t="s">
        <v>6320</v>
      </c>
      <c r="C1080" s="5" t="s">
        <v>58</v>
      </c>
      <c r="D1080" s="5" t="s">
        <v>35</v>
      </c>
      <c r="E1080" s="5"/>
      <c r="F1080" s="6" t="s">
        <v>6343</v>
      </c>
      <c r="G1080" s="6"/>
      <c r="H1080" s="6" t="s">
        <v>6344</v>
      </c>
      <c r="I1080" s="11" t="s">
        <v>38</v>
      </c>
      <c r="J1080" s="5" t="s">
        <v>52</v>
      </c>
      <c r="K1080" s="6" t="s">
        <v>6335</v>
      </c>
      <c r="L1080" s="6" t="s">
        <v>6336</v>
      </c>
      <c r="M1080" s="5" t="s">
        <v>63</v>
      </c>
      <c r="N1080" s="8"/>
      <c r="O1080" s="8"/>
      <c r="P1080" s="8"/>
      <c r="Q1080" s="5"/>
      <c r="R1080" s="8"/>
      <c r="S1080" s="8" t="s">
        <v>6345</v>
      </c>
      <c r="T1080" s="8" t="s">
        <v>6346</v>
      </c>
      <c r="U1080" s="8" t="s">
        <v>6347</v>
      </c>
      <c r="V1080" s="8" t="s">
        <v>6348</v>
      </c>
      <c r="W1080" s="8" t="s">
        <v>6349</v>
      </c>
      <c r="X1080" s="8"/>
      <c r="Y1080" s="5" t="s">
        <v>4093</v>
      </c>
      <c r="Z1080" s="10" t="str">
        <f aca="false">REPLACE(AA1080,SEARCH("M5-",AA1080),LEN(AB1080),AC1080)</f>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0" s="8" t="s">
        <v>6350</v>
      </c>
      <c r="AB1080" s="8" t="str">
        <f aca="false">IF(D1080&lt;&gt;"No hacer",CONCATENATE(A1080,"-",LEFT(C1080),"-",IF(A1079&lt;&gt;A1080,1,IF(C1079=C1080,RIGHT(AB1079)+1,1))))</f>
        <v>M5-NyO-37a-A-2</v>
      </c>
      <c r="AC1080" s="8" t="str">
        <f aca="false">CONCATENATE(AB1080,"-BR")</f>
        <v>M5-NyO-37a-A-2-BR</v>
      </c>
      <c r="AD1080" s="5" t="s">
        <v>46</v>
      </c>
      <c r="AE1080" s="5"/>
      <c r="AF1080" s="5" t="s">
        <v>47</v>
      </c>
    </row>
    <row r="1081" customFormat="false" ht="75" hidden="false" customHeight="true" outlineLevel="0" collapsed="false">
      <c r="A1081" s="5" t="s">
        <v>6319</v>
      </c>
      <c r="B1081" s="6" t="s">
        <v>6320</v>
      </c>
      <c r="C1081" s="5" t="s">
        <v>58</v>
      </c>
      <c r="D1081" s="5" t="s">
        <v>35</v>
      </c>
      <c r="E1081" s="5"/>
      <c r="F1081" s="6" t="s">
        <v>6351</v>
      </c>
      <c r="G1081" s="6"/>
      <c r="H1081" s="6" t="s">
        <v>6352</v>
      </c>
      <c r="I1081" s="11" t="s">
        <v>38</v>
      </c>
      <c r="J1081" s="5" t="s">
        <v>52</v>
      </c>
      <c r="K1081" s="6" t="s">
        <v>6335</v>
      </c>
      <c r="L1081" s="6" t="s">
        <v>6336</v>
      </c>
      <c r="M1081" s="5" t="s">
        <v>63</v>
      </c>
      <c r="N1081" s="8"/>
      <c r="O1081" s="8"/>
      <c r="P1081" s="8"/>
      <c r="Q1081" s="5"/>
      <c r="R1081" s="8"/>
      <c r="S1081" s="8" t="s">
        <v>6353</v>
      </c>
      <c r="T1081" s="8" t="s">
        <v>6354</v>
      </c>
      <c r="U1081" s="8" t="s">
        <v>6355</v>
      </c>
      <c r="V1081" s="8" t="s">
        <v>6356</v>
      </c>
      <c r="W1081" s="6"/>
      <c r="X1081" s="8"/>
      <c r="Y1081" s="5" t="s">
        <v>4093</v>
      </c>
      <c r="Z1081" s="10" t="str">
        <f aca="false">REPLACE(AA1081,SEARCH("M5-",AA1081),LEN(AB1081),AC1081)</f>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1" s="8" t="s">
        <v>6357</v>
      </c>
      <c r="AB1081" s="8" t="str">
        <f aca="false">IF(D1081&lt;&gt;"No hacer",CONCATENATE(A1081,"-",LEFT(C1081),"-",IF(A1080&lt;&gt;A1081,1,IF(C1080=C1081,RIGHT(AB1080)+1,1))))</f>
        <v>M5-NyO-37a-A-3</v>
      </c>
      <c r="AC1081" s="8" t="str">
        <f aca="false">CONCATENATE(AB1081,"-BR")</f>
        <v>M5-NyO-37a-A-3-BR</v>
      </c>
      <c r="AD1081" s="5" t="s">
        <v>46</v>
      </c>
      <c r="AE1081" s="5"/>
      <c r="AF1081" s="5" t="s">
        <v>47</v>
      </c>
    </row>
    <row r="1082" customFormat="false" ht="75" hidden="false" customHeight="true" outlineLevel="0" collapsed="false">
      <c r="A1082" s="5" t="s">
        <v>6319</v>
      </c>
      <c r="B1082" s="6" t="s">
        <v>6320</v>
      </c>
      <c r="C1082" s="5" t="s">
        <v>58</v>
      </c>
      <c r="D1082" s="5" t="s">
        <v>35</v>
      </c>
      <c r="E1082" s="5"/>
      <c r="F1082" s="6" t="s">
        <v>6358</v>
      </c>
      <c r="G1082" s="6"/>
      <c r="H1082" s="6" t="s">
        <v>6359</v>
      </c>
      <c r="I1082" s="11" t="s">
        <v>38</v>
      </c>
      <c r="J1082" s="5" t="s">
        <v>52</v>
      </c>
      <c r="K1082" s="6" t="s">
        <v>6335</v>
      </c>
      <c r="L1082" s="6" t="s">
        <v>6336</v>
      </c>
      <c r="M1082" s="5" t="s">
        <v>63</v>
      </c>
      <c r="N1082" s="8"/>
      <c r="O1082" s="8"/>
      <c r="P1082" s="8"/>
      <c r="Q1082" s="5"/>
      <c r="R1082" s="8"/>
      <c r="S1082" s="8" t="s">
        <v>6360</v>
      </c>
      <c r="T1082" s="8" t="s">
        <v>6361</v>
      </c>
      <c r="U1082" s="8" t="s">
        <v>6362</v>
      </c>
      <c r="V1082" s="8" t="s">
        <v>6363</v>
      </c>
      <c r="W1082" s="8"/>
      <c r="X1082" s="8"/>
      <c r="Y1082" s="5" t="s">
        <v>4093</v>
      </c>
      <c r="Z1082" s="10" t="str">
        <f aca="false">REPLACE(AA1082,SEARCH("M5-",AA1082),LEN(AB1082),AC1082)</f>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2" s="8" t="s">
        <v>6364</v>
      </c>
      <c r="AB1082" s="8" t="str">
        <f aca="false">IF(D1082&lt;&gt;"No hacer",CONCATENATE(A1082,"-",LEFT(C1082),"-",IF(A1081&lt;&gt;A1082,1,IF(C1081=C1082,RIGHT(AB1081)+1,1))))</f>
        <v>M5-NyO-37a-A-4</v>
      </c>
      <c r="AC1082" s="8" t="str">
        <f aca="false">CONCATENATE(AB1082,"-BR")</f>
        <v>M5-NyO-37a-A-4-BR</v>
      </c>
      <c r="AD1082" s="5" t="s">
        <v>46</v>
      </c>
      <c r="AE1082" s="5"/>
      <c r="AF1082" s="5" t="s">
        <v>47</v>
      </c>
    </row>
    <row r="1083" customFormat="false" ht="75" hidden="false" customHeight="true" outlineLevel="0" collapsed="false">
      <c r="A1083" s="5" t="s">
        <v>6319</v>
      </c>
      <c r="B1083" s="6" t="s">
        <v>6320</v>
      </c>
      <c r="C1083" s="5" t="s">
        <v>58</v>
      </c>
      <c r="D1083" s="5" t="s">
        <v>35</v>
      </c>
      <c r="E1083" s="5"/>
      <c r="F1083" s="7" t="s">
        <v>6365</v>
      </c>
      <c r="G1083" s="7"/>
      <c r="H1083" s="7" t="s">
        <v>6366</v>
      </c>
      <c r="I1083" s="11" t="s">
        <v>38</v>
      </c>
      <c r="J1083" s="5" t="s">
        <v>52</v>
      </c>
      <c r="K1083" s="7" t="s">
        <v>6335</v>
      </c>
      <c r="L1083" s="7" t="s">
        <v>6336</v>
      </c>
      <c r="M1083" s="11" t="s">
        <v>63</v>
      </c>
      <c r="N1083" s="8"/>
      <c r="O1083" s="8"/>
      <c r="P1083" s="8"/>
      <c r="Q1083" s="5"/>
      <c r="R1083" s="8"/>
      <c r="S1083" s="8" t="s">
        <v>6367</v>
      </c>
      <c r="T1083" s="8" t="s">
        <v>6368</v>
      </c>
      <c r="U1083" s="8" t="s">
        <v>6369</v>
      </c>
      <c r="V1083" s="8" t="s">
        <v>6370</v>
      </c>
      <c r="W1083" s="8" t="s">
        <v>6371</v>
      </c>
      <c r="X1083" s="8"/>
      <c r="Y1083" s="5" t="s">
        <v>4093</v>
      </c>
      <c r="Z1083" s="10" t="str">
        <f aca="false">REPLACE(AA1083,SEARCH("M5-",AA1083),LEN(AB1083),AC1083)</f>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AA1083" s="8" t="s">
        <v>6372</v>
      </c>
      <c r="AB1083" s="8" t="str">
        <f aca="false">IF(D1083&lt;&gt;"No hacer",CONCATENATE(A1083,"-",LEFT(C1083),"-",IF(A1082&lt;&gt;A1083,1,IF(C1082=C1083,RIGHT(AB1082)+1,1))))</f>
        <v>M5-NyO-37a-A-5</v>
      </c>
      <c r="AC1083" s="8" t="str">
        <f aca="false">CONCATENATE(AB1083,"-BR")</f>
        <v>M5-NyO-37a-A-5-BR</v>
      </c>
      <c r="AD1083" s="5" t="s">
        <v>46</v>
      </c>
      <c r="AE1083" s="5"/>
      <c r="AF1083" s="5" t="s">
        <v>47</v>
      </c>
    </row>
    <row r="1084" customFormat="false" ht="75" hidden="false" customHeight="true" outlineLevel="0" collapsed="false">
      <c r="A1084" s="5" t="s">
        <v>6373</v>
      </c>
      <c r="B1084" s="6" t="s">
        <v>6374</v>
      </c>
      <c r="C1084" s="5" t="s">
        <v>34</v>
      </c>
      <c r="D1084" s="5" t="s">
        <v>35</v>
      </c>
      <c r="E1084" s="5"/>
      <c r="F1084" s="6" t="s">
        <v>6375</v>
      </c>
      <c r="G1084" s="6"/>
      <c r="H1084" s="6" t="s">
        <v>6376</v>
      </c>
      <c r="I1084" s="5" t="s">
        <v>38</v>
      </c>
      <c r="J1084" s="5" t="s">
        <v>297</v>
      </c>
      <c r="K1084" s="6" t="s">
        <v>6377</v>
      </c>
      <c r="L1084" s="6" t="s">
        <v>6378</v>
      </c>
      <c r="M1084" s="5" t="s">
        <v>41</v>
      </c>
      <c r="N1084" s="6" t="s">
        <v>6379</v>
      </c>
      <c r="O1084" s="6" t="s">
        <v>6380</v>
      </c>
      <c r="P1084" s="8"/>
      <c r="Q1084" s="5"/>
      <c r="R1084" s="8"/>
      <c r="S1084" s="8"/>
      <c r="T1084" s="8"/>
      <c r="U1084" s="8"/>
      <c r="V1084" s="8"/>
      <c r="W1084" s="8"/>
      <c r="X1084" s="8"/>
      <c r="Y1084" s="5" t="s">
        <v>4093</v>
      </c>
      <c r="Z1084" s="10" t="str">
        <f aca="false">REPLACE(AA1084,SEARCH("M5-",AA1084),LEN(AB1084),AC1084)</f>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AA1084" s="6" t="s">
        <v>6381</v>
      </c>
      <c r="AB1084" s="8" t="str">
        <f aca="false">IF(D1084&lt;&gt;"No hacer",CONCATENATE(A1084,"-",LEFT(C1084),"-",IF(A1083&lt;&gt;A1084,1,IF(C1083=C1084,RIGHT(AB1083)+1,1))))</f>
        <v>M5-NyO-37b-I-1</v>
      </c>
      <c r="AC1084" s="8" t="str">
        <f aca="false">CONCATENATE(AB1084,"-BR")</f>
        <v>M5-NyO-37b-I-1-BR</v>
      </c>
      <c r="AD1084" s="5" t="s">
        <v>46</v>
      </c>
      <c r="AE1084" s="5"/>
      <c r="AF1084" s="5" t="s">
        <v>47</v>
      </c>
    </row>
    <row r="1085" customFormat="false" ht="75" hidden="false" customHeight="true" outlineLevel="0" collapsed="false">
      <c r="A1085" s="5" t="s">
        <v>6373</v>
      </c>
      <c r="B1085" s="6" t="s">
        <v>6374</v>
      </c>
      <c r="C1085" s="5" t="s">
        <v>48</v>
      </c>
      <c r="D1085" s="5" t="s">
        <v>35</v>
      </c>
      <c r="E1085" s="5"/>
      <c r="F1085" s="6" t="s">
        <v>6382</v>
      </c>
      <c r="G1085" s="6"/>
      <c r="H1085" s="6" t="s">
        <v>6383</v>
      </c>
      <c r="I1085" s="11" t="s">
        <v>38</v>
      </c>
      <c r="J1085" s="5" t="s">
        <v>52</v>
      </c>
      <c r="K1085" s="6" t="s">
        <v>6384</v>
      </c>
      <c r="L1085" s="6" t="s">
        <v>6385</v>
      </c>
      <c r="M1085" s="5" t="s">
        <v>41</v>
      </c>
      <c r="N1085" s="6" t="s">
        <v>6379</v>
      </c>
      <c r="O1085" s="6" t="s">
        <v>6380</v>
      </c>
      <c r="P1085" s="8"/>
      <c r="Q1085" s="5"/>
      <c r="R1085" s="8"/>
      <c r="S1085" s="8"/>
      <c r="T1085" s="8"/>
      <c r="U1085" s="8"/>
      <c r="V1085" s="8"/>
      <c r="W1085" s="8"/>
      <c r="X1085" s="8"/>
      <c r="Y1085" s="5" t="s">
        <v>4093</v>
      </c>
      <c r="Z1085" s="10" t="str">
        <f aca="false">REPLACE(AA1085,SEARCH("M5-",AA1085),LEN(AB1085),AC1085)</f>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5" s="6" t="s">
        <v>6386</v>
      </c>
      <c r="AB1085" s="8" t="str">
        <f aca="false">IF(D1085&lt;&gt;"No hacer",CONCATENATE(A1085,"-",LEFT(C1085),"-",IF(A1084&lt;&gt;A1085,1,IF(C1084=C1085,RIGHT(AB1084)+1,1))))</f>
        <v>M5-NyO-37b-E-1</v>
      </c>
      <c r="AC1085" s="8" t="str">
        <f aca="false">CONCATENATE(AB1085,"-BR")</f>
        <v>M5-NyO-37b-E-1-BR</v>
      </c>
      <c r="AD1085" s="5" t="s">
        <v>46</v>
      </c>
      <c r="AE1085" s="5"/>
      <c r="AF1085" s="5" t="s">
        <v>47</v>
      </c>
    </row>
    <row r="1086" customFormat="false" ht="75" hidden="false" customHeight="true" outlineLevel="0" collapsed="false">
      <c r="A1086" s="5" t="s">
        <v>6373</v>
      </c>
      <c r="B1086" s="6" t="s">
        <v>6374</v>
      </c>
      <c r="C1086" s="5" t="s">
        <v>58</v>
      </c>
      <c r="D1086" s="5" t="s">
        <v>35</v>
      </c>
      <c r="E1086" s="5"/>
      <c r="F1086" s="6" t="s">
        <v>6387</v>
      </c>
      <c r="G1086" s="6"/>
      <c r="H1086" s="6" t="s">
        <v>6388</v>
      </c>
      <c r="I1086" s="11" t="s">
        <v>38</v>
      </c>
      <c r="J1086" s="5" t="s">
        <v>52</v>
      </c>
      <c r="K1086" s="6" t="s">
        <v>6384</v>
      </c>
      <c r="L1086" s="6" t="s">
        <v>6385</v>
      </c>
      <c r="M1086" s="5" t="s">
        <v>41</v>
      </c>
      <c r="N1086" s="6" t="s">
        <v>6379</v>
      </c>
      <c r="O1086" s="6" t="s">
        <v>6380</v>
      </c>
      <c r="P1086" s="7"/>
      <c r="Q1086" s="7"/>
      <c r="R1086" s="8"/>
      <c r="S1086" s="8"/>
      <c r="T1086" s="8"/>
      <c r="U1086" s="8"/>
      <c r="V1086" s="6"/>
      <c r="W1086" s="6"/>
      <c r="X1086" s="6"/>
      <c r="Y1086" s="5" t="s">
        <v>4093</v>
      </c>
      <c r="Z1086" s="10" t="str">
        <f aca="false">REPLACE(AA1086,SEARCH("M5-",AA1086),LEN(AB1086),AC1086)</f>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6" s="6" t="s">
        <v>6389</v>
      </c>
      <c r="AB1086" s="8" t="str">
        <f aca="false">IF(D1086&lt;&gt;"No hacer",CONCATENATE(A1086,"-",LEFT(C1086),"-",IF(A1085&lt;&gt;A1086,1,IF(C1085=C1086,RIGHT(AB1085)+1,1))))</f>
        <v>M5-NyO-37b-A-1</v>
      </c>
      <c r="AC1086" s="8" t="str">
        <f aca="false">CONCATENATE(AB1086,"-BR")</f>
        <v>M5-NyO-37b-A-1-BR</v>
      </c>
      <c r="AD1086" s="5" t="s">
        <v>46</v>
      </c>
      <c r="AE1086" s="5"/>
      <c r="AF1086" s="5" t="s">
        <v>47</v>
      </c>
    </row>
    <row r="1087" customFormat="false" ht="75" hidden="false" customHeight="true" outlineLevel="0" collapsed="false">
      <c r="A1087" s="5" t="s">
        <v>6373</v>
      </c>
      <c r="B1087" s="6" t="s">
        <v>6374</v>
      </c>
      <c r="C1087" s="5" t="s">
        <v>58</v>
      </c>
      <c r="D1087" s="5" t="s">
        <v>35</v>
      </c>
      <c r="E1087" s="5"/>
      <c r="F1087" s="6" t="s">
        <v>6390</v>
      </c>
      <c r="G1087" s="6"/>
      <c r="H1087" s="6" t="s">
        <v>6391</v>
      </c>
      <c r="I1087" s="11" t="s">
        <v>38</v>
      </c>
      <c r="J1087" s="5" t="s">
        <v>52</v>
      </c>
      <c r="K1087" s="6" t="s">
        <v>6384</v>
      </c>
      <c r="L1087" s="6" t="s">
        <v>6385</v>
      </c>
      <c r="M1087" s="5" t="s">
        <v>41</v>
      </c>
      <c r="N1087" s="6" t="s">
        <v>6379</v>
      </c>
      <c r="O1087" s="6" t="s">
        <v>6380</v>
      </c>
      <c r="P1087" s="6"/>
      <c r="Q1087" s="6"/>
      <c r="R1087" s="8"/>
      <c r="S1087" s="8"/>
      <c r="T1087" s="8"/>
      <c r="U1087" s="8"/>
      <c r="V1087" s="6"/>
      <c r="W1087" s="6"/>
      <c r="X1087" s="6"/>
      <c r="Y1087" s="5" t="s">
        <v>4093</v>
      </c>
      <c r="Z1087" s="10" t="str">
        <f aca="false">REPLACE(AA1087,SEARCH("M5-",AA1087),LEN(AB1087),AC1087)</f>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7" s="6" t="s">
        <v>6392</v>
      </c>
      <c r="AB1087" s="8" t="str">
        <f aca="false">IF(D1087&lt;&gt;"No hacer",CONCATENATE(A1087,"-",LEFT(C1087),"-",IF(A1086&lt;&gt;A1087,1,IF(C1086=C1087,RIGHT(AB1086)+1,1))))</f>
        <v>M5-NyO-37b-A-2</v>
      </c>
      <c r="AC1087" s="8" t="str">
        <f aca="false">CONCATENATE(AB1087,"-BR")</f>
        <v>M5-NyO-37b-A-2-BR</v>
      </c>
      <c r="AD1087" s="5" t="s">
        <v>46</v>
      </c>
      <c r="AE1087" s="5"/>
      <c r="AF1087" s="5" t="s">
        <v>47</v>
      </c>
    </row>
    <row r="1088" customFormat="false" ht="75" hidden="false" customHeight="true" outlineLevel="0" collapsed="false">
      <c r="A1088" s="5" t="s">
        <v>6373</v>
      </c>
      <c r="B1088" s="6" t="s">
        <v>6374</v>
      </c>
      <c r="C1088" s="5" t="s">
        <v>58</v>
      </c>
      <c r="D1088" s="5" t="s">
        <v>35</v>
      </c>
      <c r="E1088" s="5"/>
      <c r="F1088" s="6" t="s">
        <v>6393</v>
      </c>
      <c r="G1088" s="6"/>
      <c r="H1088" s="6" t="s">
        <v>6394</v>
      </c>
      <c r="I1088" s="11" t="s">
        <v>38</v>
      </c>
      <c r="J1088" s="5" t="s">
        <v>52</v>
      </c>
      <c r="K1088" s="6" t="s">
        <v>6384</v>
      </c>
      <c r="L1088" s="6" t="s">
        <v>6385</v>
      </c>
      <c r="M1088" s="5" t="s">
        <v>41</v>
      </c>
      <c r="N1088" s="6" t="s">
        <v>6379</v>
      </c>
      <c r="O1088" s="6" t="s">
        <v>6380</v>
      </c>
      <c r="P1088" s="6"/>
      <c r="Q1088" s="6"/>
      <c r="R1088" s="8"/>
      <c r="S1088" s="8"/>
      <c r="T1088" s="8"/>
      <c r="U1088" s="8"/>
      <c r="V1088" s="6"/>
      <c r="W1088" s="6"/>
      <c r="X1088" s="6"/>
      <c r="Y1088" s="5" t="s">
        <v>4093</v>
      </c>
      <c r="Z1088" s="10" t="str">
        <f aca="false">REPLACE(AA1088,SEARCH("M5-",AA1088),LEN(AB1088),AC1088)</f>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8" s="6" t="s">
        <v>6395</v>
      </c>
      <c r="AB1088" s="8" t="str">
        <f aca="false">IF(D1088&lt;&gt;"No hacer",CONCATENATE(A1088,"-",LEFT(C1088),"-",IF(A1087&lt;&gt;A1088,1,IF(C1087=C1088,RIGHT(AB1087)+1,1))))</f>
        <v>M5-NyO-37b-A-3</v>
      </c>
      <c r="AC1088" s="8" t="str">
        <f aca="false">CONCATENATE(AB1088,"-BR")</f>
        <v>M5-NyO-37b-A-3-BR</v>
      </c>
      <c r="AD1088" s="5" t="s">
        <v>46</v>
      </c>
      <c r="AE1088" s="5"/>
      <c r="AF1088" s="5" t="s">
        <v>47</v>
      </c>
    </row>
    <row r="1089" customFormat="false" ht="75" hidden="false" customHeight="true" outlineLevel="0" collapsed="false">
      <c r="A1089" s="5" t="s">
        <v>6373</v>
      </c>
      <c r="B1089" s="6" t="s">
        <v>6374</v>
      </c>
      <c r="C1089" s="5" t="s">
        <v>58</v>
      </c>
      <c r="D1089" s="5" t="s">
        <v>35</v>
      </c>
      <c r="E1089" s="5"/>
      <c r="F1089" s="6" t="s">
        <v>6396</v>
      </c>
      <c r="G1089" s="6"/>
      <c r="H1089" s="6" t="s">
        <v>6397</v>
      </c>
      <c r="I1089" s="11" t="s">
        <v>38</v>
      </c>
      <c r="J1089" s="5" t="s">
        <v>52</v>
      </c>
      <c r="K1089" s="6" t="s">
        <v>6398</v>
      </c>
      <c r="L1089" s="6" t="s">
        <v>6385</v>
      </c>
      <c r="M1089" s="5" t="s">
        <v>41</v>
      </c>
      <c r="N1089" s="6" t="s">
        <v>6379</v>
      </c>
      <c r="O1089" s="6" t="s">
        <v>6380</v>
      </c>
      <c r="P1089" s="6"/>
      <c r="Q1089" s="6"/>
      <c r="R1089" s="8"/>
      <c r="S1089" s="8"/>
      <c r="T1089" s="8"/>
      <c r="U1089" s="8"/>
      <c r="V1089" s="6"/>
      <c r="W1089" s="6"/>
      <c r="X1089" s="6"/>
      <c r="Y1089" s="5" t="s">
        <v>4093</v>
      </c>
      <c r="Z1089" s="10" t="str">
        <f aca="false">REPLACE(AA1089,SEARCH("M5-",AA1089),LEN(AB1089),AC1089)</f>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89" s="6" t="s">
        <v>6399</v>
      </c>
      <c r="AB1089" s="8" t="str">
        <f aca="false">IF(D1089&lt;&gt;"No hacer",CONCATENATE(A1089,"-",LEFT(C1089),"-",IF(A1088&lt;&gt;A1089,1,IF(C1088=C1089,RIGHT(AB1088)+1,1))))</f>
        <v>M5-NyO-37b-A-4</v>
      </c>
      <c r="AC1089" s="8" t="str">
        <f aca="false">CONCATENATE(AB1089,"-BR")</f>
        <v>M5-NyO-37b-A-4-BR</v>
      </c>
      <c r="AD1089" s="5" t="s">
        <v>46</v>
      </c>
      <c r="AE1089" s="5"/>
      <c r="AF1089" s="5" t="s">
        <v>47</v>
      </c>
    </row>
    <row r="1090" customFormat="false" ht="75" hidden="false" customHeight="true" outlineLevel="0" collapsed="false">
      <c r="A1090" s="5" t="s">
        <v>6373</v>
      </c>
      <c r="B1090" s="6" t="s">
        <v>6374</v>
      </c>
      <c r="C1090" s="5" t="s">
        <v>58</v>
      </c>
      <c r="D1090" s="5" t="s">
        <v>35</v>
      </c>
      <c r="E1090" s="5"/>
      <c r="F1090" s="6" t="s">
        <v>6400</v>
      </c>
      <c r="G1090" s="6"/>
      <c r="H1090" s="6" t="s">
        <v>6401</v>
      </c>
      <c r="I1090" s="11" t="s">
        <v>38</v>
      </c>
      <c r="J1090" s="5" t="s">
        <v>52</v>
      </c>
      <c r="K1090" s="6" t="s">
        <v>6384</v>
      </c>
      <c r="L1090" s="6" t="s">
        <v>6385</v>
      </c>
      <c r="M1090" s="5" t="s">
        <v>41</v>
      </c>
      <c r="N1090" s="6" t="s">
        <v>6379</v>
      </c>
      <c r="O1090" s="6" t="s">
        <v>6380</v>
      </c>
      <c r="P1090" s="6"/>
      <c r="Q1090" s="6"/>
      <c r="R1090" s="8"/>
      <c r="S1090" s="8"/>
      <c r="T1090" s="8"/>
      <c r="U1090" s="8"/>
      <c r="V1090" s="6"/>
      <c r="W1090" s="6"/>
      <c r="X1090" s="6"/>
      <c r="Y1090" s="5" t="s">
        <v>4093</v>
      </c>
      <c r="Z1090" s="10" t="str">
        <f aca="false">REPLACE(AA1090,SEARCH("M5-",AA1090),LEN(AB1090),AC1090)</f>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AA1090" s="6" t="s">
        <v>6402</v>
      </c>
      <c r="AB1090" s="8" t="str">
        <f aca="false">IF(D1090&lt;&gt;"No hacer",CONCATENATE(A1090,"-",LEFT(C1090),"-",IF(A1089&lt;&gt;A1090,1,IF(C1089=C1090,RIGHT(AB1089)+1,1))))</f>
        <v>M5-NyO-37b-A-5</v>
      </c>
      <c r="AC1090" s="8" t="str">
        <f aca="false">CONCATENATE(AB1090,"-BR")</f>
        <v>M5-NyO-37b-A-5-BR</v>
      </c>
      <c r="AD1090" s="5" t="s">
        <v>46</v>
      </c>
      <c r="AE1090" s="5"/>
      <c r="AF1090" s="5" t="s">
        <v>47</v>
      </c>
    </row>
    <row r="1091" customFormat="false" ht="75" hidden="false" customHeight="true" outlineLevel="0" collapsed="false">
      <c r="A1091" s="5" t="s">
        <v>6403</v>
      </c>
      <c r="B1091" s="6" t="s">
        <v>6404</v>
      </c>
      <c r="C1091" s="5" t="s">
        <v>34</v>
      </c>
      <c r="D1091" s="5" t="s">
        <v>35</v>
      </c>
      <c r="E1091" s="5"/>
      <c r="F1091" s="7" t="s">
        <v>6405</v>
      </c>
      <c r="G1091" s="7"/>
      <c r="H1091" s="7"/>
      <c r="I1091" s="11" t="s">
        <v>38</v>
      </c>
      <c r="J1091" s="11" t="s">
        <v>297</v>
      </c>
      <c r="K1091" s="7" t="s">
        <v>6406</v>
      </c>
      <c r="L1091" s="7" t="s">
        <v>6407</v>
      </c>
      <c r="M1091" s="11" t="s">
        <v>41</v>
      </c>
      <c r="N1091" s="6" t="s">
        <v>6408</v>
      </c>
      <c r="O1091" s="6" t="s">
        <v>6409</v>
      </c>
      <c r="P1091" s="6"/>
      <c r="Q1091" s="5"/>
      <c r="R1091" s="8"/>
      <c r="S1091" s="8"/>
      <c r="T1091" s="8"/>
      <c r="U1091" s="8"/>
      <c r="V1091" s="8"/>
      <c r="W1091" s="8"/>
      <c r="X1091" s="8"/>
      <c r="Y1091" s="5" t="s">
        <v>4093</v>
      </c>
      <c r="Z1091" s="10" t="str">
        <f aca="false">REPLACE(AA1091,SEARCH("M5-",AA1091),LEN(AB1091),AC1091)</f>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1" s="10" t="s">
        <v>6410</v>
      </c>
      <c r="AB1091" s="8" t="str">
        <f aca="false">IF(D1091&lt;&gt;"No hacer",CONCATENATE(A1091,"-",LEFT(C1091),"-",IF(A1090&lt;&gt;A1091,1,IF(C1090=C1091,RIGHT(AB1090)+1,1))))</f>
        <v>M5-NyO-38a-I-1</v>
      </c>
      <c r="AC1091" s="8" t="str">
        <f aca="false">CONCATENATE(AB1091,"-BR")</f>
        <v>M5-NyO-38a-I-1-BR</v>
      </c>
      <c r="AD1091" s="5"/>
      <c r="AE1091" s="5" t="s">
        <v>351</v>
      </c>
      <c r="AF1091" s="5"/>
    </row>
    <row r="1092" customFormat="false" ht="75" hidden="false" customHeight="true" outlineLevel="0" collapsed="false">
      <c r="A1092" s="5" t="s">
        <v>6403</v>
      </c>
      <c r="B1092" s="6" t="s">
        <v>6404</v>
      </c>
      <c r="C1092" s="5" t="s">
        <v>34</v>
      </c>
      <c r="D1092" s="5" t="s">
        <v>35</v>
      </c>
      <c r="E1092" s="5"/>
      <c r="F1092" s="7" t="s">
        <v>6411</v>
      </c>
      <c r="G1092" s="7"/>
      <c r="H1092" s="7"/>
      <c r="I1092" s="11" t="s">
        <v>38</v>
      </c>
      <c r="J1092" s="11" t="s">
        <v>297</v>
      </c>
      <c r="K1092" s="7" t="s">
        <v>6406</v>
      </c>
      <c r="L1092" s="7" t="s">
        <v>6407</v>
      </c>
      <c r="M1092" s="11" t="s">
        <v>41</v>
      </c>
      <c r="N1092" s="6" t="s">
        <v>6408</v>
      </c>
      <c r="O1092" s="6" t="s">
        <v>6412</v>
      </c>
      <c r="P1092" s="6"/>
      <c r="Q1092" s="5"/>
      <c r="R1092" s="8"/>
      <c r="S1092" s="8"/>
      <c r="T1092" s="8"/>
      <c r="U1092" s="8"/>
      <c r="V1092" s="8"/>
      <c r="W1092" s="8"/>
      <c r="X1092" s="8"/>
      <c r="Y1092" s="5" t="s">
        <v>4093</v>
      </c>
      <c r="Z1092" s="10" t="str">
        <f aca="false">REPLACE(AA1092,SEARCH("M5-",AA1092),LEN(AB1092),AC1092)</f>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AA1092" s="10" t="s">
        <v>6413</v>
      </c>
      <c r="AB1092" s="8" t="str">
        <f aca="false">IF(D1092&lt;&gt;"No hacer",CONCATENATE(A1092,"-",LEFT(C1092),"-",IF(A1091&lt;&gt;A1092,1,IF(C1091=C1092,RIGHT(AB1091)+1,1))))</f>
        <v>M5-NyO-38a-I-2</v>
      </c>
      <c r="AC1092" s="8" t="str">
        <f aca="false">CONCATENATE(AB1092,"-BR")</f>
        <v>M5-NyO-38a-I-2-BR</v>
      </c>
      <c r="AD1092" s="5"/>
      <c r="AE1092" s="5" t="s">
        <v>351</v>
      </c>
      <c r="AF1092" s="5"/>
    </row>
    <row r="1093" customFormat="false" ht="75" hidden="false" customHeight="true" outlineLevel="0" collapsed="false">
      <c r="A1093" s="5" t="s">
        <v>6403</v>
      </c>
      <c r="B1093" s="6" t="s">
        <v>6404</v>
      </c>
      <c r="C1093" s="5" t="s">
        <v>48</v>
      </c>
      <c r="D1093" s="5" t="s">
        <v>35</v>
      </c>
      <c r="E1093" s="5"/>
      <c r="F1093" s="7" t="s">
        <v>6414</v>
      </c>
      <c r="G1093" s="7"/>
      <c r="H1093" s="7"/>
      <c r="I1093" s="11" t="s">
        <v>38</v>
      </c>
      <c r="J1093" s="5" t="s">
        <v>52</v>
      </c>
      <c r="K1093" s="7" t="s">
        <v>6415</v>
      </c>
      <c r="L1093" s="7" t="s">
        <v>62</v>
      </c>
      <c r="M1093" s="11" t="s">
        <v>41</v>
      </c>
      <c r="N1093" s="6" t="s">
        <v>6408</v>
      </c>
      <c r="O1093" s="6" t="s">
        <v>6416</v>
      </c>
      <c r="P1093" s="6"/>
      <c r="Q1093" s="5"/>
      <c r="R1093" s="8"/>
      <c r="S1093" s="8"/>
      <c r="T1093" s="8"/>
      <c r="U1093" s="8"/>
      <c r="V1093" s="8"/>
      <c r="W1093" s="8"/>
      <c r="X1093" s="8"/>
      <c r="Y1093" s="5" t="s">
        <v>4093</v>
      </c>
      <c r="Z1093" s="10" t="str">
        <f aca="false">REPLACE(AA1093,SEARCH("M5-",AA1093),LEN(AB1093),AC1093)</f>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AA1093" s="10" t="s">
        <v>6417</v>
      </c>
      <c r="AB1093" s="8" t="str">
        <f aca="false">IF(D1093&lt;&gt;"No hacer",CONCATENATE(A1093,"-",LEFT(C1093),"-",IF(A1092&lt;&gt;A1093,1,IF(C1092=C1093,RIGHT(AB1092)+1,1))))</f>
        <v>M5-NyO-38a-E-1</v>
      </c>
      <c r="AC1093" s="8" t="str">
        <f aca="false">CONCATENATE(AB1093,"-BR")</f>
        <v>M5-NyO-38a-E-1-BR</v>
      </c>
      <c r="AD1093" s="5"/>
      <c r="AE1093" s="5" t="s">
        <v>351</v>
      </c>
      <c r="AF1093" s="5"/>
    </row>
    <row r="1094" customFormat="false" ht="75" hidden="false" customHeight="true" outlineLevel="0" collapsed="false">
      <c r="A1094" s="5" t="s">
        <v>6403</v>
      </c>
      <c r="B1094" s="6" t="s">
        <v>6404</v>
      </c>
      <c r="C1094" s="5" t="s">
        <v>48</v>
      </c>
      <c r="D1094" s="5" t="s">
        <v>35</v>
      </c>
      <c r="E1094" s="5"/>
      <c r="F1094" s="7" t="s">
        <v>6418</v>
      </c>
      <c r="G1094" s="7"/>
      <c r="H1094" s="7"/>
      <c r="I1094" s="11" t="s">
        <v>38</v>
      </c>
      <c r="J1094" s="5" t="s">
        <v>52</v>
      </c>
      <c r="K1094" s="7" t="s">
        <v>6419</v>
      </c>
      <c r="L1094" s="7" t="s">
        <v>6420</v>
      </c>
      <c r="M1094" s="11" t="s">
        <v>41</v>
      </c>
      <c r="N1094" s="6" t="s">
        <v>6408</v>
      </c>
      <c r="O1094" s="6" t="s">
        <v>6421</v>
      </c>
      <c r="P1094" s="6"/>
      <c r="Q1094" s="5"/>
      <c r="R1094" s="8"/>
      <c r="S1094" s="8"/>
      <c r="T1094" s="8"/>
      <c r="U1094" s="8"/>
      <c r="V1094" s="8"/>
      <c r="W1094" s="8"/>
      <c r="X1094" s="8"/>
      <c r="Y1094" s="5" t="s">
        <v>4093</v>
      </c>
      <c r="Z1094" s="10" t="str">
        <f aca="false">REPLACE(AA1094,SEARCH("M5-",AA1094),LEN(AB1094),AC1094)</f>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AA1094" s="10" t="s">
        <v>6422</v>
      </c>
      <c r="AB1094" s="8" t="str">
        <f aca="false">IF(D1094&lt;&gt;"No hacer",CONCATENATE(A1094,"-",LEFT(C1094),"-",IF(A1093&lt;&gt;A1094,1,IF(C1093=C1094,RIGHT(AB1093)+1,1))))</f>
        <v>M5-NyO-38a-E-2</v>
      </c>
      <c r="AC1094" s="8" t="str">
        <f aca="false">CONCATENATE(AB1094,"-BR")</f>
        <v>M5-NyO-38a-E-2-BR</v>
      </c>
      <c r="AD1094" s="5"/>
      <c r="AE1094" s="5" t="s">
        <v>351</v>
      </c>
      <c r="AF1094" s="5"/>
    </row>
    <row r="1095" customFormat="false" ht="75" hidden="false" customHeight="true" outlineLevel="0" collapsed="false">
      <c r="A1095" s="5" t="s">
        <v>6423</v>
      </c>
      <c r="B1095" s="6" t="s">
        <v>6424</v>
      </c>
      <c r="C1095" s="5" t="s">
        <v>34</v>
      </c>
      <c r="D1095" s="5" t="s">
        <v>35</v>
      </c>
      <c r="E1095" s="5"/>
      <c r="F1095" s="6" t="s">
        <v>6425</v>
      </c>
      <c r="G1095" s="6"/>
      <c r="H1095" s="6"/>
      <c r="I1095" s="5" t="s">
        <v>38</v>
      </c>
      <c r="J1095" s="5" t="s">
        <v>239</v>
      </c>
      <c r="K1095" s="6" t="s">
        <v>6426</v>
      </c>
      <c r="L1095" s="6" t="s">
        <v>6427</v>
      </c>
      <c r="M1095" s="5" t="s">
        <v>41</v>
      </c>
      <c r="N1095" s="6" t="s">
        <v>6428</v>
      </c>
      <c r="O1095" s="6" t="s">
        <v>6429</v>
      </c>
      <c r="P1095" s="6"/>
      <c r="Q1095" s="5"/>
      <c r="R1095" s="8"/>
      <c r="S1095" s="8"/>
      <c r="T1095" s="8"/>
      <c r="U1095" s="8"/>
      <c r="V1095" s="8"/>
      <c r="W1095" s="8"/>
      <c r="X1095" s="8"/>
      <c r="Y1095" s="5" t="s">
        <v>4093</v>
      </c>
      <c r="Z1095" s="10" t="str">
        <f aca="false">REPLACE(AA1095,SEARCH("M5-",AA1095),LEN(AB1095),AC1095)</f>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AA1095" s="10" t="s">
        <v>6430</v>
      </c>
      <c r="AB1095" s="8" t="str">
        <f aca="false">IF(D1095&lt;&gt;"No hacer",CONCATENATE(A1095,"-",LEFT(C1095),"-",IF(A1094&lt;&gt;A1095,1,IF(C1094=C1095,RIGHT(AB1094)+1,1))))</f>
        <v>M5-NyO-39a-I-1</v>
      </c>
      <c r="AC1095" s="8" t="str">
        <f aca="false">CONCATENATE(AB1095,"-BR")</f>
        <v>M5-NyO-39a-I-1-BR</v>
      </c>
      <c r="AD1095" s="5"/>
      <c r="AE1095" s="5" t="s">
        <v>351</v>
      </c>
      <c r="AF1095" s="5"/>
    </row>
    <row r="1096" customFormat="false" ht="75" hidden="false" customHeight="true" outlineLevel="0" collapsed="false">
      <c r="A1096" s="5" t="s">
        <v>6423</v>
      </c>
      <c r="B1096" s="6" t="s">
        <v>6424</v>
      </c>
      <c r="C1096" s="5" t="s">
        <v>34</v>
      </c>
      <c r="D1096" s="5" t="s">
        <v>35</v>
      </c>
      <c r="E1096" s="5"/>
      <c r="F1096" s="6" t="s">
        <v>6431</v>
      </c>
      <c r="G1096" s="6"/>
      <c r="H1096" s="6"/>
      <c r="I1096" s="5" t="s">
        <v>38</v>
      </c>
      <c r="J1096" s="5" t="s">
        <v>239</v>
      </c>
      <c r="K1096" s="6" t="s">
        <v>6432</v>
      </c>
      <c r="L1096" s="6" t="s">
        <v>6433</v>
      </c>
      <c r="M1096" s="5" t="s">
        <v>41</v>
      </c>
      <c r="N1096" s="6" t="s">
        <v>6434</v>
      </c>
      <c r="O1096" s="6" t="s">
        <v>6435</v>
      </c>
      <c r="P1096" s="6"/>
      <c r="Q1096" s="5"/>
      <c r="R1096" s="8"/>
      <c r="S1096" s="8"/>
      <c r="T1096" s="8"/>
      <c r="U1096" s="8"/>
      <c r="V1096" s="8"/>
      <c r="W1096" s="8"/>
      <c r="X1096" s="8"/>
      <c r="Y1096" s="5" t="s">
        <v>4093</v>
      </c>
      <c r="Z1096" s="10" t="str">
        <f aca="false">REPLACE(AA1096,SEARCH("M5-",AA1096),LEN(AB1096),AC1096)</f>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AA1096" s="10" t="s">
        <v>6436</v>
      </c>
      <c r="AB1096" s="8" t="str">
        <f aca="false">IF(D1096&lt;&gt;"No hacer",CONCATENATE(A1096,"-",LEFT(C1096),"-",IF(A1095&lt;&gt;A1096,1,IF(C1095=C1096,RIGHT(AB1095)+1,1))))</f>
        <v>M5-NyO-39a-I-2</v>
      </c>
      <c r="AC1096" s="8" t="str">
        <f aca="false">CONCATENATE(AB1096,"-BR")</f>
        <v>M5-NyO-39a-I-2-BR</v>
      </c>
      <c r="AD1096" s="5"/>
      <c r="AE1096" s="5" t="s">
        <v>351</v>
      </c>
      <c r="AF1096" s="5"/>
    </row>
    <row r="1097" customFormat="false" ht="75" hidden="false" customHeight="true" outlineLevel="0" collapsed="false">
      <c r="A1097" s="5" t="s">
        <v>6423</v>
      </c>
      <c r="B1097" s="6" t="s">
        <v>6424</v>
      </c>
      <c r="C1097" s="5" t="s">
        <v>34</v>
      </c>
      <c r="D1097" s="5" t="s">
        <v>35</v>
      </c>
      <c r="E1097" s="5"/>
      <c r="F1097" s="6" t="s">
        <v>6437</v>
      </c>
      <c r="G1097" s="6"/>
      <c r="H1097" s="6"/>
      <c r="I1097" s="5" t="s">
        <v>38</v>
      </c>
      <c r="J1097" s="5" t="s">
        <v>239</v>
      </c>
      <c r="K1097" s="6" t="s">
        <v>6438</v>
      </c>
      <c r="L1097" s="6" t="s">
        <v>6439</v>
      </c>
      <c r="M1097" s="5" t="s">
        <v>41</v>
      </c>
      <c r="N1097" s="6" t="s">
        <v>6440</v>
      </c>
      <c r="O1097" s="6" t="s">
        <v>6441</v>
      </c>
      <c r="P1097" s="6"/>
      <c r="Q1097" s="5"/>
      <c r="R1097" s="8"/>
      <c r="S1097" s="8"/>
      <c r="T1097" s="8"/>
      <c r="U1097" s="8"/>
      <c r="V1097" s="8"/>
      <c r="W1097" s="8"/>
      <c r="X1097" s="8"/>
      <c r="Y1097" s="5" t="s">
        <v>4093</v>
      </c>
      <c r="Z1097" s="10" t="str">
        <f aca="false">REPLACE(AA1097,SEARCH("M5-",AA1097),LEN(AB1097),AC1097)</f>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AA1097" s="10" t="s">
        <v>6442</v>
      </c>
      <c r="AB1097" s="8" t="str">
        <f aca="false">IF(D1097&lt;&gt;"No hacer",CONCATENATE(A1097,"-",LEFT(C1097),"-",IF(A1096&lt;&gt;A1097,1,IF(C1096=C1097,RIGHT(AB1096)+1,1))))</f>
        <v>M5-NyO-39a-I-3</v>
      </c>
      <c r="AC1097" s="8" t="str">
        <f aca="false">CONCATENATE(AB1097,"-BR")</f>
        <v>M5-NyO-39a-I-3-BR</v>
      </c>
      <c r="AD1097" s="5"/>
      <c r="AE1097" s="5" t="s">
        <v>351</v>
      </c>
      <c r="AF1097" s="5"/>
    </row>
    <row r="1098" customFormat="false" ht="75" hidden="false" customHeight="true" outlineLevel="0" collapsed="false">
      <c r="A1098" s="5" t="s">
        <v>6423</v>
      </c>
      <c r="B1098" s="6" t="s">
        <v>6424</v>
      </c>
      <c r="C1098" s="5" t="s">
        <v>48</v>
      </c>
      <c r="D1098" s="5" t="s">
        <v>35</v>
      </c>
      <c r="E1098" s="5"/>
      <c r="F1098" s="6" t="s">
        <v>6443</v>
      </c>
      <c r="G1098" s="6"/>
      <c r="H1098" s="6"/>
      <c r="I1098" s="5" t="s">
        <v>38</v>
      </c>
      <c r="J1098" s="5" t="s">
        <v>52</v>
      </c>
      <c r="K1098" s="6" t="s">
        <v>6444</v>
      </c>
      <c r="L1098" s="6" t="s">
        <v>6445</v>
      </c>
      <c r="M1098" s="5" t="s">
        <v>41</v>
      </c>
      <c r="N1098" s="8" t="s">
        <v>6446</v>
      </c>
      <c r="O1098" s="8" t="s">
        <v>6447</v>
      </c>
      <c r="P1098" s="8"/>
      <c r="Q1098" s="5"/>
      <c r="R1098" s="6"/>
      <c r="S1098" s="6"/>
      <c r="T1098" s="6"/>
      <c r="U1098" s="6"/>
      <c r="V1098" s="6"/>
      <c r="W1098" s="6"/>
      <c r="X1098" s="8"/>
      <c r="Y1098" s="5" t="s">
        <v>4093</v>
      </c>
      <c r="Z1098" s="10" t="str">
        <f aca="false">REPLACE(AA1098,SEARCH("M5-",AA1098),LEN(AB1098),AC1098)</f>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AA1098" s="10" t="s">
        <v>6448</v>
      </c>
      <c r="AB1098" s="8" t="str">
        <f aca="false">IF(D1098&lt;&gt;"No hacer",CONCATENATE(A1098,"-",LEFT(C1098),"-",IF(A1097&lt;&gt;A1098,1,IF(C1097=C1098,RIGHT(AB1097)+1,1))))</f>
        <v>M5-NyO-39a-E-1</v>
      </c>
      <c r="AC1098" s="8" t="str">
        <f aca="false">CONCATENATE(AB1098,"-BR")</f>
        <v>M5-NyO-39a-E-1-BR</v>
      </c>
      <c r="AD1098" s="5"/>
      <c r="AE1098" s="5" t="s">
        <v>351</v>
      </c>
      <c r="AF1098" s="5"/>
    </row>
    <row r="1099" customFormat="false" ht="75" hidden="false" customHeight="true" outlineLevel="0" collapsed="false">
      <c r="A1099" s="5" t="s">
        <v>6423</v>
      </c>
      <c r="B1099" s="6" t="s">
        <v>6424</v>
      </c>
      <c r="C1099" s="5" t="s">
        <v>48</v>
      </c>
      <c r="D1099" s="5" t="s">
        <v>35</v>
      </c>
      <c r="E1099" s="5"/>
      <c r="F1099" s="6" t="s">
        <v>6449</v>
      </c>
      <c r="G1099" s="6"/>
      <c r="H1099" s="6"/>
      <c r="I1099" s="5" t="s">
        <v>38</v>
      </c>
      <c r="J1099" s="5" t="s">
        <v>52</v>
      </c>
      <c r="K1099" s="6" t="s">
        <v>6450</v>
      </c>
      <c r="L1099" s="6" t="s">
        <v>6451</v>
      </c>
      <c r="M1099" s="5" t="s">
        <v>41</v>
      </c>
      <c r="N1099" s="8" t="s">
        <v>6452</v>
      </c>
      <c r="O1099" s="8" t="s">
        <v>6453</v>
      </c>
      <c r="P1099" s="8"/>
      <c r="Q1099" s="5"/>
      <c r="R1099" s="6"/>
      <c r="S1099" s="6"/>
      <c r="T1099" s="6"/>
      <c r="U1099" s="6"/>
      <c r="V1099" s="6"/>
      <c r="W1099" s="6"/>
      <c r="X1099" s="8"/>
      <c r="Y1099" s="5" t="s">
        <v>4093</v>
      </c>
      <c r="Z1099" s="10" t="str">
        <f aca="false">REPLACE(AA1099,SEARCH("M5-",AA1099),LEN(AB1099),AC1099)</f>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AA1099" s="10" t="s">
        <v>6454</v>
      </c>
      <c r="AB1099" s="8" t="str">
        <f aca="false">IF(D1099&lt;&gt;"No hacer",CONCATENATE(A1099,"-",LEFT(C1099),"-",IF(A1098&lt;&gt;A1099,1,IF(C1098=C1099,RIGHT(AB1098)+1,1))))</f>
        <v>M5-NyO-39a-E-2</v>
      </c>
      <c r="AC1099" s="8" t="str">
        <f aca="false">CONCATENATE(AB1099,"-BR")</f>
        <v>M5-NyO-39a-E-2-BR</v>
      </c>
      <c r="AD1099" s="5"/>
      <c r="AE1099" s="5" t="s">
        <v>351</v>
      </c>
      <c r="AF1099" s="5"/>
    </row>
    <row r="1100" customFormat="false" ht="75" hidden="false" customHeight="true" outlineLevel="0" collapsed="false">
      <c r="A1100" s="5" t="s">
        <v>6423</v>
      </c>
      <c r="B1100" s="6" t="s">
        <v>6424</v>
      </c>
      <c r="C1100" s="5" t="s">
        <v>48</v>
      </c>
      <c r="D1100" s="5" t="s">
        <v>35</v>
      </c>
      <c r="E1100" s="5"/>
      <c r="F1100" s="6" t="s">
        <v>6455</v>
      </c>
      <c r="G1100" s="6"/>
      <c r="H1100" s="6"/>
      <c r="I1100" s="5" t="s">
        <v>38</v>
      </c>
      <c r="J1100" s="5" t="s">
        <v>52</v>
      </c>
      <c r="K1100" s="6" t="s">
        <v>6456</v>
      </c>
      <c r="L1100" s="6" t="s">
        <v>6457</v>
      </c>
      <c r="M1100" s="5" t="s">
        <v>41</v>
      </c>
      <c r="N1100" s="8" t="s">
        <v>6458</v>
      </c>
      <c r="O1100" s="8" t="s">
        <v>6459</v>
      </c>
      <c r="P1100" s="8"/>
      <c r="Q1100" s="5"/>
      <c r="R1100" s="6"/>
      <c r="S1100" s="6"/>
      <c r="T1100" s="6"/>
      <c r="U1100" s="6"/>
      <c r="V1100" s="6"/>
      <c r="W1100" s="6"/>
      <c r="X1100" s="8"/>
      <c r="Y1100" s="5" t="s">
        <v>4093</v>
      </c>
      <c r="Z1100" s="10" t="str">
        <f aca="false">REPLACE(AA1100,SEARCH("M5-",AA1100),LEN(AB1100),AC1100)</f>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AA1100" s="10" t="s">
        <v>6460</v>
      </c>
      <c r="AB1100" s="8" t="str">
        <f aca="false">IF(D1100&lt;&gt;"No hacer",CONCATENATE(A1100,"-",LEFT(C1100),"-",IF(A1099&lt;&gt;A1100,1,IF(C1099=C1100,RIGHT(AB1099)+1,1))))</f>
        <v>M5-NyO-39a-E-3</v>
      </c>
      <c r="AC1100" s="8" t="str">
        <f aca="false">CONCATENATE(AB1100,"-BR")</f>
        <v>M5-NyO-39a-E-3-BR</v>
      </c>
      <c r="AD1100" s="5"/>
      <c r="AE1100" s="5" t="s">
        <v>351</v>
      </c>
      <c r="AF1100" s="5"/>
    </row>
    <row r="1101" customFormat="false" ht="75" hidden="false" customHeight="true" outlineLevel="0" collapsed="false">
      <c r="A1101" s="5" t="s">
        <v>6461</v>
      </c>
      <c r="B1101" s="6" t="s">
        <v>6462</v>
      </c>
      <c r="C1101" s="5" t="s">
        <v>34</v>
      </c>
      <c r="D1101" s="5" t="s">
        <v>35</v>
      </c>
      <c r="E1101" s="5"/>
      <c r="F1101" s="6" t="s">
        <v>6463</v>
      </c>
      <c r="G1101" s="6"/>
      <c r="H1101" s="6" t="s">
        <v>6464</v>
      </c>
      <c r="I1101" s="5" t="s">
        <v>38</v>
      </c>
      <c r="J1101" s="5" t="s">
        <v>116</v>
      </c>
      <c r="K1101" s="6" t="s">
        <v>6465</v>
      </c>
      <c r="L1101" s="6" t="s">
        <v>6466</v>
      </c>
      <c r="M1101" s="5" t="s">
        <v>41</v>
      </c>
      <c r="N1101" s="6" t="s">
        <v>6467</v>
      </c>
      <c r="O1101" s="6" t="s">
        <v>6468</v>
      </c>
      <c r="P1101" s="8"/>
      <c r="Q1101" s="5"/>
      <c r="R1101" s="6"/>
      <c r="S1101" s="6"/>
      <c r="T1101" s="6"/>
      <c r="U1101" s="6"/>
      <c r="V1101" s="6"/>
      <c r="W1101" s="6"/>
      <c r="X1101" s="8"/>
      <c r="Y1101" s="5" t="s">
        <v>4093</v>
      </c>
      <c r="Z1101" s="10" t="str">
        <f aca="false">REPLACE(AA1101,SEARCH("M5-",AA1101),LEN(AB1101),AC1101)</f>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AA1101" s="10" t="s">
        <v>6469</v>
      </c>
      <c r="AB1101" s="8" t="str">
        <f aca="false">IF(D1101&lt;&gt;"No hacer",CONCATENATE(A1101,"-",LEFT(C1101),"-",IF(A1100&lt;&gt;A1101,1,IF(C1100=C1101,RIGHT(AB1100)+1,1))))</f>
        <v>M5-NyO-42a-I-1</v>
      </c>
      <c r="AC1101" s="8" t="str">
        <f aca="false">CONCATENATE(AB1101,"-BR")</f>
        <v>M5-NyO-42a-I-1-BR</v>
      </c>
      <c r="AD1101" s="11"/>
      <c r="AE1101" s="5" t="s">
        <v>351</v>
      </c>
      <c r="AF1101" s="5"/>
    </row>
    <row r="1102" customFormat="false" ht="75" hidden="false" customHeight="true" outlineLevel="0" collapsed="false">
      <c r="A1102" s="5" t="s">
        <v>6461</v>
      </c>
      <c r="B1102" s="6" t="s">
        <v>6462</v>
      </c>
      <c r="C1102" s="5" t="s">
        <v>34</v>
      </c>
      <c r="D1102" s="5" t="s">
        <v>35</v>
      </c>
      <c r="E1102" s="5"/>
      <c r="F1102" s="6" t="s">
        <v>6470</v>
      </c>
      <c r="G1102" s="6"/>
      <c r="H1102" s="6" t="s">
        <v>6464</v>
      </c>
      <c r="I1102" s="5" t="s">
        <v>38</v>
      </c>
      <c r="J1102" s="5" t="s">
        <v>116</v>
      </c>
      <c r="K1102" s="6" t="s">
        <v>6471</v>
      </c>
      <c r="L1102" s="6" t="s">
        <v>6472</v>
      </c>
      <c r="M1102" s="5" t="s">
        <v>41</v>
      </c>
      <c r="N1102" s="6" t="s">
        <v>6473</v>
      </c>
      <c r="O1102" s="6" t="s">
        <v>6474</v>
      </c>
      <c r="P1102" s="8"/>
      <c r="Q1102" s="5"/>
      <c r="R1102" s="6"/>
      <c r="S1102" s="6"/>
      <c r="T1102" s="6"/>
      <c r="U1102" s="6"/>
      <c r="V1102" s="6"/>
      <c r="W1102" s="6"/>
      <c r="X1102" s="8"/>
      <c r="Y1102" s="5" t="s">
        <v>4093</v>
      </c>
      <c r="Z1102" s="10" t="str">
        <f aca="false">REPLACE(AA1102,SEARCH("M5-",AA1102),LEN(AB1102),AC1102)</f>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AA1102" s="10" t="s">
        <v>6475</v>
      </c>
      <c r="AB1102" s="8" t="str">
        <f aca="false">IF(D1102&lt;&gt;"No hacer",CONCATENATE(A1102,"-",LEFT(C1102),"-",IF(A1101&lt;&gt;A1102,1,IF(C1101=C1102,RIGHT(AB1101)+1,1))))</f>
        <v>M5-NyO-42a-I-2</v>
      </c>
      <c r="AC1102" s="8" t="str">
        <f aca="false">CONCATENATE(AB1102,"-BR")</f>
        <v>M5-NyO-42a-I-2-BR</v>
      </c>
      <c r="AD1102" s="11"/>
      <c r="AE1102" s="5" t="s">
        <v>351</v>
      </c>
      <c r="AF1102" s="5"/>
    </row>
    <row r="1103" customFormat="false" ht="75" hidden="false" customHeight="true" outlineLevel="0" collapsed="false">
      <c r="A1103" s="5" t="s">
        <v>6461</v>
      </c>
      <c r="B1103" s="6" t="s">
        <v>6462</v>
      </c>
      <c r="C1103" s="5" t="s">
        <v>34</v>
      </c>
      <c r="D1103" s="5" t="s">
        <v>35</v>
      </c>
      <c r="E1103" s="5"/>
      <c r="F1103" s="6" t="s">
        <v>6476</v>
      </c>
      <c r="G1103" s="6"/>
      <c r="H1103" s="6" t="s">
        <v>6464</v>
      </c>
      <c r="I1103" s="5" t="s">
        <v>38</v>
      </c>
      <c r="J1103" s="5" t="s">
        <v>116</v>
      </c>
      <c r="K1103" s="6" t="s">
        <v>6477</v>
      </c>
      <c r="L1103" s="6" t="s">
        <v>6478</v>
      </c>
      <c r="M1103" s="5" t="s">
        <v>41</v>
      </c>
      <c r="N1103" s="6" t="s">
        <v>6479</v>
      </c>
      <c r="O1103" s="6" t="s">
        <v>6480</v>
      </c>
      <c r="P1103" s="8"/>
      <c r="Q1103" s="5"/>
      <c r="R1103" s="6"/>
      <c r="S1103" s="6"/>
      <c r="T1103" s="6"/>
      <c r="U1103" s="6"/>
      <c r="V1103" s="6"/>
      <c r="W1103" s="6"/>
      <c r="X1103" s="8"/>
      <c r="Y1103" s="5" t="s">
        <v>4093</v>
      </c>
      <c r="Z1103" s="10" t="str">
        <f aca="false">REPLACE(AA1103,SEARCH("M5-",AA1103),LEN(AB1103),AC1103)</f>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AA1103" s="10" t="s">
        <v>6481</v>
      </c>
      <c r="AB1103" s="8" t="str">
        <f aca="false">IF(D1103&lt;&gt;"No hacer",CONCATENATE(A1103,"-",LEFT(C1103),"-",IF(A1102&lt;&gt;A1103,1,IF(C1102=C1103,RIGHT(AB1102)+1,1))))</f>
        <v>M5-NyO-42a-I-3</v>
      </c>
      <c r="AC1103" s="8" t="str">
        <f aca="false">CONCATENATE(AB1103,"-BR")</f>
        <v>M5-NyO-42a-I-3-BR</v>
      </c>
      <c r="AD1103" s="11"/>
      <c r="AE1103" s="5" t="s">
        <v>351</v>
      </c>
      <c r="AF1103" s="5"/>
    </row>
    <row r="1104" customFormat="false" ht="75" hidden="false" customHeight="true" outlineLevel="0" collapsed="false">
      <c r="A1104" s="5" t="s">
        <v>6461</v>
      </c>
      <c r="B1104" s="6" t="s">
        <v>6462</v>
      </c>
      <c r="C1104" s="5" t="s">
        <v>34</v>
      </c>
      <c r="D1104" s="5" t="s">
        <v>35</v>
      </c>
      <c r="E1104" s="5"/>
      <c r="F1104" s="6" t="s">
        <v>6482</v>
      </c>
      <c r="G1104" s="6"/>
      <c r="H1104" s="6"/>
      <c r="I1104" s="5" t="s">
        <v>38</v>
      </c>
      <c r="J1104" s="5" t="s">
        <v>116</v>
      </c>
      <c r="K1104" s="6" t="s">
        <v>6483</v>
      </c>
      <c r="L1104" s="6" t="s">
        <v>6484</v>
      </c>
      <c r="M1104" s="5" t="s">
        <v>41</v>
      </c>
      <c r="N1104" s="6" t="s">
        <v>6485</v>
      </c>
      <c r="O1104" s="6" t="s">
        <v>6486</v>
      </c>
      <c r="P1104" s="8"/>
      <c r="Q1104" s="5"/>
      <c r="R1104" s="6"/>
      <c r="S1104" s="6"/>
      <c r="T1104" s="6"/>
      <c r="U1104" s="6"/>
      <c r="V1104" s="6"/>
      <c r="W1104" s="6"/>
      <c r="X1104" s="8"/>
      <c r="Y1104" s="5" t="s">
        <v>4093</v>
      </c>
      <c r="Z1104" s="10" t="str">
        <f aca="false">REPLACE(AA1104,SEARCH("M5-",AA1104),LEN(AB1104),AC1104)</f>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AA1104" s="10" t="s">
        <v>6487</v>
      </c>
      <c r="AB1104" s="8" t="str">
        <f aca="false">IF(D1104&lt;&gt;"No hacer",CONCATENATE(A1104,"-",LEFT(C1104),"-",IF(A1103&lt;&gt;A1104,1,IF(C1103=C1104,RIGHT(AB1103)+1,1))))</f>
        <v>M5-NyO-42a-I-4</v>
      </c>
      <c r="AC1104" s="8" t="str">
        <f aca="false">CONCATENATE(AB1104,"-BR")</f>
        <v>M5-NyO-42a-I-4-BR</v>
      </c>
      <c r="AD1104" s="11"/>
      <c r="AE1104" s="5" t="s">
        <v>351</v>
      </c>
      <c r="AF1104" s="5"/>
    </row>
    <row r="1105" customFormat="false" ht="75" hidden="false" customHeight="true" outlineLevel="0" collapsed="false">
      <c r="A1105" s="5" t="s">
        <v>6461</v>
      </c>
      <c r="B1105" s="6" t="s">
        <v>6462</v>
      </c>
      <c r="C1105" s="5" t="s">
        <v>48</v>
      </c>
      <c r="D1105" s="5" t="s">
        <v>35</v>
      </c>
      <c r="E1105" s="5"/>
      <c r="F1105" s="6" t="s">
        <v>6488</v>
      </c>
      <c r="G1105" s="6"/>
      <c r="H1105" s="6"/>
      <c r="I1105" s="5" t="s">
        <v>38</v>
      </c>
      <c r="J1105" s="5" t="s">
        <v>52</v>
      </c>
      <c r="K1105" s="6" t="s">
        <v>6489</v>
      </c>
      <c r="L1105" s="6" t="s">
        <v>3129</v>
      </c>
      <c r="M1105" s="5" t="s">
        <v>41</v>
      </c>
      <c r="N1105" s="6" t="s">
        <v>6490</v>
      </c>
      <c r="O1105" s="6" t="s">
        <v>6491</v>
      </c>
      <c r="P1105" s="8"/>
      <c r="Q1105" s="5"/>
      <c r="R1105" s="6"/>
      <c r="S1105" s="6"/>
      <c r="T1105" s="6"/>
      <c r="U1105" s="6"/>
      <c r="V1105" s="6"/>
      <c r="W1105" s="6"/>
      <c r="X1105" s="8"/>
      <c r="Y1105" s="5" t="s">
        <v>4093</v>
      </c>
      <c r="Z1105" s="10" t="str">
        <f aca="false">REPLACE(AA1105,SEARCH("M5-",AA1105),LEN(AB1105),AC1105)</f>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AA1105" s="10" t="s">
        <v>6492</v>
      </c>
      <c r="AB1105" s="8" t="str">
        <f aca="false">IF(D1105&lt;&gt;"No hacer",CONCATENATE(A1105,"-",LEFT(C1105),"-",IF(A1104&lt;&gt;A1105,1,IF(C1104=C1105,RIGHT(AB1104)+1,1))))</f>
        <v>M5-NyO-42a-E-1</v>
      </c>
      <c r="AC1105" s="8" t="str">
        <f aca="false">CONCATENATE(AB1105,"-BR")</f>
        <v>M5-NyO-42a-E-1-BR</v>
      </c>
      <c r="AD1105" s="11"/>
      <c r="AE1105" s="5" t="s">
        <v>351</v>
      </c>
      <c r="AF1105" s="5"/>
    </row>
    <row r="1106" customFormat="false" ht="75" hidden="false" customHeight="true" outlineLevel="0" collapsed="false">
      <c r="A1106" s="5" t="s">
        <v>6461</v>
      </c>
      <c r="B1106" s="6" t="s">
        <v>6462</v>
      </c>
      <c r="C1106" s="5" t="s">
        <v>48</v>
      </c>
      <c r="D1106" s="5" t="s">
        <v>35</v>
      </c>
      <c r="E1106" s="5"/>
      <c r="F1106" s="6" t="s">
        <v>6493</v>
      </c>
      <c r="G1106" s="6"/>
      <c r="H1106" s="6"/>
      <c r="I1106" s="5" t="s">
        <v>38</v>
      </c>
      <c r="J1106" s="5" t="s">
        <v>52</v>
      </c>
      <c r="K1106" s="6" t="s">
        <v>6494</v>
      </c>
      <c r="L1106" s="6" t="s">
        <v>3746</v>
      </c>
      <c r="M1106" s="5" t="s">
        <v>41</v>
      </c>
      <c r="N1106" s="6" t="s">
        <v>6473</v>
      </c>
      <c r="O1106" s="6" t="s">
        <v>6495</v>
      </c>
      <c r="P1106" s="8"/>
      <c r="Q1106" s="5"/>
      <c r="R1106" s="6"/>
      <c r="S1106" s="6"/>
      <c r="T1106" s="6"/>
      <c r="U1106" s="6"/>
      <c r="V1106" s="6"/>
      <c r="W1106" s="6"/>
      <c r="X1106" s="8"/>
      <c r="Y1106" s="5" t="s">
        <v>4093</v>
      </c>
      <c r="Z1106" s="10" t="str">
        <f aca="false">REPLACE(AA1106,SEARCH("M5-",AA1106),LEN(AB1106),AC1106)</f>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AA1106" s="10" t="s">
        <v>6496</v>
      </c>
      <c r="AB1106" s="8" t="str">
        <f aca="false">IF(D1106&lt;&gt;"No hacer",CONCATENATE(A1106,"-",LEFT(C1106),"-",IF(A1105&lt;&gt;A1106,1,IF(C1105=C1106,RIGHT(AB1105)+1,1))))</f>
        <v>M5-NyO-42a-E-2</v>
      </c>
      <c r="AC1106" s="8" t="str">
        <f aca="false">CONCATENATE(AB1106,"-BR")</f>
        <v>M5-NyO-42a-E-2-BR</v>
      </c>
      <c r="AD1106" s="11"/>
      <c r="AE1106" s="5" t="s">
        <v>351</v>
      </c>
      <c r="AF1106" s="5"/>
    </row>
    <row r="1107" customFormat="false" ht="75" hidden="false" customHeight="true" outlineLevel="0" collapsed="false">
      <c r="A1107" s="5" t="s">
        <v>6461</v>
      </c>
      <c r="B1107" s="6" t="s">
        <v>6462</v>
      </c>
      <c r="C1107" s="5" t="s">
        <v>48</v>
      </c>
      <c r="D1107" s="5" t="s">
        <v>35</v>
      </c>
      <c r="E1107" s="5"/>
      <c r="F1107" s="6" t="s">
        <v>6497</v>
      </c>
      <c r="G1107" s="6"/>
      <c r="H1107" s="6"/>
      <c r="I1107" s="5" t="s">
        <v>38</v>
      </c>
      <c r="J1107" s="5" t="s">
        <v>52</v>
      </c>
      <c r="K1107" s="6" t="s">
        <v>6498</v>
      </c>
      <c r="L1107" s="6" t="s">
        <v>6499</v>
      </c>
      <c r="M1107" s="5" t="s">
        <v>41</v>
      </c>
      <c r="N1107" s="6" t="s">
        <v>6479</v>
      </c>
      <c r="O1107" s="6" t="s">
        <v>6500</v>
      </c>
      <c r="P1107" s="8"/>
      <c r="Q1107" s="5"/>
      <c r="R1107" s="6"/>
      <c r="S1107" s="6"/>
      <c r="T1107" s="6"/>
      <c r="U1107" s="6"/>
      <c r="V1107" s="6"/>
      <c r="W1107" s="6"/>
      <c r="X1107" s="8"/>
      <c r="Y1107" s="5" t="s">
        <v>4093</v>
      </c>
      <c r="Z1107" s="10" t="str">
        <f aca="false">REPLACE(AA1107,SEARCH("M5-",AA1107),LEN(AB1107),AC1107)</f>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AA1107" s="10" t="s">
        <v>6501</v>
      </c>
      <c r="AB1107" s="8" t="str">
        <f aca="false">IF(D1107&lt;&gt;"No hacer",CONCATENATE(A1107,"-",LEFT(C1107),"-",IF(A1106&lt;&gt;A1107,1,IF(C1106=C1107,RIGHT(AB1106)+1,1))))</f>
        <v>M5-NyO-42a-E-3</v>
      </c>
      <c r="AC1107" s="8" t="str">
        <f aca="false">CONCATENATE(AB1107,"-BR")</f>
        <v>M5-NyO-42a-E-3-BR</v>
      </c>
      <c r="AD1107" s="11"/>
      <c r="AE1107" s="5" t="s">
        <v>351</v>
      </c>
      <c r="AF1107" s="5"/>
    </row>
    <row r="1108" customFormat="false" ht="75" hidden="false" customHeight="true" outlineLevel="0" collapsed="false">
      <c r="A1108" s="5" t="s">
        <v>6461</v>
      </c>
      <c r="B1108" s="6" t="s">
        <v>6462</v>
      </c>
      <c r="C1108" s="5" t="s">
        <v>48</v>
      </c>
      <c r="D1108" s="5" t="s">
        <v>35</v>
      </c>
      <c r="E1108" s="5"/>
      <c r="F1108" s="6" t="s">
        <v>6502</v>
      </c>
      <c r="G1108" s="6"/>
      <c r="H1108" s="6"/>
      <c r="I1108" s="5" t="s">
        <v>38</v>
      </c>
      <c r="J1108" s="5" t="s">
        <v>52</v>
      </c>
      <c r="K1108" s="6" t="s">
        <v>6503</v>
      </c>
      <c r="L1108" s="6" t="s">
        <v>62</v>
      </c>
      <c r="M1108" s="5" t="s">
        <v>41</v>
      </c>
      <c r="N1108" s="6" t="s">
        <v>6485</v>
      </c>
      <c r="O1108" s="6" t="s">
        <v>6504</v>
      </c>
      <c r="P1108" s="8"/>
      <c r="Q1108" s="5"/>
      <c r="R1108" s="6"/>
      <c r="S1108" s="6"/>
      <c r="T1108" s="6"/>
      <c r="U1108" s="6"/>
      <c r="V1108" s="6"/>
      <c r="W1108" s="6"/>
      <c r="X1108" s="8"/>
      <c r="Y1108" s="5" t="s">
        <v>4093</v>
      </c>
      <c r="Z1108" s="10" t="str">
        <f aca="false">REPLACE(AA1108,SEARCH("M5-",AA1108),LEN(AB1108),AC1108)</f>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AA1108" s="10" t="s">
        <v>6505</v>
      </c>
      <c r="AB1108" s="8" t="str">
        <f aca="false">IF(D1108&lt;&gt;"No hacer",CONCATENATE(A1108,"-",LEFT(C1108),"-",IF(A1107&lt;&gt;A1108,1,IF(C1107=C1108,RIGHT(AB1107)+1,1))))</f>
        <v>M5-NyO-42a-E-4</v>
      </c>
      <c r="AC1108" s="8" t="str">
        <f aca="false">CONCATENATE(AB1108,"-BR")</f>
        <v>M5-NyO-42a-E-4-BR</v>
      </c>
      <c r="AD1108" s="11"/>
      <c r="AE1108" s="5" t="s">
        <v>351</v>
      </c>
      <c r="AF1108" s="5"/>
    </row>
    <row r="1109" customFormat="false" ht="75" hidden="false" customHeight="true" outlineLevel="0" collapsed="false">
      <c r="A1109" s="5" t="s">
        <v>6506</v>
      </c>
      <c r="B1109" s="6" t="s">
        <v>6507</v>
      </c>
      <c r="C1109" s="5" t="s">
        <v>34</v>
      </c>
      <c r="D1109" s="5" t="s">
        <v>35</v>
      </c>
      <c r="E1109" s="5"/>
      <c r="F1109" s="6" t="s">
        <v>6508</v>
      </c>
      <c r="G1109" s="6"/>
      <c r="H1109" s="6"/>
      <c r="I1109" s="5" t="s">
        <v>38</v>
      </c>
      <c r="J1109" s="5" t="s">
        <v>116</v>
      </c>
      <c r="K1109" s="6" t="s">
        <v>6509</v>
      </c>
      <c r="L1109" s="6" t="s">
        <v>6510</v>
      </c>
      <c r="M1109" s="5" t="s">
        <v>41</v>
      </c>
      <c r="N1109" s="7" t="s">
        <v>6511</v>
      </c>
      <c r="O1109" s="6" t="s">
        <v>6512</v>
      </c>
      <c r="P1109" s="8"/>
      <c r="Q1109" s="5"/>
      <c r="R1109" s="8"/>
      <c r="S1109" s="8"/>
      <c r="T1109" s="8"/>
      <c r="U1109" s="8"/>
      <c r="V1109" s="8"/>
      <c r="W1109" s="8"/>
      <c r="X1109" s="8"/>
      <c r="Y1109" s="5" t="s">
        <v>4093</v>
      </c>
      <c r="Z1109" s="10" t="str">
        <f aca="false">REPLACE(AA1109,SEARCH("M5-",AA1109),LEN(AB1109),AC1109)</f>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09" s="10" t="s">
        <v>6513</v>
      </c>
      <c r="AB1109" s="8" t="str">
        <f aca="false">IF(D1109&lt;&gt;"No hacer",CONCATENATE(A1109,"-",LEFT(C1109),"-",IF(A1108&lt;&gt;A1109,1,IF(C1108=C1109,RIGHT(AB1108)+1,1))))</f>
        <v>M5-NyO-43a-I-1</v>
      </c>
      <c r="AC1109" s="8" t="str">
        <f aca="false">CONCATENATE(AB1109,"-BR")</f>
        <v>M5-NyO-43a-I-1-BR</v>
      </c>
      <c r="AD1109" s="5"/>
      <c r="AE1109" s="5" t="s">
        <v>351</v>
      </c>
      <c r="AF1109" s="5"/>
    </row>
    <row r="1110" customFormat="false" ht="75" hidden="false" customHeight="true" outlineLevel="0" collapsed="false">
      <c r="A1110" s="5" t="s">
        <v>6506</v>
      </c>
      <c r="B1110" s="6" t="s">
        <v>6507</v>
      </c>
      <c r="C1110" s="5" t="s">
        <v>34</v>
      </c>
      <c r="D1110" s="5" t="s">
        <v>35</v>
      </c>
      <c r="E1110" s="5"/>
      <c r="F1110" s="6" t="s">
        <v>6514</v>
      </c>
      <c r="G1110" s="6"/>
      <c r="H1110" s="6" t="s">
        <v>6515</v>
      </c>
      <c r="I1110" s="5" t="s">
        <v>38</v>
      </c>
      <c r="J1110" s="5" t="s">
        <v>116</v>
      </c>
      <c r="K1110" s="6" t="s">
        <v>6516</v>
      </c>
      <c r="L1110" s="6" t="s">
        <v>6510</v>
      </c>
      <c r="M1110" s="5" t="s">
        <v>41</v>
      </c>
      <c r="N1110" s="6" t="s">
        <v>6511</v>
      </c>
      <c r="O1110" s="6" t="s">
        <v>6517</v>
      </c>
      <c r="P1110" s="8"/>
      <c r="Q1110" s="5"/>
      <c r="R1110" s="8"/>
      <c r="S1110" s="8"/>
      <c r="T1110" s="8"/>
      <c r="U1110" s="8"/>
      <c r="V1110" s="8"/>
      <c r="W1110" s="8"/>
      <c r="X1110" s="8"/>
      <c r="Y1110" s="5" t="s">
        <v>4093</v>
      </c>
      <c r="Z1110" s="10" t="str">
        <f aca="false">REPLACE(AA1110,SEARCH("M5-",AA1110),LEN(AB1110),AC1110)</f>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AA1110" s="10" t="s">
        <v>6518</v>
      </c>
      <c r="AB1110" s="8" t="str">
        <f aca="false">IF(D1110&lt;&gt;"No hacer",CONCATENATE(A1110,"-",LEFT(C1110),"-",IF(A1109&lt;&gt;A1110,1,IF(C1109=C1110,RIGHT(AB1109)+1,1))))</f>
        <v>M5-NyO-43a-I-2</v>
      </c>
      <c r="AC1110" s="8" t="str">
        <f aca="false">CONCATENATE(AB1110,"-BR")</f>
        <v>M5-NyO-43a-I-2-BR</v>
      </c>
      <c r="AD1110" s="5"/>
      <c r="AE1110" s="5" t="s">
        <v>351</v>
      </c>
      <c r="AF1110" s="5"/>
    </row>
    <row r="1111" customFormat="false" ht="75" hidden="false" customHeight="true" outlineLevel="0" collapsed="false">
      <c r="A1111" s="5" t="s">
        <v>6506</v>
      </c>
      <c r="B1111" s="6" t="s">
        <v>6507</v>
      </c>
      <c r="C1111" s="5" t="s">
        <v>48</v>
      </c>
      <c r="D1111" s="5" t="s">
        <v>35</v>
      </c>
      <c r="E1111" s="5"/>
      <c r="F1111" s="6" t="s">
        <v>6519</v>
      </c>
      <c r="G1111" s="6"/>
      <c r="H1111" s="6"/>
      <c r="I1111" s="5" t="s">
        <v>38</v>
      </c>
      <c r="J1111" s="5" t="s">
        <v>52</v>
      </c>
      <c r="K1111" s="6" t="s">
        <v>6520</v>
      </c>
      <c r="L1111" s="6" t="s">
        <v>62</v>
      </c>
      <c r="M1111" s="5" t="s">
        <v>41</v>
      </c>
      <c r="N1111" s="7" t="s">
        <v>6511</v>
      </c>
      <c r="O1111" s="6" t="s">
        <v>6521</v>
      </c>
      <c r="P1111" s="8"/>
      <c r="Q1111" s="5"/>
      <c r="R1111" s="8"/>
      <c r="S1111" s="8"/>
      <c r="T1111" s="8"/>
      <c r="U1111" s="8"/>
      <c r="V1111" s="8"/>
      <c r="W1111" s="8"/>
      <c r="X1111" s="8"/>
      <c r="Y1111" s="5" t="s">
        <v>4093</v>
      </c>
      <c r="Z1111" s="10" t="str">
        <f aca="false">REPLACE(AA1111,SEARCH("M5-",AA1111),LEN(AB1111),AC1111)</f>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AA1111" s="10" t="s">
        <v>6522</v>
      </c>
      <c r="AB1111" s="8" t="str">
        <f aca="false">IF(D1111&lt;&gt;"No hacer",CONCATENATE(A1111,"-",LEFT(C1111),"-",IF(A1110&lt;&gt;A1111,1,IF(C1110=C1111,RIGHT(AB1110)+1,1))))</f>
        <v>M5-NyO-43a-E-1</v>
      </c>
      <c r="AC1111" s="8" t="str">
        <f aca="false">CONCATENATE(AB1111,"-BR")</f>
        <v>M5-NyO-43a-E-1-BR</v>
      </c>
      <c r="AD1111" s="5"/>
      <c r="AE1111" s="5" t="s">
        <v>351</v>
      </c>
      <c r="AF1111" s="5"/>
    </row>
    <row r="1112" customFormat="false" ht="75" hidden="false" customHeight="true" outlineLevel="0" collapsed="false">
      <c r="A1112" s="5" t="s">
        <v>6506</v>
      </c>
      <c r="B1112" s="6" t="s">
        <v>6507</v>
      </c>
      <c r="C1112" s="5" t="s">
        <v>48</v>
      </c>
      <c r="D1112" s="5" t="s">
        <v>35</v>
      </c>
      <c r="E1112" s="5"/>
      <c r="F1112" s="6" t="s">
        <v>6523</v>
      </c>
      <c r="G1112" s="6"/>
      <c r="H1112" s="6"/>
      <c r="I1112" s="5" t="s">
        <v>38</v>
      </c>
      <c r="J1112" s="5" t="s">
        <v>52</v>
      </c>
      <c r="K1112" s="6" t="s">
        <v>6524</v>
      </c>
      <c r="L1112" s="6" t="s">
        <v>62</v>
      </c>
      <c r="M1112" s="5" t="s">
        <v>41</v>
      </c>
      <c r="N1112" s="7" t="s">
        <v>6511</v>
      </c>
      <c r="O1112" s="6" t="s">
        <v>6525</v>
      </c>
      <c r="P1112" s="8"/>
      <c r="Q1112" s="5"/>
      <c r="R1112" s="8"/>
      <c r="S1112" s="8"/>
      <c r="T1112" s="8"/>
      <c r="U1112" s="8"/>
      <c r="V1112" s="8"/>
      <c r="W1112" s="8"/>
      <c r="X1112" s="8"/>
      <c r="Y1112" s="5" t="s">
        <v>4093</v>
      </c>
      <c r="Z1112" s="10" t="str">
        <f aca="false">REPLACE(AA1112,SEARCH("M5-",AA1112),LEN(AB1112),AC1112)</f>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AA1112" s="10" t="s">
        <v>6526</v>
      </c>
      <c r="AB1112" s="8" t="str">
        <f aca="false">IF(D1112&lt;&gt;"No hacer",CONCATENATE(A1112,"-",LEFT(C1112),"-",IF(A1111&lt;&gt;A1112,1,IF(C1111=C1112,RIGHT(AB1111)+1,1))))</f>
        <v>M5-NyO-43a-E-2</v>
      </c>
      <c r="AC1112" s="8" t="str">
        <f aca="false">CONCATENATE(AB1112,"-BR")</f>
        <v>M5-NyO-43a-E-2-BR</v>
      </c>
      <c r="AD1112" s="5"/>
      <c r="AE1112" s="5" t="s">
        <v>351</v>
      </c>
      <c r="AF1112" s="5"/>
    </row>
    <row r="1113" customFormat="false" ht="75" hidden="false" customHeight="true" outlineLevel="0" collapsed="false">
      <c r="A1113" s="5" t="s">
        <v>6527</v>
      </c>
      <c r="B1113" s="6" t="s">
        <v>6528</v>
      </c>
      <c r="C1113" s="5" t="s">
        <v>34</v>
      </c>
      <c r="D1113" s="5" t="s">
        <v>35</v>
      </c>
      <c r="E1113" s="5"/>
      <c r="F1113" s="6" t="s">
        <v>6529</v>
      </c>
      <c r="G1113" s="6"/>
      <c r="H1113" s="6"/>
      <c r="I1113" s="5" t="s">
        <v>38</v>
      </c>
      <c r="J1113" s="5" t="s">
        <v>116</v>
      </c>
      <c r="K1113" s="6" t="s">
        <v>6530</v>
      </c>
      <c r="L1113" s="6" t="s">
        <v>6531</v>
      </c>
      <c r="M1113" s="5" t="s">
        <v>41</v>
      </c>
      <c r="N1113" s="6" t="s">
        <v>6532</v>
      </c>
      <c r="O1113" s="6" t="s">
        <v>6533</v>
      </c>
      <c r="P1113" s="6" t="s">
        <v>6534</v>
      </c>
      <c r="Q1113" s="6"/>
      <c r="R1113" s="6"/>
      <c r="S1113" s="6"/>
      <c r="T1113" s="6"/>
      <c r="U1113" s="6"/>
      <c r="V1113" s="6"/>
      <c r="W1113" s="6"/>
      <c r="X1113" s="6"/>
      <c r="Y1113" s="5" t="s">
        <v>4093</v>
      </c>
      <c r="Z1113" s="10" t="str">
        <f aca="false">REPLACE(AA1113,SEARCH("M5-",AA1113),LEN(AB1113),AC1113)</f>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AA1113" s="10" t="s">
        <v>6535</v>
      </c>
      <c r="AB1113" s="8" t="str">
        <f aca="false">IF(D1113&lt;&gt;"No hacer",CONCATENATE(A1113,"-",LEFT(C1113),"-",IF(A1112&lt;&gt;A1113,1,IF(C1112=C1113,RIGHT(AB1112)+1,1))))</f>
        <v>M5-NyO-44a-I-1</v>
      </c>
      <c r="AC1113" s="8" t="str">
        <f aca="false">CONCATENATE(AB1113,"-BR")</f>
        <v>M5-NyO-44a-I-1-BR</v>
      </c>
      <c r="AD1113" s="5"/>
      <c r="AE1113" s="5" t="s">
        <v>351</v>
      </c>
      <c r="AF1113" s="5"/>
    </row>
    <row r="1114" customFormat="false" ht="75" hidden="false" customHeight="true" outlineLevel="0" collapsed="false">
      <c r="A1114" s="5" t="s">
        <v>6527</v>
      </c>
      <c r="B1114" s="6" t="s">
        <v>6528</v>
      </c>
      <c r="C1114" s="5" t="s">
        <v>48</v>
      </c>
      <c r="D1114" s="5" t="s">
        <v>35</v>
      </c>
      <c r="E1114" s="5"/>
      <c r="F1114" s="6" t="s">
        <v>6536</v>
      </c>
      <c r="G1114" s="6"/>
      <c r="H1114" s="6"/>
      <c r="I1114" s="5" t="s">
        <v>38</v>
      </c>
      <c r="J1114" s="5" t="s">
        <v>52</v>
      </c>
      <c r="K1114" s="6" t="s">
        <v>6530</v>
      </c>
      <c r="L1114" s="6" t="s">
        <v>6537</v>
      </c>
      <c r="M1114" s="5" t="s">
        <v>41</v>
      </c>
      <c r="N1114" s="6" t="s">
        <v>6532</v>
      </c>
      <c r="O1114" s="6" t="s">
        <v>6538</v>
      </c>
      <c r="P1114" s="6"/>
      <c r="Q1114" s="6"/>
      <c r="R1114" s="6"/>
      <c r="S1114" s="6"/>
      <c r="T1114" s="6"/>
      <c r="U1114" s="6"/>
      <c r="V1114" s="6"/>
      <c r="W1114" s="6"/>
      <c r="X1114" s="6"/>
      <c r="Y1114" s="5" t="s">
        <v>4093</v>
      </c>
      <c r="Z1114" s="10" t="str">
        <f aca="false">REPLACE(AA1114,SEARCH("M5-",AA1114),LEN(AB1114),AC1114)</f>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AA1114" s="10" t="s">
        <v>6539</v>
      </c>
      <c r="AB1114" s="8" t="str">
        <f aca="false">IF(D1114&lt;&gt;"No hacer",CONCATENATE(A1114,"-",LEFT(C1114),"-",IF(A1113&lt;&gt;A1114,1,IF(C1113=C1114,RIGHT(AB1113)+1,1))))</f>
        <v>M5-NyO-44a-E-1</v>
      </c>
      <c r="AC1114" s="8" t="str">
        <f aca="false">CONCATENATE(AB1114,"-BR")</f>
        <v>M5-NyO-44a-E-1-BR</v>
      </c>
      <c r="AD1114" s="5"/>
      <c r="AE1114" s="5" t="s">
        <v>351</v>
      </c>
      <c r="AF1114" s="5"/>
    </row>
    <row r="1115" customFormat="false" ht="75" hidden="false" customHeight="true" outlineLevel="0" collapsed="false">
      <c r="A1115" s="5" t="s">
        <v>6527</v>
      </c>
      <c r="B1115" s="6" t="s">
        <v>6528</v>
      </c>
      <c r="C1115" s="5" t="s">
        <v>58</v>
      </c>
      <c r="D1115" s="5" t="s">
        <v>35</v>
      </c>
      <c r="E1115" s="5"/>
      <c r="F1115" s="6" t="s">
        <v>6540</v>
      </c>
      <c r="G1115" s="6"/>
      <c r="H1115" s="6"/>
      <c r="I1115" s="5" t="s">
        <v>38</v>
      </c>
      <c r="J1115" s="5" t="s">
        <v>52</v>
      </c>
      <c r="K1115" s="6" t="s">
        <v>6541</v>
      </c>
      <c r="L1115" s="6" t="s">
        <v>6542</v>
      </c>
      <c r="M1115" s="5" t="s">
        <v>41</v>
      </c>
      <c r="N1115" s="6" t="s">
        <v>6532</v>
      </c>
      <c r="O1115" s="6" t="s">
        <v>6543</v>
      </c>
      <c r="P1115" s="6"/>
      <c r="Q1115" s="6"/>
      <c r="R1115" s="6"/>
      <c r="S1115" s="6"/>
      <c r="T1115" s="6"/>
      <c r="U1115" s="6"/>
      <c r="V1115" s="6"/>
      <c r="W1115" s="6"/>
      <c r="X1115" s="6"/>
      <c r="Y1115" s="5" t="s">
        <v>4093</v>
      </c>
      <c r="Z1115" s="10" t="str">
        <f aca="false">REPLACE(AA1115,SEARCH("M5-",AA1115),LEN(AB1115),AC1115)</f>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AA1115" s="10" t="s">
        <v>6544</v>
      </c>
      <c r="AB1115" s="8" t="str">
        <f aca="false">IF(D1115&lt;&gt;"No hacer",CONCATENATE(A1115,"-",LEFT(C1115),"-",IF(A1114&lt;&gt;A1115,1,IF(C1114=C1115,RIGHT(AB1114)+1,1))))</f>
        <v>M5-NyO-44a-A-1</v>
      </c>
      <c r="AC1115" s="8" t="str">
        <f aca="false">CONCATENATE(AB1115,"-BR")</f>
        <v>M5-NyO-44a-A-1-BR</v>
      </c>
      <c r="AD1115" s="5"/>
      <c r="AE1115" s="5" t="s">
        <v>351</v>
      </c>
      <c r="AF1115" s="5"/>
    </row>
    <row r="1116" customFormat="false" ht="75" hidden="false" customHeight="true" outlineLevel="0" collapsed="false">
      <c r="A1116" s="5" t="s">
        <v>6527</v>
      </c>
      <c r="B1116" s="6" t="s">
        <v>6528</v>
      </c>
      <c r="C1116" s="5" t="s">
        <v>58</v>
      </c>
      <c r="D1116" s="5" t="s">
        <v>35</v>
      </c>
      <c r="E1116" s="5"/>
      <c r="F1116" s="6" t="s">
        <v>6545</v>
      </c>
      <c r="G1116" s="6"/>
      <c r="H1116" s="6"/>
      <c r="I1116" s="5" t="s">
        <v>38</v>
      </c>
      <c r="J1116" s="5" t="s">
        <v>52</v>
      </c>
      <c r="K1116" s="6" t="s">
        <v>6546</v>
      </c>
      <c r="L1116" s="6" t="s">
        <v>6547</v>
      </c>
      <c r="M1116" s="5" t="s">
        <v>41</v>
      </c>
      <c r="N1116" s="6" t="s">
        <v>6532</v>
      </c>
      <c r="O1116" s="6" t="s">
        <v>6548</v>
      </c>
      <c r="P1116" s="6" t="s">
        <v>6534</v>
      </c>
      <c r="Q1116" s="6"/>
      <c r="R1116" s="6"/>
      <c r="S1116" s="6"/>
      <c r="T1116" s="6"/>
      <c r="U1116" s="6"/>
      <c r="V1116" s="6"/>
      <c r="W1116" s="6"/>
      <c r="X1116" s="6"/>
      <c r="Y1116" s="5" t="s">
        <v>4093</v>
      </c>
      <c r="Z1116" s="10" t="str">
        <f aca="false">REPLACE(AA1116,SEARCH("M5-",AA1116),LEN(AB1116),AC1116)</f>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AA1116" s="10" t="s">
        <v>6549</v>
      </c>
      <c r="AB1116" s="8" t="str">
        <f aca="false">IF(D1116&lt;&gt;"No hacer",CONCATENATE(A1116,"-",LEFT(C1116),"-",IF(A1115&lt;&gt;A1116,1,IF(C1115=C1116,RIGHT(AB1115)+1,1))))</f>
        <v>M5-NyO-44a-A-2</v>
      </c>
      <c r="AC1116" s="8" t="str">
        <f aca="false">CONCATENATE(AB1116,"-BR")</f>
        <v>M5-NyO-44a-A-2-BR</v>
      </c>
      <c r="AD1116" s="5"/>
      <c r="AE1116" s="5" t="s">
        <v>351</v>
      </c>
      <c r="AF1116" s="5"/>
    </row>
    <row r="1117" customFormat="false" ht="75" hidden="false" customHeight="true" outlineLevel="0" collapsed="false">
      <c r="A1117" s="5" t="s">
        <v>6527</v>
      </c>
      <c r="B1117" s="6" t="s">
        <v>6528</v>
      </c>
      <c r="C1117" s="5" t="s">
        <v>58</v>
      </c>
      <c r="D1117" s="5" t="s">
        <v>35</v>
      </c>
      <c r="E1117" s="5"/>
      <c r="F1117" s="6" t="s">
        <v>6550</v>
      </c>
      <c r="G1117" s="6"/>
      <c r="H1117" s="6"/>
      <c r="I1117" s="5" t="s">
        <v>38</v>
      </c>
      <c r="J1117" s="5" t="s">
        <v>52</v>
      </c>
      <c r="K1117" s="6" t="s">
        <v>6551</v>
      </c>
      <c r="L1117" s="6" t="s">
        <v>6552</v>
      </c>
      <c r="M1117" s="5" t="s">
        <v>41</v>
      </c>
      <c r="N1117" s="6" t="s">
        <v>6532</v>
      </c>
      <c r="O1117" s="6" t="s">
        <v>6553</v>
      </c>
      <c r="P1117" s="6" t="s">
        <v>6534</v>
      </c>
      <c r="Q1117" s="6"/>
      <c r="R1117" s="6"/>
      <c r="S1117" s="6"/>
      <c r="T1117" s="6"/>
      <c r="U1117" s="6"/>
      <c r="V1117" s="6"/>
      <c r="W1117" s="6"/>
      <c r="X1117" s="6"/>
      <c r="Y1117" s="5" t="s">
        <v>4093</v>
      </c>
      <c r="Z1117" s="10" t="str">
        <f aca="false">REPLACE(AA1117,SEARCH("M5-",AA1117),LEN(AB1117),AC1117)</f>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AA1117" s="10" t="s">
        <v>6554</v>
      </c>
      <c r="AB1117" s="8" t="str">
        <f aca="false">IF(D1117&lt;&gt;"No hacer",CONCATENATE(A1117,"-",LEFT(C1117),"-",IF(A1116&lt;&gt;A1117,1,IF(C1116=C1117,RIGHT(AB1116)+1,1))))</f>
        <v>M5-NyO-44a-A-3</v>
      </c>
      <c r="AC1117" s="8" t="str">
        <f aca="false">CONCATENATE(AB1117,"-BR")</f>
        <v>M5-NyO-44a-A-3-BR</v>
      </c>
      <c r="AD1117" s="5"/>
      <c r="AE1117" s="5" t="s">
        <v>351</v>
      </c>
      <c r="AF1117" s="5"/>
    </row>
    <row r="1118" customFormat="false" ht="75" hidden="false" customHeight="true" outlineLevel="0" collapsed="false">
      <c r="A1118" s="5" t="s">
        <v>6527</v>
      </c>
      <c r="B1118" s="6" t="s">
        <v>6528</v>
      </c>
      <c r="C1118" s="5" t="s">
        <v>58</v>
      </c>
      <c r="D1118" s="5" t="s">
        <v>35</v>
      </c>
      <c r="E1118" s="5"/>
      <c r="F1118" s="6" t="s">
        <v>6555</v>
      </c>
      <c r="G1118" s="6"/>
      <c r="H1118" s="6"/>
      <c r="I1118" s="5" t="s">
        <v>38</v>
      </c>
      <c r="J1118" s="5" t="s">
        <v>52</v>
      </c>
      <c r="K1118" s="6" t="s">
        <v>6556</v>
      </c>
      <c r="L1118" s="6" t="s">
        <v>6537</v>
      </c>
      <c r="M1118" s="5" t="s">
        <v>41</v>
      </c>
      <c r="N1118" s="6" t="s">
        <v>6532</v>
      </c>
      <c r="O1118" s="6" t="s">
        <v>6557</v>
      </c>
      <c r="P1118" s="6"/>
      <c r="Q1118" s="6"/>
      <c r="R1118" s="6"/>
      <c r="S1118" s="6"/>
      <c r="T1118" s="6"/>
      <c r="U1118" s="6"/>
      <c r="V1118" s="6"/>
      <c r="W1118" s="6"/>
      <c r="X1118" s="6"/>
      <c r="Y1118" s="5" t="s">
        <v>4093</v>
      </c>
      <c r="Z1118" s="10" t="str">
        <f aca="false">REPLACE(AA1118,SEARCH("M5-",AA1118),LEN(AB1118),AC1118)</f>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AA1118" s="10" t="s">
        <v>6558</v>
      </c>
      <c r="AB1118" s="8" t="str">
        <f aca="false">IF(D1118&lt;&gt;"No hacer",CONCATENATE(A1118,"-",LEFT(C1118),"-",IF(A1117&lt;&gt;A1118,1,IF(C1117=C1118,RIGHT(AB1117)+1,1))))</f>
        <v>M5-NyO-44a-A-4</v>
      </c>
      <c r="AC1118" s="8" t="str">
        <f aca="false">CONCATENATE(AB1118,"-BR")</f>
        <v>M5-NyO-44a-A-4-BR</v>
      </c>
      <c r="AD1118" s="5"/>
      <c r="AE1118" s="5" t="s">
        <v>351</v>
      </c>
      <c r="AF1118" s="5"/>
    </row>
    <row r="1119" customFormat="false" ht="75" hidden="false" customHeight="true" outlineLevel="0" collapsed="false">
      <c r="A1119" s="5" t="s">
        <v>6527</v>
      </c>
      <c r="B1119" s="6" t="s">
        <v>6528</v>
      </c>
      <c r="C1119" s="5" t="s">
        <v>58</v>
      </c>
      <c r="D1119" s="5" t="s">
        <v>35</v>
      </c>
      <c r="E1119" s="5"/>
      <c r="F1119" s="6" t="s">
        <v>6559</v>
      </c>
      <c r="G1119" s="6"/>
      <c r="H1119" s="6"/>
      <c r="I1119" s="5" t="s">
        <v>38</v>
      </c>
      <c r="J1119" s="5" t="s">
        <v>52</v>
      </c>
      <c r="K1119" s="6" t="s">
        <v>6560</v>
      </c>
      <c r="L1119" s="6" t="s">
        <v>6542</v>
      </c>
      <c r="M1119" s="5" t="s">
        <v>41</v>
      </c>
      <c r="N1119" s="6" t="s">
        <v>6532</v>
      </c>
      <c r="O1119" s="6" t="s">
        <v>6561</v>
      </c>
      <c r="P1119" s="6"/>
      <c r="Q1119" s="6"/>
      <c r="R1119" s="6"/>
      <c r="S1119" s="6"/>
      <c r="T1119" s="6"/>
      <c r="U1119" s="6"/>
      <c r="V1119" s="6"/>
      <c r="W1119" s="6"/>
      <c r="X1119" s="6"/>
      <c r="Y1119" s="5" t="s">
        <v>4093</v>
      </c>
      <c r="Z1119" s="10" t="str">
        <f aca="false">REPLACE(AA1119,SEARCH("M5-",AA1119),LEN(AB1119),AC1119)</f>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AA1119" s="10" t="s">
        <v>6562</v>
      </c>
      <c r="AB1119" s="8" t="str">
        <f aca="false">IF(D1119&lt;&gt;"No hacer",CONCATENATE(A1119,"-",LEFT(C1119),"-",IF(A1118&lt;&gt;A1119,1,IF(C1118=C1119,RIGHT(AB1118)+1,1))))</f>
        <v>M5-NyO-44a-A-5</v>
      </c>
      <c r="AC1119" s="8" t="str">
        <f aca="false">CONCATENATE(AB1119,"-BR")</f>
        <v>M5-NyO-44a-A-5-BR</v>
      </c>
      <c r="AD1119" s="5"/>
      <c r="AE1119" s="5" t="s">
        <v>351</v>
      </c>
      <c r="AF1119" s="5"/>
    </row>
    <row r="1120" customFormat="false" ht="75" hidden="false" customHeight="true" outlineLevel="0" collapsed="false">
      <c r="A1120" s="5" t="s">
        <v>6563</v>
      </c>
      <c r="B1120" s="6" t="s">
        <v>6564</v>
      </c>
      <c r="C1120" s="5" t="s">
        <v>34</v>
      </c>
      <c r="D1120" s="5" t="s">
        <v>35</v>
      </c>
      <c r="E1120" s="5"/>
      <c r="F1120" s="6" t="s">
        <v>6565</v>
      </c>
      <c r="G1120" s="6"/>
      <c r="H1120" s="8"/>
      <c r="I1120" s="5" t="s">
        <v>38</v>
      </c>
      <c r="J1120" s="5" t="s">
        <v>297</v>
      </c>
      <c r="K1120" s="6" t="s">
        <v>6566</v>
      </c>
      <c r="L1120" s="6" t="s">
        <v>6567</v>
      </c>
      <c r="M1120" s="5" t="s">
        <v>41</v>
      </c>
      <c r="N1120" s="8" t="s">
        <v>6568</v>
      </c>
      <c r="O1120" s="8" t="s">
        <v>6569</v>
      </c>
      <c r="P1120" s="8"/>
      <c r="Q1120" s="5"/>
      <c r="R1120" s="8"/>
      <c r="S1120" s="8"/>
      <c r="T1120" s="8"/>
      <c r="U1120" s="8"/>
      <c r="V1120" s="8"/>
      <c r="W1120" s="8"/>
      <c r="X1120" s="8"/>
      <c r="Y1120" s="5" t="s">
        <v>4093</v>
      </c>
      <c r="Z1120" s="10" t="str">
        <f aca="false">REPLACE(AA1120,SEARCH("M5-",AA1120),LEN(AB1120),AC1120)</f>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AA1120" s="10" t="s">
        <v>6570</v>
      </c>
      <c r="AB1120" s="8" t="str">
        <f aca="false">IF(D1120&lt;&gt;"No hacer",CONCATENATE(A1120,"-",LEFT(C1120),"-",IF(A1119&lt;&gt;A1120,1,IF(C1119=C1120,RIGHT(AB1119)+1,1))))</f>
        <v>M5-NyO-26a-I-1</v>
      </c>
      <c r="AC1120" s="8" t="str">
        <f aca="false">CONCATENATE(AB1120,"-BR")</f>
        <v>M5-NyO-26a-I-1-BR</v>
      </c>
      <c r="AD1120" s="5" t="s">
        <v>46</v>
      </c>
      <c r="AE1120" s="5" t="s">
        <v>351</v>
      </c>
      <c r="AF1120" s="5" t="s">
        <v>47</v>
      </c>
    </row>
    <row r="1121" customFormat="false" ht="75" hidden="false" customHeight="true" outlineLevel="0" collapsed="false">
      <c r="A1121" s="5" t="s">
        <v>6563</v>
      </c>
      <c r="B1121" s="6" t="s">
        <v>6564</v>
      </c>
      <c r="C1121" s="5" t="s">
        <v>34</v>
      </c>
      <c r="D1121" s="5" t="s">
        <v>35</v>
      </c>
      <c r="E1121" s="5"/>
      <c r="F1121" s="6" t="s">
        <v>6571</v>
      </c>
      <c r="G1121" s="6"/>
      <c r="H1121" s="8"/>
      <c r="I1121" s="5" t="s">
        <v>38</v>
      </c>
      <c r="J1121" s="5" t="s">
        <v>297</v>
      </c>
      <c r="K1121" s="6" t="s">
        <v>6572</v>
      </c>
      <c r="L1121" s="6" t="s">
        <v>6567</v>
      </c>
      <c r="M1121" s="5" t="s">
        <v>41</v>
      </c>
      <c r="N1121" s="8" t="s">
        <v>6568</v>
      </c>
      <c r="O1121" s="8" t="s">
        <v>6573</v>
      </c>
      <c r="P1121" s="8"/>
      <c r="Q1121" s="5"/>
      <c r="R1121" s="8"/>
      <c r="S1121" s="8"/>
      <c r="T1121" s="8"/>
      <c r="U1121" s="8"/>
      <c r="V1121" s="8"/>
      <c r="W1121" s="8"/>
      <c r="X1121" s="8"/>
      <c r="Y1121" s="5" t="s">
        <v>4093</v>
      </c>
      <c r="Z1121" s="10" t="str">
        <f aca="false">REPLACE(AA1121,SEARCH("M5-",AA1121),LEN(AB1121),AC1121)</f>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AA1121" s="10" t="s">
        <v>6574</v>
      </c>
      <c r="AB1121" s="8" t="str">
        <f aca="false">IF(D1121&lt;&gt;"No hacer",CONCATENATE(A1121,"-",LEFT(C1121),"-",IF(A1120&lt;&gt;A1121,1,IF(C1120=C1121,RIGHT(AB1120)+1,1))))</f>
        <v>M5-NyO-26a-I-2</v>
      </c>
      <c r="AC1121" s="8" t="str">
        <f aca="false">CONCATENATE(AB1121,"-BR")</f>
        <v>M5-NyO-26a-I-2-BR</v>
      </c>
      <c r="AD1121" s="5" t="s">
        <v>46</v>
      </c>
      <c r="AE1121" s="5" t="s">
        <v>351</v>
      </c>
      <c r="AF1121" s="5" t="s">
        <v>47</v>
      </c>
    </row>
    <row r="1122" customFormat="false" ht="75" hidden="false" customHeight="true" outlineLevel="0" collapsed="false">
      <c r="A1122" s="5" t="s">
        <v>6563</v>
      </c>
      <c r="B1122" s="6" t="s">
        <v>6564</v>
      </c>
      <c r="C1122" s="5" t="s">
        <v>34</v>
      </c>
      <c r="D1122" s="5" t="s">
        <v>35</v>
      </c>
      <c r="E1122" s="5"/>
      <c r="F1122" s="6" t="s">
        <v>6575</v>
      </c>
      <c r="G1122" s="6"/>
      <c r="H1122" s="8"/>
      <c r="I1122" s="5" t="s">
        <v>38</v>
      </c>
      <c r="J1122" s="5" t="s">
        <v>297</v>
      </c>
      <c r="K1122" s="6" t="s">
        <v>6576</v>
      </c>
      <c r="L1122" s="6" t="s">
        <v>6567</v>
      </c>
      <c r="M1122" s="5" t="s">
        <v>41</v>
      </c>
      <c r="N1122" s="8" t="s">
        <v>6568</v>
      </c>
      <c r="O1122" s="8" t="s">
        <v>6577</v>
      </c>
      <c r="P1122" s="8"/>
      <c r="Q1122" s="5"/>
      <c r="R1122" s="8"/>
      <c r="S1122" s="8"/>
      <c r="T1122" s="8"/>
      <c r="U1122" s="8"/>
      <c r="V1122" s="8"/>
      <c r="W1122" s="8"/>
      <c r="X1122" s="8"/>
      <c r="Y1122" s="5" t="s">
        <v>4093</v>
      </c>
      <c r="Z1122" s="10" t="str">
        <f aca="false">REPLACE(AA1122,SEARCH("M5-",AA1122),LEN(AB1122),AC1122)</f>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AA1122" s="10" t="s">
        <v>6578</v>
      </c>
      <c r="AB1122" s="8" t="str">
        <f aca="false">IF(D1122&lt;&gt;"No hacer",CONCATENATE(A1122,"-",LEFT(C1122),"-",IF(A1121&lt;&gt;A1122,1,IF(C1121=C1122,RIGHT(AB1121)+1,1))))</f>
        <v>M5-NyO-26a-I-3</v>
      </c>
      <c r="AC1122" s="8" t="str">
        <f aca="false">CONCATENATE(AB1122,"-BR")</f>
        <v>M5-NyO-26a-I-3-BR</v>
      </c>
      <c r="AD1122" s="5" t="s">
        <v>46</v>
      </c>
      <c r="AE1122" s="5" t="s">
        <v>351</v>
      </c>
      <c r="AF1122" s="5" t="s">
        <v>47</v>
      </c>
    </row>
    <row r="1123" customFormat="false" ht="75" hidden="false" customHeight="true" outlineLevel="0" collapsed="false">
      <c r="A1123" s="5" t="s">
        <v>6563</v>
      </c>
      <c r="B1123" s="6" t="s">
        <v>6564</v>
      </c>
      <c r="C1123" s="5" t="s">
        <v>48</v>
      </c>
      <c r="D1123" s="5" t="s">
        <v>35</v>
      </c>
      <c r="E1123" s="16"/>
      <c r="F1123" s="6" t="s">
        <v>6579</v>
      </c>
      <c r="G1123" s="6"/>
      <c r="H1123" s="8"/>
      <c r="I1123" s="5" t="s">
        <v>38</v>
      </c>
      <c r="J1123" s="5" t="s">
        <v>592</v>
      </c>
      <c r="K1123" s="6" t="s">
        <v>6580</v>
      </c>
      <c r="L1123" s="6" t="s">
        <v>6581</v>
      </c>
      <c r="M1123" s="5" t="s">
        <v>41</v>
      </c>
      <c r="N1123" s="6" t="s">
        <v>6568</v>
      </c>
      <c r="O1123" s="6" t="s">
        <v>6582</v>
      </c>
      <c r="P1123" s="8"/>
      <c r="Q1123" s="5"/>
      <c r="R1123" s="8"/>
      <c r="S1123" s="8"/>
      <c r="T1123" s="8"/>
      <c r="U1123" s="8"/>
      <c r="V1123" s="8"/>
      <c r="W1123" s="8"/>
      <c r="X1123" s="8"/>
      <c r="Y1123" s="5" t="s">
        <v>4093</v>
      </c>
      <c r="Z1123" s="10" t="str">
        <f aca="false">REPLACE(AA1123,SEARCH("M5-",AA1123),LEN(AB1123),AC1123)</f>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AA1123" s="10" t="s">
        <v>6583</v>
      </c>
      <c r="AB1123" s="8" t="str">
        <f aca="false">IF(D1123&lt;&gt;"No hacer",CONCATENATE(A1123,"-",LEFT(C1123),"-",IF(A1122&lt;&gt;A1123,1,IF(C1122=C1123,RIGHT(AB1122)+1,1))))</f>
        <v>M5-NyO-26a-E-1</v>
      </c>
      <c r="AC1123" s="8" t="str">
        <f aca="false">CONCATENATE(AB1123,"-BR")</f>
        <v>M5-NyO-26a-E-1-BR</v>
      </c>
      <c r="AD1123" s="5" t="s">
        <v>46</v>
      </c>
      <c r="AE1123" s="5" t="s">
        <v>351</v>
      </c>
      <c r="AF1123" s="5" t="s">
        <v>47</v>
      </c>
    </row>
    <row r="1124" customFormat="false" ht="75" hidden="false" customHeight="true" outlineLevel="0" collapsed="false">
      <c r="A1124" s="5" t="s">
        <v>6563</v>
      </c>
      <c r="B1124" s="6" t="s">
        <v>6564</v>
      </c>
      <c r="C1124" s="5" t="s">
        <v>48</v>
      </c>
      <c r="D1124" s="5" t="s">
        <v>35</v>
      </c>
      <c r="E1124" s="5"/>
      <c r="F1124" s="6" t="s">
        <v>6579</v>
      </c>
      <c r="G1124" s="6"/>
      <c r="H1124" s="8"/>
      <c r="I1124" s="5" t="s">
        <v>38</v>
      </c>
      <c r="J1124" s="5" t="s">
        <v>592</v>
      </c>
      <c r="K1124" s="6" t="s">
        <v>6584</v>
      </c>
      <c r="L1124" s="6" t="s">
        <v>6585</v>
      </c>
      <c r="M1124" s="5" t="s">
        <v>41</v>
      </c>
      <c r="N1124" s="6" t="s">
        <v>6568</v>
      </c>
      <c r="O1124" s="6" t="s">
        <v>6582</v>
      </c>
      <c r="P1124" s="8"/>
      <c r="Q1124" s="5"/>
      <c r="R1124" s="8"/>
      <c r="S1124" s="8"/>
      <c r="T1124" s="8"/>
      <c r="U1124" s="8"/>
      <c r="V1124" s="8"/>
      <c r="W1124" s="8"/>
      <c r="X1124" s="8"/>
      <c r="Y1124" s="5" t="s">
        <v>4093</v>
      </c>
      <c r="Z1124" s="10" t="str">
        <f aca="false">REPLACE(AA1124,SEARCH("M5-",AA1124),LEN(AB1124),AC1124)</f>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AA1124" s="10" t="s">
        <v>6586</v>
      </c>
      <c r="AB1124" s="8" t="str">
        <f aca="false">IF(D1124&lt;&gt;"No hacer",CONCATENATE(A1124,"-",LEFT(C1124),"-",IF(A1123&lt;&gt;A1124,1,IF(C1123=C1124,RIGHT(AB1123)+1,1))))</f>
        <v>M5-NyO-26a-E-2</v>
      </c>
      <c r="AC1124" s="8" t="str">
        <f aca="false">CONCATENATE(AB1124,"-BR")</f>
        <v>M5-NyO-26a-E-2-BR</v>
      </c>
      <c r="AD1124" s="5" t="s">
        <v>46</v>
      </c>
      <c r="AE1124" s="5" t="s">
        <v>351</v>
      </c>
      <c r="AF1124" s="5" t="s">
        <v>47</v>
      </c>
    </row>
    <row r="1125" customFormat="false" ht="75" hidden="false" customHeight="true" outlineLevel="0" collapsed="false">
      <c r="A1125" s="5" t="s">
        <v>6563</v>
      </c>
      <c r="B1125" s="6" t="s">
        <v>6564</v>
      </c>
      <c r="C1125" s="5" t="s">
        <v>48</v>
      </c>
      <c r="D1125" s="5" t="s">
        <v>35</v>
      </c>
      <c r="E1125" s="5"/>
      <c r="F1125" s="6" t="s">
        <v>6579</v>
      </c>
      <c r="G1125" s="6"/>
      <c r="H1125" s="8"/>
      <c r="I1125" s="5" t="s">
        <v>38</v>
      </c>
      <c r="J1125" s="5" t="s">
        <v>592</v>
      </c>
      <c r="K1125" s="6" t="s">
        <v>6587</v>
      </c>
      <c r="L1125" s="6" t="s">
        <v>6588</v>
      </c>
      <c r="M1125" s="5" t="s">
        <v>41</v>
      </c>
      <c r="N1125" s="6" t="s">
        <v>6568</v>
      </c>
      <c r="O1125" s="6" t="s">
        <v>6582</v>
      </c>
      <c r="P1125" s="8"/>
      <c r="Q1125" s="5"/>
      <c r="R1125" s="8"/>
      <c r="S1125" s="8"/>
      <c r="T1125" s="8"/>
      <c r="U1125" s="8"/>
      <c r="V1125" s="8"/>
      <c r="W1125" s="8"/>
      <c r="X1125" s="8"/>
      <c r="Y1125" s="5" t="s">
        <v>4093</v>
      </c>
      <c r="Z1125" s="10" t="str">
        <f aca="false">REPLACE(AA1125,SEARCH("M5-",AA1125),LEN(AB1125),AC1125)</f>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AA1125" s="10" t="s">
        <v>6589</v>
      </c>
      <c r="AB1125" s="8" t="str">
        <f aca="false">IF(D1125&lt;&gt;"No hacer",CONCATENATE(A1125,"-",LEFT(C1125),"-",IF(A1124&lt;&gt;A1125,1,IF(C1124=C1125,RIGHT(AB1124)+1,1))))</f>
        <v>M5-NyO-26a-E-3</v>
      </c>
      <c r="AC1125" s="8" t="str">
        <f aca="false">CONCATENATE(AB1125,"-BR")</f>
        <v>M5-NyO-26a-E-3-BR</v>
      </c>
      <c r="AD1125" s="5" t="s">
        <v>46</v>
      </c>
      <c r="AE1125" s="5" t="s">
        <v>351</v>
      </c>
      <c r="AF1125" s="5" t="s">
        <v>47</v>
      </c>
    </row>
    <row r="1126" customFormat="false" ht="75" hidden="false" customHeight="true" outlineLevel="0" collapsed="false">
      <c r="A1126" s="5" t="s">
        <v>6590</v>
      </c>
      <c r="B1126" s="6" t="s">
        <v>6591</v>
      </c>
      <c r="C1126" s="5" t="s">
        <v>34</v>
      </c>
      <c r="D1126" s="5" t="s">
        <v>35</v>
      </c>
      <c r="E1126" s="5"/>
      <c r="F1126" s="6" t="s">
        <v>6592</v>
      </c>
      <c r="G1126" s="6"/>
      <c r="H1126" s="6" t="s">
        <v>6593</v>
      </c>
      <c r="I1126" s="5" t="s">
        <v>38</v>
      </c>
      <c r="J1126" s="11" t="s">
        <v>297</v>
      </c>
      <c r="K1126" s="6" t="s">
        <v>6594</v>
      </c>
      <c r="L1126" s="6" t="s">
        <v>6595</v>
      </c>
      <c r="M1126" s="5" t="s">
        <v>41</v>
      </c>
      <c r="N1126" s="6" t="s">
        <v>6596</v>
      </c>
      <c r="O1126" s="6" t="s">
        <v>6597</v>
      </c>
      <c r="P1126" s="8" t="s">
        <v>6598</v>
      </c>
      <c r="Q1126" s="5"/>
      <c r="R1126" s="8"/>
      <c r="S1126" s="8"/>
      <c r="T1126" s="8"/>
      <c r="U1126" s="8"/>
      <c r="V1126" s="8"/>
      <c r="W1126" s="8"/>
      <c r="X1126" s="8"/>
      <c r="Y1126" s="5" t="s">
        <v>4093</v>
      </c>
      <c r="Z1126" s="10" t="str">
        <f aca="false">REPLACE(AA1126,SEARCH("M5-",AA1126),LEN(AB1126),AC1126)</f>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AA1126" s="10" t="s">
        <v>6599</v>
      </c>
      <c r="AB1126" s="8" t="str">
        <f aca="false">IF(D1126&lt;&gt;"No hacer",CONCATENATE(A1126,"-",LEFT(C1126),"-",IF(A1125&lt;&gt;A1126,1,IF(C1125=C1126,RIGHT(AB1125)+1,1))))</f>
        <v>M5-NyO-26b-I-1</v>
      </c>
      <c r="AC1126" s="8" t="str">
        <f aca="false">CONCATENATE(AB1126,"-BR")</f>
        <v>M5-NyO-26b-I-1-BR</v>
      </c>
      <c r="AD1126" s="5" t="s">
        <v>46</v>
      </c>
      <c r="AE1126" s="5" t="s">
        <v>351</v>
      </c>
      <c r="AF1126" s="5" t="s">
        <v>47</v>
      </c>
    </row>
    <row r="1127" customFormat="false" ht="75" hidden="false" customHeight="true" outlineLevel="0" collapsed="false">
      <c r="A1127" s="5" t="s">
        <v>6590</v>
      </c>
      <c r="B1127" s="6" t="s">
        <v>6591</v>
      </c>
      <c r="C1127" s="5" t="s">
        <v>48</v>
      </c>
      <c r="D1127" s="5" t="s">
        <v>35</v>
      </c>
      <c r="E1127" s="5"/>
      <c r="F1127" s="6" t="s">
        <v>6600</v>
      </c>
      <c r="G1127" s="6"/>
      <c r="H1127" s="6"/>
      <c r="I1127" s="5" t="s">
        <v>38</v>
      </c>
      <c r="J1127" s="5" t="s">
        <v>52</v>
      </c>
      <c r="K1127" s="6" t="s">
        <v>6601</v>
      </c>
      <c r="L1127" s="6" t="s">
        <v>6602</v>
      </c>
      <c r="M1127" s="5" t="s">
        <v>41</v>
      </c>
      <c r="N1127" s="6" t="s">
        <v>6596</v>
      </c>
      <c r="O1127" s="6" t="s">
        <v>6603</v>
      </c>
      <c r="P1127" s="6"/>
      <c r="Q1127" s="6"/>
      <c r="R1127" s="6"/>
      <c r="S1127" s="6"/>
      <c r="T1127" s="6"/>
      <c r="U1127" s="6"/>
      <c r="V1127" s="6"/>
      <c r="W1127" s="8"/>
      <c r="X1127" s="8"/>
      <c r="Y1127" s="5" t="s">
        <v>4093</v>
      </c>
      <c r="Z1127" s="10" t="str">
        <f aca="false">REPLACE(AA1127,SEARCH("M5-",AA1127),LEN(AB1127),AC1127)</f>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AA1127" s="10" t="s">
        <v>6604</v>
      </c>
      <c r="AB1127" s="8" t="str">
        <f aca="false">IF(D1127&lt;&gt;"No hacer",CONCATENATE(A1127,"-",LEFT(C1127),"-",IF(A1126&lt;&gt;A1127,1,IF(C1126=C1127,RIGHT(AB1126)+1,1))))</f>
        <v>M5-NyO-26b-E-1</v>
      </c>
      <c r="AC1127" s="8" t="str">
        <f aca="false">CONCATENATE(AB1127,"-BR")</f>
        <v>M5-NyO-26b-E-1-BR</v>
      </c>
      <c r="AD1127" s="5" t="s">
        <v>46</v>
      </c>
      <c r="AE1127" s="5" t="s">
        <v>351</v>
      </c>
      <c r="AF1127" s="5" t="s">
        <v>47</v>
      </c>
    </row>
    <row r="1128" customFormat="false" ht="75" hidden="false" customHeight="true" outlineLevel="0" collapsed="false">
      <c r="A1128" s="5" t="s">
        <v>6590</v>
      </c>
      <c r="B1128" s="6" t="s">
        <v>6591</v>
      </c>
      <c r="C1128" s="5" t="s">
        <v>48</v>
      </c>
      <c r="D1128" s="5" t="s">
        <v>35</v>
      </c>
      <c r="E1128" s="5"/>
      <c r="F1128" s="6" t="s">
        <v>6605</v>
      </c>
      <c r="G1128" s="6"/>
      <c r="H1128" s="6"/>
      <c r="I1128" s="5" t="s">
        <v>38</v>
      </c>
      <c r="J1128" s="5" t="s">
        <v>52</v>
      </c>
      <c r="K1128" s="6" t="s">
        <v>6606</v>
      </c>
      <c r="L1128" s="6" t="s">
        <v>6607</v>
      </c>
      <c r="M1128" s="5" t="s">
        <v>41</v>
      </c>
      <c r="N1128" s="6" t="s">
        <v>6596</v>
      </c>
      <c r="O1128" s="6" t="s">
        <v>6608</v>
      </c>
      <c r="P1128" s="6"/>
      <c r="Q1128" s="6"/>
      <c r="R1128" s="6"/>
      <c r="S1128" s="6"/>
      <c r="T1128" s="6"/>
      <c r="U1128" s="6"/>
      <c r="V1128" s="6"/>
      <c r="W1128" s="8"/>
      <c r="X1128" s="8"/>
      <c r="Y1128" s="5" t="s">
        <v>4093</v>
      </c>
      <c r="Z1128" s="10" t="str">
        <f aca="false">REPLACE(AA1128,SEARCH("M5-",AA1128),LEN(AB1128),AC1128)</f>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AA1128" s="10" t="s">
        <v>6609</v>
      </c>
      <c r="AB1128" s="8" t="str">
        <f aca="false">IF(D1128&lt;&gt;"No hacer",CONCATENATE(A1128,"-",LEFT(C1128),"-",IF(A1127&lt;&gt;A1128,1,IF(C1127=C1128,RIGHT(AB1127)+1,1))))</f>
        <v>M5-NyO-26b-E-2</v>
      </c>
      <c r="AC1128" s="8" t="str">
        <f aca="false">CONCATENATE(AB1128,"-BR")</f>
        <v>M5-NyO-26b-E-2-BR</v>
      </c>
      <c r="AD1128" s="5" t="s">
        <v>46</v>
      </c>
      <c r="AE1128" s="5" t="s">
        <v>351</v>
      </c>
      <c r="AF1128" s="5" t="s">
        <v>47</v>
      </c>
    </row>
    <row r="1129" customFormat="false" ht="75" hidden="false" customHeight="true" outlineLevel="0" collapsed="false">
      <c r="A1129" s="5" t="s">
        <v>6590</v>
      </c>
      <c r="B1129" s="6" t="s">
        <v>6591</v>
      </c>
      <c r="C1129" s="5" t="s">
        <v>48</v>
      </c>
      <c r="D1129" s="5" t="s">
        <v>35</v>
      </c>
      <c r="E1129" s="5"/>
      <c r="F1129" s="6" t="s">
        <v>6610</v>
      </c>
      <c r="G1129" s="6"/>
      <c r="H1129" s="6"/>
      <c r="I1129" s="5" t="s">
        <v>38</v>
      </c>
      <c r="J1129" s="5" t="s">
        <v>52</v>
      </c>
      <c r="K1129" s="6" t="s">
        <v>6606</v>
      </c>
      <c r="L1129" s="6" t="s">
        <v>6607</v>
      </c>
      <c r="M1129" s="5" t="s">
        <v>41</v>
      </c>
      <c r="N1129" s="6" t="s">
        <v>6596</v>
      </c>
      <c r="O1129" s="6" t="s">
        <v>6611</v>
      </c>
      <c r="P1129" s="6"/>
      <c r="Q1129" s="6"/>
      <c r="R1129" s="6"/>
      <c r="S1129" s="6"/>
      <c r="T1129" s="6"/>
      <c r="U1129" s="6"/>
      <c r="V1129" s="6"/>
      <c r="W1129" s="8"/>
      <c r="X1129" s="8"/>
      <c r="Y1129" s="5" t="s">
        <v>4093</v>
      </c>
      <c r="Z1129" s="10" t="str">
        <f aca="false">REPLACE(AA1129,SEARCH("M5-",AA1129),LEN(AB1129),AC1129)</f>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AA1129" s="10" t="s">
        <v>6612</v>
      </c>
      <c r="AB1129" s="8" t="str">
        <f aca="false">IF(D1129&lt;&gt;"No hacer",CONCATENATE(A1129,"-",LEFT(C1129),"-",IF(A1128&lt;&gt;A1129,1,IF(C1128=C1129,RIGHT(AB1128)+1,1))))</f>
        <v>M5-NyO-26b-E-3</v>
      </c>
      <c r="AC1129" s="8" t="str">
        <f aca="false">CONCATENATE(AB1129,"-BR")</f>
        <v>M5-NyO-26b-E-3-BR</v>
      </c>
      <c r="AD1129" s="5" t="s">
        <v>46</v>
      </c>
      <c r="AE1129" s="5" t="s">
        <v>351</v>
      </c>
      <c r="AF1129" s="5" t="s">
        <v>47</v>
      </c>
    </row>
    <row r="1130" customFormat="false" ht="75" hidden="false" customHeight="true" outlineLevel="0" collapsed="false">
      <c r="A1130" s="5" t="s">
        <v>6590</v>
      </c>
      <c r="B1130" s="6" t="s">
        <v>6591</v>
      </c>
      <c r="C1130" s="5" t="s">
        <v>58</v>
      </c>
      <c r="D1130" s="5" t="s">
        <v>35</v>
      </c>
      <c r="E1130" s="5"/>
      <c r="F1130" s="6" t="s">
        <v>6613</v>
      </c>
      <c r="G1130" s="6"/>
      <c r="H1130" s="6"/>
      <c r="I1130" s="5" t="s">
        <v>38</v>
      </c>
      <c r="J1130" s="5" t="s">
        <v>52</v>
      </c>
      <c r="K1130" s="6" t="s">
        <v>6614</v>
      </c>
      <c r="L1130" s="6" t="s">
        <v>1959</v>
      </c>
      <c r="M1130" s="5" t="s">
        <v>63</v>
      </c>
      <c r="N1130" s="6"/>
      <c r="O1130" s="6"/>
      <c r="P1130" s="6"/>
      <c r="Q1130" s="6"/>
      <c r="R1130" s="6"/>
      <c r="S1130" s="6" t="s">
        <v>6615</v>
      </c>
      <c r="T1130" s="6" t="s">
        <v>6616</v>
      </c>
      <c r="U1130" s="6" t="s">
        <v>6617</v>
      </c>
      <c r="V1130" s="6" t="s">
        <v>6618</v>
      </c>
      <c r="W1130" s="8"/>
      <c r="X1130" s="8"/>
      <c r="Y1130" s="5" t="s">
        <v>4093</v>
      </c>
      <c r="Z1130" s="10" t="str">
        <f aca="false">REPLACE(AA1130,SEARCH("M5-",AA1130),LEN(AB1130),AC1130)</f>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AA1130" s="10" t="s">
        <v>6619</v>
      </c>
      <c r="AB1130" s="8" t="str">
        <f aca="false">IF(D1130&lt;&gt;"No hacer",CONCATENATE(A1130,"-",LEFT(C1130),"-",IF(A1129&lt;&gt;A1130,1,IF(C1129=C1130,RIGHT(AB1129)+1,1))))</f>
        <v>M5-NyO-26b-A-1</v>
      </c>
      <c r="AC1130" s="8" t="str">
        <f aca="false">CONCATENATE(AB1130,"-BR")</f>
        <v>M5-NyO-26b-A-1-BR</v>
      </c>
      <c r="AD1130" s="5" t="s">
        <v>46</v>
      </c>
      <c r="AE1130" s="5" t="s">
        <v>351</v>
      </c>
      <c r="AF1130" s="5" t="s">
        <v>47</v>
      </c>
    </row>
    <row r="1131" customFormat="false" ht="75" hidden="false" customHeight="true" outlineLevel="0" collapsed="false">
      <c r="A1131" s="5" t="s">
        <v>6590</v>
      </c>
      <c r="B1131" s="6" t="s">
        <v>6591</v>
      </c>
      <c r="C1131" s="5" t="s">
        <v>58</v>
      </c>
      <c r="D1131" s="5" t="s">
        <v>35</v>
      </c>
      <c r="E1131" s="5"/>
      <c r="F1131" s="6" t="s">
        <v>6620</v>
      </c>
      <c r="G1131" s="6"/>
      <c r="H1131" s="6"/>
      <c r="I1131" s="5" t="s">
        <v>38</v>
      </c>
      <c r="J1131" s="5" t="s">
        <v>52</v>
      </c>
      <c r="K1131" s="6" t="s">
        <v>6621</v>
      </c>
      <c r="L1131" s="6" t="s">
        <v>1959</v>
      </c>
      <c r="M1131" s="5" t="s">
        <v>63</v>
      </c>
      <c r="N1131" s="6"/>
      <c r="O1131" s="6"/>
      <c r="P1131" s="6"/>
      <c r="Q1131" s="6"/>
      <c r="R1131" s="6"/>
      <c r="S1131" s="6" t="s">
        <v>6622</v>
      </c>
      <c r="T1131" s="6" t="s">
        <v>6623</v>
      </c>
      <c r="U1131" s="6" t="s">
        <v>6617</v>
      </c>
      <c r="V1131" s="6" t="s">
        <v>6624</v>
      </c>
      <c r="W1131" s="8"/>
      <c r="X1131" s="8"/>
      <c r="Y1131" s="5" t="s">
        <v>4093</v>
      </c>
      <c r="Z1131" s="10" t="str">
        <f aca="false">REPLACE(AA1131,SEARCH("M5-",AA1131),LEN(AB1131),AC1131)</f>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AA1131" s="10" t="s">
        <v>6625</v>
      </c>
      <c r="AB1131" s="8" t="str">
        <f aca="false">IF(D1131&lt;&gt;"No hacer",CONCATENATE(A1131,"-",LEFT(C1131),"-",IF(A1130&lt;&gt;A1131,1,IF(C1130=C1131,RIGHT(AB1130)+1,1))))</f>
        <v>M5-NyO-26b-A-2</v>
      </c>
      <c r="AC1131" s="8" t="str">
        <f aca="false">CONCATENATE(AB1131,"-BR")</f>
        <v>M5-NyO-26b-A-2-BR</v>
      </c>
      <c r="AD1131" s="5" t="s">
        <v>46</v>
      </c>
      <c r="AE1131" s="5" t="s">
        <v>351</v>
      </c>
      <c r="AF1131" s="5" t="s">
        <v>47</v>
      </c>
    </row>
    <row r="1132" customFormat="false" ht="75" hidden="false" customHeight="true" outlineLevel="0" collapsed="false">
      <c r="A1132" s="5" t="s">
        <v>6590</v>
      </c>
      <c r="B1132" s="6" t="s">
        <v>6591</v>
      </c>
      <c r="C1132" s="5" t="s">
        <v>58</v>
      </c>
      <c r="D1132" s="5" t="s">
        <v>35</v>
      </c>
      <c r="E1132" s="5"/>
      <c r="F1132" s="6" t="s">
        <v>6626</v>
      </c>
      <c r="G1132" s="6"/>
      <c r="H1132" s="6"/>
      <c r="I1132" s="5" t="s">
        <v>38</v>
      </c>
      <c r="J1132" s="5" t="s">
        <v>52</v>
      </c>
      <c r="K1132" s="6" t="s">
        <v>6627</v>
      </c>
      <c r="L1132" s="6" t="s">
        <v>1959</v>
      </c>
      <c r="M1132" s="5" t="s">
        <v>63</v>
      </c>
      <c r="N1132" s="6"/>
      <c r="O1132" s="6"/>
      <c r="P1132" s="6"/>
      <c r="Q1132" s="6"/>
      <c r="R1132" s="6"/>
      <c r="S1132" s="6" t="s">
        <v>6628</v>
      </c>
      <c r="T1132" s="6" t="s">
        <v>6629</v>
      </c>
      <c r="U1132" s="6" t="s">
        <v>6617</v>
      </c>
      <c r="V1132" s="6" t="s">
        <v>6630</v>
      </c>
      <c r="W1132" s="8"/>
      <c r="X1132" s="8"/>
      <c r="Y1132" s="5" t="s">
        <v>4093</v>
      </c>
      <c r="Z1132" s="10" t="str">
        <f aca="false">REPLACE(AA1132,SEARCH("M5-",AA1132),LEN(AB1132),AC1132)</f>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AA1132" s="10" t="s">
        <v>6631</v>
      </c>
      <c r="AB1132" s="8" t="str">
        <f aca="false">IF(D1132&lt;&gt;"No hacer",CONCATENATE(A1132,"-",LEFT(C1132),"-",IF(A1131&lt;&gt;A1132,1,IF(C1131=C1132,RIGHT(AB1131)+1,1))))</f>
        <v>M5-NyO-26b-A-3</v>
      </c>
      <c r="AC1132" s="8" t="str">
        <f aca="false">CONCATENATE(AB1132,"-BR")</f>
        <v>M5-NyO-26b-A-3-BR</v>
      </c>
      <c r="AD1132" s="5" t="s">
        <v>46</v>
      </c>
      <c r="AE1132" s="5" t="s">
        <v>351</v>
      </c>
      <c r="AF1132" s="5" t="s">
        <v>47</v>
      </c>
    </row>
    <row r="1133" customFormat="false" ht="75" hidden="false" customHeight="true" outlineLevel="0" collapsed="false">
      <c r="A1133" s="5" t="s">
        <v>6590</v>
      </c>
      <c r="B1133" s="6" t="s">
        <v>6591</v>
      </c>
      <c r="C1133" s="5" t="s">
        <v>58</v>
      </c>
      <c r="D1133" s="5" t="s">
        <v>35</v>
      </c>
      <c r="E1133" s="5"/>
      <c r="F1133" s="8" t="s">
        <v>6632</v>
      </c>
      <c r="G1133" s="8"/>
      <c r="H1133" s="8"/>
      <c r="I1133" s="5" t="s">
        <v>38</v>
      </c>
      <c r="J1133" s="5" t="s">
        <v>52</v>
      </c>
      <c r="K1133" s="6" t="s">
        <v>6633</v>
      </c>
      <c r="L1133" s="6" t="s">
        <v>1974</v>
      </c>
      <c r="M1133" s="5" t="s">
        <v>63</v>
      </c>
      <c r="N1133" s="6"/>
      <c r="O1133" s="6"/>
      <c r="P1133" s="6"/>
      <c r="Q1133" s="6"/>
      <c r="R1133" s="6"/>
      <c r="S1133" s="6" t="s">
        <v>6634</v>
      </c>
      <c r="T1133" s="6" t="s">
        <v>6635</v>
      </c>
      <c r="U1133" s="6" t="s">
        <v>6617</v>
      </c>
      <c r="V1133" s="6" t="s">
        <v>6636</v>
      </c>
      <c r="W1133" s="8"/>
      <c r="X1133" s="8"/>
      <c r="Y1133" s="5" t="s">
        <v>4093</v>
      </c>
      <c r="Z1133" s="10" t="str">
        <f aca="false">REPLACE(AA1133,SEARCH("M5-",AA1133),LEN(AB1133),AC1133)</f>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AA1133" s="10" t="s">
        <v>6637</v>
      </c>
      <c r="AB1133" s="8" t="str">
        <f aca="false">IF(D1133&lt;&gt;"No hacer",CONCATENATE(A1133,"-",LEFT(C1133),"-",IF(A1132&lt;&gt;A1133,1,IF(C1132=C1133,RIGHT(AB1132)+1,1))))</f>
        <v>M5-NyO-26b-A-4</v>
      </c>
      <c r="AC1133" s="8" t="str">
        <f aca="false">CONCATENATE(AB1133,"-BR")</f>
        <v>M5-NyO-26b-A-4-BR</v>
      </c>
      <c r="AD1133" s="5" t="s">
        <v>46</v>
      </c>
      <c r="AE1133" s="5" t="s">
        <v>351</v>
      </c>
      <c r="AF1133" s="5" t="s">
        <v>47</v>
      </c>
    </row>
    <row r="1134" customFormat="false" ht="75" hidden="false" customHeight="true" outlineLevel="0" collapsed="false">
      <c r="A1134" s="5" t="s">
        <v>6590</v>
      </c>
      <c r="B1134" s="6" t="s">
        <v>6591</v>
      </c>
      <c r="C1134" s="5" t="s">
        <v>58</v>
      </c>
      <c r="D1134" s="5" t="s">
        <v>35</v>
      </c>
      <c r="E1134" s="5"/>
      <c r="F1134" s="6" t="s">
        <v>6638</v>
      </c>
      <c r="G1134" s="6"/>
      <c r="H1134" s="6"/>
      <c r="I1134" s="5" t="s">
        <v>38</v>
      </c>
      <c r="J1134" s="5" t="s">
        <v>52</v>
      </c>
      <c r="K1134" s="6" t="s">
        <v>6639</v>
      </c>
      <c r="L1134" s="6" t="s">
        <v>1959</v>
      </c>
      <c r="M1134" s="5" t="s">
        <v>63</v>
      </c>
      <c r="N1134" s="6"/>
      <c r="O1134" s="6"/>
      <c r="P1134" s="6"/>
      <c r="Q1134" s="6"/>
      <c r="R1134" s="6"/>
      <c r="S1134" s="6" t="s">
        <v>6640</v>
      </c>
      <c r="T1134" s="6" t="s">
        <v>6641</v>
      </c>
      <c r="U1134" s="6" t="s">
        <v>6617</v>
      </c>
      <c r="V1134" s="6" t="s">
        <v>6642</v>
      </c>
      <c r="W1134" s="8"/>
      <c r="X1134" s="8"/>
      <c r="Y1134" s="5" t="s">
        <v>4093</v>
      </c>
      <c r="Z1134" s="10" t="str">
        <f aca="false">REPLACE(AA1134,SEARCH("M5-",AA1134),LEN(AB1134),AC1134)</f>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AA1134" s="10" t="s">
        <v>6643</v>
      </c>
      <c r="AB1134" s="8" t="str">
        <f aca="false">IF(D1134&lt;&gt;"No hacer",CONCATENATE(A1134,"-",LEFT(C1134),"-",IF(A1133&lt;&gt;A1134,1,IF(C1133=C1134,RIGHT(AB1133)+1,1))))</f>
        <v>M5-NyO-26b-A-5</v>
      </c>
      <c r="AC1134" s="8" t="str">
        <f aca="false">CONCATENATE(AB1134,"-BR")</f>
        <v>M5-NyO-26b-A-5-BR</v>
      </c>
      <c r="AD1134" s="5" t="s">
        <v>46</v>
      </c>
      <c r="AE1134" s="5" t="s">
        <v>351</v>
      </c>
      <c r="AF1134" s="5" t="s">
        <v>47</v>
      </c>
    </row>
    <row r="1135" customFormat="false" ht="75" hidden="false" customHeight="true" outlineLevel="0" collapsed="false">
      <c r="A1135" s="5" t="s">
        <v>6644</v>
      </c>
      <c r="B1135" s="6" t="s">
        <v>6645</v>
      </c>
      <c r="C1135" s="5" t="s">
        <v>34</v>
      </c>
      <c r="D1135" s="5" t="s">
        <v>35</v>
      </c>
      <c r="E1135" s="5"/>
      <c r="F1135" s="6" t="s">
        <v>6646</v>
      </c>
      <c r="G1135" s="6"/>
      <c r="H1135" s="6"/>
      <c r="I1135" s="5" t="s">
        <v>38</v>
      </c>
      <c r="J1135" s="5" t="s">
        <v>39</v>
      </c>
      <c r="K1135" s="6" t="s">
        <v>6647</v>
      </c>
      <c r="L1135" s="6" t="s">
        <v>6648</v>
      </c>
      <c r="M1135" s="5" t="s">
        <v>41</v>
      </c>
      <c r="N1135" s="8" t="s">
        <v>6649</v>
      </c>
      <c r="O1135" s="6" t="s">
        <v>6650</v>
      </c>
      <c r="P1135" s="8"/>
      <c r="Q1135" s="5"/>
      <c r="R1135" s="8"/>
      <c r="S1135" s="8"/>
      <c r="T1135" s="8"/>
      <c r="U1135" s="8"/>
      <c r="V1135" s="8"/>
      <c r="W1135" s="8"/>
      <c r="X1135" s="8"/>
      <c r="Y1135" s="5" t="s">
        <v>4093</v>
      </c>
      <c r="Z1135" s="10" t="str">
        <f aca="false">REPLACE(AA1135,SEARCH("M5-",AA1135),LEN(AB1135),AC1135)</f>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AA1135" s="10" t="s">
        <v>6651</v>
      </c>
      <c r="AB1135" s="8" t="str">
        <f aca="false">IF(D1135&lt;&gt;"No hacer",CONCATENATE(A1135,"-",LEFT(C1135),"-",IF(A1134&lt;&gt;A1135,1,IF(C1134=C1135,RIGHT(AB1134)+1,1))))</f>
        <v>M5-NyO-26c-I-1</v>
      </c>
      <c r="AC1135" s="8" t="str">
        <f aca="false">CONCATENATE(AB1135,"-BR")</f>
        <v>M5-NyO-26c-I-1-BR</v>
      </c>
      <c r="AD1135" s="5" t="s">
        <v>46</v>
      </c>
      <c r="AE1135" s="5" t="s">
        <v>351</v>
      </c>
      <c r="AF1135" s="5" t="s">
        <v>47</v>
      </c>
    </row>
    <row r="1136" customFormat="false" ht="75" hidden="false" customHeight="true" outlineLevel="0" collapsed="false">
      <c r="A1136" s="5" t="s">
        <v>6644</v>
      </c>
      <c r="B1136" s="6" t="s">
        <v>6645</v>
      </c>
      <c r="C1136" s="5" t="s">
        <v>34</v>
      </c>
      <c r="D1136" s="5" t="s">
        <v>35</v>
      </c>
      <c r="E1136" s="5"/>
      <c r="F1136" s="6" t="s">
        <v>6652</v>
      </c>
      <c r="G1136" s="6"/>
      <c r="H1136" s="6" t="s">
        <v>6653</v>
      </c>
      <c r="I1136" s="5" t="s">
        <v>38</v>
      </c>
      <c r="J1136" s="5" t="s">
        <v>346</v>
      </c>
      <c r="K1136" s="6" t="s">
        <v>6654</v>
      </c>
      <c r="L1136" s="6" t="s">
        <v>6655</v>
      </c>
      <c r="M1136" s="5" t="s">
        <v>41</v>
      </c>
      <c r="N1136" s="8" t="s">
        <v>6656</v>
      </c>
      <c r="O1136" s="6" t="s">
        <v>6657</v>
      </c>
      <c r="P1136" s="8"/>
      <c r="Q1136" s="5"/>
      <c r="R1136" s="8"/>
      <c r="S1136" s="8"/>
      <c r="T1136" s="8"/>
      <c r="U1136" s="8"/>
      <c r="V1136" s="8"/>
      <c r="W1136" s="8"/>
      <c r="X1136" s="8"/>
      <c r="Y1136" s="5" t="s">
        <v>4093</v>
      </c>
      <c r="Z1136" s="10" t="str">
        <f aca="false">REPLACE(AA1136,SEARCH("M5-",AA1136),LEN(AB1136),AC1136)</f>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AA1136" s="10" t="s">
        <v>6658</v>
      </c>
      <c r="AB1136" s="8" t="str">
        <f aca="false">IF(D1136&lt;&gt;"No hacer",CONCATENATE(A1136,"-",LEFT(C1136),"-",IF(A1135&lt;&gt;A1136,1,IF(C1135=C1136,RIGHT(AB1135)+1,1))))</f>
        <v>M5-NyO-26c-I-2</v>
      </c>
      <c r="AC1136" s="8" t="str">
        <f aca="false">CONCATENATE(AB1136,"-BR")</f>
        <v>M5-NyO-26c-I-2-BR</v>
      </c>
      <c r="AD1136" s="5" t="s">
        <v>46</v>
      </c>
      <c r="AE1136" s="5" t="s">
        <v>351</v>
      </c>
      <c r="AF1136" s="5" t="s">
        <v>47</v>
      </c>
    </row>
    <row r="1137" customFormat="false" ht="75" hidden="false" customHeight="true" outlineLevel="0" collapsed="false">
      <c r="A1137" s="5" t="s">
        <v>6644</v>
      </c>
      <c r="B1137" s="6" t="s">
        <v>6645</v>
      </c>
      <c r="C1137" s="5" t="s">
        <v>48</v>
      </c>
      <c r="D1137" s="5" t="s">
        <v>35</v>
      </c>
      <c r="E1137" s="5"/>
      <c r="F1137" s="6" t="s">
        <v>6659</v>
      </c>
      <c r="G1137" s="6"/>
      <c r="H1137" s="6" t="s">
        <v>6660</v>
      </c>
      <c r="I1137" s="5" t="s">
        <v>38</v>
      </c>
      <c r="J1137" s="5" t="s">
        <v>52</v>
      </c>
      <c r="K1137" s="6" t="s">
        <v>6661</v>
      </c>
      <c r="L1137" s="6" t="s">
        <v>6662</v>
      </c>
      <c r="M1137" s="5" t="s">
        <v>41</v>
      </c>
      <c r="N1137" s="6" t="s">
        <v>6663</v>
      </c>
      <c r="O1137" s="6" t="s">
        <v>6664</v>
      </c>
      <c r="P1137" s="8"/>
      <c r="Q1137" s="5"/>
      <c r="R1137" s="8"/>
      <c r="S1137" s="8"/>
      <c r="T1137" s="8"/>
      <c r="U1137" s="8"/>
      <c r="V1137" s="8"/>
      <c r="W1137" s="8"/>
      <c r="X1137" s="8"/>
      <c r="Y1137" s="5" t="s">
        <v>4093</v>
      </c>
      <c r="Z1137" s="10" t="str">
        <f aca="false">REPLACE(AA1137,SEARCH("M5-",AA1137),LEN(AB1137),AC1137)</f>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AA1137" s="10" t="s">
        <v>6665</v>
      </c>
      <c r="AB1137" s="8" t="str">
        <f aca="false">IF(D1137&lt;&gt;"No hacer",CONCATENATE(A1137,"-",LEFT(C1137),"-",IF(A1136&lt;&gt;A1137,1,IF(C1136=C1137,RIGHT(AB1136)+1,1))))</f>
        <v>M5-NyO-26c-E-1</v>
      </c>
      <c r="AC1137" s="8" t="str">
        <f aca="false">CONCATENATE(AB1137,"-BR")</f>
        <v>M5-NyO-26c-E-1-BR</v>
      </c>
      <c r="AD1137" s="5" t="s">
        <v>46</v>
      </c>
      <c r="AE1137" s="5" t="s">
        <v>351</v>
      </c>
      <c r="AF1137" s="5" t="s">
        <v>47</v>
      </c>
    </row>
    <row r="1138" customFormat="false" ht="75" hidden="false" customHeight="true" outlineLevel="0" collapsed="false">
      <c r="A1138" s="5" t="s">
        <v>6644</v>
      </c>
      <c r="B1138" s="6" t="s">
        <v>6645</v>
      </c>
      <c r="C1138" s="5" t="s">
        <v>48</v>
      </c>
      <c r="D1138" s="5" t="s">
        <v>35</v>
      </c>
      <c r="E1138" s="5"/>
      <c r="F1138" s="6" t="s">
        <v>6666</v>
      </c>
      <c r="G1138" s="6"/>
      <c r="H1138" s="6"/>
      <c r="I1138" s="5" t="s">
        <v>38</v>
      </c>
      <c r="J1138" s="5" t="s">
        <v>52</v>
      </c>
      <c r="K1138" s="6" t="s">
        <v>6661</v>
      </c>
      <c r="L1138" s="6" t="s">
        <v>6667</v>
      </c>
      <c r="M1138" s="5" t="s">
        <v>41</v>
      </c>
      <c r="N1138" s="6" t="s">
        <v>6668</v>
      </c>
      <c r="O1138" s="6" t="s">
        <v>6669</v>
      </c>
      <c r="P1138" s="8"/>
      <c r="Q1138" s="5"/>
      <c r="R1138" s="8"/>
      <c r="S1138" s="8"/>
      <c r="T1138" s="8"/>
      <c r="U1138" s="8"/>
      <c r="V1138" s="8"/>
      <c r="W1138" s="8"/>
      <c r="X1138" s="8"/>
      <c r="Y1138" s="5" t="s">
        <v>4093</v>
      </c>
      <c r="Z1138" s="10" t="str">
        <f aca="false">REPLACE(AA1138,SEARCH("M5-",AA1138),LEN(AB1138),AC1138)</f>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AA1138" s="10" t="s">
        <v>6670</v>
      </c>
      <c r="AB1138" s="8" t="str">
        <f aca="false">IF(D1138&lt;&gt;"No hacer",CONCATENATE(A1138,"-",LEFT(C1138),"-",IF(A1137&lt;&gt;A1138,1,IF(C1137=C1138,RIGHT(AB1137)+1,1))))</f>
        <v>M5-NyO-26c-E-2</v>
      </c>
      <c r="AC1138" s="8" t="str">
        <f aca="false">CONCATENATE(AB1138,"-BR")</f>
        <v>M5-NyO-26c-E-2-BR</v>
      </c>
      <c r="AD1138" s="5" t="s">
        <v>46</v>
      </c>
      <c r="AE1138" s="5" t="s">
        <v>351</v>
      </c>
      <c r="AF1138" s="5" t="s">
        <v>47</v>
      </c>
    </row>
    <row r="1139" customFormat="false" ht="75" hidden="false" customHeight="true" outlineLevel="0" collapsed="false">
      <c r="A1139" s="5" t="s">
        <v>6644</v>
      </c>
      <c r="B1139" s="6" t="s">
        <v>6645</v>
      </c>
      <c r="C1139" s="5" t="s">
        <v>58</v>
      </c>
      <c r="D1139" s="5" t="s">
        <v>35</v>
      </c>
      <c r="E1139" s="5"/>
      <c r="F1139" s="6" t="s">
        <v>6671</v>
      </c>
      <c r="G1139" s="6"/>
      <c r="H1139" s="6" t="s">
        <v>6672</v>
      </c>
      <c r="I1139" s="5" t="s">
        <v>38</v>
      </c>
      <c r="J1139" s="5" t="s">
        <v>52</v>
      </c>
      <c r="K1139" s="6" t="s">
        <v>6673</v>
      </c>
      <c r="L1139" s="6" t="s">
        <v>6674</v>
      </c>
      <c r="M1139" s="5" t="s">
        <v>63</v>
      </c>
      <c r="N1139" s="8"/>
      <c r="O1139" s="8"/>
      <c r="P1139" s="8"/>
      <c r="Q1139" s="5"/>
      <c r="R1139" s="8"/>
      <c r="S1139" s="8" t="s">
        <v>6675</v>
      </c>
      <c r="T1139" s="8" t="s">
        <v>6676</v>
      </c>
      <c r="U1139" s="8" t="s">
        <v>6677</v>
      </c>
      <c r="V1139" s="8" t="s">
        <v>6678</v>
      </c>
      <c r="W1139" s="8"/>
      <c r="X1139" s="8"/>
      <c r="Y1139" s="5" t="s">
        <v>4093</v>
      </c>
      <c r="Z1139" s="10" t="str">
        <f aca="false">REPLACE(AA1139,SEARCH("M5-",AA1139),LEN(AB1139),AC1139)</f>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AA1139" s="10" t="s">
        <v>6679</v>
      </c>
      <c r="AB1139" s="8" t="str">
        <f aca="false">IF(D1139&lt;&gt;"No hacer",CONCATENATE(A1139,"-",LEFT(C1139),"-",IF(A1138&lt;&gt;A1139,1,IF(C1138=C1139,RIGHT(AB1138)+1,1))))</f>
        <v>M5-NyO-26c-A-1</v>
      </c>
      <c r="AC1139" s="8" t="str">
        <f aca="false">CONCATENATE(AB1139,"-BR")</f>
        <v>M5-NyO-26c-A-1-BR</v>
      </c>
      <c r="AD1139" s="5" t="s">
        <v>46</v>
      </c>
      <c r="AE1139" s="5" t="s">
        <v>351</v>
      </c>
      <c r="AF1139" s="5" t="s">
        <v>47</v>
      </c>
    </row>
    <row r="1140" customFormat="false" ht="75" hidden="false" customHeight="true" outlineLevel="0" collapsed="false">
      <c r="A1140" s="5" t="s">
        <v>6644</v>
      </c>
      <c r="B1140" s="6" t="s">
        <v>6645</v>
      </c>
      <c r="C1140" s="5" t="s">
        <v>58</v>
      </c>
      <c r="D1140" s="5" t="s">
        <v>35</v>
      </c>
      <c r="E1140" s="5"/>
      <c r="F1140" s="6" t="s">
        <v>6680</v>
      </c>
      <c r="G1140" s="6"/>
      <c r="H1140" s="6" t="s">
        <v>6681</v>
      </c>
      <c r="I1140" s="5" t="s">
        <v>38</v>
      </c>
      <c r="J1140" s="5" t="s">
        <v>52</v>
      </c>
      <c r="K1140" s="6" t="s">
        <v>6682</v>
      </c>
      <c r="L1140" s="6" t="s">
        <v>1967</v>
      </c>
      <c r="M1140" s="5" t="s">
        <v>63</v>
      </c>
      <c r="N1140" s="8"/>
      <c r="O1140" s="8"/>
      <c r="P1140" s="8"/>
      <c r="Q1140" s="5"/>
      <c r="R1140" s="8"/>
      <c r="S1140" s="8" t="s">
        <v>6683</v>
      </c>
      <c r="T1140" s="8" t="s">
        <v>6684</v>
      </c>
      <c r="U1140" s="8" t="s">
        <v>6685</v>
      </c>
      <c r="V1140" s="8" t="s">
        <v>6686</v>
      </c>
      <c r="W1140" s="8"/>
      <c r="X1140" s="8"/>
      <c r="Y1140" s="5" t="s">
        <v>4093</v>
      </c>
      <c r="Z1140" s="10" t="str">
        <f aca="false">REPLACE(AA1140,SEARCH("M5-",AA1140),LEN(AB1140),AC1140)</f>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AA1140" s="10" t="s">
        <v>6687</v>
      </c>
      <c r="AB1140" s="8" t="str">
        <f aca="false">IF(D1140&lt;&gt;"No hacer",CONCATENATE(A1140,"-",LEFT(C1140),"-",IF(A1139&lt;&gt;A1140,1,IF(C1139=C1140,RIGHT(AB1139)+1,1))))</f>
        <v>M5-NyO-26c-A-2</v>
      </c>
      <c r="AC1140" s="8" t="str">
        <f aca="false">CONCATENATE(AB1140,"-BR")</f>
        <v>M5-NyO-26c-A-2-BR</v>
      </c>
      <c r="AD1140" s="5" t="s">
        <v>46</v>
      </c>
      <c r="AE1140" s="5" t="s">
        <v>351</v>
      </c>
      <c r="AF1140" s="5" t="s">
        <v>47</v>
      </c>
    </row>
    <row r="1141" customFormat="false" ht="75" hidden="false" customHeight="true" outlineLevel="0" collapsed="false">
      <c r="A1141" s="5" t="s">
        <v>6644</v>
      </c>
      <c r="B1141" s="6" t="s">
        <v>6645</v>
      </c>
      <c r="C1141" s="5" t="s">
        <v>58</v>
      </c>
      <c r="D1141" s="5" t="s">
        <v>35</v>
      </c>
      <c r="E1141" s="16"/>
      <c r="F1141" s="6" t="s">
        <v>6688</v>
      </c>
      <c r="G1141" s="6"/>
      <c r="H1141" s="6" t="s">
        <v>6689</v>
      </c>
      <c r="I1141" s="5" t="s">
        <v>38</v>
      </c>
      <c r="J1141" s="5" t="s">
        <v>52</v>
      </c>
      <c r="K1141" s="6" t="s">
        <v>6690</v>
      </c>
      <c r="L1141" s="6" t="s">
        <v>6691</v>
      </c>
      <c r="M1141" s="5" t="s">
        <v>63</v>
      </c>
      <c r="N1141" s="8"/>
      <c r="O1141" s="8"/>
      <c r="P1141" s="8"/>
      <c r="Q1141" s="5"/>
      <c r="R1141" s="8"/>
      <c r="S1141" s="8" t="s">
        <v>6692</v>
      </c>
      <c r="T1141" s="8" t="s">
        <v>6693</v>
      </c>
      <c r="U1141" s="8" t="s">
        <v>6694</v>
      </c>
      <c r="V1141" s="8" t="s">
        <v>6695</v>
      </c>
      <c r="W1141" s="8"/>
      <c r="X1141" s="8"/>
      <c r="Y1141" s="5" t="s">
        <v>4093</v>
      </c>
      <c r="Z1141" s="10" t="str">
        <f aca="false">REPLACE(AA1141,SEARCH("M5-",AA1141),LEN(AB1141),AC1141)</f>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AA1141" s="10" t="s">
        <v>6696</v>
      </c>
      <c r="AB1141" s="8" t="str">
        <f aca="false">IF(D1141&lt;&gt;"No hacer",CONCATENATE(A1141,"-",LEFT(C1141),"-",IF(A1140&lt;&gt;A1141,1,IF(C1140=C1141,RIGHT(AB1140)+1,1))))</f>
        <v>M5-NyO-26c-A-3</v>
      </c>
      <c r="AC1141" s="8" t="str">
        <f aca="false">CONCATENATE(AB1141,"-BR")</f>
        <v>M5-NyO-26c-A-3-BR</v>
      </c>
      <c r="AD1141" s="5" t="s">
        <v>46</v>
      </c>
      <c r="AE1141" s="5" t="s">
        <v>351</v>
      </c>
      <c r="AF1141" s="5" t="s">
        <v>47</v>
      </c>
    </row>
    <row r="1142" customFormat="false" ht="75" hidden="false" customHeight="true" outlineLevel="0" collapsed="false">
      <c r="A1142" s="5" t="s">
        <v>6644</v>
      </c>
      <c r="B1142" s="6" t="s">
        <v>6645</v>
      </c>
      <c r="C1142" s="5" t="s">
        <v>58</v>
      </c>
      <c r="D1142" s="5" t="s">
        <v>35</v>
      </c>
      <c r="E1142" s="5"/>
      <c r="F1142" s="6" t="s">
        <v>6697</v>
      </c>
      <c r="G1142" s="6"/>
      <c r="H1142" s="27" t="s">
        <v>6698</v>
      </c>
      <c r="I1142" s="5" t="s">
        <v>38</v>
      </c>
      <c r="J1142" s="5" t="s">
        <v>52</v>
      </c>
      <c r="K1142" s="6" t="s">
        <v>6699</v>
      </c>
      <c r="L1142" s="6" t="s">
        <v>6700</v>
      </c>
      <c r="M1142" s="5" t="s">
        <v>63</v>
      </c>
      <c r="N1142" s="8"/>
      <c r="O1142" s="8"/>
      <c r="P1142" s="8"/>
      <c r="Q1142" s="5"/>
      <c r="R1142" s="8"/>
      <c r="S1142" s="8" t="s">
        <v>6701</v>
      </c>
      <c r="T1142" s="8" t="s">
        <v>6702</v>
      </c>
      <c r="U1142" s="8" t="s">
        <v>6703</v>
      </c>
      <c r="V1142" s="8" t="s">
        <v>6704</v>
      </c>
      <c r="W1142" s="8"/>
      <c r="X1142" s="8"/>
      <c r="Y1142" s="5" t="s">
        <v>4093</v>
      </c>
      <c r="Z1142" s="10" t="str">
        <f aca="false">REPLACE(AA1142,SEARCH("M5-",AA1142),LEN(AB1142),AC1142)</f>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AA1142" s="10" t="s">
        <v>6705</v>
      </c>
      <c r="AB1142" s="8" t="str">
        <f aca="false">IF(D1142&lt;&gt;"No hacer",CONCATENATE(A1142,"-",LEFT(C1142),"-",IF(A1141&lt;&gt;A1142,1,IF(C1141=C1142,RIGHT(AB1141)+1,1))))</f>
        <v>M5-NyO-26c-A-4</v>
      </c>
      <c r="AC1142" s="8" t="str">
        <f aca="false">CONCATENATE(AB1142,"-BR")</f>
        <v>M5-NyO-26c-A-4-BR</v>
      </c>
      <c r="AD1142" s="5" t="s">
        <v>46</v>
      </c>
      <c r="AE1142" s="5" t="s">
        <v>351</v>
      </c>
      <c r="AF1142" s="5" t="s">
        <v>47</v>
      </c>
    </row>
    <row r="1143" customFormat="false" ht="75" hidden="false" customHeight="true" outlineLevel="0" collapsed="false">
      <c r="A1143" s="5" t="s">
        <v>6644</v>
      </c>
      <c r="B1143" s="6" t="s">
        <v>6645</v>
      </c>
      <c r="C1143" s="5" t="s">
        <v>58</v>
      </c>
      <c r="D1143" s="5" t="s">
        <v>35</v>
      </c>
      <c r="E1143" s="5"/>
      <c r="F1143" s="6" t="s">
        <v>6706</v>
      </c>
      <c r="G1143" s="6"/>
      <c r="H1143" s="6" t="s">
        <v>6707</v>
      </c>
      <c r="I1143" s="5" t="s">
        <v>38</v>
      </c>
      <c r="J1143" s="5" t="s">
        <v>52</v>
      </c>
      <c r="K1143" s="6" t="s">
        <v>6708</v>
      </c>
      <c r="L1143" s="6" t="s">
        <v>1981</v>
      </c>
      <c r="M1143" s="5" t="s">
        <v>63</v>
      </c>
      <c r="N1143" s="8"/>
      <c r="O1143" s="8"/>
      <c r="P1143" s="8"/>
      <c r="Q1143" s="5"/>
      <c r="R1143" s="8"/>
      <c r="S1143" s="8" t="s">
        <v>6709</v>
      </c>
      <c r="T1143" s="8" t="s">
        <v>6710</v>
      </c>
      <c r="U1143" s="8" t="s">
        <v>6685</v>
      </c>
      <c r="V1143" s="8" t="s">
        <v>6711</v>
      </c>
      <c r="W1143" s="8"/>
      <c r="X1143" s="8"/>
      <c r="Y1143" s="5" t="s">
        <v>4093</v>
      </c>
      <c r="Z1143" s="10" t="str">
        <f aca="false">REPLACE(AA1143,SEARCH("M5-",AA1143),LEN(AB1143),AC1143)</f>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AA1143" s="10" t="s">
        <v>6712</v>
      </c>
      <c r="AB1143" s="8" t="str">
        <f aca="false">IF(D1143&lt;&gt;"No hacer",CONCATENATE(A1143,"-",LEFT(C1143),"-",IF(A1142&lt;&gt;A1143,1,IF(C1142=C1143,RIGHT(AB1142)+1,1))))</f>
        <v>M5-NyO-26c-A-5</v>
      </c>
      <c r="AC1143" s="8" t="str">
        <f aca="false">CONCATENATE(AB1143,"-BR")</f>
        <v>M5-NyO-26c-A-5-BR</v>
      </c>
      <c r="AD1143" s="5" t="s">
        <v>46</v>
      </c>
      <c r="AE1143" s="5" t="s">
        <v>351</v>
      </c>
      <c r="AF1143" s="5" t="s">
        <v>47</v>
      </c>
    </row>
    <row r="1144" customFormat="false" ht="75" hidden="false" customHeight="true" outlineLevel="0" collapsed="false">
      <c r="A1144" s="5" t="s">
        <v>6713</v>
      </c>
      <c r="B1144" s="6" t="s">
        <v>6714</v>
      </c>
      <c r="C1144" s="5" t="s">
        <v>34</v>
      </c>
      <c r="D1144" s="5" t="s">
        <v>35</v>
      </c>
      <c r="E1144" s="5"/>
      <c r="F1144" s="6" t="s">
        <v>6715</v>
      </c>
      <c r="G1144" s="6"/>
      <c r="H1144" s="6" t="s">
        <v>6716</v>
      </c>
      <c r="I1144" s="5" t="s">
        <v>38</v>
      </c>
      <c r="J1144" s="5" t="s">
        <v>586</v>
      </c>
      <c r="K1144" s="6" t="s">
        <v>6717</v>
      </c>
      <c r="L1144" s="6" t="s">
        <v>40</v>
      </c>
      <c r="M1144" s="5" t="s">
        <v>41</v>
      </c>
      <c r="N1144" s="6" t="s">
        <v>6718</v>
      </c>
      <c r="O1144" s="6" t="s">
        <v>6719</v>
      </c>
      <c r="P1144" s="8"/>
      <c r="Q1144" s="5"/>
      <c r="R1144" s="8"/>
      <c r="S1144" s="8"/>
      <c r="T1144" s="8"/>
      <c r="U1144" s="8"/>
      <c r="V1144" s="8"/>
      <c r="W1144" s="8"/>
      <c r="X1144" s="8"/>
      <c r="Y1144" s="5" t="s">
        <v>4093</v>
      </c>
      <c r="Z1144" s="10" t="str">
        <f aca="false">REPLACE(AA1144,SEARCH("M5-",AA1144),LEN(AB1144),AC1144)</f>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AA1144" s="10" t="s">
        <v>6720</v>
      </c>
      <c r="AB1144" s="8" t="str">
        <f aca="false">IF(D1144&lt;&gt;"No hacer",CONCATENATE(A1144,"-",LEFT(C1144),"-",IF(A1143&lt;&gt;A1144,1,IF(C1143=C1144,RIGHT(AB1143)+1,1))))</f>
        <v>M5-NyO-41a-I-1</v>
      </c>
      <c r="AC1144" s="8" t="str">
        <f aca="false">CONCATENATE(AB1144,"-BR")</f>
        <v>M5-NyO-41a-I-1-BR</v>
      </c>
      <c r="AD1144" s="5" t="s">
        <v>46</v>
      </c>
      <c r="AE1144" s="5" t="s">
        <v>351</v>
      </c>
      <c r="AF1144" s="5" t="s">
        <v>47</v>
      </c>
    </row>
    <row r="1145" customFormat="false" ht="75" hidden="false" customHeight="true" outlineLevel="0" collapsed="false">
      <c r="A1145" s="5" t="s">
        <v>6713</v>
      </c>
      <c r="B1145" s="6" t="s">
        <v>6714</v>
      </c>
      <c r="C1145" s="5" t="s">
        <v>48</v>
      </c>
      <c r="D1145" s="5" t="s">
        <v>35</v>
      </c>
      <c r="E1145" s="5"/>
      <c r="F1145" s="6" t="s">
        <v>6721</v>
      </c>
      <c r="G1145" s="6"/>
      <c r="H1145" s="6" t="s">
        <v>6722</v>
      </c>
      <c r="I1145" s="5" t="s">
        <v>38</v>
      </c>
      <c r="J1145" s="5" t="s">
        <v>52</v>
      </c>
      <c r="K1145" s="6" t="s">
        <v>6723</v>
      </c>
      <c r="L1145" s="6" t="s">
        <v>6724</v>
      </c>
      <c r="M1145" s="5" t="s">
        <v>41</v>
      </c>
      <c r="N1145" s="6" t="s">
        <v>6718</v>
      </c>
      <c r="O1145" s="6" t="s">
        <v>6725</v>
      </c>
      <c r="P1145" s="8" t="s">
        <v>6726</v>
      </c>
      <c r="Q1145" s="5"/>
      <c r="R1145" s="8"/>
      <c r="S1145" s="8"/>
      <c r="T1145" s="8"/>
      <c r="U1145" s="8"/>
      <c r="V1145" s="8"/>
      <c r="W1145" s="8"/>
      <c r="X1145" s="8"/>
      <c r="Y1145" s="5" t="s">
        <v>4093</v>
      </c>
      <c r="Z1145" s="10" t="str">
        <f aca="false">REPLACE(AA1145,SEARCH("M5-",AA1145),LEN(AB1145),AC1145)</f>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AA1145" s="10" t="s">
        <v>6727</v>
      </c>
      <c r="AB1145" s="8" t="str">
        <f aca="false">IF(D1145&lt;&gt;"No hacer",CONCATENATE(A1145,"-",LEFT(C1145),"-",IF(A1144&lt;&gt;A1145,1,IF(C1144=C1145,RIGHT(AB1144)+1,1))))</f>
        <v>M5-NyO-41a-E-1</v>
      </c>
      <c r="AC1145" s="8" t="str">
        <f aca="false">CONCATENATE(AB1145,"-BR")</f>
        <v>M5-NyO-41a-E-1-BR</v>
      </c>
      <c r="AD1145" s="5" t="s">
        <v>46</v>
      </c>
      <c r="AE1145" s="5" t="s">
        <v>351</v>
      </c>
      <c r="AF1145" s="5" t="s">
        <v>47</v>
      </c>
    </row>
    <row r="1146" customFormat="false" ht="75" hidden="false" customHeight="true" outlineLevel="0" collapsed="false">
      <c r="A1146" s="5" t="s">
        <v>6713</v>
      </c>
      <c r="B1146" s="6" t="s">
        <v>6714</v>
      </c>
      <c r="C1146" s="5" t="s">
        <v>48</v>
      </c>
      <c r="D1146" s="5" t="s">
        <v>35</v>
      </c>
      <c r="E1146" s="5"/>
      <c r="F1146" s="6" t="s">
        <v>6728</v>
      </c>
      <c r="G1146" s="6"/>
      <c r="H1146" s="6" t="s">
        <v>6729</v>
      </c>
      <c r="I1146" s="5" t="s">
        <v>38</v>
      </c>
      <c r="J1146" s="5" t="s">
        <v>52</v>
      </c>
      <c r="K1146" s="6" t="s">
        <v>6723</v>
      </c>
      <c r="L1146" s="6" t="s">
        <v>6730</v>
      </c>
      <c r="M1146" s="5" t="s">
        <v>41</v>
      </c>
      <c r="N1146" s="6" t="s">
        <v>6718</v>
      </c>
      <c r="O1146" s="6" t="s">
        <v>6731</v>
      </c>
      <c r="P1146" s="8" t="s">
        <v>6726</v>
      </c>
      <c r="Q1146" s="5"/>
      <c r="R1146" s="8"/>
      <c r="S1146" s="8"/>
      <c r="T1146" s="8"/>
      <c r="U1146" s="8"/>
      <c r="V1146" s="8"/>
      <c r="W1146" s="8"/>
      <c r="X1146" s="8"/>
      <c r="Y1146" s="5" t="s">
        <v>4093</v>
      </c>
      <c r="Z1146" s="10" t="str">
        <f aca="false">REPLACE(AA1146,SEARCH("M5-",AA1146),LEN(AB1146),AC1146)</f>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AA1146" s="10" t="s">
        <v>6732</v>
      </c>
      <c r="AB1146" s="8" t="str">
        <f aca="false">IF(D1146&lt;&gt;"No hacer",CONCATENATE(A1146,"-",LEFT(C1146),"-",IF(A1145&lt;&gt;A1146,1,IF(C1145=C1146,RIGHT(AB1145)+1,1))))</f>
        <v>M5-NyO-41a-E-2</v>
      </c>
      <c r="AC1146" s="8" t="str">
        <f aca="false">CONCATENATE(AB1146,"-BR")</f>
        <v>M5-NyO-41a-E-2-BR</v>
      </c>
      <c r="AD1146" s="5" t="s">
        <v>46</v>
      </c>
      <c r="AE1146" s="5" t="s">
        <v>351</v>
      </c>
      <c r="AF1146" s="5" t="s">
        <v>47</v>
      </c>
    </row>
    <row r="1147" customFormat="false" ht="75" hidden="false" customHeight="true" outlineLevel="0" collapsed="false">
      <c r="A1147" s="5" t="s">
        <v>6733</v>
      </c>
      <c r="B1147" s="6" t="s">
        <v>6734</v>
      </c>
      <c r="C1147" s="5" t="s">
        <v>34</v>
      </c>
      <c r="D1147" s="5" t="s">
        <v>35</v>
      </c>
      <c r="E1147" s="16"/>
      <c r="F1147" s="6" t="s">
        <v>6735</v>
      </c>
      <c r="G1147" s="6"/>
      <c r="H1147" s="6"/>
      <c r="I1147" s="5" t="s">
        <v>38</v>
      </c>
      <c r="J1147" s="5" t="s">
        <v>586</v>
      </c>
      <c r="K1147" s="6" t="s">
        <v>6736</v>
      </c>
      <c r="L1147" s="6" t="s">
        <v>6737</v>
      </c>
      <c r="M1147" s="5" t="s">
        <v>41</v>
      </c>
      <c r="N1147" s="8" t="s">
        <v>6738</v>
      </c>
      <c r="O1147" s="6" t="s">
        <v>6739</v>
      </c>
      <c r="P1147" s="8"/>
      <c r="Q1147" s="5"/>
      <c r="R1147" s="8"/>
      <c r="S1147" s="8"/>
      <c r="T1147" s="8"/>
      <c r="U1147" s="8"/>
      <c r="V1147" s="8"/>
      <c r="W1147" s="8"/>
      <c r="X1147" s="8"/>
      <c r="Y1147" s="5" t="s">
        <v>4093</v>
      </c>
      <c r="Z1147" s="10" t="str">
        <f aca="false">REPLACE(AA1147,SEARCH("M5-",AA1147),LEN(AB1147),AC1147)</f>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AA1147" s="10" t="s">
        <v>6740</v>
      </c>
      <c r="AB1147" s="8" t="str">
        <f aca="false">IF(D1147&lt;&gt;"No hacer",CONCATENATE(A1147,"-",LEFT(C1147),"-",IF(A1146&lt;&gt;A1147,1,IF(C1146=C1147,RIGHT(AB1146)+1,1))))</f>
        <v>M5-NyO-27a-I-1</v>
      </c>
      <c r="AC1147" s="8" t="str">
        <f aca="false">CONCATENATE(AB1147,"-BR")</f>
        <v>M5-NyO-27a-I-1-BR</v>
      </c>
      <c r="AD1147" s="5" t="s">
        <v>46</v>
      </c>
      <c r="AE1147" s="5" t="s">
        <v>351</v>
      </c>
      <c r="AF1147" s="5" t="s">
        <v>47</v>
      </c>
    </row>
    <row r="1148" customFormat="false" ht="75" hidden="false" customHeight="true" outlineLevel="0" collapsed="false">
      <c r="A1148" s="5" t="s">
        <v>6733</v>
      </c>
      <c r="B1148" s="6" t="s">
        <v>6734</v>
      </c>
      <c r="C1148" s="5" t="s">
        <v>48</v>
      </c>
      <c r="D1148" s="5" t="s">
        <v>35</v>
      </c>
      <c r="E1148" s="5"/>
      <c r="F1148" s="6" t="s">
        <v>6741</v>
      </c>
      <c r="G1148" s="6"/>
      <c r="H1148" s="6" t="s">
        <v>6742</v>
      </c>
      <c r="I1148" s="5" t="s">
        <v>38</v>
      </c>
      <c r="J1148" s="5" t="s">
        <v>1807</v>
      </c>
      <c r="K1148" s="6" t="s">
        <v>6743</v>
      </c>
      <c r="L1148" s="6" t="s">
        <v>40</v>
      </c>
      <c r="M1148" s="5" t="s">
        <v>41</v>
      </c>
      <c r="N1148" s="8" t="s">
        <v>6744</v>
      </c>
      <c r="O1148" s="6" t="s">
        <v>6745</v>
      </c>
      <c r="P1148" s="8"/>
      <c r="Q1148" s="5"/>
      <c r="R1148" s="8"/>
      <c r="S1148" s="8"/>
      <c r="T1148" s="8"/>
      <c r="U1148" s="8"/>
      <c r="V1148" s="8"/>
      <c r="W1148" s="8"/>
      <c r="X1148" s="8"/>
      <c r="Y1148" s="5" t="s">
        <v>4093</v>
      </c>
      <c r="Z1148" s="10" t="str">
        <f aca="false">REPLACE(AA1148,SEARCH("M5-",AA1148),LEN(AB1148),AC1148)</f>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AA1148" s="10" t="s">
        <v>6746</v>
      </c>
      <c r="AB1148" s="8" t="str">
        <f aca="false">IF(D1148&lt;&gt;"No hacer",CONCATENATE(A1148,"-",LEFT(C1148),"-",IF(A1147&lt;&gt;A1148,1,IF(C1147=C1148,RIGHT(AB1147)+1,1))))</f>
        <v>M5-NyO-27a-E-1</v>
      </c>
      <c r="AC1148" s="8" t="str">
        <f aca="false">CONCATENATE(AB1148,"-BR")</f>
        <v>M5-NyO-27a-E-1-BR</v>
      </c>
      <c r="AD1148" s="5" t="s">
        <v>46</v>
      </c>
      <c r="AE1148" s="5" t="s">
        <v>351</v>
      </c>
      <c r="AF1148" s="5" t="s">
        <v>47</v>
      </c>
    </row>
    <row r="1149" customFormat="false" ht="75" hidden="false" customHeight="true" outlineLevel="0" collapsed="false">
      <c r="A1149" s="5" t="s">
        <v>6733</v>
      </c>
      <c r="B1149" s="6" t="s">
        <v>6734</v>
      </c>
      <c r="C1149" s="5" t="s">
        <v>48</v>
      </c>
      <c r="D1149" s="5" t="s">
        <v>35</v>
      </c>
      <c r="E1149" s="5"/>
      <c r="F1149" s="6" t="s">
        <v>6747</v>
      </c>
      <c r="G1149" s="6"/>
      <c r="H1149" s="6" t="s">
        <v>6742</v>
      </c>
      <c r="I1149" s="5" t="s">
        <v>38</v>
      </c>
      <c r="J1149" s="5" t="s">
        <v>1807</v>
      </c>
      <c r="K1149" s="6" t="s">
        <v>6743</v>
      </c>
      <c r="L1149" s="6" t="s">
        <v>40</v>
      </c>
      <c r="M1149" s="5" t="s">
        <v>41</v>
      </c>
      <c r="N1149" s="8" t="s">
        <v>6744</v>
      </c>
      <c r="O1149" s="6" t="s">
        <v>6745</v>
      </c>
      <c r="P1149" s="8"/>
      <c r="Q1149" s="5"/>
      <c r="R1149" s="8"/>
      <c r="S1149" s="8"/>
      <c r="T1149" s="8"/>
      <c r="U1149" s="8"/>
      <c r="V1149" s="8"/>
      <c r="W1149" s="8"/>
      <c r="X1149" s="8"/>
      <c r="Y1149" s="5" t="s">
        <v>4093</v>
      </c>
      <c r="Z1149" s="10" t="str">
        <f aca="false">REPLACE(AA1149,SEARCH("M5-",AA1149),LEN(AB1149),AC1149)</f>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AA1149" s="10" t="s">
        <v>6748</v>
      </c>
      <c r="AB1149" s="8" t="str">
        <f aca="false">IF(D1149&lt;&gt;"No hacer",CONCATENATE(A1149,"-",LEFT(C1149),"-",IF(A1148&lt;&gt;A1149,1,IF(C1148=C1149,RIGHT(AB1148)+1,1))))</f>
        <v>M5-NyO-27a-E-2</v>
      </c>
      <c r="AC1149" s="8" t="str">
        <f aca="false">CONCATENATE(AB1149,"-BR")</f>
        <v>M5-NyO-27a-E-2-BR</v>
      </c>
      <c r="AD1149" s="5" t="s">
        <v>46</v>
      </c>
      <c r="AE1149" s="5" t="s">
        <v>351</v>
      </c>
      <c r="AF1149" s="5" t="s">
        <v>47</v>
      </c>
    </row>
    <row r="1150" customFormat="false" ht="75" hidden="false" customHeight="true" outlineLevel="0" collapsed="false">
      <c r="A1150" s="5" t="s">
        <v>6733</v>
      </c>
      <c r="B1150" s="6" t="s">
        <v>6734</v>
      </c>
      <c r="C1150" s="5" t="s">
        <v>58</v>
      </c>
      <c r="D1150" s="5" t="s">
        <v>35</v>
      </c>
      <c r="E1150" s="5"/>
      <c r="F1150" s="6" t="s">
        <v>6749</v>
      </c>
      <c r="G1150" s="6"/>
      <c r="H1150" s="6" t="s">
        <v>6750</v>
      </c>
      <c r="I1150" s="5" t="s">
        <v>38</v>
      </c>
      <c r="J1150" s="5" t="s">
        <v>52</v>
      </c>
      <c r="K1150" s="6" t="s">
        <v>6751</v>
      </c>
      <c r="L1150" s="6" t="s">
        <v>6752</v>
      </c>
      <c r="M1150" s="5" t="s">
        <v>41</v>
      </c>
      <c r="N1150" s="8" t="s">
        <v>6753</v>
      </c>
      <c r="O1150" s="8" t="s">
        <v>6754</v>
      </c>
      <c r="P1150" s="8"/>
      <c r="Q1150" s="5"/>
      <c r="R1150" s="8"/>
      <c r="S1150" s="8"/>
      <c r="T1150" s="8"/>
      <c r="U1150" s="8"/>
      <c r="V1150" s="8"/>
      <c r="W1150" s="8"/>
      <c r="X1150" s="8"/>
      <c r="Y1150" s="5" t="s">
        <v>4093</v>
      </c>
      <c r="Z1150" s="10" t="str">
        <f aca="false">REPLACE(AA1150,SEARCH("M5-",AA1150),LEN(AB1150),AC1150)</f>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AA1150" s="10" t="s">
        <v>6755</v>
      </c>
      <c r="AB1150" s="8" t="str">
        <f aca="false">IF(D1150&lt;&gt;"No hacer",CONCATENATE(A1150,"-",LEFT(C1150),"-",IF(A1149&lt;&gt;A1150,1,IF(C1149=C1150,RIGHT(AB1149)+1,1))))</f>
        <v>M5-NyO-27a-A-1</v>
      </c>
      <c r="AC1150" s="8" t="str">
        <f aca="false">CONCATENATE(AB1150,"-BR")</f>
        <v>M5-NyO-27a-A-1-BR</v>
      </c>
      <c r="AD1150" s="5" t="s">
        <v>46</v>
      </c>
      <c r="AE1150" s="5" t="s">
        <v>351</v>
      </c>
      <c r="AF1150" s="5" t="s">
        <v>47</v>
      </c>
    </row>
    <row r="1151" customFormat="false" ht="75" hidden="false" customHeight="true" outlineLevel="0" collapsed="false">
      <c r="A1151" s="5" t="s">
        <v>6733</v>
      </c>
      <c r="B1151" s="6" t="s">
        <v>6734</v>
      </c>
      <c r="C1151" s="5" t="s">
        <v>58</v>
      </c>
      <c r="D1151" s="5" t="s">
        <v>35</v>
      </c>
      <c r="E1151" s="5"/>
      <c r="F1151" s="6" t="s">
        <v>6756</v>
      </c>
      <c r="G1151" s="6"/>
      <c r="H1151" s="6" t="s">
        <v>6757</v>
      </c>
      <c r="I1151" s="5" t="s">
        <v>38</v>
      </c>
      <c r="J1151" s="5" t="s">
        <v>586</v>
      </c>
      <c r="K1151" s="6" t="s">
        <v>6758</v>
      </c>
      <c r="L1151" s="6" t="s">
        <v>6759</v>
      </c>
      <c r="M1151" s="5" t="s">
        <v>41</v>
      </c>
      <c r="N1151" s="8" t="s">
        <v>6753</v>
      </c>
      <c r="O1151" s="7" t="s">
        <v>6760</v>
      </c>
      <c r="P1151" s="8"/>
      <c r="Q1151" s="5"/>
      <c r="R1151" s="8"/>
      <c r="S1151" s="8"/>
      <c r="T1151" s="8"/>
      <c r="U1151" s="8"/>
      <c r="V1151" s="8"/>
      <c r="W1151" s="8"/>
      <c r="X1151" s="8"/>
      <c r="Y1151" s="5" t="s">
        <v>4093</v>
      </c>
      <c r="Z1151" s="10" t="str">
        <f aca="false">REPLACE(AA1151,SEARCH("M5-",AA1151),LEN(AB1151),AC1151)</f>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AA1151" s="10" t="s">
        <v>6761</v>
      </c>
      <c r="AB1151" s="8" t="str">
        <f aca="false">IF(D1151&lt;&gt;"No hacer",CONCATENATE(A1151,"-",LEFT(C1151),"-",IF(A1150&lt;&gt;A1151,1,IF(C1150=C1151,RIGHT(AB1150)+1,1))))</f>
        <v>M5-NyO-27a-A-2</v>
      </c>
      <c r="AC1151" s="8" t="str">
        <f aca="false">CONCATENATE(AB1151,"-BR")</f>
        <v>M5-NyO-27a-A-2-BR</v>
      </c>
      <c r="AD1151" s="5" t="s">
        <v>46</v>
      </c>
      <c r="AE1151" s="5" t="s">
        <v>351</v>
      </c>
      <c r="AF1151" s="5" t="s">
        <v>47</v>
      </c>
    </row>
    <row r="1152" customFormat="false" ht="75" hidden="false" customHeight="true" outlineLevel="0" collapsed="false">
      <c r="A1152" s="5" t="s">
        <v>6733</v>
      </c>
      <c r="B1152" s="6" t="s">
        <v>6734</v>
      </c>
      <c r="C1152" s="5" t="s">
        <v>58</v>
      </c>
      <c r="D1152" s="5" t="s">
        <v>35</v>
      </c>
      <c r="E1152" s="5"/>
      <c r="F1152" s="8" t="s">
        <v>6762</v>
      </c>
      <c r="G1152" s="8"/>
      <c r="H1152" s="6" t="s">
        <v>6763</v>
      </c>
      <c r="I1152" s="5" t="s">
        <v>38</v>
      </c>
      <c r="J1152" s="5" t="s">
        <v>297</v>
      </c>
      <c r="K1152" s="6" t="s">
        <v>6764</v>
      </c>
      <c r="L1152" s="6" t="s">
        <v>40</v>
      </c>
      <c r="M1152" s="5" t="s">
        <v>41</v>
      </c>
      <c r="N1152" s="8" t="s">
        <v>6753</v>
      </c>
      <c r="O1152" s="6" t="s">
        <v>6765</v>
      </c>
      <c r="P1152" s="8"/>
      <c r="Q1152" s="5"/>
      <c r="R1152" s="8"/>
      <c r="S1152" s="8"/>
      <c r="T1152" s="8"/>
      <c r="U1152" s="8"/>
      <c r="V1152" s="8"/>
      <c r="W1152" s="8"/>
      <c r="X1152" s="8"/>
      <c r="Y1152" s="5" t="s">
        <v>4093</v>
      </c>
      <c r="Z1152" s="10" t="str">
        <f aca="false">REPLACE(AA1152,SEARCH("M5-",AA1152),LEN(AB1152),AC1152)</f>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AA1152" s="10" t="s">
        <v>6766</v>
      </c>
      <c r="AB1152" s="8" t="str">
        <f aca="false">IF(D1152&lt;&gt;"No hacer",CONCATENATE(A1152,"-",LEFT(C1152),"-",IF(A1151&lt;&gt;A1152,1,IF(C1151=C1152,RIGHT(AB1151)+1,1))))</f>
        <v>M5-NyO-27a-A-3</v>
      </c>
      <c r="AC1152" s="8" t="str">
        <f aca="false">CONCATENATE(AB1152,"-BR")</f>
        <v>M5-NyO-27a-A-3-BR</v>
      </c>
      <c r="AD1152" s="5" t="s">
        <v>46</v>
      </c>
      <c r="AE1152" s="5" t="s">
        <v>351</v>
      </c>
      <c r="AF1152" s="5" t="s">
        <v>47</v>
      </c>
    </row>
    <row r="1153" customFormat="false" ht="75" hidden="false" customHeight="true" outlineLevel="0" collapsed="false">
      <c r="A1153" s="5" t="s">
        <v>6733</v>
      </c>
      <c r="B1153" s="6" t="s">
        <v>6734</v>
      </c>
      <c r="C1153" s="5" t="s">
        <v>58</v>
      </c>
      <c r="D1153" s="5" t="s">
        <v>35</v>
      </c>
      <c r="E1153" s="5"/>
      <c r="F1153" s="6" t="s">
        <v>6767</v>
      </c>
      <c r="G1153" s="6"/>
      <c r="H1153" s="6" t="s">
        <v>6768</v>
      </c>
      <c r="I1153" s="5" t="s">
        <v>38</v>
      </c>
      <c r="J1153" s="5" t="s">
        <v>52</v>
      </c>
      <c r="K1153" s="8" t="s">
        <v>6769</v>
      </c>
      <c r="L1153" s="8" t="s">
        <v>6752</v>
      </c>
      <c r="M1153" s="5" t="s">
        <v>41</v>
      </c>
      <c r="N1153" s="8" t="s">
        <v>6753</v>
      </c>
      <c r="O1153" s="6" t="s">
        <v>6770</v>
      </c>
      <c r="P1153" s="8"/>
      <c r="Q1153" s="5"/>
      <c r="R1153" s="8"/>
      <c r="S1153" s="8"/>
      <c r="T1153" s="8"/>
      <c r="U1153" s="8"/>
      <c r="V1153" s="8"/>
      <c r="W1153" s="8"/>
      <c r="X1153" s="8"/>
      <c r="Y1153" s="5" t="s">
        <v>4093</v>
      </c>
      <c r="Z1153" s="10" t="str">
        <f aca="false">REPLACE(AA1153,SEARCH("M5-",AA1153),LEN(AB1153),AC1153)</f>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AA1153" s="10" t="s">
        <v>6771</v>
      </c>
      <c r="AB1153" s="8" t="str">
        <f aca="false">IF(D1153&lt;&gt;"No hacer",CONCATENATE(A1153,"-",LEFT(C1153),"-",IF(A1152&lt;&gt;A1153,1,IF(C1152=C1153,RIGHT(AB1152)+1,1))))</f>
        <v>M5-NyO-27a-A-4</v>
      </c>
      <c r="AC1153" s="8" t="str">
        <f aca="false">CONCATENATE(AB1153,"-BR")</f>
        <v>M5-NyO-27a-A-4-BR</v>
      </c>
      <c r="AD1153" s="5" t="s">
        <v>46</v>
      </c>
      <c r="AE1153" s="5" t="s">
        <v>351</v>
      </c>
      <c r="AF1153" s="5" t="s">
        <v>47</v>
      </c>
    </row>
    <row r="1154" customFormat="false" ht="75" hidden="false" customHeight="true" outlineLevel="0" collapsed="false">
      <c r="A1154" s="5" t="s">
        <v>6733</v>
      </c>
      <c r="B1154" s="6" t="s">
        <v>6734</v>
      </c>
      <c r="C1154" s="5" t="s">
        <v>58</v>
      </c>
      <c r="D1154" s="5" t="s">
        <v>35</v>
      </c>
      <c r="E1154" s="5"/>
      <c r="F1154" s="6" t="s">
        <v>6772</v>
      </c>
      <c r="G1154" s="6"/>
      <c r="H1154" s="6" t="s">
        <v>6773</v>
      </c>
      <c r="I1154" s="5" t="s">
        <v>38</v>
      </c>
      <c r="J1154" s="5" t="s">
        <v>297</v>
      </c>
      <c r="K1154" s="6" t="s">
        <v>6774</v>
      </c>
      <c r="L1154" s="6" t="s">
        <v>40</v>
      </c>
      <c r="M1154" s="5" t="s">
        <v>41</v>
      </c>
      <c r="N1154" s="8" t="s">
        <v>6753</v>
      </c>
      <c r="O1154" s="6" t="s">
        <v>6775</v>
      </c>
      <c r="P1154" s="8"/>
      <c r="Q1154" s="5"/>
      <c r="R1154" s="8"/>
      <c r="S1154" s="8"/>
      <c r="T1154" s="8"/>
      <c r="U1154" s="8"/>
      <c r="V1154" s="8"/>
      <c r="W1154" s="8"/>
      <c r="X1154" s="8"/>
      <c r="Y1154" s="5" t="s">
        <v>4093</v>
      </c>
      <c r="Z1154" s="10" t="str">
        <f aca="false">REPLACE(AA1154,SEARCH("M5-",AA1154),LEN(AB1154),AC1154)</f>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AA1154" s="10" t="s">
        <v>6776</v>
      </c>
      <c r="AB1154" s="8" t="str">
        <f aca="false">IF(D1154&lt;&gt;"No hacer",CONCATENATE(A1154,"-",LEFT(C1154),"-",IF(A1153&lt;&gt;A1154,1,IF(C1153=C1154,RIGHT(AB1153)+1,1))))</f>
        <v>M5-NyO-27a-A-5</v>
      </c>
      <c r="AC1154" s="8" t="str">
        <f aca="false">CONCATENATE(AB1154,"-BR")</f>
        <v>M5-NyO-27a-A-5-BR</v>
      </c>
      <c r="AD1154" s="5" t="s">
        <v>46</v>
      </c>
      <c r="AE1154" s="5" t="s">
        <v>351</v>
      </c>
      <c r="AF1154" s="5" t="s">
        <v>47</v>
      </c>
    </row>
    <row r="1155" customFormat="false" ht="75" hidden="false" customHeight="true" outlineLevel="0" collapsed="false">
      <c r="A1155" s="5" t="s">
        <v>6777</v>
      </c>
      <c r="B1155" s="6" t="s">
        <v>6778</v>
      </c>
      <c r="C1155" s="5" t="s">
        <v>34</v>
      </c>
      <c r="D1155" s="5" t="s">
        <v>35</v>
      </c>
      <c r="E1155" s="5"/>
      <c r="F1155" s="7" t="s">
        <v>6779</v>
      </c>
      <c r="G1155" s="7"/>
      <c r="H1155" s="6" t="s">
        <v>6780</v>
      </c>
      <c r="I1155" s="5" t="s">
        <v>38</v>
      </c>
      <c r="J1155" s="5" t="s">
        <v>297</v>
      </c>
      <c r="K1155" s="7" t="s">
        <v>6781</v>
      </c>
      <c r="L1155" s="6" t="s">
        <v>6782</v>
      </c>
      <c r="M1155" s="5" t="s">
        <v>41</v>
      </c>
      <c r="N1155" s="6" t="s">
        <v>6783</v>
      </c>
      <c r="O1155" s="6" t="s">
        <v>6784</v>
      </c>
      <c r="P1155" s="7" t="s">
        <v>6785</v>
      </c>
      <c r="Q1155" s="5"/>
      <c r="R1155" s="8"/>
      <c r="S1155" s="8"/>
      <c r="T1155" s="8"/>
      <c r="U1155" s="8"/>
      <c r="V1155" s="8"/>
      <c r="W1155" s="8"/>
      <c r="X1155" s="8"/>
      <c r="Y1155" s="5" t="s">
        <v>4093</v>
      </c>
      <c r="Z1155" s="10" t="str">
        <f aca="false">REPLACE(AA1155,SEARCH("M5-",AA1155),LEN(AB1155),AC1155)</f>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AA1155" s="6" t="s">
        <v>6786</v>
      </c>
      <c r="AB1155" s="8" t="str">
        <f aca="false">IF(D1155&lt;&gt;"No hacer",CONCATENATE(A1155,"-",LEFT(C1155),"-",IF(A1154&lt;&gt;A1155,1,IF(C1154=C1155,RIGHT(AB1154)+1,1))))</f>
        <v>M5-NyO-28a-I-1</v>
      </c>
      <c r="AC1155" s="8" t="str">
        <f aca="false">CONCATENATE(AB1155,"-BR")</f>
        <v>M5-NyO-28a-I-1-BR</v>
      </c>
      <c r="AD1155" s="5" t="s">
        <v>46</v>
      </c>
      <c r="AE1155" s="5"/>
      <c r="AF1155" s="5" t="s">
        <v>47</v>
      </c>
    </row>
    <row r="1156" customFormat="false" ht="75" hidden="false" customHeight="true" outlineLevel="0" collapsed="false">
      <c r="A1156" s="5" t="s">
        <v>6777</v>
      </c>
      <c r="B1156" s="6" t="s">
        <v>6778</v>
      </c>
      <c r="C1156" s="5" t="s">
        <v>34</v>
      </c>
      <c r="D1156" s="5" t="s">
        <v>35</v>
      </c>
      <c r="E1156" s="5"/>
      <c r="F1156" s="7" t="s">
        <v>6787</v>
      </c>
      <c r="G1156" s="7"/>
      <c r="H1156" s="6"/>
      <c r="I1156" s="5" t="s">
        <v>38</v>
      </c>
      <c r="J1156" s="5" t="s">
        <v>297</v>
      </c>
      <c r="K1156" s="7" t="s">
        <v>6788</v>
      </c>
      <c r="L1156" s="6" t="s">
        <v>6789</v>
      </c>
      <c r="M1156" s="5" t="s">
        <v>41</v>
      </c>
      <c r="N1156" s="6" t="s">
        <v>6790</v>
      </c>
      <c r="O1156" s="7" t="s">
        <v>6791</v>
      </c>
      <c r="P1156" s="7" t="s">
        <v>6792</v>
      </c>
      <c r="Q1156" s="5"/>
      <c r="R1156" s="8"/>
      <c r="S1156" s="8"/>
      <c r="T1156" s="8"/>
      <c r="U1156" s="8"/>
      <c r="V1156" s="8"/>
      <c r="W1156" s="8"/>
      <c r="X1156" s="8"/>
      <c r="Y1156" s="5" t="s">
        <v>4093</v>
      </c>
      <c r="Z1156" s="10" t="str">
        <f aca="false">REPLACE(AA1156,SEARCH("M5-",AA1156),LEN(AB1156),AC1156)</f>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AA1156" s="6" t="s">
        <v>6793</v>
      </c>
      <c r="AB1156" s="8" t="str">
        <f aca="false">IF(D1156&lt;&gt;"No hacer",CONCATENATE(A1156,"-",LEFT(C1156),"-",IF(A1155&lt;&gt;A1156,1,IF(C1155=C1156,RIGHT(AB1155)+1,1))))</f>
        <v>M5-NyO-28a-I-2</v>
      </c>
      <c r="AC1156" s="8" t="str">
        <f aca="false">CONCATENATE(AB1156,"-BR")</f>
        <v>M5-NyO-28a-I-2-BR</v>
      </c>
      <c r="AD1156" s="5" t="s">
        <v>46</v>
      </c>
      <c r="AE1156" s="5"/>
      <c r="AF1156" s="5" t="s">
        <v>47</v>
      </c>
    </row>
    <row r="1157" customFormat="false" ht="75" hidden="false" customHeight="true" outlineLevel="0" collapsed="false">
      <c r="A1157" s="5" t="s">
        <v>6777</v>
      </c>
      <c r="B1157" s="6" t="s">
        <v>6778</v>
      </c>
      <c r="C1157" s="5" t="s">
        <v>48</v>
      </c>
      <c r="D1157" s="5" t="s">
        <v>35</v>
      </c>
      <c r="E1157" s="5"/>
      <c r="F1157" s="6" t="s">
        <v>6794</v>
      </c>
      <c r="G1157" s="6"/>
      <c r="H1157" s="6" t="s">
        <v>6795</v>
      </c>
      <c r="I1157" s="5" t="s">
        <v>38</v>
      </c>
      <c r="J1157" s="5" t="s">
        <v>52</v>
      </c>
      <c r="K1157" s="7" t="s">
        <v>6796</v>
      </c>
      <c r="L1157" s="6" t="s">
        <v>6797</v>
      </c>
      <c r="M1157" s="5" t="s">
        <v>41</v>
      </c>
      <c r="N1157" s="6" t="s">
        <v>6790</v>
      </c>
      <c r="O1157" s="7" t="s">
        <v>6791</v>
      </c>
      <c r="P1157" s="7" t="s">
        <v>6792</v>
      </c>
      <c r="Q1157" s="5"/>
      <c r="R1157" s="8"/>
      <c r="S1157" s="8"/>
      <c r="T1157" s="8"/>
      <c r="U1157" s="8"/>
      <c r="V1157" s="8"/>
      <c r="W1157" s="8"/>
      <c r="X1157" s="8"/>
      <c r="Y1157" s="5" t="s">
        <v>4093</v>
      </c>
      <c r="Z1157" s="10" t="str">
        <f aca="false">REPLACE(AA1157,SEARCH("M5-",AA1157),LEN(AB1157),AC1157)</f>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AA1157" s="6" t="s">
        <v>6798</v>
      </c>
      <c r="AB1157" s="8" t="str">
        <f aca="false">IF(D1157&lt;&gt;"No hacer",CONCATENATE(A1157,"-",LEFT(C1157),"-",IF(A1156&lt;&gt;A1157,1,IF(C1156=C1157,RIGHT(AB1156)+1,1))))</f>
        <v>M5-NyO-28a-E-1</v>
      </c>
      <c r="AC1157" s="8" t="str">
        <f aca="false">CONCATENATE(AB1157,"-BR")</f>
        <v>M5-NyO-28a-E-1-BR</v>
      </c>
      <c r="AD1157" s="5" t="s">
        <v>46</v>
      </c>
      <c r="AE1157" s="5"/>
      <c r="AF1157" s="5" t="s">
        <v>47</v>
      </c>
    </row>
    <row r="1158" customFormat="false" ht="75" hidden="false" customHeight="true" outlineLevel="0" collapsed="false">
      <c r="A1158" s="5" t="s">
        <v>6777</v>
      </c>
      <c r="B1158" s="6" t="s">
        <v>6778</v>
      </c>
      <c r="C1158" s="5" t="s">
        <v>48</v>
      </c>
      <c r="D1158" s="5" t="s">
        <v>35</v>
      </c>
      <c r="E1158" s="5"/>
      <c r="F1158" s="6" t="s">
        <v>6799</v>
      </c>
      <c r="G1158" s="6"/>
      <c r="H1158" s="6" t="s">
        <v>6795</v>
      </c>
      <c r="I1158" s="5" t="s">
        <v>38</v>
      </c>
      <c r="J1158" s="5" t="s">
        <v>52</v>
      </c>
      <c r="K1158" s="7" t="s">
        <v>6800</v>
      </c>
      <c r="L1158" s="6" t="s">
        <v>6801</v>
      </c>
      <c r="M1158" s="5" t="s">
        <v>41</v>
      </c>
      <c r="N1158" s="6" t="s">
        <v>6783</v>
      </c>
      <c r="O1158" s="7" t="s">
        <v>6784</v>
      </c>
      <c r="P1158" s="7" t="s">
        <v>6785</v>
      </c>
      <c r="Q1158" s="5"/>
      <c r="R1158" s="8"/>
      <c r="S1158" s="8"/>
      <c r="T1158" s="8"/>
      <c r="U1158" s="8"/>
      <c r="V1158" s="8"/>
      <c r="W1158" s="8"/>
      <c r="X1158" s="8"/>
      <c r="Y1158" s="5" t="s">
        <v>4093</v>
      </c>
      <c r="Z1158" s="10" t="str">
        <f aca="false">REPLACE(AA1158,SEARCH("M5-",AA1158),LEN(AB1158),AC1158)</f>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AA1158" s="6" t="s">
        <v>6802</v>
      </c>
      <c r="AB1158" s="8" t="str">
        <f aca="false">IF(D1158&lt;&gt;"No hacer",CONCATENATE(A1158,"-",LEFT(C1158),"-",IF(A1157&lt;&gt;A1158,1,IF(C1157=C1158,RIGHT(AB1157)+1,1))))</f>
        <v>M5-NyO-28a-E-2</v>
      </c>
      <c r="AC1158" s="8" t="str">
        <f aca="false">CONCATENATE(AB1158,"-BR")</f>
        <v>M5-NyO-28a-E-2-BR</v>
      </c>
      <c r="AD1158" s="5" t="s">
        <v>46</v>
      </c>
      <c r="AE1158" s="5"/>
      <c r="AF1158" s="5" t="s">
        <v>47</v>
      </c>
    </row>
    <row r="1159" customFormat="false" ht="75" hidden="false" customHeight="true" outlineLevel="0" collapsed="false">
      <c r="A1159" s="5" t="s">
        <v>6777</v>
      </c>
      <c r="B1159" s="6" t="s">
        <v>6778</v>
      </c>
      <c r="C1159" s="5" t="s">
        <v>58</v>
      </c>
      <c r="D1159" s="5" t="s">
        <v>35</v>
      </c>
      <c r="E1159" s="5"/>
      <c r="F1159" s="6" t="s">
        <v>6803</v>
      </c>
      <c r="G1159" s="6"/>
      <c r="H1159" s="6" t="s">
        <v>6804</v>
      </c>
      <c r="I1159" s="5" t="s">
        <v>38</v>
      </c>
      <c r="J1159" s="5" t="s">
        <v>52</v>
      </c>
      <c r="K1159" s="6" t="s">
        <v>6805</v>
      </c>
      <c r="L1159" s="6" t="s">
        <v>6801</v>
      </c>
      <c r="M1159" s="5" t="s">
        <v>63</v>
      </c>
      <c r="N1159" s="8"/>
      <c r="O1159" s="8"/>
      <c r="P1159" s="8"/>
      <c r="Q1159" s="5" t="s">
        <v>6806</v>
      </c>
      <c r="R1159" s="6"/>
      <c r="S1159" s="6" t="s">
        <v>6807</v>
      </c>
      <c r="T1159" s="6" t="s">
        <v>6808</v>
      </c>
      <c r="U1159" s="6" t="s">
        <v>6809</v>
      </c>
      <c r="V1159" s="6" t="s">
        <v>6810</v>
      </c>
      <c r="W1159" s="6" t="s">
        <v>6811</v>
      </c>
      <c r="X1159" s="8"/>
      <c r="Y1159" s="5" t="s">
        <v>4093</v>
      </c>
      <c r="Z1159" s="10" t="str">
        <f aca="false">REPLACE(AA1159,SEARCH("M5-",AA1159),LEN(AB1159),AC1159)</f>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59" s="6" t="s">
        <v>6812</v>
      </c>
      <c r="AB1159" s="8" t="str">
        <f aca="false">IF(D1159&lt;&gt;"No hacer",CONCATENATE(A1159,"-",LEFT(C1159),"-",IF(A1158&lt;&gt;A1159,1,IF(C1158=C1159,RIGHT(AB1158)+1,1))))</f>
        <v>M5-NyO-28a-A-1</v>
      </c>
      <c r="AC1159" s="8" t="str">
        <f aca="false">CONCATENATE(AB1159,"-BR")</f>
        <v>M5-NyO-28a-A-1-BR</v>
      </c>
      <c r="AD1159" s="5" t="s">
        <v>46</v>
      </c>
      <c r="AE1159" s="5"/>
      <c r="AF1159" s="5" t="s">
        <v>47</v>
      </c>
    </row>
    <row r="1160" customFormat="false" ht="75" hidden="false" customHeight="true" outlineLevel="0" collapsed="false">
      <c r="A1160" s="5" t="s">
        <v>6777</v>
      </c>
      <c r="B1160" s="6" t="s">
        <v>6778</v>
      </c>
      <c r="C1160" s="5" t="s">
        <v>58</v>
      </c>
      <c r="D1160" s="5" t="s">
        <v>35</v>
      </c>
      <c r="E1160" s="5"/>
      <c r="F1160" s="6" t="s">
        <v>6813</v>
      </c>
      <c r="G1160" s="6"/>
      <c r="H1160" s="6" t="s">
        <v>6814</v>
      </c>
      <c r="I1160" s="5" t="s">
        <v>38</v>
      </c>
      <c r="J1160" s="5" t="s">
        <v>52</v>
      </c>
      <c r="K1160" s="6" t="s">
        <v>6815</v>
      </c>
      <c r="L1160" s="6" t="s">
        <v>6797</v>
      </c>
      <c r="M1160" s="5" t="s">
        <v>63</v>
      </c>
      <c r="N1160" s="8"/>
      <c r="O1160" s="8"/>
      <c r="P1160" s="8"/>
      <c r="Q1160" s="5" t="s">
        <v>6816</v>
      </c>
      <c r="R1160" s="6"/>
      <c r="S1160" s="6" t="s">
        <v>6817</v>
      </c>
      <c r="T1160" s="8" t="s">
        <v>6818</v>
      </c>
      <c r="U1160" s="8" t="s">
        <v>6819</v>
      </c>
      <c r="V1160" s="8" t="s">
        <v>6820</v>
      </c>
      <c r="W1160" s="8" t="s">
        <v>6821</v>
      </c>
      <c r="X1160" s="8"/>
      <c r="Y1160" s="5" t="s">
        <v>4093</v>
      </c>
      <c r="Z1160" s="10" t="str">
        <f aca="false">REPLACE(AA1160,SEARCH("M5-",AA1160),LEN(AB1160),AC1160)</f>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0" s="6" t="s">
        <v>6822</v>
      </c>
      <c r="AB1160" s="8" t="str">
        <f aca="false">IF(D1160&lt;&gt;"No hacer",CONCATENATE(A1160,"-",LEFT(C1160),"-",IF(A1159&lt;&gt;A1160,1,IF(C1159=C1160,RIGHT(AB1159)+1,1))))</f>
        <v>M5-NyO-28a-A-2</v>
      </c>
      <c r="AC1160" s="8" t="str">
        <f aca="false">CONCATENATE(AB1160,"-BR")</f>
        <v>M5-NyO-28a-A-2-BR</v>
      </c>
      <c r="AD1160" s="5" t="s">
        <v>46</v>
      </c>
      <c r="AE1160" s="5"/>
      <c r="AF1160" s="5" t="s">
        <v>47</v>
      </c>
    </row>
    <row r="1161" customFormat="false" ht="75" hidden="false" customHeight="true" outlineLevel="0" collapsed="false">
      <c r="A1161" s="5" t="s">
        <v>6777</v>
      </c>
      <c r="B1161" s="6" t="s">
        <v>6778</v>
      </c>
      <c r="C1161" s="5" t="s">
        <v>58</v>
      </c>
      <c r="D1161" s="5" t="s">
        <v>35</v>
      </c>
      <c r="E1161" s="5"/>
      <c r="F1161" s="6" t="s">
        <v>6823</v>
      </c>
      <c r="G1161" s="6"/>
      <c r="H1161" s="6" t="s">
        <v>6824</v>
      </c>
      <c r="I1161" s="5" t="s">
        <v>38</v>
      </c>
      <c r="J1161" s="5" t="s">
        <v>52</v>
      </c>
      <c r="K1161" s="6" t="s">
        <v>6825</v>
      </c>
      <c r="L1161" s="6" t="s">
        <v>6797</v>
      </c>
      <c r="M1161" s="5" t="s">
        <v>63</v>
      </c>
      <c r="N1161" s="8"/>
      <c r="O1161" s="8"/>
      <c r="P1161" s="8"/>
      <c r="Q1161" s="5" t="s">
        <v>6816</v>
      </c>
      <c r="R1161" s="6"/>
      <c r="S1161" s="6" t="s">
        <v>6826</v>
      </c>
      <c r="T1161" s="8" t="s">
        <v>6827</v>
      </c>
      <c r="U1161" s="8" t="s">
        <v>6819</v>
      </c>
      <c r="V1161" s="8" t="s">
        <v>6820</v>
      </c>
      <c r="W1161" s="8" t="s">
        <v>6828</v>
      </c>
      <c r="X1161" s="8"/>
      <c r="Y1161" s="5" t="s">
        <v>4093</v>
      </c>
      <c r="Z1161" s="10" t="str">
        <f aca="false">REPLACE(AA1161,SEARCH("M5-",AA1161),LEN(AB1161),AC1161)</f>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1" s="6" t="s">
        <v>6829</v>
      </c>
      <c r="AB1161" s="8" t="str">
        <f aca="false">IF(D1161&lt;&gt;"No hacer",CONCATENATE(A1161,"-",LEFT(C1161),"-",IF(A1160&lt;&gt;A1161,1,IF(C1160=C1161,RIGHT(AB1160)+1,1))))</f>
        <v>M5-NyO-28a-A-3</v>
      </c>
      <c r="AC1161" s="8" t="str">
        <f aca="false">CONCATENATE(AB1161,"-BR")</f>
        <v>M5-NyO-28a-A-3-BR</v>
      </c>
      <c r="AD1161" s="5" t="s">
        <v>46</v>
      </c>
      <c r="AE1161" s="5"/>
      <c r="AF1161" s="5" t="s">
        <v>47</v>
      </c>
    </row>
    <row r="1162" customFormat="false" ht="75" hidden="false" customHeight="true" outlineLevel="0" collapsed="false">
      <c r="A1162" s="5" t="s">
        <v>6777</v>
      </c>
      <c r="B1162" s="6" t="s">
        <v>6778</v>
      </c>
      <c r="C1162" s="5" t="s">
        <v>58</v>
      </c>
      <c r="D1162" s="5" t="s">
        <v>35</v>
      </c>
      <c r="E1162" s="5"/>
      <c r="F1162" s="6" t="s">
        <v>6830</v>
      </c>
      <c r="G1162" s="6"/>
      <c r="H1162" s="6" t="s">
        <v>6831</v>
      </c>
      <c r="I1162" s="5" t="s">
        <v>38</v>
      </c>
      <c r="J1162" s="5" t="s">
        <v>52</v>
      </c>
      <c r="K1162" s="6" t="s">
        <v>6832</v>
      </c>
      <c r="L1162" s="6" t="s">
        <v>6801</v>
      </c>
      <c r="M1162" s="5" t="s">
        <v>63</v>
      </c>
      <c r="N1162" s="8"/>
      <c r="O1162" s="8"/>
      <c r="P1162" s="8"/>
      <c r="Q1162" s="5" t="s">
        <v>6806</v>
      </c>
      <c r="R1162" s="6"/>
      <c r="S1162" s="6" t="s">
        <v>6833</v>
      </c>
      <c r="T1162" s="8" t="s">
        <v>6834</v>
      </c>
      <c r="U1162" s="6" t="s">
        <v>6809</v>
      </c>
      <c r="V1162" s="8" t="s">
        <v>6810</v>
      </c>
      <c r="W1162" s="6" t="s">
        <v>6835</v>
      </c>
      <c r="X1162" s="8"/>
      <c r="Y1162" s="5" t="s">
        <v>4093</v>
      </c>
      <c r="Z1162" s="10" t="str">
        <f aca="false">REPLACE(AA1162,SEARCH("M5-",AA1162),LEN(AB1162),AC1162)</f>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AA1162" s="6" t="s">
        <v>6836</v>
      </c>
      <c r="AB1162" s="8" t="str">
        <f aca="false">IF(D1162&lt;&gt;"No hacer",CONCATENATE(A1162,"-",LEFT(C1162),"-",IF(A1161&lt;&gt;A1162,1,IF(C1161=C1162,RIGHT(AB1161)+1,1))))</f>
        <v>M5-NyO-28a-A-4</v>
      </c>
      <c r="AC1162" s="8" t="str">
        <f aca="false">CONCATENATE(AB1162,"-BR")</f>
        <v>M5-NyO-28a-A-4-BR</v>
      </c>
      <c r="AD1162" s="5" t="s">
        <v>46</v>
      </c>
      <c r="AE1162" s="5"/>
      <c r="AF1162" s="5" t="s">
        <v>47</v>
      </c>
    </row>
    <row r="1163" customFormat="false" ht="75" hidden="false" customHeight="true" outlineLevel="0" collapsed="false">
      <c r="A1163" s="5" t="s">
        <v>6777</v>
      </c>
      <c r="B1163" s="6" t="s">
        <v>6778</v>
      </c>
      <c r="C1163" s="5" t="s">
        <v>58</v>
      </c>
      <c r="D1163" s="5" t="s">
        <v>35</v>
      </c>
      <c r="E1163" s="5"/>
      <c r="F1163" s="6" t="s">
        <v>6837</v>
      </c>
      <c r="G1163" s="6"/>
      <c r="H1163" s="6" t="s">
        <v>6838</v>
      </c>
      <c r="I1163" s="5" t="s">
        <v>38</v>
      </c>
      <c r="J1163" s="5" t="s">
        <v>52</v>
      </c>
      <c r="K1163" s="6" t="s">
        <v>6839</v>
      </c>
      <c r="L1163" s="6" t="s">
        <v>6797</v>
      </c>
      <c r="M1163" s="5" t="s">
        <v>63</v>
      </c>
      <c r="N1163" s="8"/>
      <c r="O1163" s="8"/>
      <c r="P1163" s="8"/>
      <c r="Q1163" s="5" t="s">
        <v>6816</v>
      </c>
      <c r="R1163" s="6"/>
      <c r="S1163" s="6" t="s">
        <v>6840</v>
      </c>
      <c r="T1163" s="8" t="s">
        <v>6841</v>
      </c>
      <c r="U1163" s="8" t="s">
        <v>6819</v>
      </c>
      <c r="V1163" s="8" t="s">
        <v>6820</v>
      </c>
      <c r="W1163" s="8" t="s">
        <v>6842</v>
      </c>
      <c r="X1163" s="8"/>
      <c r="Y1163" s="5" t="s">
        <v>4093</v>
      </c>
      <c r="Z1163" s="10" t="str">
        <f aca="false">REPLACE(AA1163,SEARCH("M5-",AA1163),LEN(AB1163),AC1163)</f>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AA1163" s="6" t="s">
        <v>6843</v>
      </c>
      <c r="AB1163" s="8" t="str">
        <f aca="false">IF(D1163&lt;&gt;"No hacer",CONCATENATE(A1163,"-",LEFT(C1163),"-",IF(A1162&lt;&gt;A1163,1,IF(C1162=C1163,RIGHT(AB1162)+1,1))))</f>
        <v>M5-NyO-28a-A-5</v>
      </c>
      <c r="AC1163" s="8" t="str">
        <f aca="false">CONCATENATE(AB1163,"-BR")</f>
        <v>M5-NyO-28a-A-5-BR</v>
      </c>
      <c r="AD1163" s="5" t="s">
        <v>46</v>
      </c>
      <c r="AE1163" s="5"/>
      <c r="AF1163" s="5" t="s">
        <v>47</v>
      </c>
    </row>
    <row r="1164" customFormat="false" ht="75" hidden="false" customHeight="true" outlineLevel="0" collapsed="false">
      <c r="A1164" s="5" t="s">
        <v>6844</v>
      </c>
      <c r="B1164" s="6" t="s">
        <v>6845</v>
      </c>
      <c r="C1164" s="5" t="s">
        <v>34</v>
      </c>
      <c r="D1164" s="5" t="s">
        <v>35</v>
      </c>
      <c r="E1164" s="5"/>
      <c r="F1164" s="6" t="s">
        <v>6846</v>
      </c>
      <c r="G1164" s="6"/>
      <c r="H1164" s="6" t="s">
        <v>6847</v>
      </c>
      <c r="I1164" s="5" t="s">
        <v>38</v>
      </c>
      <c r="J1164" s="5" t="s">
        <v>297</v>
      </c>
      <c r="K1164" s="6" t="s">
        <v>6848</v>
      </c>
      <c r="L1164" s="6" t="s">
        <v>6849</v>
      </c>
      <c r="M1164" s="5" t="s">
        <v>41</v>
      </c>
      <c r="N1164" s="6" t="s">
        <v>6850</v>
      </c>
      <c r="O1164" s="6" t="s">
        <v>6851</v>
      </c>
      <c r="P1164" s="6" t="s">
        <v>6852</v>
      </c>
      <c r="Q1164" s="5"/>
      <c r="R1164" s="8"/>
      <c r="S1164" s="8"/>
      <c r="T1164" s="8"/>
      <c r="U1164" s="8"/>
      <c r="V1164" s="8"/>
      <c r="W1164" s="8"/>
      <c r="X1164" s="8"/>
      <c r="Y1164" s="5" t="s">
        <v>4093</v>
      </c>
      <c r="Z1164" s="10" t="str">
        <f aca="false">REPLACE(AA1164,SEARCH("M5-",AA1164),LEN(AB1164),AC1164)</f>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AA1164" s="10" t="s">
        <v>6853</v>
      </c>
      <c r="AB1164" s="8" t="str">
        <f aca="false">IF(D1164&lt;&gt;"No hacer",CONCATENATE(A1164,"-",LEFT(C1164),"-",IF(A1163&lt;&gt;A1164,1,IF(C1163=C1164,RIGHT(AB1163)+1,1))))</f>
        <v>M5-NyO-29a-I-1</v>
      </c>
      <c r="AC1164" s="8" t="str">
        <f aca="false">CONCATENATE(AB1164,"-BR")</f>
        <v>M5-NyO-29a-I-1-BR</v>
      </c>
      <c r="AD1164" s="5" t="s">
        <v>46</v>
      </c>
      <c r="AE1164" s="5" t="s">
        <v>351</v>
      </c>
      <c r="AF1164" s="5" t="s">
        <v>47</v>
      </c>
    </row>
    <row r="1165" customFormat="false" ht="75" hidden="false" customHeight="true" outlineLevel="0" collapsed="false">
      <c r="A1165" s="5" t="s">
        <v>6844</v>
      </c>
      <c r="B1165" s="6" t="s">
        <v>6845</v>
      </c>
      <c r="C1165" s="5" t="s">
        <v>34</v>
      </c>
      <c r="D1165" s="5" t="s">
        <v>35</v>
      </c>
      <c r="E1165" s="5"/>
      <c r="F1165" s="6" t="s">
        <v>6854</v>
      </c>
      <c r="G1165" s="6"/>
      <c r="H1165" s="6" t="s">
        <v>6847</v>
      </c>
      <c r="I1165" s="5" t="s">
        <v>38</v>
      </c>
      <c r="J1165" s="5" t="s">
        <v>297</v>
      </c>
      <c r="K1165" s="6" t="s">
        <v>6855</v>
      </c>
      <c r="L1165" s="6" t="s">
        <v>6856</v>
      </c>
      <c r="M1165" s="5" t="s">
        <v>41</v>
      </c>
      <c r="N1165" s="6" t="s">
        <v>6857</v>
      </c>
      <c r="O1165" s="6" t="s">
        <v>6858</v>
      </c>
      <c r="P1165" s="8"/>
      <c r="Q1165" s="5"/>
      <c r="R1165" s="8"/>
      <c r="S1165" s="8"/>
      <c r="T1165" s="8"/>
      <c r="U1165" s="8"/>
      <c r="V1165" s="8"/>
      <c r="W1165" s="8"/>
      <c r="X1165" s="8"/>
      <c r="Y1165" s="5" t="s">
        <v>4093</v>
      </c>
      <c r="Z1165" s="10" t="str">
        <f aca="false">REPLACE(AA1165,SEARCH("M5-",AA1165),LEN(AB1165),AC1165)</f>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AA1165" s="10" t="s">
        <v>6859</v>
      </c>
      <c r="AB1165" s="8" t="str">
        <f aca="false">IF(D1165&lt;&gt;"No hacer",CONCATENATE(A1165,"-",LEFT(C1165),"-",IF(A1164&lt;&gt;A1165,1,IF(C1164=C1165,RIGHT(AB1164)+1,1))))</f>
        <v>M5-NyO-29a-I-2</v>
      </c>
      <c r="AC1165" s="8" t="str">
        <f aca="false">CONCATENATE(AB1165,"-BR")</f>
        <v>M5-NyO-29a-I-2-BR</v>
      </c>
      <c r="AD1165" s="5" t="s">
        <v>46</v>
      </c>
      <c r="AE1165" s="5" t="s">
        <v>351</v>
      </c>
      <c r="AF1165" s="5" t="s">
        <v>47</v>
      </c>
    </row>
    <row r="1166" customFormat="false" ht="75" hidden="false" customHeight="true" outlineLevel="0" collapsed="false">
      <c r="A1166" s="5" t="s">
        <v>6844</v>
      </c>
      <c r="B1166" s="6" t="s">
        <v>6845</v>
      </c>
      <c r="C1166" s="5" t="s">
        <v>48</v>
      </c>
      <c r="D1166" s="5" t="s">
        <v>35</v>
      </c>
      <c r="E1166" s="5"/>
      <c r="F1166" s="6" t="s">
        <v>6860</v>
      </c>
      <c r="G1166" s="6"/>
      <c r="H1166" s="6" t="s">
        <v>6861</v>
      </c>
      <c r="I1166" s="5" t="s">
        <v>38</v>
      </c>
      <c r="J1166" s="5" t="s">
        <v>52</v>
      </c>
      <c r="K1166" s="6" t="s">
        <v>6862</v>
      </c>
      <c r="L1166" s="6" t="s">
        <v>6863</v>
      </c>
      <c r="M1166" s="5" t="s">
        <v>41</v>
      </c>
      <c r="N1166" s="6" t="s">
        <v>6864</v>
      </c>
      <c r="O1166" s="6" t="s">
        <v>6858</v>
      </c>
      <c r="P1166" s="8"/>
      <c r="Q1166" s="5"/>
      <c r="R1166" s="8"/>
      <c r="S1166" s="8"/>
      <c r="T1166" s="8"/>
      <c r="U1166" s="8"/>
      <c r="V1166" s="8"/>
      <c r="W1166" s="8"/>
      <c r="X1166" s="8"/>
      <c r="Y1166" s="5" t="s">
        <v>4093</v>
      </c>
      <c r="Z1166" s="10" t="str">
        <f aca="false">REPLACE(AA1166,SEARCH("M5-",AA1166),LEN(AB1166),AC1166)</f>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AA1166" s="10" t="s">
        <v>6865</v>
      </c>
      <c r="AB1166" s="8" t="str">
        <f aca="false">IF(D1166&lt;&gt;"No hacer",CONCATENATE(A1166,"-",LEFT(C1166),"-",IF(A1165&lt;&gt;A1166,1,IF(C1165=C1166,RIGHT(AB1165)+1,1))))</f>
        <v>M5-NyO-29a-E-1</v>
      </c>
      <c r="AC1166" s="8" t="str">
        <f aca="false">CONCATENATE(AB1166,"-BR")</f>
        <v>M5-NyO-29a-E-1-BR</v>
      </c>
      <c r="AD1166" s="5" t="s">
        <v>46</v>
      </c>
      <c r="AE1166" s="5" t="s">
        <v>351</v>
      </c>
      <c r="AF1166" s="5" t="s">
        <v>47</v>
      </c>
    </row>
    <row r="1167" customFormat="false" ht="75" hidden="false" customHeight="true" outlineLevel="0" collapsed="false">
      <c r="A1167" s="5" t="s">
        <v>6844</v>
      </c>
      <c r="B1167" s="6" t="s">
        <v>6845</v>
      </c>
      <c r="C1167" s="5" t="s">
        <v>48</v>
      </c>
      <c r="D1167" s="5" t="s">
        <v>35</v>
      </c>
      <c r="E1167" s="16"/>
      <c r="F1167" s="6" t="s">
        <v>6866</v>
      </c>
      <c r="G1167" s="6"/>
      <c r="H1167" s="6" t="s">
        <v>6861</v>
      </c>
      <c r="I1167" s="5" t="s">
        <v>38</v>
      </c>
      <c r="J1167" s="5" t="s">
        <v>52</v>
      </c>
      <c r="K1167" s="6" t="s">
        <v>6867</v>
      </c>
      <c r="L1167" s="6" t="s">
        <v>6868</v>
      </c>
      <c r="M1167" s="5" t="s">
        <v>41</v>
      </c>
      <c r="N1167" s="6" t="s">
        <v>6850</v>
      </c>
      <c r="O1167" s="6" t="s">
        <v>6851</v>
      </c>
      <c r="P1167" s="6" t="s">
        <v>6852</v>
      </c>
      <c r="Q1167" s="5"/>
      <c r="R1167" s="8"/>
      <c r="S1167" s="8"/>
      <c r="T1167" s="8"/>
      <c r="U1167" s="8"/>
      <c r="V1167" s="8"/>
      <c r="W1167" s="8"/>
      <c r="X1167" s="8"/>
      <c r="Y1167" s="5" t="s">
        <v>4093</v>
      </c>
      <c r="Z1167" s="10" t="str">
        <f aca="false">REPLACE(AA1167,SEARCH("M5-",AA1167),LEN(AB1167),AC1167)</f>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AA1167" s="10" t="s">
        <v>6869</v>
      </c>
      <c r="AB1167" s="8" t="str">
        <f aca="false">IF(D1167&lt;&gt;"No hacer",CONCATENATE(A1167,"-",LEFT(C1167),"-",IF(A1166&lt;&gt;A1167,1,IF(C1166=C1167,RIGHT(AB1166)+1,1))))</f>
        <v>M5-NyO-29a-E-2</v>
      </c>
      <c r="AC1167" s="8" t="str">
        <f aca="false">CONCATENATE(AB1167,"-BR")</f>
        <v>M5-NyO-29a-E-2-BR</v>
      </c>
      <c r="AD1167" s="5" t="s">
        <v>46</v>
      </c>
      <c r="AE1167" s="5" t="s">
        <v>351</v>
      </c>
      <c r="AF1167" s="5" t="s">
        <v>47</v>
      </c>
    </row>
    <row r="1168" customFormat="false" ht="75" hidden="false" customHeight="true" outlineLevel="0" collapsed="false">
      <c r="A1168" s="5" t="s">
        <v>6844</v>
      </c>
      <c r="B1168" s="6" t="s">
        <v>6845</v>
      </c>
      <c r="C1168" s="5" t="s">
        <v>58</v>
      </c>
      <c r="D1168" s="5" t="s">
        <v>35</v>
      </c>
      <c r="E1168" s="5"/>
      <c r="F1168" s="6" t="s">
        <v>6870</v>
      </c>
      <c r="G1168" s="6"/>
      <c r="H1168" s="6" t="s">
        <v>6871</v>
      </c>
      <c r="I1168" s="5" t="s">
        <v>38</v>
      </c>
      <c r="J1168" s="5" t="s">
        <v>52</v>
      </c>
      <c r="K1168" s="6" t="s">
        <v>6872</v>
      </c>
      <c r="L1168" s="6" t="s">
        <v>6868</v>
      </c>
      <c r="M1168" s="5" t="s">
        <v>41</v>
      </c>
      <c r="N1168" s="6" t="s">
        <v>6873</v>
      </c>
      <c r="O1168" s="6" t="s">
        <v>6874</v>
      </c>
      <c r="P1168" s="6" t="s">
        <v>6852</v>
      </c>
      <c r="Q1168" s="5"/>
      <c r="R1168" s="8"/>
      <c r="S1168" s="8"/>
      <c r="T1168" s="8"/>
      <c r="U1168" s="8"/>
      <c r="V1168" s="8"/>
      <c r="W1168" s="8"/>
      <c r="X1168" s="8"/>
      <c r="Y1168" s="5" t="s">
        <v>4093</v>
      </c>
      <c r="Z1168" s="10" t="str">
        <f aca="false">REPLACE(AA1168,SEARCH("M5-",AA1168),LEN(AB1168),AC1168)</f>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AA1168" s="10" t="s">
        <v>6875</v>
      </c>
      <c r="AB1168" s="8" t="str">
        <f aca="false">IF(D1168&lt;&gt;"No hacer",CONCATENATE(A1168,"-",LEFT(C1168),"-",IF(A1167&lt;&gt;A1168,1,IF(C1167=C1168,RIGHT(AB1167)+1,1))))</f>
        <v>M5-NyO-29a-A-1</v>
      </c>
      <c r="AC1168" s="8" t="str">
        <f aca="false">CONCATENATE(AB1168,"-BR")</f>
        <v>M5-NyO-29a-A-1-BR</v>
      </c>
      <c r="AD1168" s="5" t="s">
        <v>46</v>
      </c>
      <c r="AE1168" s="5" t="s">
        <v>351</v>
      </c>
      <c r="AF1168" s="5" t="s">
        <v>47</v>
      </c>
    </row>
    <row r="1169" customFormat="false" ht="75" hidden="false" customHeight="true" outlineLevel="0" collapsed="false">
      <c r="A1169" s="5" t="s">
        <v>6844</v>
      </c>
      <c r="B1169" s="6" t="s">
        <v>6845</v>
      </c>
      <c r="C1169" s="5" t="s">
        <v>58</v>
      </c>
      <c r="D1169" s="5" t="s">
        <v>35</v>
      </c>
      <c r="E1169" s="5"/>
      <c r="F1169" s="6" t="s">
        <v>6876</v>
      </c>
      <c r="G1169" s="6"/>
      <c r="H1169" s="6" t="s">
        <v>6877</v>
      </c>
      <c r="I1169" s="5" t="s">
        <v>38</v>
      </c>
      <c r="J1169" s="5" t="s">
        <v>52</v>
      </c>
      <c r="K1169" s="6" t="s">
        <v>6878</v>
      </c>
      <c r="L1169" s="6" t="s">
        <v>6879</v>
      </c>
      <c r="M1169" s="5" t="s">
        <v>41</v>
      </c>
      <c r="N1169" s="6" t="s">
        <v>6880</v>
      </c>
      <c r="O1169" s="6" t="s">
        <v>6881</v>
      </c>
      <c r="P1169" s="6" t="s">
        <v>6852</v>
      </c>
      <c r="Q1169" s="5"/>
      <c r="R1169" s="8"/>
      <c r="S1169" s="8"/>
      <c r="T1169" s="8"/>
      <c r="U1169" s="8"/>
      <c r="V1169" s="8"/>
      <c r="W1169" s="8"/>
      <c r="X1169" s="8"/>
      <c r="Y1169" s="5" t="s">
        <v>4093</v>
      </c>
      <c r="Z1169" s="10" t="str">
        <f aca="false">REPLACE(AA1169,SEARCH("M5-",AA1169),LEN(AB1169),AC1169)</f>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69" s="10" t="s">
        <v>6882</v>
      </c>
      <c r="AB1169" s="8" t="str">
        <f aca="false">IF(D1169&lt;&gt;"No hacer",CONCATENATE(A1169,"-",LEFT(C1169),"-",IF(A1168&lt;&gt;A1169,1,IF(C1168=C1169,RIGHT(AB1168)+1,1))))</f>
        <v>M5-NyO-29a-A-2</v>
      </c>
      <c r="AC1169" s="8" t="str">
        <f aca="false">CONCATENATE(AB1169,"-BR")</f>
        <v>M5-NyO-29a-A-2-BR</v>
      </c>
      <c r="AD1169" s="5" t="s">
        <v>46</v>
      </c>
      <c r="AE1169" s="5" t="s">
        <v>351</v>
      </c>
      <c r="AF1169" s="5" t="s">
        <v>47</v>
      </c>
    </row>
    <row r="1170" customFormat="false" ht="75" hidden="false" customHeight="true" outlineLevel="0" collapsed="false">
      <c r="A1170" s="5" t="s">
        <v>6844</v>
      </c>
      <c r="B1170" s="6" t="s">
        <v>6845</v>
      </c>
      <c r="C1170" s="5" t="s">
        <v>58</v>
      </c>
      <c r="D1170" s="5" t="s">
        <v>35</v>
      </c>
      <c r="E1170" s="5"/>
      <c r="F1170" s="6" t="s">
        <v>6883</v>
      </c>
      <c r="G1170" s="6"/>
      <c r="H1170" s="6" t="s">
        <v>6884</v>
      </c>
      <c r="I1170" s="5" t="s">
        <v>38</v>
      </c>
      <c r="J1170" s="5" t="s">
        <v>52</v>
      </c>
      <c r="K1170" s="6" t="s">
        <v>6885</v>
      </c>
      <c r="L1170" s="6" t="s">
        <v>6879</v>
      </c>
      <c r="M1170" s="5" t="s">
        <v>41</v>
      </c>
      <c r="N1170" s="6" t="s">
        <v>6886</v>
      </c>
      <c r="O1170" s="6" t="s">
        <v>6887</v>
      </c>
      <c r="P1170" s="6" t="s">
        <v>6852</v>
      </c>
      <c r="Q1170" s="5"/>
      <c r="R1170" s="8"/>
      <c r="S1170" s="8"/>
      <c r="T1170" s="8"/>
      <c r="U1170" s="8"/>
      <c r="V1170" s="8"/>
      <c r="W1170" s="8"/>
      <c r="X1170" s="8"/>
      <c r="Y1170" s="5" t="s">
        <v>4093</v>
      </c>
      <c r="Z1170" s="10" t="str">
        <f aca="false">REPLACE(AA1170,SEARCH("M5-",AA1170),LEN(AB1170),AC1170)</f>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AA1170" s="10" t="s">
        <v>6888</v>
      </c>
      <c r="AB1170" s="8" t="str">
        <f aca="false">IF(D1170&lt;&gt;"No hacer",CONCATENATE(A1170,"-",LEFT(C1170),"-",IF(A1169&lt;&gt;A1170,1,IF(C1169=C1170,RIGHT(AB1169)+1,1))))</f>
        <v>M5-NyO-29a-A-3</v>
      </c>
      <c r="AC1170" s="8" t="str">
        <f aca="false">CONCATENATE(AB1170,"-BR")</f>
        <v>M5-NyO-29a-A-3-BR</v>
      </c>
      <c r="AD1170" s="5" t="s">
        <v>46</v>
      </c>
      <c r="AE1170" s="5" t="s">
        <v>351</v>
      </c>
      <c r="AF1170" s="5" t="s">
        <v>47</v>
      </c>
    </row>
    <row r="1171" customFormat="false" ht="75" hidden="false" customHeight="true" outlineLevel="0" collapsed="false">
      <c r="A1171" s="5" t="s">
        <v>6844</v>
      </c>
      <c r="B1171" s="6" t="s">
        <v>6845</v>
      </c>
      <c r="C1171" s="5" t="s">
        <v>58</v>
      </c>
      <c r="D1171" s="5" t="s">
        <v>35</v>
      </c>
      <c r="E1171" s="5"/>
      <c r="F1171" s="6" t="s">
        <v>6889</v>
      </c>
      <c r="G1171" s="6"/>
      <c r="H1171" s="6" t="s">
        <v>6890</v>
      </c>
      <c r="I1171" s="5" t="s">
        <v>38</v>
      </c>
      <c r="J1171" s="5" t="s">
        <v>52</v>
      </c>
      <c r="K1171" s="6" t="s">
        <v>6891</v>
      </c>
      <c r="L1171" s="6" t="s">
        <v>6892</v>
      </c>
      <c r="M1171" s="5" t="s">
        <v>41</v>
      </c>
      <c r="N1171" s="6" t="s">
        <v>6893</v>
      </c>
      <c r="O1171" s="6" t="s">
        <v>6894</v>
      </c>
      <c r="P1171" s="6"/>
      <c r="Q1171" s="5"/>
      <c r="R1171" s="8"/>
      <c r="S1171" s="8"/>
      <c r="T1171" s="8"/>
      <c r="U1171" s="8"/>
      <c r="V1171" s="8"/>
      <c r="W1171" s="8"/>
      <c r="X1171" s="8"/>
      <c r="Y1171" s="5" t="s">
        <v>4093</v>
      </c>
      <c r="Z1171" s="10" t="str">
        <f aca="false">REPLACE(AA1171,SEARCH("M5-",AA1171),LEN(AB1171),AC1171)</f>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AA1171" s="10" t="s">
        <v>6895</v>
      </c>
      <c r="AB1171" s="8" t="str">
        <f aca="false">IF(D1171&lt;&gt;"No hacer",CONCATENATE(A1171,"-",LEFT(C1171),"-",IF(A1170&lt;&gt;A1171,1,IF(C1170=C1171,RIGHT(AB1170)+1,1))))</f>
        <v>M5-NyO-29a-A-4</v>
      </c>
      <c r="AC1171" s="8" t="str">
        <f aca="false">CONCATENATE(AB1171,"-BR")</f>
        <v>M5-NyO-29a-A-4-BR</v>
      </c>
      <c r="AD1171" s="5" t="s">
        <v>46</v>
      </c>
      <c r="AE1171" s="5" t="s">
        <v>351</v>
      </c>
      <c r="AF1171" s="5" t="s">
        <v>47</v>
      </c>
    </row>
    <row r="1172" customFormat="false" ht="75" hidden="false" customHeight="true" outlineLevel="0" collapsed="false">
      <c r="A1172" s="5" t="s">
        <v>6844</v>
      </c>
      <c r="B1172" s="6" t="s">
        <v>6845</v>
      </c>
      <c r="C1172" s="5" t="s">
        <v>58</v>
      </c>
      <c r="D1172" s="5" t="s">
        <v>35</v>
      </c>
      <c r="E1172" s="5"/>
      <c r="F1172" s="6" t="s">
        <v>6896</v>
      </c>
      <c r="G1172" s="6"/>
      <c r="H1172" s="6" t="s">
        <v>6897</v>
      </c>
      <c r="I1172" s="5" t="s">
        <v>38</v>
      </c>
      <c r="J1172" s="5" t="s">
        <v>52</v>
      </c>
      <c r="K1172" s="6" t="s">
        <v>6898</v>
      </c>
      <c r="L1172" s="6" t="s">
        <v>6899</v>
      </c>
      <c r="M1172" s="5" t="s">
        <v>41</v>
      </c>
      <c r="N1172" s="6" t="s">
        <v>6900</v>
      </c>
      <c r="O1172" s="6" t="s">
        <v>6901</v>
      </c>
      <c r="P1172" s="6"/>
      <c r="Q1172" s="5"/>
      <c r="R1172" s="8"/>
      <c r="S1172" s="8"/>
      <c r="T1172" s="8"/>
      <c r="U1172" s="8"/>
      <c r="V1172" s="8"/>
      <c r="W1172" s="8"/>
      <c r="X1172" s="8"/>
      <c r="Y1172" s="5" t="s">
        <v>4093</v>
      </c>
      <c r="Z1172" s="10" t="str">
        <f aca="false">REPLACE(AA1172,SEARCH("M5-",AA1172),LEN(AB1172),AC1172)</f>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AA1172" s="10" t="s">
        <v>6902</v>
      </c>
      <c r="AB1172" s="8" t="str">
        <f aca="false">IF(D1172&lt;&gt;"No hacer",CONCATENATE(A1172,"-",LEFT(C1172),"-",IF(A1171&lt;&gt;A1172,1,IF(C1171=C1172,RIGHT(AB1171)+1,1))))</f>
        <v>M5-NyO-29a-A-5</v>
      </c>
      <c r="AC1172" s="8" t="str">
        <f aca="false">CONCATENATE(AB1172,"-BR")</f>
        <v>M5-NyO-29a-A-5-BR</v>
      </c>
      <c r="AD1172" s="5" t="s">
        <v>46</v>
      </c>
      <c r="AE1172" s="5" t="s">
        <v>351</v>
      </c>
      <c r="AF1172" s="5" t="s">
        <v>47</v>
      </c>
    </row>
    <row r="1173" customFormat="false" ht="75" hidden="false" customHeight="true" outlineLevel="0" collapsed="false">
      <c r="A1173" s="5" t="s">
        <v>6903</v>
      </c>
      <c r="B1173" s="6" t="s">
        <v>6904</v>
      </c>
      <c r="C1173" s="5" t="s">
        <v>34</v>
      </c>
      <c r="D1173" s="5" t="s">
        <v>35</v>
      </c>
      <c r="E1173" s="5"/>
      <c r="F1173" s="6" t="s">
        <v>6905</v>
      </c>
      <c r="G1173" s="6"/>
      <c r="H1173" s="6" t="s">
        <v>6906</v>
      </c>
      <c r="I1173" s="5" t="s">
        <v>38</v>
      </c>
      <c r="J1173" s="5" t="s">
        <v>239</v>
      </c>
      <c r="K1173" s="6" t="s">
        <v>6907</v>
      </c>
      <c r="L1173" s="6" t="s">
        <v>6908</v>
      </c>
      <c r="M1173" s="5" t="s">
        <v>41</v>
      </c>
      <c r="N1173" s="6" t="s">
        <v>6909</v>
      </c>
      <c r="O1173" s="6" t="s">
        <v>6910</v>
      </c>
      <c r="P1173" s="8" t="s">
        <v>6911</v>
      </c>
      <c r="Q1173" s="5"/>
      <c r="R1173" s="8"/>
      <c r="S1173" s="8"/>
      <c r="T1173" s="8"/>
      <c r="U1173" s="8"/>
      <c r="V1173" s="8"/>
      <c r="W1173" s="8"/>
      <c r="X1173" s="8"/>
      <c r="Y1173" s="5" t="s">
        <v>4093</v>
      </c>
      <c r="Z1173" s="10" t="str">
        <f aca="false">REPLACE(AA1173,SEARCH("M5-",AA1173),LEN(AB1173),AC1173)</f>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AA1173" s="10" t="s">
        <v>6912</v>
      </c>
      <c r="AB1173" s="8" t="str">
        <f aca="false">IF(D1173&lt;&gt;"No hacer",CONCATENATE(A1173,"-",LEFT(C1173),"-",IF(A1172&lt;&gt;A1173,1,IF(C1172=C1173,RIGHT(AB1172)+1,1))))</f>
        <v>M5-NyO-30a-I-1</v>
      </c>
      <c r="AC1173" s="8" t="str">
        <f aca="false">CONCATENATE(AB1173,"-BR")</f>
        <v>M5-NyO-30a-I-1-BR</v>
      </c>
      <c r="AD1173" s="5" t="s">
        <v>46</v>
      </c>
      <c r="AE1173" s="5" t="s">
        <v>351</v>
      </c>
      <c r="AF1173" s="5" t="s">
        <v>47</v>
      </c>
    </row>
    <row r="1174" customFormat="false" ht="75" hidden="false" customHeight="true" outlineLevel="0" collapsed="false">
      <c r="A1174" s="5" t="s">
        <v>6903</v>
      </c>
      <c r="B1174" s="6" t="s">
        <v>6904</v>
      </c>
      <c r="C1174" s="5" t="s">
        <v>48</v>
      </c>
      <c r="D1174" s="5" t="s">
        <v>35</v>
      </c>
      <c r="E1174" s="5"/>
      <c r="F1174" s="6" t="s">
        <v>6913</v>
      </c>
      <c r="G1174" s="6"/>
      <c r="H1174" s="6" t="s">
        <v>6914</v>
      </c>
      <c r="I1174" s="5" t="s">
        <v>38</v>
      </c>
      <c r="J1174" s="5" t="s">
        <v>52</v>
      </c>
      <c r="K1174" s="8" t="s">
        <v>6915</v>
      </c>
      <c r="L1174" s="7" t="s">
        <v>6916</v>
      </c>
      <c r="M1174" s="5" t="s">
        <v>41</v>
      </c>
      <c r="N1174" s="6" t="s">
        <v>6909</v>
      </c>
      <c r="O1174" s="6" t="s">
        <v>6910</v>
      </c>
      <c r="P1174" s="8" t="s">
        <v>6911</v>
      </c>
      <c r="Q1174" s="5"/>
      <c r="R1174" s="8"/>
      <c r="S1174" s="8"/>
      <c r="T1174" s="8"/>
      <c r="U1174" s="8"/>
      <c r="V1174" s="8"/>
      <c r="W1174" s="8"/>
      <c r="X1174" s="8"/>
      <c r="Y1174" s="5" t="s">
        <v>4093</v>
      </c>
      <c r="Z1174" s="10" t="str">
        <f aca="false">REPLACE(AA1174,SEARCH("M5-",AA1174),LEN(AB1174),AC1174)</f>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AA1174" s="10" t="s">
        <v>6917</v>
      </c>
      <c r="AB1174" s="8" t="str">
        <f aca="false">IF(D1174&lt;&gt;"No hacer",CONCATENATE(A1174,"-",LEFT(C1174),"-",IF(A1173&lt;&gt;A1174,1,IF(C1173=C1174,RIGHT(AB1173)+1,1))))</f>
        <v>M5-NyO-30a-E-1</v>
      </c>
      <c r="AC1174" s="8" t="str">
        <f aca="false">CONCATENATE(AB1174,"-BR")</f>
        <v>M5-NyO-30a-E-1-BR</v>
      </c>
      <c r="AD1174" s="5" t="s">
        <v>46</v>
      </c>
      <c r="AE1174" s="5" t="s">
        <v>351</v>
      </c>
      <c r="AF1174" s="5" t="s">
        <v>47</v>
      </c>
    </row>
    <row r="1175" customFormat="false" ht="75" hidden="false" customHeight="true" outlineLevel="0" collapsed="false">
      <c r="A1175" s="5" t="s">
        <v>6903</v>
      </c>
      <c r="B1175" s="6" t="s">
        <v>6904</v>
      </c>
      <c r="C1175" s="5" t="s">
        <v>58</v>
      </c>
      <c r="D1175" s="5" t="s">
        <v>35</v>
      </c>
      <c r="E1175" s="5"/>
      <c r="F1175" s="6" t="s">
        <v>6918</v>
      </c>
      <c r="G1175" s="6"/>
      <c r="H1175" s="6"/>
      <c r="I1175" s="5" t="s">
        <v>38</v>
      </c>
      <c r="J1175" s="5" t="s">
        <v>52</v>
      </c>
      <c r="K1175" s="8" t="s">
        <v>6919</v>
      </c>
      <c r="L1175" s="7" t="s">
        <v>6916</v>
      </c>
      <c r="M1175" s="5" t="s">
        <v>41</v>
      </c>
      <c r="N1175" s="6" t="s">
        <v>6909</v>
      </c>
      <c r="O1175" s="6" t="s">
        <v>6920</v>
      </c>
      <c r="P1175" s="6" t="s">
        <v>6921</v>
      </c>
      <c r="Q1175" s="5"/>
      <c r="R1175" s="8"/>
      <c r="S1175" s="8"/>
      <c r="T1175" s="8"/>
      <c r="U1175" s="8"/>
      <c r="V1175" s="8"/>
      <c r="W1175" s="8"/>
      <c r="X1175" s="8"/>
      <c r="Y1175" s="5" t="s">
        <v>4093</v>
      </c>
      <c r="Z1175" s="10" t="str">
        <f aca="false">REPLACE(AA1175,SEARCH("M5-",AA1175),LEN(AB1175),AC1175)</f>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5" s="10" t="s">
        <v>6922</v>
      </c>
      <c r="AB1175" s="8" t="str">
        <f aca="false">IF(D1175&lt;&gt;"No hacer",CONCATENATE(A1175,"-",LEFT(C1175),"-",IF(A1174&lt;&gt;A1175,1,IF(C1174=C1175,RIGHT(AB1174)+1,1))))</f>
        <v>M5-NyO-30a-A-1</v>
      </c>
      <c r="AC1175" s="8" t="str">
        <f aca="false">CONCATENATE(AB1175,"-BR")</f>
        <v>M5-NyO-30a-A-1-BR</v>
      </c>
      <c r="AD1175" s="5" t="s">
        <v>46</v>
      </c>
      <c r="AE1175" s="5" t="s">
        <v>351</v>
      </c>
      <c r="AF1175" s="5" t="s">
        <v>47</v>
      </c>
    </row>
    <row r="1176" customFormat="false" ht="75" hidden="false" customHeight="true" outlineLevel="0" collapsed="false">
      <c r="A1176" s="5" t="s">
        <v>6903</v>
      </c>
      <c r="B1176" s="6" t="s">
        <v>6904</v>
      </c>
      <c r="C1176" s="5" t="s">
        <v>58</v>
      </c>
      <c r="D1176" s="5" t="s">
        <v>35</v>
      </c>
      <c r="E1176" s="16"/>
      <c r="F1176" s="6" t="s">
        <v>6923</v>
      </c>
      <c r="G1176" s="6"/>
      <c r="H1176" s="8"/>
      <c r="I1176" s="5"/>
      <c r="J1176" s="5" t="s">
        <v>52</v>
      </c>
      <c r="K1176" s="6" t="s">
        <v>6924</v>
      </c>
      <c r="L1176" s="7" t="s">
        <v>6925</v>
      </c>
      <c r="M1176" s="5" t="s">
        <v>41</v>
      </c>
      <c r="N1176" s="6" t="s">
        <v>6909</v>
      </c>
      <c r="O1176" s="6" t="s">
        <v>6926</v>
      </c>
      <c r="P1176" s="8" t="s">
        <v>6927</v>
      </c>
      <c r="Q1176" s="5"/>
      <c r="R1176" s="8"/>
      <c r="S1176" s="8"/>
      <c r="T1176" s="8"/>
      <c r="U1176" s="8"/>
      <c r="V1176" s="8"/>
      <c r="W1176" s="8"/>
      <c r="X1176" s="8"/>
      <c r="Y1176" s="5" t="s">
        <v>4093</v>
      </c>
      <c r="Z1176" s="10" t="str">
        <f aca="false">REPLACE(AA1176,SEARCH("M5-",AA1176),LEN(AB1176),AC1176)</f>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AA1176" s="10" t="s">
        <v>6928</v>
      </c>
      <c r="AB1176" s="8" t="str">
        <f aca="false">IF(D1176&lt;&gt;"No hacer",CONCATENATE(A1176,"-",LEFT(C1176),"-",IF(A1175&lt;&gt;A1176,1,IF(C1175=C1176,RIGHT(AB1175)+1,1))))</f>
        <v>M5-NyO-30a-A-2</v>
      </c>
      <c r="AC1176" s="8" t="str">
        <f aca="false">CONCATENATE(AB1176,"-BR")</f>
        <v>M5-NyO-30a-A-2-BR</v>
      </c>
      <c r="AD1176" s="5" t="s">
        <v>46</v>
      </c>
      <c r="AE1176" s="5" t="s">
        <v>351</v>
      </c>
      <c r="AF1176" s="5" t="s">
        <v>47</v>
      </c>
    </row>
    <row r="1177" customFormat="false" ht="75" hidden="false" customHeight="true" outlineLevel="0" collapsed="false">
      <c r="A1177" s="5" t="s">
        <v>6903</v>
      </c>
      <c r="B1177" s="6" t="s">
        <v>6904</v>
      </c>
      <c r="C1177" s="5" t="s">
        <v>58</v>
      </c>
      <c r="D1177" s="5" t="s">
        <v>35</v>
      </c>
      <c r="E1177" s="5"/>
      <c r="F1177" s="6" t="s">
        <v>6929</v>
      </c>
      <c r="G1177" s="6"/>
      <c r="H1177" s="8"/>
      <c r="I1177" s="5"/>
      <c r="J1177" s="5" t="s">
        <v>52</v>
      </c>
      <c r="K1177" s="6" t="s">
        <v>6930</v>
      </c>
      <c r="L1177" s="7" t="s">
        <v>6916</v>
      </c>
      <c r="M1177" s="5" t="s">
        <v>41</v>
      </c>
      <c r="N1177" s="6" t="s">
        <v>6909</v>
      </c>
      <c r="O1177" s="6" t="s">
        <v>6931</v>
      </c>
      <c r="P1177" s="6" t="s">
        <v>6921</v>
      </c>
      <c r="Q1177" s="5"/>
      <c r="R1177" s="8"/>
      <c r="S1177" s="8"/>
      <c r="T1177" s="8"/>
      <c r="U1177" s="8"/>
      <c r="V1177" s="8"/>
      <c r="W1177" s="8"/>
      <c r="X1177" s="8"/>
      <c r="Y1177" s="5" t="s">
        <v>4093</v>
      </c>
      <c r="Z1177" s="10" t="str">
        <f aca="false">REPLACE(AA1177,SEARCH("M5-",AA1177),LEN(AB1177),AC1177)</f>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AA1177" s="10" t="s">
        <v>6932</v>
      </c>
      <c r="AB1177" s="8" t="str">
        <f aca="false">IF(D1177&lt;&gt;"No hacer",CONCATENATE(A1177,"-",LEFT(C1177),"-",IF(A1176&lt;&gt;A1177,1,IF(C1176=C1177,RIGHT(AB1176)+1,1))))</f>
        <v>M5-NyO-30a-A-3</v>
      </c>
      <c r="AC1177" s="8" t="str">
        <f aca="false">CONCATENATE(AB1177,"-BR")</f>
        <v>M5-NyO-30a-A-3-BR</v>
      </c>
      <c r="AD1177" s="5" t="s">
        <v>46</v>
      </c>
      <c r="AE1177" s="5" t="s">
        <v>351</v>
      </c>
      <c r="AF1177" s="5" t="s">
        <v>47</v>
      </c>
    </row>
    <row r="1178" customFormat="false" ht="75" hidden="false" customHeight="true" outlineLevel="0" collapsed="false">
      <c r="A1178" s="5" t="s">
        <v>6903</v>
      </c>
      <c r="B1178" s="6" t="s">
        <v>6904</v>
      </c>
      <c r="C1178" s="5" t="s">
        <v>58</v>
      </c>
      <c r="D1178" s="5" t="s">
        <v>35</v>
      </c>
      <c r="E1178" s="5"/>
      <c r="F1178" s="6" t="s">
        <v>6933</v>
      </c>
      <c r="G1178" s="6"/>
      <c r="H1178" s="8"/>
      <c r="I1178" s="5"/>
      <c r="J1178" s="5" t="s">
        <v>52</v>
      </c>
      <c r="K1178" s="6" t="s">
        <v>6934</v>
      </c>
      <c r="L1178" s="7" t="s">
        <v>6916</v>
      </c>
      <c r="M1178" s="5" t="s">
        <v>41</v>
      </c>
      <c r="N1178" s="6" t="s">
        <v>6909</v>
      </c>
      <c r="O1178" s="6" t="s">
        <v>6926</v>
      </c>
      <c r="P1178" s="8" t="s">
        <v>6935</v>
      </c>
      <c r="Q1178" s="5"/>
      <c r="R1178" s="8"/>
      <c r="S1178" s="8"/>
      <c r="T1178" s="8"/>
      <c r="U1178" s="8"/>
      <c r="V1178" s="8"/>
      <c r="W1178" s="8"/>
      <c r="X1178" s="8"/>
      <c r="Y1178" s="5" t="s">
        <v>4093</v>
      </c>
      <c r="Z1178" s="10" t="str">
        <f aca="false">REPLACE(AA1178,SEARCH("M5-",AA1178),LEN(AB1178),AC1178)</f>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AA1178" s="10" t="s">
        <v>6936</v>
      </c>
      <c r="AB1178" s="8" t="str">
        <f aca="false">IF(D1178&lt;&gt;"No hacer",CONCATENATE(A1178,"-",LEFT(C1178),"-",IF(A1177&lt;&gt;A1178,1,IF(C1177=C1178,RIGHT(AB1177)+1,1))))</f>
        <v>M5-NyO-30a-A-4</v>
      </c>
      <c r="AC1178" s="8" t="str">
        <f aca="false">CONCATENATE(AB1178,"-BR")</f>
        <v>M5-NyO-30a-A-4-BR</v>
      </c>
      <c r="AD1178" s="5" t="s">
        <v>46</v>
      </c>
      <c r="AE1178" s="5" t="s">
        <v>351</v>
      </c>
      <c r="AF1178" s="5" t="s">
        <v>47</v>
      </c>
    </row>
    <row r="1179" customFormat="false" ht="75" hidden="false" customHeight="true" outlineLevel="0" collapsed="false">
      <c r="A1179" s="5" t="s">
        <v>6903</v>
      </c>
      <c r="B1179" s="6" t="s">
        <v>6904</v>
      </c>
      <c r="C1179" s="5" t="s">
        <v>58</v>
      </c>
      <c r="D1179" s="5" t="s">
        <v>35</v>
      </c>
      <c r="E1179" s="5"/>
      <c r="F1179" s="6" t="s">
        <v>6937</v>
      </c>
      <c r="G1179" s="6"/>
      <c r="H1179" s="8"/>
      <c r="I1179" s="5"/>
      <c r="J1179" s="5" t="s">
        <v>52</v>
      </c>
      <c r="K1179" s="6" t="s">
        <v>6938</v>
      </c>
      <c r="L1179" s="7" t="s">
        <v>6916</v>
      </c>
      <c r="M1179" s="5" t="s">
        <v>41</v>
      </c>
      <c r="N1179" s="6" t="s">
        <v>6909</v>
      </c>
      <c r="O1179" s="6" t="s">
        <v>6939</v>
      </c>
      <c r="P1179" s="8" t="s">
        <v>6935</v>
      </c>
      <c r="Q1179" s="5"/>
      <c r="R1179" s="8"/>
      <c r="S1179" s="8"/>
      <c r="T1179" s="8"/>
      <c r="U1179" s="8"/>
      <c r="V1179" s="8"/>
      <c r="W1179" s="8"/>
      <c r="X1179" s="8"/>
      <c r="Y1179" s="5" t="s">
        <v>4093</v>
      </c>
      <c r="Z1179" s="10" t="str">
        <f aca="false">REPLACE(AA1179,SEARCH("M5-",AA1179),LEN(AB1179),AC1179)</f>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AA1179" s="10" t="s">
        <v>6940</v>
      </c>
      <c r="AB1179" s="8" t="str">
        <f aca="false">IF(D1179&lt;&gt;"No hacer",CONCATENATE(A1179,"-",LEFT(C1179),"-",IF(A1178&lt;&gt;A1179,1,IF(C1178=C1179,RIGHT(AB1178)+1,1))))</f>
        <v>M5-NyO-30a-A-5</v>
      </c>
      <c r="AC1179" s="8" t="str">
        <f aca="false">CONCATENATE(AB1179,"-BR")</f>
        <v>M5-NyO-30a-A-5-BR</v>
      </c>
      <c r="AD1179" s="5" t="s">
        <v>46</v>
      </c>
      <c r="AE1179" s="5" t="s">
        <v>351</v>
      </c>
      <c r="AF1179" s="5" t="s">
        <v>47</v>
      </c>
    </row>
    <row r="1180" customFormat="false" ht="75" hidden="false" customHeight="true" outlineLevel="0" collapsed="false">
      <c r="A1180" s="5" t="s">
        <v>6941</v>
      </c>
      <c r="B1180" s="6" t="s">
        <v>6942</v>
      </c>
      <c r="C1180" s="5" t="s">
        <v>34</v>
      </c>
      <c r="D1180" s="5" t="s">
        <v>35</v>
      </c>
      <c r="E1180" s="5"/>
      <c r="F1180" s="6" t="s">
        <v>6943</v>
      </c>
      <c r="G1180" s="6"/>
      <c r="H1180" s="6"/>
      <c r="I1180" s="5" t="s">
        <v>38</v>
      </c>
      <c r="J1180" s="5" t="s">
        <v>297</v>
      </c>
      <c r="K1180" s="6" t="s">
        <v>6944</v>
      </c>
      <c r="L1180" s="6" t="s">
        <v>6945</v>
      </c>
      <c r="M1180" s="5" t="s">
        <v>41</v>
      </c>
      <c r="N1180" s="6" t="s">
        <v>6946</v>
      </c>
      <c r="O1180" s="6" t="s">
        <v>6947</v>
      </c>
      <c r="P1180" s="8"/>
      <c r="Q1180" s="5"/>
      <c r="R1180" s="8"/>
      <c r="S1180" s="8"/>
      <c r="T1180" s="8"/>
      <c r="U1180" s="8"/>
      <c r="V1180" s="8"/>
      <c r="W1180" s="8"/>
      <c r="X1180" s="8"/>
      <c r="Y1180" s="5" t="s">
        <v>4093</v>
      </c>
      <c r="Z1180" s="10" t="str">
        <f aca="false">REPLACE(AA1180,SEARCH("M5-",AA1180),LEN(AB1180),AC1180)</f>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AA1180" s="10" t="s">
        <v>6948</v>
      </c>
      <c r="AB1180" s="8" t="str">
        <f aca="false">IF(D1180&lt;&gt;"No hacer",CONCATENATE(A1180,"-",LEFT(C1180),"-",IF(A1179&lt;&gt;A1180,1,IF(C1179=C1180,RIGHT(AB1179)+1,1))))</f>
        <v>M5-NyO-31a-I-1</v>
      </c>
      <c r="AC1180" s="8" t="str">
        <f aca="false">CONCATENATE(AB1180,"-BR")</f>
        <v>M5-NyO-31a-I-1-BR</v>
      </c>
      <c r="AD1180" s="5" t="s">
        <v>46</v>
      </c>
      <c r="AE1180" s="5" t="s">
        <v>351</v>
      </c>
      <c r="AF1180" s="5" t="s">
        <v>47</v>
      </c>
    </row>
    <row r="1181" customFormat="false" ht="75" hidden="false" customHeight="true" outlineLevel="0" collapsed="false">
      <c r="A1181" s="5" t="s">
        <v>6941</v>
      </c>
      <c r="B1181" s="6" t="s">
        <v>6942</v>
      </c>
      <c r="C1181" s="5" t="s">
        <v>48</v>
      </c>
      <c r="D1181" s="5" t="s">
        <v>35</v>
      </c>
      <c r="E1181" s="5"/>
      <c r="F1181" s="6" t="s">
        <v>6949</v>
      </c>
      <c r="G1181" s="6"/>
      <c r="H1181" s="6"/>
      <c r="I1181" s="5" t="s">
        <v>38</v>
      </c>
      <c r="J1181" s="5" t="s">
        <v>52</v>
      </c>
      <c r="K1181" s="6" t="s">
        <v>6950</v>
      </c>
      <c r="L1181" s="6" t="s">
        <v>6951</v>
      </c>
      <c r="M1181" s="5" t="s">
        <v>41</v>
      </c>
      <c r="N1181" s="6" t="s">
        <v>6946</v>
      </c>
      <c r="O1181" s="6" t="s">
        <v>6947</v>
      </c>
      <c r="P1181" s="8"/>
      <c r="Q1181" s="5"/>
      <c r="R1181" s="8"/>
      <c r="S1181" s="8"/>
      <c r="T1181" s="8"/>
      <c r="U1181" s="8"/>
      <c r="V1181" s="8"/>
      <c r="W1181" s="8"/>
      <c r="X1181" s="8"/>
      <c r="Y1181" s="5" t="s">
        <v>4093</v>
      </c>
      <c r="Z1181" s="10" t="str">
        <f aca="false">REPLACE(AA1181,SEARCH("M5-",AA1181),LEN(AB1181),AC1181)</f>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AA1181" s="10" t="s">
        <v>6952</v>
      </c>
      <c r="AB1181" s="8" t="str">
        <f aca="false">IF(D1181&lt;&gt;"No hacer",CONCATENATE(A1181,"-",LEFT(C1181),"-",IF(A1180&lt;&gt;A1181,1,IF(C1180=C1181,RIGHT(AB1180)+1,1))))</f>
        <v>M5-NyO-31a-E-1</v>
      </c>
      <c r="AC1181" s="8" t="str">
        <f aca="false">CONCATENATE(AB1181,"-BR")</f>
        <v>M5-NyO-31a-E-1-BR</v>
      </c>
      <c r="AD1181" s="5" t="s">
        <v>46</v>
      </c>
      <c r="AE1181" s="5" t="s">
        <v>351</v>
      </c>
      <c r="AF1181" s="5" t="s">
        <v>47</v>
      </c>
    </row>
    <row r="1182" customFormat="false" ht="75" hidden="false" customHeight="true" outlineLevel="0" collapsed="false">
      <c r="A1182" s="5" t="s">
        <v>6941</v>
      </c>
      <c r="B1182" s="6" t="s">
        <v>6942</v>
      </c>
      <c r="C1182" s="5" t="s">
        <v>58</v>
      </c>
      <c r="D1182" s="5" t="s">
        <v>35</v>
      </c>
      <c r="E1182" s="5"/>
      <c r="F1182" s="6" t="s">
        <v>6953</v>
      </c>
      <c r="G1182" s="6"/>
      <c r="H1182" s="6"/>
      <c r="I1182" s="5" t="s">
        <v>38</v>
      </c>
      <c r="J1182" s="5" t="s">
        <v>52</v>
      </c>
      <c r="K1182" s="6" t="s">
        <v>6950</v>
      </c>
      <c r="L1182" s="6" t="s">
        <v>6954</v>
      </c>
      <c r="M1182" s="5" t="s">
        <v>41</v>
      </c>
      <c r="N1182" s="6" t="s">
        <v>6946</v>
      </c>
      <c r="O1182" s="6" t="s">
        <v>6947</v>
      </c>
      <c r="P1182" s="8"/>
      <c r="Q1182" s="5"/>
      <c r="R1182" s="8"/>
      <c r="S1182" s="8"/>
      <c r="T1182" s="8"/>
      <c r="U1182" s="8"/>
      <c r="V1182" s="8"/>
      <c r="W1182" s="8"/>
      <c r="X1182" s="8"/>
      <c r="Y1182" s="5" t="s">
        <v>4093</v>
      </c>
      <c r="Z1182" s="10" t="str">
        <f aca="false">REPLACE(AA1182,SEARCH("M5-",AA1182),LEN(AB1182),AC1182)</f>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2" s="10" t="s">
        <v>6955</v>
      </c>
      <c r="AB1182" s="8" t="str">
        <f aca="false">IF(D1182&lt;&gt;"No hacer",CONCATENATE(A1182,"-",LEFT(C1182),"-",IF(A1181&lt;&gt;A1182,1,IF(C1181=C1182,RIGHT(AB1181)+1,1))))</f>
        <v>M5-NyO-31a-A-1</v>
      </c>
      <c r="AC1182" s="8" t="str">
        <f aca="false">CONCATENATE(AB1182,"-BR")</f>
        <v>M5-NyO-31a-A-1-BR</v>
      </c>
      <c r="AD1182" s="5" t="s">
        <v>46</v>
      </c>
      <c r="AE1182" s="5" t="s">
        <v>351</v>
      </c>
      <c r="AF1182" s="5" t="s">
        <v>47</v>
      </c>
    </row>
    <row r="1183" customFormat="false" ht="75" hidden="false" customHeight="true" outlineLevel="0" collapsed="false">
      <c r="A1183" s="5" t="s">
        <v>6941</v>
      </c>
      <c r="B1183" s="6" t="s">
        <v>6942</v>
      </c>
      <c r="C1183" s="5" t="s">
        <v>58</v>
      </c>
      <c r="D1183" s="5" t="s">
        <v>35</v>
      </c>
      <c r="E1183" s="5"/>
      <c r="F1183" s="8" t="s">
        <v>6956</v>
      </c>
      <c r="G1183" s="8"/>
      <c r="H1183" s="6"/>
      <c r="I1183" s="5" t="s">
        <v>38</v>
      </c>
      <c r="J1183" s="5" t="s">
        <v>52</v>
      </c>
      <c r="K1183" s="8" t="s">
        <v>6957</v>
      </c>
      <c r="L1183" s="6" t="s">
        <v>6954</v>
      </c>
      <c r="M1183" s="5" t="s">
        <v>41</v>
      </c>
      <c r="N1183" s="6" t="s">
        <v>6946</v>
      </c>
      <c r="O1183" s="6" t="s">
        <v>6947</v>
      </c>
      <c r="P1183" s="8"/>
      <c r="Q1183" s="5"/>
      <c r="R1183" s="8"/>
      <c r="S1183" s="8"/>
      <c r="T1183" s="8"/>
      <c r="U1183" s="8"/>
      <c r="V1183" s="8"/>
      <c r="W1183" s="8"/>
      <c r="X1183" s="8"/>
      <c r="Y1183" s="5" t="s">
        <v>4093</v>
      </c>
      <c r="Z1183" s="10" t="str">
        <f aca="false">REPLACE(AA1183,SEARCH("M5-",AA1183),LEN(AB1183),AC1183)</f>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3" s="10" t="s">
        <v>6958</v>
      </c>
      <c r="AB1183" s="8" t="str">
        <f aca="false">IF(D1183&lt;&gt;"No hacer",CONCATENATE(A1183,"-",LEFT(C1183),"-",IF(A1182&lt;&gt;A1183,1,IF(C1182=C1183,RIGHT(AB1182)+1,1))))</f>
        <v>M5-NyO-31a-A-2</v>
      </c>
      <c r="AC1183" s="8" t="str">
        <f aca="false">CONCATENATE(AB1183,"-BR")</f>
        <v>M5-NyO-31a-A-2-BR</v>
      </c>
      <c r="AD1183" s="5" t="s">
        <v>46</v>
      </c>
      <c r="AE1183" s="5" t="s">
        <v>351</v>
      </c>
      <c r="AF1183" s="5" t="s">
        <v>47</v>
      </c>
    </row>
    <row r="1184" customFormat="false" ht="75" hidden="false" customHeight="true" outlineLevel="0" collapsed="false">
      <c r="A1184" s="5" t="s">
        <v>6941</v>
      </c>
      <c r="B1184" s="6" t="s">
        <v>6942</v>
      </c>
      <c r="C1184" s="5" t="s">
        <v>58</v>
      </c>
      <c r="D1184" s="5" t="s">
        <v>35</v>
      </c>
      <c r="E1184" s="5"/>
      <c r="F1184" s="6" t="s">
        <v>6959</v>
      </c>
      <c r="G1184" s="6"/>
      <c r="H1184" s="6"/>
      <c r="I1184" s="5" t="s">
        <v>38</v>
      </c>
      <c r="J1184" s="5" t="s">
        <v>52</v>
      </c>
      <c r="K1184" s="6" t="s">
        <v>6960</v>
      </c>
      <c r="L1184" s="6" t="s">
        <v>6954</v>
      </c>
      <c r="M1184" s="5" t="s">
        <v>41</v>
      </c>
      <c r="N1184" s="6" t="s">
        <v>6946</v>
      </c>
      <c r="O1184" s="6" t="s">
        <v>6947</v>
      </c>
      <c r="P1184" s="8"/>
      <c r="Q1184" s="5"/>
      <c r="R1184" s="8"/>
      <c r="S1184" s="8"/>
      <c r="T1184" s="8"/>
      <c r="U1184" s="8"/>
      <c r="V1184" s="8"/>
      <c r="W1184" s="8"/>
      <c r="X1184" s="8"/>
      <c r="Y1184" s="5" t="s">
        <v>4093</v>
      </c>
      <c r="Z1184" s="10" t="str">
        <f aca="false">REPLACE(AA1184,SEARCH("M5-",AA1184),LEN(AB1184),AC1184)</f>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4" s="10" t="s">
        <v>6961</v>
      </c>
      <c r="AB1184" s="8" t="str">
        <f aca="false">IF(D1184&lt;&gt;"No hacer",CONCATENATE(A1184,"-",LEFT(C1184),"-",IF(A1183&lt;&gt;A1184,1,IF(C1183=C1184,RIGHT(AB1183)+1,1))))</f>
        <v>M5-NyO-31a-A-3</v>
      </c>
      <c r="AC1184" s="8" t="str">
        <f aca="false">CONCATENATE(AB1184,"-BR")</f>
        <v>M5-NyO-31a-A-3-BR</v>
      </c>
      <c r="AD1184" s="5" t="s">
        <v>46</v>
      </c>
      <c r="AE1184" s="5" t="s">
        <v>351</v>
      </c>
      <c r="AF1184" s="5" t="s">
        <v>47</v>
      </c>
    </row>
    <row r="1185" customFormat="false" ht="75" hidden="false" customHeight="true" outlineLevel="0" collapsed="false">
      <c r="A1185" s="5" t="s">
        <v>6941</v>
      </c>
      <c r="B1185" s="6" t="s">
        <v>6942</v>
      </c>
      <c r="C1185" s="5" t="s">
        <v>58</v>
      </c>
      <c r="D1185" s="5" t="s">
        <v>35</v>
      </c>
      <c r="E1185" s="5"/>
      <c r="F1185" s="6" t="s">
        <v>6962</v>
      </c>
      <c r="G1185" s="6"/>
      <c r="H1185" s="6" t="s">
        <v>6963</v>
      </c>
      <c r="I1185" s="5" t="s">
        <v>38</v>
      </c>
      <c r="J1185" s="5" t="s">
        <v>52</v>
      </c>
      <c r="K1185" s="6" t="s">
        <v>6960</v>
      </c>
      <c r="L1185" s="6" t="s">
        <v>6954</v>
      </c>
      <c r="M1185" s="5" t="s">
        <v>41</v>
      </c>
      <c r="N1185" s="6" t="s">
        <v>6946</v>
      </c>
      <c r="O1185" s="6" t="s">
        <v>6947</v>
      </c>
      <c r="P1185" s="8"/>
      <c r="Q1185" s="5"/>
      <c r="R1185" s="8"/>
      <c r="S1185" s="8"/>
      <c r="T1185" s="8"/>
      <c r="U1185" s="8"/>
      <c r="V1185" s="8"/>
      <c r="W1185" s="8"/>
      <c r="X1185" s="8"/>
      <c r="Y1185" s="5" t="s">
        <v>4093</v>
      </c>
      <c r="Z1185" s="10" t="str">
        <f aca="false">REPLACE(AA1185,SEARCH("M5-",AA1185),LEN(AB1185),AC1185)</f>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5" s="10" t="s">
        <v>6964</v>
      </c>
      <c r="AB1185" s="8" t="str">
        <f aca="false">IF(D1185&lt;&gt;"No hacer",CONCATENATE(A1185,"-",LEFT(C1185),"-",IF(A1184&lt;&gt;A1185,1,IF(C1184=C1185,RIGHT(AB1184)+1,1))))</f>
        <v>M5-NyO-31a-A-4</v>
      </c>
      <c r="AC1185" s="8" t="str">
        <f aca="false">CONCATENATE(AB1185,"-BR")</f>
        <v>M5-NyO-31a-A-4-BR</v>
      </c>
      <c r="AD1185" s="5" t="s">
        <v>46</v>
      </c>
      <c r="AE1185" s="5" t="s">
        <v>351</v>
      </c>
      <c r="AF1185" s="5" t="s">
        <v>47</v>
      </c>
    </row>
    <row r="1186" customFormat="false" ht="75" hidden="false" customHeight="true" outlineLevel="0" collapsed="false">
      <c r="A1186" s="5" t="s">
        <v>6941</v>
      </c>
      <c r="B1186" s="6" t="s">
        <v>6942</v>
      </c>
      <c r="C1186" s="5" t="s">
        <v>58</v>
      </c>
      <c r="D1186" s="5" t="s">
        <v>35</v>
      </c>
      <c r="E1186" s="5"/>
      <c r="F1186" s="6" t="s">
        <v>6965</v>
      </c>
      <c r="G1186" s="6"/>
      <c r="H1186" s="6"/>
      <c r="I1186" s="5" t="s">
        <v>38</v>
      </c>
      <c r="J1186" s="5" t="s">
        <v>52</v>
      </c>
      <c r="K1186" s="6" t="s">
        <v>6950</v>
      </c>
      <c r="L1186" s="6" t="s">
        <v>6954</v>
      </c>
      <c r="M1186" s="5" t="s">
        <v>41</v>
      </c>
      <c r="N1186" s="6" t="s">
        <v>6946</v>
      </c>
      <c r="O1186" s="6" t="s">
        <v>6947</v>
      </c>
      <c r="P1186" s="8"/>
      <c r="Q1186" s="5"/>
      <c r="R1186" s="8"/>
      <c r="S1186" s="8"/>
      <c r="T1186" s="8"/>
      <c r="U1186" s="8"/>
      <c r="V1186" s="8"/>
      <c r="W1186" s="8"/>
      <c r="X1186" s="8"/>
      <c r="Y1186" s="5" t="s">
        <v>4093</v>
      </c>
      <c r="Z1186" s="10" t="str">
        <f aca="false">REPLACE(AA1186,SEARCH("M5-",AA1186),LEN(AB1186),AC1186)</f>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AA1186" s="10" t="s">
        <v>6966</v>
      </c>
      <c r="AB1186" s="8" t="str">
        <f aca="false">IF(D1186&lt;&gt;"No hacer",CONCATENATE(A1186,"-",LEFT(C1186),"-",IF(A1185&lt;&gt;A1186,1,IF(C1185=C1186,RIGHT(AB1185)+1,1))))</f>
        <v>M5-NyO-31a-A-5</v>
      </c>
      <c r="AC1186" s="8" t="str">
        <f aca="false">CONCATENATE(AB1186,"-BR")</f>
        <v>M5-NyO-31a-A-5-BR</v>
      </c>
      <c r="AD1186" s="5" t="s">
        <v>46</v>
      </c>
      <c r="AE1186" s="5" t="s">
        <v>351</v>
      </c>
      <c r="AF1186" s="5" t="s">
        <v>47</v>
      </c>
    </row>
    <row r="1187" customFormat="false" ht="75" hidden="false" customHeight="true" outlineLevel="0" collapsed="false">
      <c r="A1187" s="5" t="s">
        <v>6967</v>
      </c>
      <c r="B1187" s="6" t="s">
        <v>6968</v>
      </c>
      <c r="C1187" s="5" t="s">
        <v>34</v>
      </c>
      <c r="D1187" s="5" t="s">
        <v>35</v>
      </c>
      <c r="E1187" s="5"/>
      <c r="F1187" s="6" t="s">
        <v>6969</v>
      </c>
      <c r="G1187" s="6"/>
      <c r="H1187" s="6"/>
      <c r="I1187" s="5" t="s">
        <v>38</v>
      </c>
      <c r="J1187" s="5" t="s">
        <v>297</v>
      </c>
      <c r="K1187" s="6" t="s">
        <v>6970</v>
      </c>
      <c r="L1187" s="6" t="s">
        <v>6971</v>
      </c>
      <c r="M1187" s="5" t="s">
        <v>41</v>
      </c>
      <c r="N1187" s="6" t="s">
        <v>6946</v>
      </c>
      <c r="O1187" s="6" t="s">
        <v>6972</v>
      </c>
      <c r="P1187" s="8"/>
      <c r="Q1187" s="5"/>
      <c r="R1187" s="8"/>
      <c r="S1187" s="8"/>
      <c r="T1187" s="8"/>
      <c r="U1187" s="8"/>
      <c r="V1187" s="8"/>
      <c r="W1187" s="8"/>
      <c r="X1187" s="8"/>
      <c r="Y1187" s="5" t="s">
        <v>4093</v>
      </c>
      <c r="Z1187" s="10" t="str">
        <f aca="false">REPLACE(AA1187,SEARCH("M5-",AA1187),LEN(AB1187),AC1187)</f>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AA1187" s="10" t="s">
        <v>6973</v>
      </c>
      <c r="AB1187" s="8" t="str">
        <f aca="false">IF(D1187&lt;&gt;"No hacer",CONCATENATE(A1187,"-",LEFT(C1187),"-",IF(A1186&lt;&gt;A1187,1,IF(C1186=C1187,RIGHT(AB1186)+1,1))))</f>
        <v>M5-NyO-31b-I-1</v>
      </c>
      <c r="AC1187" s="8" t="str">
        <f aca="false">CONCATENATE(AB1187,"-BR")</f>
        <v>M5-NyO-31b-I-1-BR</v>
      </c>
      <c r="AD1187" s="5" t="s">
        <v>46</v>
      </c>
      <c r="AE1187" s="5" t="s">
        <v>351</v>
      </c>
      <c r="AF1187" s="5" t="s">
        <v>47</v>
      </c>
    </row>
    <row r="1188" customFormat="false" ht="75" hidden="false" customHeight="true" outlineLevel="0" collapsed="false">
      <c r="A1188" s="5" t="s">
        <v>6967</v>
      </c>
      <c r="B1188" s="6" t="s">
        <v>6968</v>
      </c>
      <c r="C1188" s="5" t="s">
        <v>48</v>
      </c>
      <c r="D1188" s="5" t="s">
        <v>35</v>
      </c>
      <c r="E1188" s="5"/>
      <c r="F1188" s="30" t="s">
        <v>6974</v>
      </c>
      <c r="G1188" s="30"/>
      <c r="H1188" s="6"/>
      <c r="I1188" s="5" t="s">
        <v>38</v>
      </c>
      <c r="J1188" s="5" t="s">
        <v>52</v>
      </c>
      <c r="K1188" s="6" t="s">
        <v>6975</v>
      </c>
      <c r="L1188" s="6" t="s">
        <v>6976</v>
      </c>
      <c r="M1188" s="5" t="s">
        <v>41</v>
      </c>
      <c r="N1188" s="6" t="s">
        <v>6946</v>
      </c>
      <c r="O1188" s="6" t="s">
        <v>6947</v>
      </c>
      <c r="P1188" s="8"/>
      <c r="Q1188" s="5"/>
      <c r="R1188" s="8"/>
      <c r="S1188" s="8"/>
      <c r="T1188" s="8"/>
      <c r="U1188" s="8"/>
      <c r="V1188" s="8"/>
      <c r="W1188" s="8"/>
      <c r="X1188" s="8"/>
      <c r="Y1188" s="5" t="s">
        <v>4093</v>
      </c>
      <c r="Z1188" s="10" t="str">
        <f aca="false">REPLACE(AA1188,SEARCH("M5-",AA1188),LEN(AB1188),AC1188)</f>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AA1188" s="10" t="s">
        <v>6977</v>
      </c>
      <c r="AB1188" s="8" t="str">
        <f aca="false">IF(D1188&lt;&gt;"No hacer",CONCATENATE(A1188,"-",LEFT(C1188),"-",IF(A1187&lt;&gt;A1188,1,IF(C1187=C1188,RIGHT(AB1187)+1,1))))</f>
        <v>M5-NyO-31b-E-1</v>
      </c>
      <c r="AC1188" s="8" t="str">
        <f aca="false">CONCATENATE(AB1188,"-BR")</f>
        <v>M5-NyO-31b-E-1-BR</v>
      </c>
      <c r="AD1188" s="5" t="s">
        <v>46</v>
      </c>
      <c r="AE1188" s="5" t="s">
        <v>351</v>
      </c>
      <c r="AF1188" s="5" t="s">
        <v>47</v>
      </c>
    </row>
    <row r="1189" customFormat="false" ht="75" hidden="false" customHeight="true" outlineLevel="0" collapsed="false">
      <c r="A1189" s="5" t="s">
        <v>6967</v>
      </c>
      <c r="B1189" s="6" t="s">
        <v>6968</v>
      </c>
      <c r="C1189" s="5" t="s">
        <v>58</v>
      </c>
      <c r="D1189" s="5" t="s">
        <v>35</v>
      </c>
      <c r="E1189" s="5"/>
      <c r="F1189" s="6" t="s">
        <v>6978</v>
      </c>
      <c r="G1189" s="6"/>
      <c r="H1189" s="6"/>
      <c r="I1189" s="5" t="s">
        <v>38</v>
      </c>
      <c r="J1189" s="5" t="s">
        <v>52</v>
      </c>
      <c r="K1189" s="6" t="s">
        <v>6979</v>
      </c>
      <c r="L1189" s="6" t="s">
        <v>6980</v>
      </c>
      <c r="M1189" s="5" t="s">
        <v>41</v>
      </c>
      <c r="N1189" s="6" t="s">
        <v>6981</v>
      </c>
      <c r="O1189" s="6" t="s">
        <v>6982</v>
      </c>
      <c r="P1189" s="6" t="s">
        <v>6983</v>
      </c>
      <c r="Q1189" s="5"/>
      <c r="R1189" s="8"/>
      <c r="S1189" s="8"/>
      <c r="T1189" s="8"/>
      <c r="U1189" s="8"/>
      <c r="V1189" s="8"/>
      <c r="W1189" s="8"/>
      <c r="X1189" s="8"/>
      <c r="Y1189" s="5" t="s">
        <v>4093</v>
      </c>
      <c r="Z1189" s="10" t="str">
        <f aca="false">REPLACE(AA1189,SEARCH("M5-",AA1189),LEN(AB1189),AC1189)</f>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AA1189" s="10" t="s">
        <v>6984</v>
      </c>
      <c r="AB1189" s="8" t="str">
        <f aca="false">IF(D1189&lt;&gt;"No hacer",CONCATENATE(A1189,"-",LEFT(C1189),"-",IF(A1188&lt;&gt;A1189,1,IF(C1188=C1189,RIGHT(AB1188)+1,1))))</f>
        <v>M5-NyO-31b-A-1</v>
      </c>
      <c r="AC1189" s="8" t="str">
        <f aca="false">CONCATENATE(AB1189,"-BR")</f>
        <v>M5-NyO-31b-A-1-BR</v>
      </c>
      <c r="AD1189" s="5" t="s">
        <v>46</v>
      </c>
      <c r="AE1189" s="5" t="s">
        <v>351</v>
      </c>
      <c r="AF1189" s="5" t="s">
        <v>47</v>
      </c>
    </row>
    <row r="1190" customFormat="false" ht="75" hidden="false" customHeight="true" outlineLevel="0" collapsed="false">
      <c r="A1190" s="5" t="s">
        <v>6967</v>
      </c>
      <c r="B1190" s="6" t="s">
        <v>6968</v>
      </c>
      <c r="C1190" s="5" t="s">
        <v>58</v>
      </c>
      <c r="D1190" s="5" t="s">
        <v>35</v>
      </c>
      <c r="E1190" s="5"/>
      <c r="F1190" s="6" t="s">
        <v>6985</v>
      </c>
      <c r="G1190" s="6"/>
      <c r="H1190" s="6"/>
      <c r="I1190" s="5" t="s">
        <v>38</v>
      </c>
      <c r="J1190" s="5" t="s">
        <v>52</v>
      </c>
      <c r="K1190" s="6" t="s">
        <v>6986</v>
      </c>
      <c r="L1190" s="6" t="s">
        <v>6987</v>
      </c>
      <c r="M1190" s="5" t="s">
        <v>41</v>
      </c>
      <c r="N1190" s="6" t="s">
        <v>6946</v>
      </c>
      <c r="O1190" s="6" t="s">
        <v>6947</v>
      </c>
      <c r="P1190" s="6"/>
      <c r="Q1190" s="5"/>
      <c r="R1190" s="8"/>
      <c r="S1190" s="8"/>
      <c r="T1190" s="8"/>
      <c r="U1190" s="8"/>
      <c r="V1190" s="8"/>
      <c r="W1190" s="8"/>
      <c r="X1190" s="8"/>
      <c r="Y1190" s="5" t="s">
        <v>4093</v>
      </c>
      <c r="Z1190" s="10" t="str">
        <f aca="false">REPLACE(AA1190,SEARCH("M5-",AA1190),LEN(AB1190),AC1190)</f>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AA1190" s="10" t="s">
        <v>6988</v>
      </c>
      <c r="AB1190" s="8" t="str">
        <f aca="false">IF(D1190&lt;&gt;"No hacer",CONCATENATE(A1190,"-",LEFT(C1190),"-",IF(A1189&lt;&gt;A1190,1,IF(C1189=C1190,RIGHT(AB1189)+1,1))))</f>
        <v>M5-NyO-31b-A-2</v>
      </c>
      <c r="AC1190" s="8" t="str">
        <f aca="false">CONCATENATE(AB1190,"-BR")</f>
        <v>M5-NyO-31b-A-2-BR</v>
      </c>
      <c r="AD1190" s="5" t="s">
        <v>46</v>
      </c>
      <c r="AE1190" s="5" t="s">
        <v>351</v>
      </c>
      <c r="AF1190" s="5" t="s">
        <v>47</v>
      </c>
    </row>
    <row r="1191" customFormat="false" ht="75" hidden="false" customHeight="true" outlineLevel="0" collapsed="false">
      <c r="A1191" s="5" t="s">
        <v>6967</v>
      </c>
      <c r="B1191" s="6" t="s">
        <v>6968</v>
      </c>
      <c r="C1191" s="5" t="s">
        <v>58</v>
      </c>
      <c r="D1191" s="5" t="s">
        <v>35</v>
      </c>
      <c r="E1191" s="5"/>
      <c r="F1191" s="30" t="s">
        <v>6989</v>
      </c>
      <c r="G1191" s="30"/>
      <c r="H1191" s="8"/>
      <c r="I1191" s="5" t="s">
        <v>38</v>
      </c>
      <c r="J1191" s="5" t="s">
        <v>52</v>
      </c>
      <c r="K1191" s="6" t="s">
        <v>6990</v>
      </c>
      <c r="L1191" s="6" t="s">
        <v>6980</v>
      </c>
      <c r="M1191" s="5" t="s">
        <v>41</v>
      </c>
      <c r="N1191" s="6" t="s">
        <v>6981</v>
      </c>
      <c r="O1191" s="6" t="s">
        <v>6982</v>
      </c>
      <c r="P1191" s="6" t="s">
        <v>6983</v>
      </c>
      <c r="Q1191" s="5"/>
      <c r="R1191" s="8"/>
      <c r="S1191" s="8"/>
      <c r="T1191" s="8"/>
      <c r="U1191" s="8"/>
      <c r="V1191" s="8"/>
      <c r="W1191" s="8"/>
      <c r="X1191" s="8"/>
      <c r="Y1191" s="5" t="s">
        <v>4093</v>
      </c>
      <c r="Z1191" s="10" t="str">
        <f aca="false">REPLACE(AA1191,SEARCH("M5-",AA1191),LEN(AB1191),AC1191)</f>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AA1191" s="10" t="s">
        <v>6991</v>
      </c>
      <c r="AB1191" s="8" t="str">
        <f aca="false">IF(D1191&lt;&gt;"No hacer",CONCATENATE(A1191,"-",LEFT(C1191),"-",IF(A1190&lt;&gt;A1191,1,IF(C1190=C1191,RIGHT(AB1190)+1,1))))</f>
        <v>M5-NyO-31b-A-3</v>
      </c>
      <c r="AC1191" s="8" t="str">
        <f aca="false">CONCATENATE(AB1191,"-BR")</f>
        <v>M5-NyO-31b-A-3-BR</v>
      </c>
      <c r="AD1191" s="5" t="s">
        <v>46</v>
      </c>
      <c r="AE1191" s="5" t="s">
        <v>351</v>
      </c>
      <c r="AF1191" s="5" t="s">
        <v>47</v>
      </c>
    </row>
    <row r="1192" customFormat="false" ht="75" hidden="false" customHeight="true" outlineLevel="0" collapsed="false">
      <c r="A1192" s="5" t="s">
        <v>6967</v>
      </c>
      <c r="B1192" s="6" t="s">
        <v>6968</v>
      </c>
      <c r="C1192" s="5" t="s">
        <v>58</v>
      </c>
      <c r="D1192" s="5" t="s">
        <v>35</v>
      </c>
      <c r="E1192" s="5"/>
      <c r="F1192" s="6" t="s">
        <v>6992</v>
      </c>
      <c r="G1192" s="6"/>
      <c r="H1192" s="6" t="s">
        <v>6993</v>
      </c>
      <c r="I1192" s="5" t="s">
        <v>38</v>
      </c>
      <c r="J1192" s="5" t="s">
        <v>52</v>
      </c>
      <c r="K1192" s="6" t="s">
        <v>6994</v>
      </c>
      <c r="L1192" s="6" t="s">
        <v>6987</v>
      </c>
      <c r="M1192" s="5" t="s">
        <v>41</v>
      </c>
      <c r="N1192" s="6" t="s">
        <v>6946</v>
      </c>
      <c r="O1192" s="6" t="s">
        <v>6947</v>
      </c>
      <c r="P1192" s="6"/>
      <c r="Q1192" s="5"/>
      <c r="R1192" s="8"/>
      <c r="S1192" s="8"/>
      <c r="T1192" s="8"/>
      <c r="U1192" s="8"/>
      <c r="V1192" s="8"/>
      <c r="W1192" s="8"/>
      <c r="X1192" s="8"/>
      <c r="Y1192" s="5" t="s">
        <v>4093</v>
      </c>
      <c r="Z1192" s="10" t="str">
        <f aca="false">REPLACE(AA1192,SEARCH("M5-",AA1192),LEN(AB1192),AC1192)</f>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AA1192" s="10" t="s">
        <v>6995</v>
      </c>
      <c r="AB1192" s="8" t="str">
        <f aca="false">IF(D1192&lt;&gt;"No hacer",CONCATENATE(A1192,"-",LEFT(C1192),"-",IF(A1191&lt;&gt;A1192,1,IF(C1191=C1192,RIGHT(AB1191)+1,1))))</f>
        <v>M5-NyO-31b-A-4</v>
      </c>
      <c r="AC1192" s="8" t="str">
        <f aca="false">CONCATENATE(AB1192,"-BR")</f>
        <v>M5-NyO-31b-A-4-BR</v>
      </c>
      <c r="AD1192" s="5" t="s">
        <v>46</v>
      </c>
      <c r="AE1192" s="5" t="s">
        <v>351</v>
      </c>
      <c r="AF1192" s="5" t="s">
        <v>47</v>
      </c>
    </row>
    <row r="1193" customFormat="false" ht="75" hidden="false" customHeight="true" outlineLevel="0" collapsed="false">
      <c r="A1193" s="5" t="s">
        <v>6967</v>
      </c>
      <c r="B1193" s="6" t="s">
        <v>6968</v>
      </c>
      <c r="C1193" s="5" t="s">
        <v>58</v>
      </c>
      <c r="D1193" s="5" t="s">
        <v>35</v>
      </c>
      <c r="E1193" s="5"/>
      <c r="F1193" s="6" t="s">
        <v>6996</v>
      </c>
      <c r="G1193" s="6"/>
      <c r="H1193" s="6"/>
      <c r="I1193" s="5" t="s">
        <v>38</v>
      </c>
      <c r="J1193" s="5" t="s">
        <v>52</v>
      </c>
      <c r="K1193" s="6" t="s">
        <v>6997</v>
      </c>
      <c r="L1193" s="6" t="s">
        <v>6976</v>
      </c>
      <c r="M1193" s="5" t="s">
        <v>41</v>
      </c>
      <c r="N1193" s="6" t="s">
        <v>6946</v>
      </c>
      <c r="O1193" s="6" t="s">
        <v>6947</v>
      </c>
      <c r="P1193" s="6"/>
      <c r="Q1193" s="5"/>
      <c r="R1193" s="8"/>
      <c r="S1193" s="8"/>
      <c r="T1193" s="8"/>
      <c r="U1193" s="8"/>
      <c r="V1193" s="8"/>
      <c r="W1193" s="8"/>
      <c r="X1193" s="8"/>
      <c r="Y1193" s="5" t="s">
        <v>4093</v>
      </c>
      <c r="Z1193" s="10" t="str">
        <f aca="false">REPLACE(AA1193,SEARCH("M5-",AA1193),LEN(AB1193),AC1193)</f>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AA1193" s="10" t="s">
        <v>6998</v>
      </c>
      <c r="AB1193" s="8" t="str">
        <f aca="false">IF(D1193&lt;&gt;"No hacer",CONCATENATE(A1193,"-",LEFT(C1193),"-",IF(A1192&lt;&gt;A1193,1,IF(C1192=C1193,RIGHT(AB1192)+1,1))))</f>
        <v>M5-NyO-31b-A-5</v>
      </c>
      <c r="AC1193" s="8" t="str">
        <f aca="false">CONCATENATE(AB1193,"-BR")</f>
        <v>M5-NyO-31b-A-5-BR</v>
      </c>
      <c r="AD1193" s="5" t="s">
        <v>46</v>
      </c>
      <c r="AE1193" s="5" t="s">
        <v>351</v>
      </c>
      <c r="AF1193" s="5" t="s">
        <v>47</v>
      </c>
    </row>
    <row r="1194" customFormat="false" ht="75" hidden="false" customHeight="true" outlineLevel="0" collapsed="false">
      <c r="A1194" s="5" t="s">
        <v>6999</v>
      </c>
      <c r="B1194" s="6" t="s">
        <v>7000</v>
      </c>
      <c r="C1194" s="5" t="s">
        <v>34</v>
      </c>
      <c r="D1194" s="5" t="s">
        <v>35</v>
      </c>
      <c r="E1194" s="5"/>
      <c r="F1194" s="6" t="s">
        <v>7001</v>
      </c>
      <c r="G1194" s="6"/>
      <c r="H1194" s="6"/>
      <c r="I1194" s="5" t="s">
        <v>38</v>
      </c>
      <c r="J1194" s="5" t="s">
        <v>39</v>
      </c>
      <c r="K1194" s="6" t="s">
        <v>7002</v>
      </c>
      <c r="L1194" s="6" t="s">
        <v>7003</v>
      </c>
      <c r="M1194" s="5" t="s">
        <v>41</v>
      </c>
      <c r="N1194" s="7" t="s">
        <v>7004</v>
      </c>
      <c r="O1194" s="7" t="s">
        <v>7005</v>
      </c>
      <c r="P1194" s="6"/>
      <c r="Q1194" s="5"/>
      <c r="R1194" s="8"/>
      <c r="S1194" s="8"/>
      <c r="T1194" s="8"/>
      <c r="U1194" s="8"/>
      <c r="V1194" s="8"/>
      <c r="W1194" s="8"/>
      <c r="X1194" s="8"/>
      <c r="Y1194" s="5" t="s">
        <v>4093</v>
      </c>
      <c r="Z1194" s="10" t="str">
        <f aca="false">REPLACE(AA1194,SEARCH("M5-",AA1194),LEN(AB1194),AC1194)</f>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AA1194" s="10" t="s">
        <v>7006</v>
      </c>
      <c r="AB1194" s="8" t="str">
        <f aca="false">IF(D1194&lt;&gt;"No hacer",CONCATENATE(A1194,"-",LEFT(C1194),"-",IF(A1193&lt;&gt;A1194,1,IF(C1193=C1194,RIGHT(AB1193)+1,1))))</f>
        <v>M5-NyO-32a-I-1</v>
      </c>
      <c r="AC1194" s="8" t="str">
        <f aca="false">CONCATENATE(AB1194,"-BR")</f>
        <v>M5-NyO-32a-I-1-BR</v>
      </c>
      <c r="AD1194" s="5"/>
      <c r="AE1194" s="5" t="s">
        <v>351</v>
      </c>
      <c r="AF1194" s="5"/>
    </row>
    <row r="1195" customFormat="false" ht="75" hidden="false" customHeight="true" outlineLevel="0" collapsed="false">
      <c r="A1195" s="5" t="s">
        <v>6999</v>
      </c>
      <c r="B1195" s="6" t="s">
        <v>7000</v>
      </c>
      <c r="C1195" s="5" t="s">
        <v>48</v>
      </c>
      <c r="D1195" s="5" t="s">
        <v>35</v>
      </c>
      <c r="E1195" s="5"/>
      <c r="F1195" s="6" t="s">
        <v>7007</v>
      </c>
      <c r="G1195" s="6"/>
      <c r="H1195" s="6"/>
      <c r="I1195" s="5" t="s">
        <v>38</v>
      </c>
      <c r="J1195" s="5" t="s">
        <v>52</v>
      </c>
      <c r="K1195" s="6" t="s">
        <v>7008</v>
      </c>
      <c r="L1195" s="6" t="s">
        <v>7009</v>
      </c>
      <c r="M1195" s="5" t="s">
        <v>41</v>
      </c>
      <c r="N1195" s="7" t="s">
        <v>7004</v>
      </c>
      <c r="O1195" s="8" t="s">
        <v>7010</v>
      </c>
      <c r="P1195" s="8"/>
      <c r="Q1195" s="5"/>
      <c r="R1195" s="8"/>
      <c r="S1195" s="8"/>
      <c r="T1195" s="8"/>
      <c r="U1195" s="8"/>
      <c r="V1195" s="8"/>
      <c r="W1195" s="8"/>
      <c r="X1195" s="8"/>
      <c r="Y1195" s="5" t="s">
        <v>4093</v>
      </c>
      <c r="Z1195" s="10" t="str">
        <f aca="false">REPLACE(AA1195,SEARCH("M5-",AA1195),LEN(AB1195),AC1195)</f>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AA1195" s="10" t="s">
        <v>7011</v>
      </c>
      <c r="AB1195" s="8" t="str">
        <f aca="false">IF(D1195&lt;&gt;"No hacer",CONCATENATE(A1195,"-",LEFT(C1195),"-",IF(A1194&lt;&gt;A1195,1,IF(C1194=C1195,RIGHT(AB1194)+1,1))))</f>
        <v>M5-NyO-32a-E-1</v>
      </c>
      <c r="AC1195" s="8" t="str">
        <f aca="false">CONCATENATE(AB1195,"-BR")</f>
        <v>M5-NyO-32a-E-1-BR</v>
      </c>
      <c r="AD1195" s="5"/>
      <c r="AE1195" s="5" t="s">
        <v>351</v>
      </c>
      <c r="AF1195" s="5"/>
    </row>
    <row r="1196" customFormat="false" ht="75" hidden="false" customHeight="true" outlineLevel="0" collapsed="false">
      <c r="A1196" s="5" t="s">
        <v>6999</v>
      </c>
      <c r="B1196" s="6" t="s">
        <v>7000</v>
      </c>
      <c r="C1196" s="5" t="s">
        <v>58</v>
      </c>
      <c r="D1196" s="5" t="s">
        <v>35</v>
      </c>
      <c r="E1196" s="5"/>
      <c r="F1196" s="6" t="s">
        <v>7012</v>
      </c>
      <c r="G1196" s="6"/>
      <c r="H1196" s="6"/>
      <c r="I1196" s="5" t="s">
        <v>38</v>
      </c>
      <c r="J1196" s="5" t="s">
        <v>52</v>
      </c>
      <c r="K1196" s="6" t="s">
        <v>7013</v>
      </c>
      <c r="L1196" s="6" t="s">
        <v>7009</v>
      </c>
      <c r="M1196" s="5" t="s">
        <v>41</v>
      </c>
      <c r="N1196" s="7" t="s">
        <v>7004</v>
      </c>
      <c r="O1196" s="8" t="s">
        <v>7014</v>
      </c>
      <c r="P1196" s="8"/>
      <c r="Q1196" s="5"/>
      <c r="R1196" s="8"/>
      <c r="S1196" s="8"/>
      <c r="T1196" s="8"/>
      <c r="U1196" s="8"/>
      <c r="V1196" s="8"/>
      <c r="W1196" s="8"/>
      <c r="X1196" s="8"/>
      <c r="Y1196" s="5" t="s">
        <v>4093</v>
      </c>
      <c r="Z1196" s="10" t="str">
        <f aca="false">REPLACE(AA1196,SEARCH("M5-",AA1196),LEN(AB1196),AC1196)</f>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AA1196" s="10" t="s">
        <v>7015</v>
      </c>
      <c r="AB1196" s="8" t="str">
        <f aca="false">IF(D1196&lt;&gt;"No hacer",CONCATENATE(A1196,"-",LEFT(C1196),"-",IF(A1195&lt;&gt;A1196,1,IF(C1195=C1196,RIGHT(AB1195)+1,1))))</f>
        <v>M5-NyO-32a-A-1</v>
      </c>
      <c r="AC1196" s="8" t="str">
        <f aca="false">CONCATENATE(AB1196,"-BR")</f>
        <v>M5-NyO-32a-A-1-BR</v>
      </c>
      <c r="AD1196" s="5"/>
      <c r="AE1196" s="5" t="s">
        <v>351</v>
      </c>
      <c r="AF1196" s="5"/>
    </row>
    <row r="1197" customFormat="false" ht="75" hidden="false" customHeight="true" outlineLevel="0" collapsed="false">
      <c r="A1197" s="5" t="s">
        <v>6999</v>
      </c>
      <c r="B1197" s="6" t="s">
        <v>7000</v>
      </c>
      <c r="C1197" s="5" t="s">
        <v>58</v>
      </c>
      <c r="D1197" s="5" t="s">
        <v>35</v>
      </c>
      <c r="E1197" s="5"/>
      <c r="F1197" s="6" t="s">
        <v>7016</v>
      </c>
      <c r="G1197" s="6"/>
      <c r="H1197" s="6"/>
      <c r="I1197" s="5" t="s">
        <v>38</v>
      </c>
      <c r="J1197" s="5" t="s">
        <v>52</v>
      </c>
      <c r="K1197" s="6" t="s">
        <v>7017</v>
      </c>
      <c r="L1197" s="6" t="s">
        <v>7009</v>
      </c>
      <c r="M1197" s="5" t="s">
        <v>41</v>
      </c>
      <c r="N1197" s="7" t="s">
        <v>7004</v>
      </c>
      <c r="O1197" s="8" t="s">
        <v>7018</v>
      </c>
      <c r="P1197" s="8"/>
      <c r="Q1197" s="5"/>
      <c r="R1197" s="8"/>
      <c r="S1197" s="8"/>
      <c r="T1197" s="8"/>
      <c r="U1197" s="8"/>
      <c r="V1197" s="8"/>
      <c r="W1197" s="8"/>
      <c r="X1197" s="8"/>
      <c r="Y1197" s="5" t="s">
        <v>4093</v>
      </c>
      <c r="Z1197" s="10" t="str">
        <f aca="false">REPLACE(AA1197,SEARCH("M5-",AA1197),LEN(AB1197),AC1197)</f>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AA1197" s="10" t="s">
        <v>7019</v>
      </c>
      <c r="AB1197" s="8" t="str">
        <f aca="false">IF(D1197&lt;&gt;"No hacer",CONCATENATE(A1197,"-",LEFT(C1197),"-",IF(A1196&lt;&gt;A1197,1,IF(C1196=C1197,RIGHT(AB1196)+1,1))))</f>
        <v>M5-NyO-32a-A-2</v>
      </c>
      <c r="AC1197" s="8" t="str">
        <f aca="false">CONCATENATE(AB1197,"-BR")</f>
        <v>M5-NyO-32a-A-2-BR</v>
      </c>
      <c r="AD1197" s="5"/>
      <c r="AE1197" s="5" t="s">
        <v>351</v>
      </c>
      <c r="AF1197" s="5"/>
    </row>
    <row r="1198" customFormat="false" ht="75" hidden="false" customHeight="true" outlineLevel="0" collapsed="false">
      <c r="A1198" s="5" t="s">
        <v>6999</v>
      </c>
      <c r="B1198" s="6" t="s">
        <v>7000</v>
      </c>
      <c r="C1198" s="5" t="s">
        <v>58</v>
      </c>
      <c r="D1198" s="5" t="s">
        <v>35</v>
      </c>
      <c r="E1198" s="5"/>
      <c r="F1198" s="6" t="s">
        <v>7020</v>
      </c>
      <c r="G1198" s="6"/>
      <c r="H1198" s="6"/>
      <c r="I1198" s="5" t="s">
        <v>38</v>
      </c>
      <c r="J1198" s="5" t="s">
        <v>52</v>
      </c>
      <c r="K1198" s="6" t="s">
        <v>7021</v>
      </c>
      <c r="L1198" s="6" t="s">
        <v>7009</v>
      </c>
      <c r="M1198" s="5" t="s">
        <v>41</v>
      </c>
      <c r="N1198" s="7" t="s">
        <v>7004</v>
      </c>
      <c r="O1198" s="8" t="s">
        <v>7022</v>
      </c>
      <c r="P1198" s="8"/>
      <c r="Q1198" s="5"/>
      <c r="R1198" s="8"/>
      <c r="S1198" s="8"/>
      <c r="T1198" s="8"/>
      <c r="U1198" s="8"/>
      <c r="V1198" s="8"/>
      <c r="W1198" s="8"/>
      <c r="X1198" s="8"/>
      <c r="Y1198" s="5" t="s">
        <v>4093</v>
      </c>
      <c r="Z1198" s="10" t="str">
        <f aca="false">REPLACE(AA1198,SEARCH("M5-",AA1198),LEN(AB1198),AC1198)</f>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AA1198" s="10" t="s">
        <v>7023</v>
      </c>
      <c r="AB1198" s="8" t="str">
        <f aca="false">IF(D1198&lt;&gt;"No hacer",CONCATENATE(A1198,"-",LEFT(C1198),"-",IF(A1197&lt;&gt;A1198,1,IF(C1197=C1198,RIGHT(AB1197)+1,1))))</f>
        <v>M5-NyO-32a-A-3</v>
      </c>
      <c r="AC1198" s="8" t="str">
        <f aca="false">CONCATENATE(AB1198,"-BR")</f>
        <v>M5-NyO-32a-A-3-BR</v>
      </c>
      <c r="AD1198" s="5"/>
      <c r="AE1198" s="5" t="s">
        <v>351</v>
      </c>
      <c r="AF1198" s="5"/>
    </row>
    <row r="1199" customFormat="false" ht="75" hidden="false" customHeight="true" outlineLevel="0" collapsed="false">
      <c r="A1199" s="5" t="s">
        <v>6999</v>
      </c>
      <c r="B1199" s="6" t="s">
        <v>7000</v>
      </c>
      <c r="C1199" s="5" t="s">
        <v>58</v>
      </c>
      <c r="D1199" s="5" t="s">
        <v>35</v>
      </c>
      <c r="E1199" s="5"/>
      <c r="F1199" s="6" t="s">
        <v>7024</v>
      </c>
      <c r="G1199" s="6"/>
      <c r="H1199" s="6"/>
      <c r="I1199" s="5" t="s">
        <v>38</v>
      </c>
      <c r="J1199" s="5" t="s">
        <v>52</v>
      </c>
      <c r="K1199" s="6" t="s">
        <v>7025</v>
      </c>
      <c r="L1199" s="6" t="s">
        <v>7009</v>
      </c>
      <c r="M1199" s="5" t="s">
        <v>41</v>
      </c>
      <c r="N1199" s="7" t="s">
        <v>7004</v>
      </c>
      <c r="O1199" s="8" t="s">
        <v>7026</v>
      </c>
      <c r="P1199" s="8"/>
      <c r="Q1199" s="5"/>
      <c r="R1199" s="8"/>
      <c r="S1199" s="8"/>
      <c r="T1199" s="8"/>
      <c r="U1199" s="8"/>
      <c r="V1199" s="8"/>
      <c r="W1199" s="8"/>
      <c r="X1199" s="8"/>
      <c r="Y1199" s="5" t="s">
        <v>4093</v>
      </c>
      <c r="Z1199" s="10" t="str">
        <f aca="false">REPLACE(AA1199,SEARCH("M5-",AA1199),LEN(AB1199),AC1199)</f>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AA1199" s="10" t="s">
        <v>7027</v>
      </c>
      <c r="AB1199" s="8" t="str">
        <f aca="false">IF(D1199&lt;&gt;"No hacer",CONCATENATE(A1199,"-",LEFT(C1199),"-",IF(A1198&lt;&gt;A1199,1,IF(C1198=C1199,RIGHT(AB1198)+1,1))))</f>
        <v>M5-NyO-32a-A-4</v>
      </c>
      <c r="AC1199" s="8" t="str">
        <f aca="false">CONCATENATE(AB1199,"-BR")</f>
        <v>M5-NyO-32a-A-4-BR</v>
      </c>
      <c r="AD1199" s="5"/>
      <c r="AE1199" s="5" t="s">
        <v>351</v>
      </c>
      <c r="AF1199" s="5"/>
    </row>
    <row r="1200" customFormat="false" ht="75" hidden="false" customHeight="true" outlineLevel="0" collapsed="false">
      <c r="A1200" s="5" t="s">
        <v>6999</v>
      </c>
      <c r="B1200" s="6" t="s">
        <v>7000</v>
      </c>
      <c r="C1200" s="5" t="s">
        <v>58</v>
      </c>
      <c r="D1200" s="5" t="s">
        <v>35</v>
      </c>
      <c r="E1200" s="5"/>
      <c r="F1200" s="8" t="s">
        <v>7028</v>
      </c>
      <c r="G1200" s="8"/>
      <c r="H1200" s="8"/>
      <c r="I1200" s="5" t="s">
        <v>38</v>
      </c>
      <c r="J1200" s="5" t="s">
        <v>52</v>
      </c>
      <c r="K1200" s="6" t="s">
        <v>7029</v>
      </c>
      <c r="L1200" s="6" t="s">
        <v>7009</v>
      </c>
      <c r="M1200" s="5" t="s">
        <v>41</v>
      </c>
      <c r="N1200" s="7" t="s">
        <v>7004</v>
      </c>
      <c r="O1200" s="8" t="s">
        <v>7030</v>
      </c>
      <c r="P1200" s="8"/>
      <c r="Q1200" s="5"/>
      <c r="R1200" s="8"/>
      <c r="S1200" s="8"/>
      <c r="T1200" s="8"/>
      <c r="U1200" s="8"/>
      <c r="V1200" s="8"/>
      <c r="W1200" s="8"/>
      <c r="X1200" s="8"/>
      <c r="Y1200" s="5" t="s">
        <v>4093</v>
      </c>
      <c r="Z1200" s="10" t="str">
        <f aca="false">REPLACE(AA1200,SEARCH("M5-",AA1200),LEN(AB1200),AC1200)</f>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AA1200" s="10" t="s">
        <v>7031</v>
      </c>
      <c r="AB1200" s="8" t="str">
        <f aca="false">IF(D1200&lt;&gt;"No hacer",CONCATENATE(A1200,"-",LEFT(C1200),"-",IF(A1199&lt;&gt;A1200,1,IF(C1199=C1200,RIGHT(AB1199)+1,1))))</f>
        <v>M5-NyO-32a-A-5</v>
      </c>
      <c r="AC1200" s="8" t="str">
        <f aca="false">CONCATENATE(AB1200,"-BR")</f>
        <v>M5-NyO-32a-A-5-BR</v>
      </c>
      <c r="AD1200" s="5"/>
      <c r="AE1200" s="5" t="s">
        <v>351</v>
      </c>
      <c r="AF1200" s="5"/>
    </row>
    <row r="1201" customFormat="false" ht="75" hidden="false" customHeight="true" outlineLevel="0" collapsed="false">
      <c r="A1201" s="5" t="s">
        <v>7032</v>
      </c>
      <c r="B1201" s="6" t="s">
        <v>7033</v>
      </c>
      <c r="C1201" s="5" t="s">
        <v>34</v>
      </c>
      <c r="D1201" s="5" t="s">
        <v>35</v>
      </c>
      <c r="E1201" s="5"/>
      <c r="F1201" s="6" t="s">
        <v>7034</v>
      </c>
      <c r="G1201" s="6"/>
      <c r="H1201" s="6"/>
      <c r="I1201" s="5" t="s">
        <v>38</v>
      </c>
      <c r="J1201" s="5" t="s">
        <v>297</v>
      </c>
      <c r="K1201" s="7" t="s">
        <v>7035</v>
      </c>
      <c r="L1201" s="6" t="s">
        <v>7036</v>
      </c>
      <c r="M1201" s="5" t="s">
        <v>41</v>
      </c>
      <c r="N1201" s="8" t="s">
        <v>7037</v>
      </c>
      <c r="O1201" s="8" t="s">
        <v>7038</v>
      </c>
      <c r="P1201" s="8"/>
      <c r="Q1201" s="5"/>
      <c r="R1201" s="8"/>
      <c r="S1201" s="8"/>
      <c r="T1201" s="8"/>
      <c r="U1201" s="8"/>
      <c r="V1201" s="8"/>
      <c r="W1201" s="8"/>
      <c r="X1201" s="8"/>
      <c r="Y1201" s="5" t="s">
        <v>4093</v>
      </c>
      <c r="Z1201" s="10" t="str">
        <f aca="false">REPLACE(AA1201,SEARCH("M5-",AA1201),LEN(AB1201),AC1201)</f>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1" s="10" t="s">
        <v>7039</v>
      </c>
      <c r="AB1201" s="8" t="str">
        <f aca="false">IF(D1201&lt;&gt;"No hacer",CONCATENATE(A1201,"-",LEFT(C1201),"-",IF(A1200&lt;&gt;A1201,1,IF(C1200=C1201,RIGHT(AB1200)+1,1))))</f>
        <v>M5-NyO-33a-I-1</v>
      </c>
      <c r="AC1201" s="8" t="str">
        <f aca="false">CONCATENATE(AB1201,"-BR")</f>
        <v>M5-NyO-33a-I-1-BR</v>
      </c>
      <c r="AD1201" s="5"/>
      <c r="AE1201" s="5" t="s">
        <v>351</v>
      </c>
      <c r="AF1201" s="5"/>
    </row>
    <row r="1202" customFormat="false" ht="75" hidden="false" customHeight="true" outlineLevel="0" collapsed="false">
      <c r="A1202" s="5" t="s">
        <v>7032</v>
      </c>
      <c r="B1202" s="6" t="s">
        <v>7033</v>
      </c>
      <c r="C1202" s="5" t="s">
        <v>48</v>
      </c>
      <c r="D1202" s="5" t="s">
        <v>35</v>
      </c>
      <c r="E1202" s="5"/>
      <c r="F1202" s="6" t="s">
        <v>7040</v>
      </c>
      <c r="G1202" s="6"/>
      <c r="H1202" s="6"/>
      <c r="I1202" s="5" t="s">
        <v>38</v>
      </c>
      <c r="J1202" s="5" t="s">
        <v>52</v>
      </c>
      <c r="K1202" s="7" t="s">
        <v>7041</v>
      </c>
      <c r="L1202" s="6" t="s">
        <v>7042</v>
      </c>
      <c r="M1202" s="5" t="s">
        <v>41</v>
      </c>
      <c r="N1202" s="8" t="s">
        <v>7037</v>
      </c>
      <c r="O1202" s="8" t="s">
        <v>7038</v>
      </c>
      <c r="P1202" s="8"/>
      <c r="Q1202" s="5"/>
      <c r="R1202" s="8"/>
      <c r="S1202" s="8"/>
      <c r="T1202" s="8"/>
      <c r="U1202" s="8"/>
      <c r="V1202" s="8"/>
      <c r="W1202" s="8"/>
      <c r="X1202" s="8"/>
      <c r="Y1202" s="5" t="s">
        <v>4093</v>
      </c>
      <c r="Z1202" s="10" t="str">
        <f aca="false">REPLACE(AA1202,SEARCH("M5-",AA1202),LEN(AB1202),AC1202)</f>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AA1202" s="10" t="s">
        <v>7043</v>
      </c>
      <c r="AB1202" s="8" t="str">
        <f aca="false">IF(D1202&lt;&gt;"No hacer",CONCATENATE(A1202,"-",LEFT(C1202),"-",IF(A1201&lt;&gt;A1202,1,IF(C1201=C1202,RIGHT(AB1201)+1,1))))</f>
        <v>M5-NyO-33a-E-1</v>
      </c>
      <c r="AC1202" s="8" t="str">
        <f aca="false">CONCATENATE(AB1202,"-BR")</f>
        <v>M5-NyO-33a-E-1-BR</v>
      </c>
      <c r="AD1202" s="5"/>
      <c r="AE1202" s="5" t="s">
        <v>351</v>
      </c>
      <c r="AF1202" s="5"/>
    </row>
    <row r="1203" customFormat="false" ht="75" hidden="false" customHeight="true" outlineLevel="0" collapsed="false">
      <c r="A1203" s="5" t="s">
        <v>7032</v>
      </c>
      <c r="B1203" s="6" t="s">
        <v>7033</v>
      </c>
      <c r="C1203" s="5" t="s">
        <v>58</v>
      </c>
      <c r="D1203" s="5" t="s">
        <v>35</v>
      </c>
      <c r="E1203" s="5"/>
      <c r="F1203" s="6" t="s">
        <v>7044</v>
      </c>
      <c r="G1203" s="6"/>
      <c r="H1203" s="6"/>
      <c r="I1203" s="5" t="s">
        <v>38</v>
      </c>
      <c r="J1203" s="5" t="s">
        <v>52</v>
      </c>
      <c r="K1203" s="7" t="s">
        <v>7045</v>
      </c>
      <c r="L1203" s="6" t="s">
        <v>7042</v>
      </c>
      <c r="M1203" s="5" t="s">
        <v>63</v>
      </c>
      <c r="N1203" s="8"/>
      <c r="O1203" s="8"/>
      <c r="P1203" s="8"/>
      <c r="Q1203" s="5"/>
      <c r="R1203" s="6"/>
      <c r="S1203" s="6" t="s">
        <v>7046</v>
      </c>
      <c r="T1203" s="8" t="s">
        <v>7047</v>
      </c>
      <c r="U1203" s="8" t="s">
        <v>7048</v>
      </c>
      <c r="V1203" s="8" t="s">
        <v>7049</v>
      </c>
      <c r="W1203" s="8"/>
      <c r="X1203" s="8"/>
      <c r="Y1203" s="5" t="s">
        <v>4093</v>
      </c>
      <c r="Z1203" s="10" t="str">
        <f aca="false">REPLACE(AA1203,SEARCH("M5-",AA1203),LEN(AB1203),AC1203)</f>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AA1203" s="10" t="s">
        <v>7050</v>
      </c>
      <c r="AB1203" s="8" t="str">
        <f aca="false">IF(D1203&lt;&gt;"No hacer",CONCATENATE(A1203,"-",LEFT(C1203),"-",IF(A1202&lt;&gt;A1203,1,IF(C1202=C1203,RIGHT(AB1202)+1,1))))</f>
        <v>M5-NyO-33a-A-1</v>
      </c>
      <c r="AC1203" s="8" t="str">
        <f aca="false">CONCATENATE(AB1203,"-BR")</f>
        <v>M5-NyO-33a-A-1-BR</v>
      </c>
      <c r="AD1203" s="5"/>
      <c r="AE1203" s="5" t="s">
        <v>351</v>
      </c>
      <c r="AF1203" s="5"/>
    </row>
    <row r="1204" customFormat="false" ht="75" hidden="false" customHeight="true" outlineLevel="0" collapsed="false">
      <c r="A1204" s="5" t="s">
        <v>7032</v>
      </c>
      <c r="B1204" s="6" t="s">
        <v>7033</v>
      </c>
      <c r="C1204" s="5" t="s">
        <v>58</v>
      </c>
      <c r="D1204" s="5" t="s">
        <v>35</v>
      </c>
      <c r="E1204" s="5"/>
      <c r="F1204" s="6" t="s">
        <v>7051</v>
      </c>
      <c r="G1204" s="6"/>
      <c r="H1204" s="6"/>
      <c r="I1204" s="5" t="s">
        <v>38</v>
      </c>
      <c r="J1204" s="5" t="s">
        <v>52</v>
      </c>
      <c r="K1204" s="7" t="s">
        <v>7052</v>
      </c>
      <c r="L1204" s="6" t="s">
        <v>7042</v>
      </c>
      <c r="M1204" s="5" t="s">
        <v>63</v>
      </c>
      <c r="N1204" s="8"/>
      <c r="O1204" s="8"/>
      <c r="P1204" s="8"/>
      <c r="Q1204" s="5"/>
      <c r="R1204" s="6"/>
      <c r="S1204" s="6" t="s">
        <v>7053</v>
      </c>
      <c r="T1204" s="8" t="s">
        <v>7054</v>
      </c>
      <c r="U1204" s="6" t="s">
        <v>7055</v>
      </c>
      <c r="V1204" s="6" t="s">
        <v>7056</v>
      </c>
      <c r="W1204" s="8"/>
      <c r="X1204" s="8"/>
      <c r="Y1204" s="5" t="s">
        <v>4093</v>
      </c>
      <c r="Z1204" s="10" t="str">
        <f aca="false">REPLACE(AA1204,SEARCH("M5-",AA1204),LEN(AB1204),AC1204)</f>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AA1204" s="10" t="s">
        <v>7057</v>
      </c>
      <c r="AB1204" s="8" t="str">
        <f aca="false">IF(D1204&lt;&gt;"No hacer",CONCATENATE(A1204,"-",LEFT(C1204),"-",IF(A1203&lt;&gt;A1204,1,IF(C1203=C1204,RIGHT(AB1203)+1,1))))</f>
        <v>M5-NyO-33a-A-2</v>
      </c>
      <c r="AC1204" s="8" t="str">
        <f aca="false">CONCATENATE(AB1204,"-BR")</f>
        <v>M5-NyO-33a-A-2-BR</v>
      </c>
      <c r="AD1204" s="5"/>
      <c r="AE1204" s="5" t="s">
        <v>351</v>
      </c>
      <c r="AF1204" s="5"/>
    </row>
    <row r="1205" customFormat="false" ht="75" hidden="false" customHeight="true" outlineLevel="0" collapsed="false">
      <c r="A1205" s="5" t="s">
        <v>7032</v>
      </c>
      <c r="B1205" s="6" t="s">
        <v>7033</v>
      </c>
      <c r="C1205" s="5" t="s">
        <v>58</v>
      </c>
      <c r="D1205" s="5" t="s">
        <v>35</v>
      </c>
      <c r="E1205" s="5"/>
      <c r="F1205" s="6" t="s">
        <v>7058</v>
      </c>
      <c r="G1205" s="6"/>
      <c r="H1205" s="6"/>
      <c r="I1205" s="5" t="s">
        <v>38</v>
      </c>
      <c r="J1205" s="5" t="s">
        <v>52</v>
      </c>
      <c r="K1205" s="7" t="s">
        <v>7059</v>
      </c>
      <c r="L1205" s="6" t="s">
        <v>7042</v>
      </c>
      <c r="M1205" s="5" t="s">
        <v>63</v>
      </c>
      <c r="N1205" s="8"/>
      <c r="O1205" s="8"/>
      <c r="P1205" s="8"/>
      <c r="Q1205" s="5"/>
      <c r="R1205" s="6"/>
      <c r="S1205" s="6" t="s">
        <v>7060</v>
      </c>
      <c r="T1205" s="8" t="s">
        <v>7061</v>
      </c>
      <c r="U1205" s="6" t="s">
        <v>7062</v>
      </c>
      <c r="V1205" s="6" t="s">
        <v>7063</v>
      </c>
      <c r="W1205" s="8"/>
      <c r="X1205" s="8"/>
      <c r="Y1205" s="5" t="s">
        <v>4093</v>
      </c>
      <c r="Z1205" s="10" t="str">
        <f aca="false">REPLACE(AA1205,SEARCH("M5-",AA1205),LEN(AB1205),AC1205)</f>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AA1205" s="10" t="s">
        <v>7064</v>
      </c>
      <c r="AB1205" s="8" t="str">
        <f aca="false">IF(D1205&lt;&gt;"No hacer",CONCATENATE(A1205,"-",LEFT(C1205),"-",IF(A1204&lt;&gt;A1205,1,IF(C1204=C1205,RIGHT(AB1204)+1,1))))</f>
        <v>M5-NyO-33a-A-3</v>
      </c>
      <c r="AC1205" s="8" t="str">
        <f aca="false">CONCATENATE(AB1205,"-BR")</f>
        <v>M5-NyO-33a-A-3-BR</v>
      </c>
      <c r="AD1205" s="5"/>
      <c r="AE1205" s="5" t="s">
        <v>351</v>
      </c>
      <c r="AF1205" s="5"/>
    </row>
    <row r="1206" customFormat="false" ht="75" hidden="false" customHeight="true" outlineLevel="0" collapsed="false">
      <c r="A1206" s="5" t="s">
        <v>7032</v>
      </c>
      <c r="B1206" s="6" t="s">
        <v>7033</v>
      </c>
      <c r="C1206" s="5" t="s">
        <v>58</v>
      </c>
      <c r="D1206" s="5" t="s">
        <v>35</v>
      </c>
      <c r="E1206" s="5"/>
      <c r="F1206" s="6" t="s">
        <v>7065</v>
      </c>
      <c r="G1206" s="6"/>
      <c r="H1206" s="6"/>
      <c r="I1206" s="5" t="s">
        <v>38</v>
      </c>
      <c r="J1206" s="5" t="s">
        <v>52</v>
      </c>
      <c r="K1206" s="7" t="s">
        <v>7066</v>
      </c>
      <c r="L1206" s="6" t="s">
        <v>7042</v>
      </c>
      <c r="M1206" s="5" t="s">
        <v>63</v>
      </c>
      <c r="N1206" s="8"/>
      <c r="O1206" s="8"/>
      <c r="P1206" s="8"/>
      <c r="Q1206" s="5"/>
      <c r="R1206" s="6"/>
      <c r="S1206" s="6" t="s">
        <v>7067</v>
      </c>
      <c r="T1206" s="8" t="s">
        <v>7068</v>
      </c>
      <c r="U1206" s="6" t="s">
        <v>7069</v>
      </c>
      <c r="V1206" s="6" t="s">
        <v>7070</v>
      </c>
      <c r="W1206" s="8"/>
      <c r="X1206" s="8"/>
      <c r="Y1206" s="5" t="s">
        <v>4093</v>
      </c>
      <c r="Z1206" s="10" t="str">
        <f aca="false">REPLACE(AA1206,SEARCH("M5-",AA1206),LEN(AB1206),AC1206)</f>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06" s="10" t="s">
        <v>7071</v>
      </c>
      <c r="AB1206" s="8" t="str">
        <f aca="false">IF(D1206&lt;&gt;"No hacer",CONCATENATE(A1206,"-",LEFT(C1206),"-",IF(A1205&lt;&gt;A1206,1,IF(C1205=C1206,RIGHT(AB1205)+1,1))))</f>
        <v>M5-NyO-33a-A-4</v>
      </c>
      <c r="AC1206" s="8" t="str">
        <f aca="false">CONCATENATE(AB1206,"-BR")</f>
        <v>M5-NyO-33a-A-4-BR</v>
      </c>
      <c r="AD1206" s="5"/>
      <c r="AE1206" s="5" t="s">
        <v>351</v>
      </c>
      <c r="AF1206" s="5"/>
    </row>
    <row r="1207" customFormat="false" ht="75" hidden="false" customHeight="true" outlineLevel="0" collapsed="false">
      <c r="A1207" s="5" t="s">
        <v>7032</v>
      </c>
      <c r="B1207" s="6" t="s">
        <v>7033</v>
      </c>
      <c r="C1207" s="5" t="s">
        <v>58</v>
      </c>
      <c r="D1207" s="5" t="s">
        <v>35</v>
      </c>
      <c r="E1207" s="5"/>
      <c r="F1207" s="6" t="s">
        <v>7072</v>
      </c>
      <c r="G1207" s="6"/>
      <c r="H1207" s="6"/>
      <c r="I1207" s="5" t="s">
        <v>38</v>
      </c>
      <c r="J1207" s="5" t="s">
        <v>52</v>
      </c>
      <c r="K1207" s="7" t="s">
        <v>7073</v>
      </c>
      <c r="L1207" s="6" t="s">
        <v>7042</v>
      </c>
      <c r="M1207" s="5" t="s">
        <v>63</v>
      </c>
      <c r="N1207" s="8"/>
      <c r="O1207" s="8"/>
      <c r="P1207" s="8"/>
      <c r="Q1207" s="5"/>
      <c r="R1207" s="6"/>
      <c r="S1207" s="6" t="s">
        <v>7074</v>
      </c>
      <c r="T1207" s="8" t="s">
        <v>7075</v>
      </c>
      <c r="U1207" s="6" t="s">
        <v>7076</v>
      </c>
      <c r="V1207" s="6" t="s">
        <v>7077</v>
      </c>
      <c r="W1207" s="8"/>
      <c r="X1207" s="8"/>
      <c r="Y1207" s="5" t="s">
        <v>4093</v>
      </c>
      <c r="Z1207" s="10" t="str">
        <f aca="false">REPLACE(AA1207,SEARCH("M5-",AA1207),LEN(AB1207),AC1207)</f>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AA1207" s="10" t="s">
        <v>7078</v>
      </c>
      <c r="AB1207" s="8" t="str">
        <f aca="false">IF(D1207&lt;&gt;"No hacer",CONCATENATE(A1207,"-",LEFT(C1207),"-",IF(A1206&lt;&gt;A1207,1,IF(C1206=C1207,RIGHT(AB1206)+1,1))))</f>
        <v>M5-NyO-33a-A-5</v>
      </c>
      <c r="AC1207" s="8" t="str">
        <f aca="false">CONCATENATE(AB1207,"-BR")</f>
        <v>M5-NyO-33a-A-5-BR</v>
      </c>
      <c r="AD1207" s="5"/>
      <c r="AE1207" s="5" t="s">
        <v>351</v>
      </c>
      <c r="AF1207" s="5"/>
    </row>
    <row r="1208" customFormat="false" ht="75" hidden="false" customHeight="true" outlineLevel="0" collapsed="false">
      <c r="A1208" s="5" t="s">
        <v>7079</v>
      </c>
      <c r="B1208" s="6" t="s">
        <v>7080</v>
      </c>
      <c r="C1208" s="5" t="s">
        <v>34</v>
      </c>
      <c r="D1208" s="5" t="s">
        <v>35</v>
      </c>
      <c r="E1208" s="5"/>
      <c r="F1208" s="6" t="s">
        <v>7081</v>
      </c>
      <c r="G1208" s="6"/>
      <c r="H1208" s="6"/>
      <c r="I1208" s="5" t="s">
        <v>38</v>
      </c>
      <c r="J1208" s="5" t="s">
        <v>297</v>
      </c>
      <c r="K1208" s="6" t="s">
        <v>7082</v>
      </c>
      <c r="L1208" s="6" t="s">
        <v>7083</v>
      </c>
      <c r="M1208" s="5" t="s">
        <v>41</v>
      </c>
      <c r="N1208" s="8" t="s">
        <v>7084</v>
      </c>
      <c r="O1208" s="8" t="s">
        <v>7085</v>
      </c>
      <c r="P1208" s="8"/>
      <c r="Q1208" s="5"/>
      <c r="R1208" s="8"/>
      <c r="S1208" s="8"/>
      <c r="T1208" s="8"/>
      <c r="U1208" s="8"/>
      <c r="V1208" s="8"/>
      <c r="W1208" s="8"/>
      <c r="X1208" s="8"/>
      <c r="Y1208" s="5" t="s">
        <v>4093</v>
      </c>
      <c r="Z1208" s="10" t="str">
        <f aca="false">REPLACE(AA1208,SEARCH("M5-",AA1208),LEN(AB1208),AC1208)</f>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AA1208" s="10" t="s">
        <v>7086</v>
      </c>
      <c r="AB1208" s="8" t="str">
        <f aca="false">IF(D1208&lt;&gt;"No hacer",CONCATENATE(A1208,"-",LEFT(C1208),"-",IF(A1207&lt;&gt;A1208,1,IF(C1207=C1208,RIGHT(AB1207)+1,1))))</f>
        <v>M5-NyO-33b-I-1</v>
      </c>
      <c r="AC1208" s="8" t="str">
        <f aca="false">CONCATENATE(AB1208,"-BR")</f>
        <v>M5-NyO-33b-I-1-BR</v>
      </c>
      <c r="AD1208" s="5"/>
      <c r="AE1208" s="5" t="s">
        <v>351</v>
      </c>
      <c r="AF1208" s="5"/>
    </row>
    <row r="1209" customFormat="false" ht="75" hidden="false" customHeight="true" outlineLevel="0" collapsed="false">
      <c r="A1209" s="5" t="s">
        <v>7079</v>
      </c>
      <c r="B1209" s="6" t="s">
        <v>7080</v>
      </c>
      <c r="C1209" s="5" t="s">
        <v>48</v>
      </c>
      <c r="D1209" s="5" t="s">
        <v>35</v>
      </c>
      <c r="E1209" s="5"/>
      <c r="F1209" s="6" t="s">
        <v>7087</v>
      </c>
      <c r="G1209" s="6"/>
      <c r="H1209" s="6"/>
      <c r="I1209" s="5" t="s">
        <v>38</v>
      </c>
      <c r="J1209" s="5" t="s">
        <v>52</v>
      </c>
      <c r="K1209" s="6" t="s">
        <v>7088</v>
      </c>
      <c r="L1209" s="6" t="s">
        <v>7089</v>
      </c>
      <c r="M1209" s="5" t="s">
        <v>41</v>
      </c>
      <c r="N1209" s="8" t="s">
        <v>7084</v>
      </c>
      <c r="O1209" s="8" t="s">
        <v>7085</v>
      </c>
      <c r="P1209" s="8"/>
      <c r="Q1209" s="5"/>
      <c r="R1209" s="8"/>
      <c r="S1209" s="8"/>
      <c r="T1209" s="8"/>
      <c r="U1209" s="8"/>
      <c r="V1209" s="8"/>
      <c r="W1209" s="8"/>
      <c r="X1209" s="8"/>
      <c r="Y1209" s="5" t="s">
        <v>4093</v>
      </c>
      <c r="Z1209" s="10" t="str">
        <f aca="false">REPLACE(AA1209,SEARCH("M5-",AA1209),LEN(AB1209),AC1209)</f>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AA1209" s="10" t="s">
        <v>7090</v>
      </c>
      <c r="AB1209" s="8" t="str">
        <f aca="false">IF(D1209&lt;&gt;"No hacer",CONCATENATE(A1209,"-",LEFT(C1209),"-",IF(A1208&lt;&gt;A1209,1,IF(C1208=C1209,RIGHT(AB1208)+1,1))))</f>
        <v>M5-NyO-33b-E-1</v>
      </c>
      <c r="AC1209" s="8" t="str">
        <f aca="false">CONCATENATE(AB1209,"-BR")</f>
        <v>M5-NyO-33b-E-1-BR</v>
      </c>
      <c r="AD1209" s="5"/>
      <c r="AE1209" s="5" t="s">
        <v>351</v>
      </c>
      <c r="AF1209" s="5"/>
    </row>
    <row r="1210" customFormat="false" ht="75" hidden="false" customHeight="true" outlineLevel="0" collapsed="false">
      <c r="A1210" s="5" t="s">
        <v>7079</v>
      </c>
      <c r="B1210" s="6" t="s">
        <v>7080</v>
      </c>
      <c r="C1210" s="5" t="s">
        <v>58</v>
      </c>
      <c r="D1210" s="5" t="s">
        <v>35</v>
      </c>
      <c r="E1210" s="5"/>
      <c r="F1210" s="6" t="s">
        <v>7091</v>
      </c>
      <c r="G1210" s="6"/>
      <c r="H1210" s="6"/>
      <c r="I1210" s="5" t="s">
        <v>38</v>
      </c>
      <c r="J1210" s="5" t="s">
        <v>52</v>
      </c>
      <c r="K1210" s="7" t="s">
        <v>7092</v>
      </c>
      <c r="L1210" s="6" t="s">
        <v>7089</v>
      </c>
      <c r="M1210" s="5" t="s">
        <v>63</v>
      </c>
      <c r="N1210" s="8"/>
      <c r="O1210" s="8"/>
      <c r="P1210" s="8"/>
      <c r="Q1210" s="5"/>
      <c r="R1210" s="6"/>
      <c r="S1210" s="6" t="s">
        <v>7093</v>
      </c>
      <c r="T1210" s="8" t="s">
        <v>7094</v>
      </c>
      <c r="U1210" s="6" t="s">
        <v>7095</v>
      </c>
      <c r="V1210" s="6" t="s">
        <v>7096</v>
      </c>
      <c r="W1210" s="6"/>
      <c r="X1210" s="8"/>
      <c r="Y1210" s="5" t="s">
        <v>4093</v>
      </c>
      <c r="Z1210" s="10" t="str">
        <f aca="false">REPLACE(AA1210,SEARCH("M5-",AA1210),LEN(AB1210),AC1210)</f>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AA1210" s="10" t="s">
        <v>7097</v>
      </c>
      <c r="AB1210" s="8" t="str">
        <f aca="false">IF(D1210&lt;&gt;"No hacer",CONCATENATE(A1210,"-",LEFT(C1210),"-",IF(A1209&lt;&gt;A1210,1,IF(C1209=C1210,RIGHT(AB1209)+1,1))))</f>
        <v>M5-NyO-33b-A-1</v>
      </c>
      <c r="AC1210" s="8" t="str">
        <f aca="false">CONCATENATE(AB1210,"-BR")</f>
        <v>M5-NyO-33b-A-1-BR</v>
      </c>
      <c r="AD1210" s="5"/>
      <c r="AE1210" s="5" t="s">
        <v>351</v>
      </c>
      <c r="AF1210" s="5"/>
    </row>
    <row r="1211" customFormat="false" ht="75" hidden="false" customHeight="true" outlineLevel="0" collapsed="false">
      <c r="A1211" s="5" t="s">
        <v>7079</v>
      </c>
      <c r="B1211" s="6" t="s">
        <v>7080</v>
      </c>
      <c r="C1211" s="5" t="s">
        <v>58</v>
      </c>
      <c r="D1211" s="5" t="s">
        <v>35</v>
      </c>
      <c r="E1211" s="5"/>
      <c r="F1211" s="6" t="s">
        <v>7098</v>
      </c>
      <c r="G1211" s="6"/>
      <c r="H1211" s="6"/>
      <c r="I1211" s="5" t="s">
        <v>38</v>
      </c>
      <c r="J1211" s="5" t="s">
        <v>52</v>
      </c>
      <c r="K1211" s="7" t="s">
        <v>7099</v>
      </c>
      <c r="L1211" s="6" t="s">
        <v>7089</v>
      </c>
      <c r="M1211" s="5" t="s">
        <v>63</v>
      </c>
      <c r="N1211" s="8"/>
      <c r="O1211" s="8"/>
      <c r="P1211" s="8"/>
      <c r="Q1211" s="5"/>
      <c r="R1211" s="6"/>
      <c r="S1211" s="6" t="s">
        <v>7100</v>
      </c>
      <c r="T1211" s="8" t="s">
        <v>7101</v>
      </c>
      <c r="U1211" s="6" t="s">
        <v>7102</v>
      </c>
      <c r="V1211" s="6" t="s">
        <v>7103</v>
      </c>
      <c r="W1211" s="6"/>
      <c r="X1211" s="8"/>
      <c r="Y1211" s="5" t="s">
        <v>4093</v>
      </c>
      <c r="Z1211" s="10" t="str">
        <f aca="false">REPLACE(AA1211,SEARCH("M5-",AA1211),LEN(AB1211),AC1211)</f>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AA1211" s="10" t="s">
        <v>7104</v>
      </c>
      <c r="AB1211" s="8" t="str">
        <f aca="false">IF(D1211&lt;&gt;"No hacer",CONCATENATE(A1211,"-",LEFT(C1211),"-",IF(A1210&lt;&gt;A1211,1,IF(C1210=C1211,RIGHT(AB1210)+1,1))))</f>
        <v>M5-NyO-33b-A-2</v>
      </c>
      <c r="AC1211" s="8" t="str">
        <f aca="false">CONCATENATE(AB1211,"-BR")</f>
        <v>M5-NyO-33b-A-2-BR</v>
      </c>
      <c r="AD1211" s="5"/>
      <c r="AE1211" s="5" t="s">
        <v>351</v>
      </c>
      <c r="AF1211" s="5"/>
    </row>
    <row r="1212" customFormat="false" ht="75" hidden="false" customHeight="true" outlineLevel="0" collapsed="false">
      <c r="A1212" s="5" t="s">
        <v>7079</v>
      </c>
      <c r="B1212" s="6" t="s">
        <v>7080</v>
      </c>
      <c r="C1212" s="5" t="s">
        <v>58</v>
      </c>
      <c r="D1212" s="19" t="s">
        <v>35</v>
      </c>
      <c r="E1212" s="19"/>
      <c r="F1212" s="6" t="s">
        <v>7105</v>
      </c>
      <c r="G1212" s="6"/>
      <c r="H1212" s="6"/>
      <c r="I1212" s="5" t="s">
        <v>38</v>
      </c>
      <c r="J1212" s="5" t="s">
        <v>52</v>
      </c>
      <c r="K1212" s="7" t="s">
        <v>7106</v>
      </c>
      <c r="L1212" s="6" t="s">
        <v>7089</v>
      </c>
      <c r="M1212" s="5" t="s">
        <v>63</v>
      </c>
      <c r="N1212" s="8"/>
      <c r="O1212" s="8"/>
      <c r="P1212" s="8"/>
      <c r="Q1212" s="5"/>
      <c r="R1212" s="6"/>
      <c r="S1212" s="6" t="s">
        <v>7107</v>
      </c>
      <c r="T1212" s="8" t="s">
        <v>7108</v>
      </c>
      <c r="U1212" s="6" t="s">
        <v>7109</v>
      </c>
      <c r="V1212" s="6" t="s">
        <v>7110</v>
      </c>
      <c r="W1212" s="6"/>
      <c r="X1212" s="8"/>
      <c r="Y1212" s="5" t="s">
        <v>4093</v>
      </c>
      <c r="Z1212" s="10" t="str">
        <f aca="false">REPLACE(AA1212,SEARCH("M5-",AA1212),LEN(AB1212),AC1212)</f>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AA1212" s="10" t="s">
        <v>7111</v>
      </c>
      <c r="AB1212" s="8" t="str">
        <f aca="false">IF(D1212&lt;&gt;"No hacer",CONCATENATE(A1212,"-",LEFT(C1212),"-",IF(A1211&lt;&gt;A1212,1,IF(C1211=C1212,RIGHT(AB1211)+1,1))))</f>
        <v>M5-NyO-33b-A-3</v>
      </c>
      <c r="AC1212" s="8" t="str">
        <f aca="false">CONCATENATE(AB1212,"-BR")</f>
        <v>M5-NyO-33b-A-3-BR</v>
      </c>
      <c r="AD1212" s="5"/>
      <c r="AE1212" s="5" t="s">
        <v>351</v>
      </c>
      <c r="AF1212" s="5"/>
    </row>
    <row r="1213" customFormat="false" ht="75" hidden="false" customHeight="true" outlineLevel="0" collapsed="false">
      <c r="A1213" s="5" t="s">
        <v>7079</v>
      </c>
      <c r="B1213" s="6" t="s">
        <v>7080</v>
      </c>
      <c r="C1213" s="5" t="s">
        <v>58</v>
      </c>
      <c r="D1213" s="5" t="s">
        <v>35</v>
      </c>
      <c r="E1213" s="16"/>
      <c r="F1213" s="6" t="s">
        <v>7112</v>
      </c>
      <c r="G1213" s="6"/>
      <c r="H1213" s="6"/>
      <c r="I1213" s="5" t="s">
        <v>38</v>
      </c>
      <c r="J1213" s="5" t="s">
        <v>52</v>
      </c>
      <c r="K1213" s="7" t="s">
        <v>7113</v>
      </c>
      <c r="L1213" s="6" t="s">
        <v>7089</v>
      </c>
      <c r="M1213" s="5" t="s">
        <v>63</v>
      </c>
      <c r="N1213" s="8"/>
      <c r="O1213" s="8"/>
      <c r="P1213" s="8"/>
      <c r="Q1213" s="5"/>
      <c r="R1213" s="6"/>
      <c r="S1213" s="6" t="s">
        <v>7114</v>
      </c>
      <c r="T1213" s="8" t="s">
        <v>7115</v>
      </c>
      <c r="U1213" s="6" t="s">
        <v>7116</v>
      </c>
      <c r="V1213" s="6" t="s">
        <v>7117</v>
      </c>
      <c r="W1213" s="6"/>
      <c r="X1213" s="8"/>
      <c r="Y1213" s="5" t="s">
        <v>4093</v>
      </c>
      <c r="Z1213" s="10" t="str">
        <f aca="false">REPLACE(AA1213,SEARCH("M5-",AA1213),LEN(AB1213),AC1213)</f>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AA1213" s="10" t="s">
        <v>7118</v>
      </c>
      <c r="AB1213" s="8" t="str">
        <f aca="false">IF(D1213&lt;&gt;"No hacer",CONCATENATE(A1213,"-",LEFT(C1213),"-",IF(A1212&lt;&gt;A1213,1,IF(C1212=C1213,RIGHT(AB1212)+1,1))))</f>
        <v>M5-NyO-33b-A-4</v>
      </c>
      <c r="AC1213" s="8" t="str">
        <f aca="false">CONCATENATE(AB1213,"-BR")</f>
        <v>M5-NyO-33b-A-4-BR</v>
      </c>
      <c r="AD1213" s="5"/>
      <c r="AE1213" s="5" t="s">
        <v>351</v>
      </c>
      <c r="AF1213" s="5"/>
    </row>
    <row r="1214" customFormat="false" ht="75" hidden="false" customHeight="true" outlineLevel="0" collapsed="false">
      <c r="A1214" s="5" t="s">
        <v>7079</v>
      </c>
      <c r="B1214" s="6" t="s">
        <v>7080</v>
      </c>
      <c r="C1214" s="5" t="s">
        <v>58</v>
      </c>
      <c r="D1214" s="5" t="s">
        <v>35</v>
      </c>
      <c r="E1214" s="5"/>
      <c r="F1214" s="6" t="s">
        <v>7119</v>
      </c>
      <c r="G1214" s="6"/>
      <c r="H1214" s="6"/>
      <c r="I1214" s="5" t="s">
        <v>38</v>
      </c>
      <c r="J1214" s="5" t="s">
        <v>52</v>
      </c>
      <c r="K1214" s="7" t="s">
        <v>7120</v>
      </c>
      <c r="L1214" s="6" t="s">
        <v>7089</v>
      </c>
      <c r="M1214" s="5" t="s">
        <v>63</v>
      </c>
      <c r="N1214" s="8"/>
      <c r="O1214" s="8"/>
      <c r="P1214" s="8"/>
      <c r="Q1214" s="5"/>
      <c r="R1214" s="6"/>
      <c r="S1214" s="6" t="s">
        <v>7121</v>
      </c>
      <c r="T1214" s="8" t="s">
        <v>7122</v>
      </c>
      <c r="U1214" s="6" t="s">
        <v>7123</v>
      </c>
      <c r="V1214" s="6" t="s">
        <v>7124</v>
      </c>
      <c r="W1214" s="6"/>
      <c r="X1214" s="8"/>
      <c r="Y1214" s="5" t="s">
        <v>4093</v>
      </c>
      <c r="Z1214" s="10" t="str">
        <f aca="false">REPLACE(AA1214,SEARCH("M5-",AA1214),LEN(AB1214),AC1214)</f>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AA1214" s="10" t="s">
        <v>7125</v>
      </c>
      <c r="AB1214" s="8" t="str">
        <f aca="false">IF(D1214&lt;&gt;"No hacer",CONCATENATE(A1214,"-",LEFT(C1214),"-",IF(A1213&lt;&gt;A1214,1,IF(C1213=C1214,RIGHT(AB1213)+1,1))))</f>
        <v>M5-NyO-33b-A-5</v>
      </c>
      <c r="AC1214" s="8" t="str">
        <f aca="false">CONCATENATE(AB1214,"-BR")</f>
        <v>M5-NyO-33b-A-5-BR</v>
      </c>
      <c r="AD1214" s="5"/>
      <c r="AE1214" s="5" t="s">
        <v>351</v>
      </c>
      <c r="AF1214" s="5"/>
    </row>
    <row r="1215" customFormat="false" ht="75" hidden="false" customHeight="true" outlineLevel="0" collapsed="false">
      <c r="A1215" s="5" t="s">
        <v>7126</v>
      </c>
      <c r="B1215" s="6" t="s">
        <v>7127</v>
      </c>
      <c r="C1215" s="5" t="s">
        <v>34</v>
      </c>
      <c r="D1215" s="5" t="s">
        <v>35</v>
      </c>
      <c r="E1215" s="5"/>
      <c r="F1215" s="6" t="s">
        <v>7128</v>
      </c>
      <c r="G1215" s="6"/>
      <c r="H1215" s="6"/>
      <c r="I1215" s="5" t="s">
        <v>38</v>
      </c>
      <c r="J1215" s="5" t="s">
        <v>39</v>
      </c>
      <c r="K1215" s="6" t="s">
        <v>7129</v>
      </c>
      <c r="L1215" s="6" t="s">
        <v>7130</v>
      </c>
      <c r="M1215" s="5" t="s">
        <v>41</v>
      </c>
      <c r="N1215" s="7" t="s">
        <v>4091</v>
      </c>
      <c r="O1215" s="7" t="s">
        <v>7131</v>
      </c>
      <c r="P1215" s="8"/>
      <c r="Q1215" s="5"/>
      <c r="R1215" s="6"/>
      <c r="S1215" s="6"/>
      <c r="T1215" s="8"/>
      <c r="U1215" s="6"/>
      <c r="V1215" s="6"/>
      <c r="W1215" s="6"/>
      <c r="X1215" s="8"/>
      <c r="Y1215" s="5" t="s">
        <v>4093</v>
      </c>
      <c r="Z1215" s="10" t="str">
        <f aca="false">REPLACE(AA1215,SEARCH("M5-",AA1215),LEN(AB1215),AC1215)</f>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15" s="10" t="s">
        <v>7132</v>
      </c>
      <c r="AB1215" s="8" t="str">
        <f aca="false">IF(D1215&lt;&gt;"No hacer",CONCATENATE(A1215,"-",LEFT(C1215),"-",IF(A1214&lt;&gt;A1215,1,IF(C1214=C1215,RIGHT(AB1214)+1,1))))</f>
        <v>M5-NyO-46a-I-1</v>
      </c>
      <c r="AC1215" s="8" t="str">
        <f aca="false">CONCATENATE(AB1215,"-BR")</f>
        <v>M5-NyO-46a-I-1-BR</v>
      </c>
      <c r="AD1215" s="5"/>
      <c r="AE1215" s="5" t="s">
        <v>351</v>
      </c>
      <c r="AF1215" s="5"/>
    </row>
    <row r="1216" customFormat="false" ht="75" hidden="false" customHeight="true" outlineLevel="0" collapsed="false">
      <c r="A1216" s="5" t="s">
        <v>7126</v>
      </c>
      <c r="B1216" s="6" t="s">
        <v>7127</v>
      </c>
      <c r="C1216" s="5" t="s">
        <v>48</v>
      </c>
      <c r="D1216" s="5" t="s">
        <v>35</v>
      </c>
      <c r="E1216" s="5"/>
      <c r="F1216" s="6" t="s">
        <v>7133</v>
      </c>
      <c r="G1216" s="6"/>
      <c r="H1216" s="6"/>
      <c r="I1216" s="5" t="s">
        <v>38</v>
      </c>
      <c r="J1216" s="5" t="s">
        <v>592</v>
      </c>
      <c r="K1216" s="10" t="s">
        <v>7134</v>
      </c>
      <c r="L1216" s="10" t="s">
        <v>7135</v>
      </c>
      <c r="M1216" s="5" t="s">
        <v>41</v>
      </c>
      <c r="N1216" s="7" t="s">
        <v>4091</v>
      </c>
      <c r="O1216" s="7" t="s">
        <v>7131</v>
      </c>
      <c r="P1216" s="8"/>
      <c r="Q1216" s="5"/>
      <c r="R1216" s="6"/>
      <c r="S1216" s="6"/>
      <c r="T1216" s="8"/>
      <c r="U1216" s="6"/>
      <c r="V1216" s="6"/>
      <c r="W1216" s="6"/>
      <c r="X1216" s="8"/>
      <c r="Y1216" s="5" t="s">
        <v>4093</v>
      </c>
      <c r="Z1216" s="10" t="str">
        <f aca="false">REPLACE(AA1216,SEARCH("M5-",AA1216),LEN(AB1216),AC1216)</f>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16" s="10" t="s">
        <v>7136</v>
      </c>
      <c r="AB1216" s="8" t="str">
        <f aca="false">IF(D1216&lt;&gt;"No hacer",CONCATENATE(A1216,"-",LEFT(C1216),"-",IF(A1215&lt;&gt;A1216,1,IF(C1215=C1216,RIGHT(AB1215)+1,1))))</f>
        <v>M5-NyO-46a-E-1</v>
      </c>
      <c r="AC1216" s="8" t="str">
        <f aca="false">CONCATENATE(AB1216,"-BR")</f>
        <v>M5-NyO-46a-E-1-BR</v>
      </c>
      <c r="AD1216" s="5"/>
      <c r="AE1216" s="5" t="s">
        <v>351</v>
      </c>
      <c r="AF1216" s="5"/>
    </row>
    <row r="1217" customFormat="false" ht="75" hidden="false" customHeight="true" outlineLevel="0" collapsed="false">
      <c r="A1217" s="5" t="s">
        <v>7126</v>
      </c>
      <c r="B1217" s="6" t="s">
        <v>7127</v>
      </c>
      <c r="C1217" s="5" t="s">
        <v>48</v>
      </c>
      <c r="D1217" s="5" t="s">
        <v>35</v>
      </c>
      <c r="E1217" s="5"/>
      <c r="F1217" s="6" t="s">
        <v>7137</v>
      </c>
      <c r="G1217" s="6"/>
      <c r="H1217" s="6"/>
      <c r="I1217" s="5" t="s">
        <v>38</v>
      </c>
      <c r="J1217" s="5" t="s">
        <v>592</v>
      </c>
      <c r="K1217" s="10" t="s">
        <v>7138</v>
      </c>
      <c r="L1217" s="10" t="s">
        <v>7139</v>
      </c>
      <c r="M1217" s="5" t="s">
        <v>41</v>
      </c>
      <c r="N1217" s="7" t="s">
        <v>4091</v>
      </c>
      <c r="O1217" s="7" t="s">
        <v>7131</v>
      </c>
      <c r="P1217" s="8"/>
      <c r="Q1217" s="5"/>
      <c r="R1217" s="6"/>
      <c r="S1217" s="6"/>
      <c r="T1217" s="8"/>
      <c r="U1217" s="6"/>
      <c r="V1217" s="6"/>
      <c r="W1217" s="6"/>
      <c r="X1217" s="8"/>
      <c r="Y1217" s="5" t="s">
        <v>4093</v>
      </c>
      <c r="Z1217" s="10" t="str">
        <f aca="false">REPLACE(AA1217,SEARCH("M5-",AA1217),LEN(AB1217),AC1217)</f>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17" s="10" t="s">
        <v>7140</v>
      </c>
      <c r="AB1217" s="8" t="str">
        <f aca="false">IF(D1217&lt;&gt;"No hacer",CONCATENATE(A1217,"-",LEFT(C1217),"-",IF(A1216&lt;&gt;A1217,1,IF(C1216=C1217,RIGHT(AB1216)+1,1))))</f>
        <v>M5-NyO-46a-E-2</v>
      </c>
      <c r="AC1217" s="8" t="str">
        <f aca="false">CONCATENATE(AB1217,"-BR")</f>
        <v>M5-NyO-46a-E-2-BR</v>
      </c>
      <c r="AD1217" s="5"/>
      <c r="AE1217" s="5" t="s">
        <v>351</v>
      </c>
      <c r="AF1217" s="5"/>
    </row>
    <row r="1218" customFormat="false" ht="75" hidden="false" customHeight="true" outlineLevel="0" collapsed="false">
      <c r="A1218" s="5" t="s">
        <v>7126</v>
      </c>
      <c r="B1218" s="6" t="s">
        <v>7127</v>
      </c>
      <c r="C1218" s="5" t="s">
        <v>48</v>
      </c>
      <c r="D1218" s="5" t="s">
        <v>35</v>
      </c>
      <c r="E1218" s="5"/>
      <c r="F1218" s="6" t="s">
        <v>4107</v>
      </c>
      <c r="G1218" s="6"/>
      <c r="H1218" s="6"/>
      <c r="I1218" s="5" t="s">
        <v>38</v>
      </c>
      <c r="J1218" s="5" t="s">
        <v>592</v>
      </c>
      <c r="K1218" s="10" t="s">
        <v>7141</v>
      </c>
      <c r="L1218" s="10" t="s">
        <v>7142</v>
      </c>
      <c r="M1218" s="5" t="s">
        <v>41</v>
      </c>
      <c r="N1218" s="7" t="s">
        <v>4091</v>
      </c>
      <c r="O1218" s="7" t="s">
        <v>7131</v>
      </c>
      <c r="P1218" s="8"/>
      <c r="Q1218" s="5"/>
      <c r="R1218" s="6"/>
      <c r="S1218" s="6"/>
      <c r="T1218" s="8"/>
      <c r="U1218" s="6"/>
      <c r="V1218" s="6"/>
      <c r="W1218" s="6"/>
      <c r="X1218" s="8"/>
      <c r="Y1218" s="5" t="s">
        <v>4093</v>
      </c>
      <c r="Z1218" s="10" t="str">
        <f aca="false">REPLACE(AA1218,SEARCH("M5-",AA1218),LEN(AB1218),AC1218)</f>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18" s="10" t="s">
        <v>7143</v>
      </c>
      <c r="AB1218" s="8" t="str">
        <f aca="false">IF(D1218&lt;&gt;"No hacer",CONCATENATE(A1218,"-",LEFT(C1218),"-",IF(A1217&lt;&gt;A1218,1,IF(C1217=C1218,RIGHT(AB1217)+1,1))))</f>
        <v>M5-NyO-46a-E-3</v>
      </c>
      <c r="AC1218" s="8" t="str">
        <f aca="false">CONCATENATE(AB1218,"-BR")</f>
        <v>M5-NyO-46a-E-3-BR</v>
      </c>
      <c r="AD1218" s="5"/>
      <c r="AE1218" s="5" t="s">
        <v>351</v>
      </c>
      <c r="AF1218" s="5"/>
    </row>
    <row r="1219" customFormat="false" ht="75" hidden="false" customHeight="true" outlineLevel="0" collapsed="false">
      <c r="A1219" s="5" t="s">
        <v>7126</v>
      </c>
      <c r="B1219" s="6" t="s">
        <v>7127</v>
      </c>
      <c r="C1219" s="5" t="s">
        <v>48</v>
      </c>
      <c r="D1219" s="5" t="s">
        <v>35</v>
      </c>
      <c r="E1219" s="5"/>
      <c r="F1219" s="6" t="s">
        <v>4095</v>
      </c>
      <c r="G1219" s="6"/>
      <c r="H1219" s="6"/>
      <c r="I1219" s="5" t="s">
        <v>38</v>
      </c>
      <c r="J1219" s="5" t="s">
        <v>592</v>
      </c>
      <c r="K1219" s="10" t="s">
        <v>7144</v>
      </c>
      <c r="L1219" s="10" t="s">
        <v>7145</v>
      </c>
      <c r="M1219" s="5" t="s">
        <v>41</v>
      </c>
      <c r="N1219" s="7" t="s">
        <v>4091</v>
      </c>
      <c r="O1219" s="7" t="s">
        <v>7131</v>
      </c>
      <c r="P1219" s="8"/>
      <c r="Q1219" s="5"/>
      <c r="R1219" s="6"/>
      <c r="S1219" s="6"/>
      <c r="T1219" s="8"/>
      <c r="U1219" s="6"/>
      <c r="V1219" s="6"/>
      <c r="W1219" s="6"/>
      <c r="X1219" s="8"/>
      <c r="Y1219" s="5" t="s">
        <v>4093</v>
      </c>
      <c r="Z1219" s="10" t="str">
        <f aca="false">REPLACE(AA1219,SEARCH("M5-",AA1219),LEN(AB1219),AC1219)</f>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AA1219" s="10" t="s">
        <v>7146</v>
      </c>
      <c r="AB1219" s="8" t="str">
        <f aca="false">IF(D1219&lt;&gt;"No hacer",CONCATENATE(A1219,"-",LEFT(C1219),"-",IF(A1218&lt;&gt;A1219,1,IF(C1218=C1219,RIGHT(AB1218)+1,1))))</f>
        <v>M5-NyO-46a-E-4</v>
      </c>
      <c r="AC1219" s="8" t="str">
        <f aca="false">CONCATENATE(AB1219,"-BR")</f>
        <v>M5-NyO-46a-E-4-BR</v>
      </c>
      <c r="AD1219" s="5"/>
      <c r="AE1219" s="5" t="s">
        <v>351</v>
      </c>
      <c r="AF1219" s="5"/>
    </row>
    <row r="1220" customFormat="false" ht="75" hidden="false" customHeight="true" outlineLevel="0" collapsed="false">
      <c r="A1220" s="5" t="s">
        <v>7126</v>
      </c>
      <c r="B1220" s="6" t="s">
        <v>7127</v>
      </c>
      <c r="C1220" s="5" t="s">
        <v>58</v>
      </c>
      <c r="D1220" s="5" t="s">
        <v>35</v>
      </c>
      <c r="E1220" s="5"/>
      <c r="F1220" s="6" t="s">
        <v>7147</v>
      </c>
      <c r="G1220" s="6"/>
      <c r="H1220" s="6"/>
      <c r="I1220" s="5" t="s">
        <v>38</v>
      </c>
      <c r="J1220" s="5" t="s">
        <v>592</v>
      </c>
      <c r="K1220" s="6" t="s">
        <v>7134</v>
      </c>
      <c r="L1220" s="10" t="s">
        <v>7135</v>
      </c>
      <c r="M1220" s="5" t="s">
        <v>41</v>
      </c>
      <c r="N1220" s="7" t="s">
        <v>4091</v>
      </c>
      <c r="O1220" s="7" t="s">
        <v>7131</v>
      </c>
      <c r="P1220" s="8"/>
      <c r="Q1220" s="5"/>
      <c r="R1220" s="6"/>
      <c r="S1220" s="6"/>
      <c r="T1220" s="8"/>
      <c r="U1220" s="6"/>
      <c r="V1220" s="6"/>
      <c r="W1220" s="6"/>
      <c r="X1220" s="8"/>
      <c r="Y1220" s="5" t="s">
        <v>4093</v>
      </c>
      <c r="Z1220" s="10" t="str">
        <f aca="false">REPLACE(AA1220,SEARCH("M5-",AA1220),LEN(AB1220),AC1220)</f>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AA1220" s="10" t="s">
        <v>7148</v>
      </c>
      <c r="AB1220" s="8" t="str">
        <f aca="false">IF(D1220&lt;&gt;"No hacer",CONCATENATE(A1220,"-",LEFT(C1220),"-",IF(A1219&lt;&gt;A1220,1,IF(C1219=C1220,RIGHT(AB1219)+1,1))))</f>
        <v>M5-NyO-46a-A-1</v>
      </c>
      <c r="AC1220" s="8" t="str">
        <f aca="false">CONCATENATE(AB1220,"-BR")</f>
        <v>M5-NyO-46a-A-1-BR</v>
      </c>
      <c r="AD1220" s="5"/>
      <c r="AE1220" s="5" t="s">
        <v>351</v>
      </c>
      <c r="AF1220" s="5"/>
    </row>
    <row r="1221" customFormat="false" ht="75" hidden="false" customHeight="true" outlineLevel="0" collapsed="false">
      <c r="A1221" s="5" t="s">
        <v>7126</v>
      </c>
      <c r="B1221" s="6" t="s">
        <v>7127</v>
      </c>
      <c r="C1221" s="5" t="s">
        <v>58</v>
      </c>
      <c r="D1221" s="5" t="s">
        <v>35</v>
      </c>
      <c r="E1221" s="5"/>
      <c r="F1221" s="6" t="s">
        <v>7149</v>
      </c>
      <c r="G1221" s="6"/>
      <c r="H1221" s="6"/>
      <c r="I1221" s="5" t="s">
        <v>38</v>
      </c>
      <c r="J1221" s="5" t="s">
        <v>592</v>
      </c>
      <c r="K1221" s="6" t="s">
        <v>7138</v>
      </c>
      <c r="L1221" s="10" t="s">
        <v>7139</v>
      </c>
      <c r="M1221" s="5" t="s">
        <v>41</v>
      </c>
      <c r="N1221" s="7" t="s">
        <v>4091</v>
      </c>
      <c r="O1221" s="7" t="s">
        <v>7131</v>
      </c>
      <c r="P1221" s="8"/>
      <c r="Q1221" s="5"/>
      <c r="R1221" s="6"/>
      <c r="S1221" s="6"/>
      <c r="T1221" s="8"/>
      <c r="U1221" s="6"/>
      <c r="V1221" s="6"/>
      <c r="W1221" s="6"/>
      <c r="X1221" s="8"/>
      <c r="Y1221" s="5" t="s">
        <v>4093</v>
      </c>
      <c r="Z1221" s="10" t="str">
        <f aca="false">REPLACE(AA1221,SEARCH("M5-",AA1221),LEN(AB1221),AC1221)</f>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1" s="10" t="s">
        <v>7150</v>
      </c>
      <c r="AB1221" s="8" t="str">
        <f aca="false">IF(D1221&lt;&gt;"No hacer",CONCATENATE(A1221,"-",LEFT(C1221),"-",IF(A1220&lt;&gt;A1221,1,IF(C1220=C1221,RIGHT(AB1220)+1,1))))</f>
        <v>M5-NyO-46a-A-2</v>
      </c>
      <c r="AC1221" s="8" t="str">
        <f aca="false">CONCATENATE(AB1221,"-BR")</f>
        <v>M5-NyO-46a-A-2-BR</v>
      </c>
      <c r="AD1221" s="5"/>
      <c r="AE1221" s="5" t="s">
        <v>351</v>
      </c>
      <c r="AF1221" s="5"/>
    </row>
    <row r="1222" customFormat="false" ht="75" hidden="false" customHeight="true" outlineLevel="0" collapsed="false">
      <c r="A1222" s="5" t="s">
        <v>7126</v>
      </c>
      <c r="B1222" s="6" t="s">
        <v>7127</v>
      </c>
      <c r="C1222" s="5" t="s">
        <v>58</v>
      </c>
      <c r="D1222" s="5" t="s">
        <v>35</v>
      </c>
      <c r="E1222" s="5"/>
      <c r="F1222" s="6" t="s">
        <v>7151</v>
      </c>
      <c r="G1222" s="6"/>
      <c r="H1222" s="6"/>
      <c r="I1222" s="5" t="s">
        <v>38</v>
      </c>
      <c r="J1222" s="5" t="s">
        <v>592</v>
      </c>
      <c r="K1222" s="6" t="s">
        <v>7141</v>
      </c>
      <c r="L1222" s="10" t="s">
        <v>7142</v>
      </c>
      <c r="M1222" s="5" t="s">
        <v>41</v>
      </c>
      <c r="N1222" s="7" t="s">
        <v>4091</v>
      </c>
      <c r="O1222" s="7" t="s">
        <v>7131</v>
      </c>
      <c r="P1222" s="8"/>
      <c r="Q1222" s="5"/>
      <c r="R1222" s="6"/>
      <c r="S1222" s="6"/>
      <c r="T1222" s="8"/>
      <c r="U1222" s="6"/>
      <c r="V1222" s="6"/>
      <c r="W1222" s="6"/>
      <c r="X1222" s="8"/>
      <c r="Y1222" s="5" t="s">
        <v>4093</v>
      </c>
      <c r="Z1222" s="10" t="str">
        <f aca="false">REPLACE(AA1222,SEARCH("M5-",AA1222),LEN(AB1222),AC1222)</f>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AA1222" s="10" t="s">
        <v>7152</v>
      </c>
      <c r="AB1222" s="8" t="str">
        <f aca="false">IF(D1222&lt;&gt;"No hacer",CONCATENATE(A1222,"-",LEFT(C1222),"-",IF(A1221&lt;&gt;A1222,1,IF(C1221=C1222,RIGHT(AB1221)+1,1))))</f>
        <v>M5-NyO-46a-A-3</v>
      </c>
      <c r="AC1222" s="8" t="str">
        <f aca="false">CONCATENATE(AB1222,"-BR")</f>
        <v>M5-NyO-46a-A-3-BR</v>
      </c>
      <c r="AD1222" s="5"/>
      <c r="AE1222" s="5" t="s">
        <v>351</v>
      </c>
      <c r="AF1222" s="5"/>
    </row>
    <row r="1223" customFormat="false" ht="75" hidden="false" customHeight="true" outlineLevel="0" collapsed="false">
      <c r="A1223" s="5" t="s">
        <v>7126</v>
      </c>
      <c r="B1223" s="6" t="s">
        <v>7127</v>
      </c>
      <c r="C1223" s="5" t="s">
        <v>58</v>
      </c>
      <c r="D1223" s="5" t="s">
        <v>35</v>
      </c>
      <c r="E1223" s="5"/>
      <c r="F1223" s="6" t="s">
        <v>7153</v>
      </c>
      <c r="G1223" s="6"/>
      <c r="H1223" s="6"/>
      <c r="I1223" s="5" t="s">
        <v>38</v>
      </c>
      <c r="J1223" s="5" t="s">
        <v>592</v>
      </c>
      <c r="K1223" s="6" t="s">
        <v>7144</v>
      </c>
      <c r="L1223" s="10" t="s">
        <v>7145</v>
      </c>
      <c r="M1223" s="5" t="s">
        <v>41</v>
      </c>
      <c r="N1223" s="7" t="s">
        <v>4091</v>
      </c>
      <c r="O1223" s="7" t="s">
        <v>7131</v>
      </c>
      <c r="P1223" s="8"/>
      <c r="Q1223" s="5"/>
      <c r="R1223" s="6"/>
      <c r="S1223" s="6"/>
      <c r="T1223" s="8"/>
      <c r="U1223" s="6"/>
      <c r="V1223" s="6"/>
      <c r="W1223" s="6"/>
      <c r="X1223" s="8"/>
      <c r="Y1223" s="5" t="s">
        <v>4093</v>
      </c>
      <c r="Z1223" s="10" t="str">
        <f aca="false">REPLACE(AA1223,SEARCH("M5-",AA1223),LEN(AB1223),AC1223)</f>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AA1223" s="10" t="s">
        <v>7154</v>
      </c>
      <c r="AB1223" s="8" t="str">
        <f aca="false">IF(D1223&lt;&gt;"No hacer",CONCATENATE(A1223,"-",LEFT(C1223),"-",IF(A1222&lt;&gt;A1223,1,IF(C1222=C1223,RIGHT(AB1222)+1,1))))</f>
        <v>M5-NyO-46a-A-4</v>
      </c>
      <c r="AC1223" s="8" t="str">
        <f aca="false">CONCATENATE(AB1223,"-BR")</f>
        <v>M5-NyO-46a-A-4-BR</v>
      </c>
      <c r="AD1223" s="5"/>
      <c r="AE1223" s="5" t="s">
        <v>351</v>
      </c>
      <c r="AF1223" s="5"/>
    </row>
    <row r="1224" customFormat="false" ht="75" hidden="false" customHeight="true" outlineLevel="0" collapsed="false">
      <c r="A1224" s="5" t="s">
        <v>7126</v>
      </c>
      <c r="B1224" s="6" t="s">
        <v>7127</v>
      </c>
      <c r="C1224" s="5" t="s">
        <v>58</v>
      </c>
      <c r="D1224" s="5" t="s">
        <v>35</v>
      </c>
      <c r="E1224" s="5"/>
      <c r="F1224" s="6" t="s">
        <v>7155</v>
      </c>
      <c r="G1224" s="6"/>
      <c r="H1224" s="6"/>
      <c r="I1224" s="5" t="s">
        <v>38</v>
      </c>
      <c r="J1224" s="5" t="s">
        <v>592</v>
      </c>
      <c r="K1224" s="6" t="s">
        <v>7138</v>
      </c>
      <c r="L1224" s="10" t="s">
        <v>7139</v>
      </c>
      <c r="M1224" s="5" t="s">
        <v>41</v>
      </c>
      <c r="N1224" s="7" t="s">
        <v>4091</v>
      </c>
      <c r="O1224" s="7" t="s">
        <v>7131</v>
      </c>
      <c r="P1224" s="8"/>
      <c r="Q1224" s="5"/>
      <c r="R1224" s="6"/>
      <c r="S1224" s="6"/>
      <c r="T1224" s="8"/>
      <c r="U1224" s="6"/>
      <c r="V1224" s="6"/>
      <c r="W1224" s="6"/>
      <c r="X1224" s="8"/>
      <c r="Y1224" s="5" t="s">
        <v>4093</v>
      </c>
      <c r="Z1224" s="10" t="str">
        <f aca="false">REPLACE(AA1224,SEARCH("M5-",AA1224),LEN(AB1224),AC1224)</f>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AA1224" s="10" t="s">
        <v>7156</v>
      </c>
      <c r="AB1224" s="8" t="str">
        <f aca="false">IF(D1224&lt;&gt;"No hacer",CONCATENATE(A1224,"-",LEFT(C1224),"-",IF(A1223&lt;&gt;A1224,1,IF(C1223=C1224,RIGHT(AB1223)+1,1))))</f>
        <v>M5-NyO-46a-A-5</v>
      </c>
      <c r="AC1224" s="8" t="str">
        <f aca="false">CONCATENATE(AB1224,"-BR")</f>
        <v>M5-NyO-46a-A-5-BR</v>
      </c>
      <c r="AD1224" s="5"/>
      <c r="AE1224" s="5" t="s">
        <v>351</v>
      </c>
      <c r="AF1224" s="5"/>
    </row>
    <row r="1225" customFormat="false" ht="75" hidden="false" customHeight="true" outlineLevel="0" collapsed="false">
      <c r="A1225" s="5" t="s">
        <v>7157</v>
      </c>
      <c r="B1225" s="6" t="s">
        <v>7158</v>
      </c>
      <c r="C1225" s="5" t="s">
        <v>34</v>
      </c>
      <c r="D1225" s="5" t="s">
        <v>35</v>
      </c>
      <c r="E1225" s="5"/>
      <c r="F1225" s="34" t="s">
        <v>7159</v>
      </c>
      <c r="G1225" s="34"/>
      <c r="H1225" s="6"/>
      <c r="I1225" s="5" t="s">
        <v>38</v>
      </c>
      <c r="J1225" s="5" t="s">
        <v>39</v>
      </c>
      <c r="K1225" s="6" t="s">
        <v>7160</v>
      </c>
      <c r="L1225" s="6" t="s">
        <v>7161</v>
      </c>
      <c r="M1225" s="5" t="s">
        <v>41</v>
      </c>
      <c r="N1225" s="7" t="s">
        <v>4091</v>
      </c>
      <c r="O1225" s="7" t="s">
        <v>7131</v>
      </c>
      <c r="P1225" s="8"/>
      <c r="Q1225" s="5"/>
      <c r="R1225" s="6"/>
      <c r="S1225" s="6"/>
      <c r="T1225" s="8"/>
      <c r="U1225" s="6"/>
      <c r="V1225" s="6"/>
      <c r="W1225" s="6"/>
      <c r="X1225" s="8"/>
      <c r="Y1225" s="5" t="s">
        <v>4093</v>
      </c>
      <c r="Z1225" s="10" t="str">
        <f aca="false">REPLACE(AA1225,SEARCH("M5-",AA1225),LEN(AB1225),AC1225)</f>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25" s="10" t="s">
        <v>7162</v>
      </c>
      <c r="AB1225" s="8" t="str">
        <f aca="false">IF(D1225&lt;&gt;"No hacer",CONCATENATE(A1225,"-",LEFT(C1225),"-",IF(A1224&lt;&gt;A1225,1,IF(C1224=C1225,RIGHT(AB1224)+1,1))))</f>
        <v>M5-NyO-46b-I-1</v>
      </c>
      <c r="AC1225" s="8" t="str">
        <f aca="false">CONCATENATE(AB1225,"-BR")</f>
        <v>M5-NyO-46b-I-1-BR</v>
      </c>
      <c r="AD1225" s="5"/>
      <c r="AE1225" s="5" t="s">
        <v>351</v>
      </c>
      <c r="AF1225" s="5"/>
    </row>
    <row r="1226" customFormat="false" ht="75" hidden="false" customHeight="true" outlineLevel="0" collapsed="false">
      <c r="A1226" s="5" t="s">
        <v>7157</v>
      </c>
      <c r="B1226" s="6" t="s">
        <v>7158</v>
      </c>
      <c r="C1226" s="5" t="s">
        <v>48</v>
      </c>
      <c r="D1226" s="5" t="s">
        <v>35</v>
      </c>
      <c r="E1226" s="5"/>
      <c r="F1226" s="6" t="s">
        <v>7163</v>
      </c>
      <c r="G1226" s="6"/>
      <c r="H1226" s="6"/>
      <c r="I1226" s="5" t="s">
        <v>38</v>
      </c>
      <c r="J1226" s="5" t="s">
        <v>7164</v>
      </c>
      <c r="K1226" s="6" t="s">
        <v>7165</v>
      </c>
      <c r="L1226" s="6" t="s">
        <v>7166</v>
      </c>
      <c r="M1226" s="5" t="s">
        <v>41</v>
      </c>
      <c r="N1226" s="7" t="s">
        <v>4091</v>
      </c>
      <c r="O1226" s="7" t="s">
        <v>7131</v>
      </c>
      <c r="P1226" s="8"/>
      <c r="Q1226" s="5"/>
      <c r="R1226" s="6"/>
      <c r="S1226" s="6"/>
      <c r="T1226" s="8"/>
      <c r="U1226" s="6"/>
      <c r="V1226" s="6"/>
      <c r="W1226" s="6"/>
      <c r="X1226" s="8"/>
      <c r="Y1226" s="5" t="s">
        <v>4093</v>
      </c>
      <c r="Z1226" s="10" t="str">
        <f aca="false">REPLACE(AA1226,SEARCH("M5-",AA1226),LEN(AB1226),AC1226)</f>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6" s="10" t="s">
        <v>7167</v>
      </c>
      <c r="AB1226" s="8" t="str">
        <f aca="false">IF(D1226&lt;&gt;"No hacer",CONCATENATE(A1226,"-",LEFT(C1226),"-",IF(A1225&lt;&gt;A1226,1,IF(C1225=C1226,RIGHT(AB1225)+1,1))))</f>
        <v>M5-NyO-46b-E-1</v>
      </c>
      <c r="AC1226" s="8" t="str">
        <f aca="false">CONCATENATE(AB1226,"-BR")</f>
        <v>M5-NyO-46b-E-1-BR</v>
      </c>
      <c r="AD1226" s="5"/>
      <c r="AE1226" s="5" t="s">
        <v>351</v>
      </c>
      <c r="AF1226" s="5"/>
    </row>
    <row r="1227" customFormat="false" ht="75" hidden="false" customHeight="true" outlineLevel="0" collapsed="false">
      <c r="A1227" s="5" t="s">
        <v>7157</v>
      </c>
      <c r="B1227" s="6" t="s">
        <v>7158</v>
      </c>
      <c r="C1227" s="5" t="s">
        <v>58</v>
      </c>
      <c r="D1227" s="5" t="s">
        <v>35</v>
      </c>
      <c r="E1227" s="5"/>
      <c r="F1227" s="6" t="s">
        <v>7168</v>
      </c>
      <c r="G1227" s="6"/>
      <c r="H1227" s="6"/>
      <c r="I1227" s="5" t="s">
        <v>38</v>
      </c>
      <c r="J1227" s="5" t="s">
        <v>7164</v>
      </c>
      <c r="K1227" s="6" t="s">
        <v>7165</v>
      </c>
      <c r="L1227" s="6" t="s">
        <v>7169</v>
      </c>
      <c r="M1227" s="5" t="s">
        <v>41</v>
      </c>
      <c r="N1227" s="7" t="s">
        <v>4091</v>
      </c>
      <c r="O1227" s="7" t="s">
        <v>7131</v>
      </c>
      <c r="P1227" s="8"/>
      <c r="Q1227" s="5"/>
      <c r="R1227" s="6"/>
      <c r="S1227" s="6"/>
      <c r="T1227" s="8"/>
      <c r="U1227" s="6"/>
      <c r="V1227" s="6"/>
      <c r="W1227" s="6"/>
      <c r="X1227" s="8"/>
      <c r="Y1227" s="5" t="s">
        <v>4093</v>
      </c>
      <c r="Z1227" s="10" t="str">
        <f aca="false">REPLACE(AA1227,SEARCH("M5-",AA1227),LEN(AB1227),AC1227)</f>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27" s="10" t="s">
        <v>7170</v>
      </c>
      <c r="AB1227" s="8" t="str">
        <f aca="false">IF(D1227&lt;&gt;"No hacer",CONCATENATE(A1227,"-",LEFT(C1227),"-",IF(A1226&lt;&gt;A1227,1,IF(C1226=C1227,RIGHT(AB1226)+1,1))))</f>
        <v>M5-NyO-46b-A-1</v>
      </c>
      <c r="AC1227" s="8" t="str">
        <f aca="false">CONCATENATE(AB1227,"-BR")</f>
        <v>M5-NyO-46b-A-1-BR</v>
      </c>
      <c r="AD1227" s="5"/>
      <c r="AE1227" s="5" t="s">
        <v>351</v>
      </c>
      <c r="AF1227" s="5"/>
    </row>
    <row r="1228" customFormat="false" ht="75" hidden="false" customHeight="true" outlineLevel="0" collapsed="false">
      <c r="A1228" s="5" t="s">
        <v>7157</v>
      </c>
      <c r="B1228" s="6" t="s">
        <v>7158</v>
      </c>
      <c r="C1228" s="5" t="s">
        <v>58</v>
      </c>
      <c r="D1228" s="5" t="s">
        <v>35</v>
      </c>
      <c r="E1228" s="5"/>
      <c r="F1228" s="6" t="s">
        <v>7171</v>
      </c>
      <c r="G1228" s="6"/>
      <c r="H1228" s="6"/>
      <c r="I1228" s="5" t="s">
        <v>38</v>
      </c>
      <c r="J1228" s="5" t="s">
        <v>7164</v>
      </c>
      <c r="K1228" s="6" t="s">
        <v>7172</v>
      </c>
      <c r="L1228" s="6" t="s">
        <v>7169</v>
      </c>
      <c r="M1228" s="5" t="s">
        <v>41</v>
      </c>
      <c r="N1228" s="7" t="s">
        <v>4091</v>
      </c>
      <c r="O1228" s="7" t="s">
        <v>7131</v>
      </c>
      <c r="P1228" s="8"/>
      <c r="Q1228" s="5"/>
      <c r="R1228" s="6"/>
      <c r="S1228" s="6"/>
      <c r="T1228" s="8"/>
      <c r="U1228" s="6"/>
      <c r="V1228" s="6"/>
      <c r="W1228" s="6"/>
      <c r="X1228" s="8"/>
      <c r="Y1228" s="5" t="s">
        <v>4093</v>
      </c>
      <c r="Z1228" s="10" t="str">
        <f aca="false">REPLACE(AA1228,SEARCH("M5-",AA1228),LEN(AB1228),AC1228)</f>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AA1228" s="10" t="s">
        <v>7173</v>
      </c>
      <c r="AB1228" s="8" t="str">
        <f aca="false">IF(D1228&lt;&gt;"No hacer",CONCATENATE(A1228,"-",LEFT(C1228),"-",IF(A1227&lt;&gt;A1228,1,IF(C1227=C1228,RIGHT(AB1227)+1,1))))</f>
        <v>M5-NyO-46b-A-2</v>
      </c>
      <c r="AC1228" s="8" t="str">
        <f aca="false">CONCATENATE(AB1228,"-BR")</f>
        <v>M5-NyO-46b-A-2-BR</v>
      </c>
      <c r="AD1228" s="5"/>
      <c r="AE1228" s="5" t="s">
        <v>351</v>
      </c>
      <c r="AF1228" s="5"/>
    </row>
    <row r="1229" customFormat="false" ht="75" hidden="false" customHeight="true" outlineLevel="0" collapsed="false">
      <c r="A1229" s="5" t="s">
        <v>7157</v>
      </c>
      <c r="B1229" s="6" t="s">
        <v>7158</v>
      </c>
      <c r="C1229" s="5" t="s">
        <v>58</v>
      </c>
      <c r="D1229" s="5" t="s">
        <v>35</v>
      </c>
      <c r="E1229" s="5"/>
      <c r="F1229" s="6" t="s">
        <v>7174</v>
      </c>
      <c r="G1229" s="6"/>
      <c r="H1229" s="6"/>
      <c r="I1229" s="5" t="s">
        <v>38</v>
      </c>
      <c r="J1229" s="5" t="s">
        <v>7164</v>
      </c>
      <c r="K1229" s="6" t="s">
        <v>7175</v>
      </c>
      <c r="L1229" s="6" t="s">
        <v>7169</v>
      </c>
      <c r="M1229" s="5" t="s">
        <v>41</v>
      </c>
      <c r="N1229" s="7" t="s">
        <v>4091</v>
      </c>
      <c r="O1229" s="7" t="s">
        <v>7131</v>
      </c>
      <c r="P1229" s="8"/>
      <c r="Q1229" s="5"/>
      <c r="R1229" s="6"/>
      <c r="S1229" s="6"/>
      <c r="T1229" s="8"/>
      <c r="U1229" s="6"/>
      <c r="V1229" s="6"/>
      <c r="W1229" s="6"/>
      <c r="X1229" s="8"/>
      <c r="Y1229" s="5" t="s">
        <v>4093</v>
      </c>
      <c r="Z1229" s="10" t="str">
        <f aca="false">REPLACE(AA1229,SEARCH("M5-",AA1229),LEN(AB1229),AC1229)</f>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AA1229" s="10" t="s">
        <v>7176</v>
      </c>
      <c r="AB1229" s="8" t="str">
        <f aca="false">IF(D1229&lt;&gt;"No hacer",CONCATENATE(A1229,"-",LEFT(C1229),"-",IF(A1228&lt;&gt;A1229,1,IF(C1228=C1229,RIGHT(AB1228)+1,1))))</f>
        <v>M5-NyO-46b-A-3</v>
      </c>
      <c r="AC1229" s="8" t="str">
        <f aca="false">CONCATENATE(AB1229,"-BR")</f>
        <v>M5-NyO-46b-A-3-BR</v>
      </c>
      <c r="AD1229" s="5"/>
      <c r="AE1229" s="5" t="s">
        <v>351</v>
      </c>
      <c r="AF1229" s="5"/>
    </row>
    <row r="1230" customFormat="false" ht="75" hidden="false" customHeight="true" outlineLevel="0" collapsed="false">
      <c r="A1230" s="5" t="s">
        <v>7157</v>
      </c>
      <c r="B1230" s="6" t="s">
        <v>7158</v>
      </c>
      <c r="C1230" s="5" t="s">
        <v>58</v>
      </c>
      <c r="D1230" s="5" t="s">
        <v>35</v>
      </c>
      <c r="E1230" s="5"/>
      <c r="F1230" s="6" t="s">
        <v>7177</v>
      </c>
      <c r="G1230" s="6"/>
      <c r="H1230" s="6"/>
      <c r="I1230" s="5" t="s">
        <v>38</v>
      </c>
      <c r="J1230" s="5" t="s">
        <v>7164</v>
      </c>
      <c r="K1230" s="6" t="s">
        <v>7178</v>
      </c>
      <c r="L1230" s="6" t="s">
        <v>7169</v>
      </c>
      <c r="M1230" s="5" t="s">
        <v>41</v>
      </c>
      <c r="N1230" s="7" t="s">
        <v>4091</v>
      </c>
      <c r="O1230" s="7" t="s">
        <v>7131</v>
      </c>
      <c r="P1230" s="8"/>
      <c r="Q1230" s="5"/>
      <c r="R1230" s="6"/>
      <c r="S1230" s="6"/>
      <c r="T1230" s="8"/>
      <c r="U1230" s="6"/>
      <c r="V1230" s="6"/>
      <c r="W1230" s="6"/>
      <c r="X1230" s="8"/>
      <c r="Y1230" s="5" t="s">
        <v>4093</v>
      </c>
      <c r="Z1230" s="10" t="str">
        <f aca="false">REPLACE(AA1230,SEARCH("M5-",AA1230),LEN(AB1230),AC1230)</f>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AA1230" s="10" t="s">
        <v>7179</v>
      </c>
      <c r="AB1230" s="8" t="str">
        <f aca="false">IF(D1230&lt;&gt;"No hacer",CONCATENATE(A1230,"-",LEFT(C1230),"-",IF(A1229&lt;&gt;A1230,1,IF(C1229=C1230,RIGHT(AB1229)+1,1))))</f>
        <v>M5-NyO-46b-A-4</v>
      </c>
      <c r="AC1230" s="8" t="str">
        <f aca="false">CONCATENATE(AB1230,"-BR")</f>
        <v>M5-NyO-46b-A-4-BR</v>
      </c>
      <c r="AD1230" s="5"/>
      <c r="AE1230" s="5" t="s">
        <v>351</v>
      </c>
      <c r="AF1230" s="5"/>
    </row>
    <row r="1231" customFormat="false" ht="75" hidden="false" customHeight="true" outlineLevel="0" collapsed="false">
      <c r="A1231" s="5" t="s">
        <v>7157</v>
      </c>
      <c r="B1231" s="6" t="s">
        <v>7158</v>
      </c>
      <c r="C1231" s="5" t="s">
        <v>58</v>
      </c>
      <c r="D1231" s="5" t="s">
        <v>35</v>
      </c>
      <c r="E1231" s="5"/>
      <c r="F1231" s="6" t="s">
        <v>7180</v>
      </c>
      <c r="G1231" s="6"/>
      <c r="H1231" s="6"/>
      <c r="I1231" s="5" t="s">
        <v>38</v>
      </c>
      <c r="J1231" s="5" t="s">
        <v>7164</v>
      </c>
      <c r="K1231" s="6" t="s">
        <v>7165</v>
      </c>
      <c r="L1231" s="6" t="s">
        <v>7169</v>
      </c>
      <c r="M1231" s="5" t="s">
        <v>41</v>
      </c>
      <c r="N1231" s="7" t="s">
        <v>4091</v>
      </c>
      <c r="O1231" s="7" t="s">
        <v>7131</v>
      </c>
      <c r="P1231" s="8"/>
      <c r="Q1231" s="5"/>
      <c r="R1231" s="6"/>
      <c r="S1231" s="6"/>
      <c r="T1231" s="8"/>
      <c r="U1231" s="6"/>
      <c r="V1231" s="6"/>
      <c r="W1231" s="6"/>
      <c r="X1231" s="8"/>
      <c r="Y1231" s="5" t="s">
        <v>4093</v>
      </c>
      <c r="Z1231" s="10" t="str">
        <f aca="false">REPLACE(AA1231,SEARCH("M5-",AA1231),LEN(AB1231),AC1231)</f>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AA1231" s="10" t="s">
        <v>7181</v>
      </c>
      <c r="AB1231" s="8" t="str">
        <f aca="false">IF(D1231&lt;&gt;"No hacer",CONCATENATE(A1231,"-",LEFT(C1231),"-",IF(A1230&lt;&gt;A1231,1,IF(C1230=C1231,RIGHT(AB1230)+1,1))))</f>
        <v>M5-NyO-46b-A-5</v>
      </c>
      <c r="AC1231" s="8" t="str">
        <f aca="false">CONCATENATE(AB1231,"-BR")</f>
        <v>M5-NyO-46b-A-5-BR</v>
      </c>
      <c r="AD1231" s="5"/>
      <c r="AE1231" s="5" t="s">
        <v>351</v>
      </c>
      <c r="AF1231" s="5"/>
    </row>
    <row r="1232" customFormat="false" ht="75" hidden="false" customHeight="true" outlineLevel="0" collapsed="false">
      <c r="A1232" s="5" t="s">
        <v>7182</v>
      </c>
      <c r="B1232" s="6" t="s">
        <v>7183</v>
      </c>
      <c r="C1232" s="5" t="s">
        <v>34</v>
      </c>
      <c r="D1232" s="5" t="s">
        <v>35</v>
      </c>
      <c r="E1232" s="5"/>
      <c r="F1232" s="6" t="s">
        <v>7184</v>
      </c>
      <c r="G1232" s="6"/>
      <c r="H1232" s="6"/>
      <c r="I1232" s="5" t="s">
        <v>38</v>
      </c>
      <c r="J1232" s="5" t="s">
        <v>586</v>
      </c>
      <c r="K1232" s="6" t="s">
        <v>7185</v>
      </c>
      <c r="L1232" s="6"/>
      <c r="M1232" s="5" t="s">
        <v>41</v>
      </c>
      <c r="N1232" s="6" t="s">
        <v>7186</v>
      </c>
      <c r="O1232" s="6" t="s">
        <v>7187</v>
      </c>
      <c r="P1232" s="8"/>
      <c r="Q1232" s="5"/>
      <c r="R1232" s="6"/>
      <c r="S1232" s="6"/>
      <c r="T1232" s="8"/>
      <c r="U1232" s="6"/>
      <c r="V1232" s="6"/>
      <c r="W1232" s="6"/>
      <c r="X1232" s="8"/>
      <c r="Y1232" s="5" t="s">
        <v>4093</v>
      </c>
      <c r="Z1232" s="10" t="str">
        <f aca="false">REPLACE(AA1232,SEARCH("M5-",AA1232),LEN(AB1232),AC1232)</f>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AA1232" s="10" t="s">
        <v>7188</v>
      </c>
      <c r="AB1232" s="8" t="str">
        <f aca="false">IF(D1232&lt;&gt;"No hacer",CONCATENATE(A1232,"-",LEFT(C1232),"-",IF(A1231&lt;&gt;A1232,1,IF(C1231=C1232,RIGHT(AB1231)+1,1))))</f>
        <v>M5-NyO-46c-I-1</v>
      </c>
      <c r="AC1232" s="8" t="str">
        <f aca="false">CONCATENATE(AB1232,"-BR")</f>
        <v>M5-NyO-46c-I-1-BR</v>
      </c>
      <c r="AD1232" s="5"/>
      <c r="AE1232" s="5" t="s">
        <v>351</v>
      </c>
      <c r="AF1232" s="5"/>
    </row>
    <row r="1233" customFormat="false" ht="75" hidden="false" customHeight="true" outlineLevel="0" collapsed="false">
      <c r="A1233" s="5" t="s">
        <v>7182</v>
      </c>
      <c r="B1233" s="6" t="s">
        <v>7183</v>
      </c>
      <c r="C1233" s="5" t="s">
        <v>48</v>
      </c>
      <c r="D1233" s="5" t="s">
        <v>35</v>
      </c>
      <c r="E1233" s="5"/>
      <c r="F1233" s="7" t="s">
        <v>7189</v>
      </c>
      <c r="G1233" s="7"/>
      <c r="H1233" s="6"/>
      <c r="I1233" s="5" t="s">
        <v>38</v>
      </c>
      <c r="J1233" s="5" t="s">
        <v>7164</v>
      </c>
      <c r="K1233" s="6" t="s">
        <v>7190</v>
      </c>
      <c r="L1233" s="6" t="s">
        <v>7191</v>
      </c>
      <c r="M1233" s="5" t="s">
        <v>41</v>
      </c>
      <c r="N1233" s="6" t="s">
        <v>4179</v>
      </c>
      <c r="O1233" s="6" t="s">
        <v>4179</v>
      </c>
      <c r="P1233" s="8"/>
      <c r="Q1233" s="5"/>
      <c r="R1233" s="6"/>
      <c r="S1233" s="6"/>
      <c r="T1233" s="8"/>
      <c r="U1233" s="6"/>
      <c r="V1233" s="6"/>
      <c r="W1233" s="6"/>
      <c r="X1233" s="8"/>
      <c r="Y1233" s="5" t="s">
        <v>4093</v>
      </c>
      <c r="Z1233" s="10" t="str">
        <f aca="false">REPLACE(AA1233,SEARCH("M5-",AA1233),LEN(AB1233),AC1233)</f>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AA1233" s="10" t="s">
        <v>7192</v>
      </c>
      <c r="AB1233" s="8" t="str">
        <f aca="false">IF(D1233&lt;&gt;"No hacer",CONCATENATE(A1233,"-",LEFT(C1233),"-",IF(A1232&lt;&gt;A1233,1,IF(C1232=C1233,RIGHT(AB1232)+1,1))))</f>
        <v>M5-NyO-46c-E-1</v>
      </c>
      <c r="AC1233" s="8" t="str">
        <f aca="false">CONCATENATE(AB1233,"-BR")</f>
        <v>M5-NyO-46c-E-1-BR</v>
      </c>
      <c r="AD1233" s="5"/>
      <c r="AE1233" s="5" t="s">
        <v>351</v>
      </c>
      <c r="AF1233" s="5"/>
    </row>
    <row r="1234" customFormat="false" ht="75" hidden="false" customHeight="true" outlineLevel="0" collapsed="false">
      <c r="A1234" s="5" t="s">
        <v>7182</v>
      </c>
      <c r="B1234" s="6" t="s">
        <v>7183</v>
      </c>
      <c r="C1234" s="5" t="s">
        <v>58</v>
      </c>
      <c r="D1234" s="5" t="s">
        <v>35</v>
      </c>
      <c r="E1234" s="5"/>
      <c r="F1234" s="6" t="s">
        <v>7193</v>
      </c>
      <c r="G1234" s="6"/>
      <c r="H1234" s="6"/>
      <c r="I1234" s="5" t="s">
        <v>38</v>
      </c>
      <c r="J1234" s="5" t="s">
        <v>7164</v>
      </c>
      <c r="K1234" s="6" t="s">
        <v>7194</v>
      </c>
      <c r="L1234" s="6" t="s">
        <v>7195</v>
      </c>
      <c r="M1234" s="5" t="s">
        <v>41</v>
      </c>
      <c r="N1234" s="6" t="s">
        <v>7196</v>
      </c>
      <c r="O1234" s="6" t="s">
        <v>7197</v>
      </c>
      <c r="P1234" s="8"/>
      <c r="Q1234" s="5"/>
      <c r="R1234" s="6"/>
      <c r="S1234" s="6"/>
      <c r="T1234" s="8"/>
      <c r="U1234" s="6"/>
      <c r="V1234" s="6"/>
      <c r="W1234" s="6"/>
      <c r="X1234" s="8"/>
      <c r="Y1234" s="5" t="s">
        <v>4093</v>
      </c>
      <c r="Z1234" s="10" t="str">
        <f aca="false">REPLACE(AA1234,SEARCH("M5-",AA1234),LEN(AB1234),AC1234)</f>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4" s="10" t="s">
        <v>7198</v>
      </c>
      <c r="AB1234" s="8" t="str">
        <f aca="false">IF(D1234&lt;&gt;"No hacer",CONCATENATE(A1234,"-",LEFT(C1234),"-",IF(A1233&lt;&gt;A1234,1,IF(C1233=C1234,RIGHT(AB1233)+1,1))))</f>
        <v>M5-NyO-46c-A-1</v>
      </c>
      <c r="AC1234" s="8" t="str">
        <f aca="false">CONCATENATE(AB1234,"-BR")</f>
        <v>M5-NyO-46c-A-1-BR</v>
      </c>
      <c r="AD1234" s="5"/>
      <c r="AE1234" s="5" t="s">
        <v>351</v>
      </c>
      <c r="AF1234" s="5"/>
    </row>
    <row r="1235" customFormat="false" ht="75" hidden="false" customHeight="true" outlineLevel="0" collapsed="false">
      <c r="A1235" s="5" t="s">
        <v>7182</v>
      </c>
      <c r="B1235" s="6" t="s">
        <v>7183</v>
      </c>
      <c r="C1235" s="5" t="s">
        <v>58</v>
      </c>
      <c r="D1235" s="5" t="s">
        <v>35</v>
      </c>
      <c r="E1235" s="5"/>
      <c r="F1235" s="6" t="s">
        <v>7199</v>
      </c>
      <c r="G1235" s="6"/>
      <c r="H1235" s="6"/>
      <c r="I1235" s="5" t="s">
        <v>38</v>
      </c>
      <c r="J1235" s="5" t="s">
        <v>7164</v>
      </c>
      <c r="K1235" s="6" t="s">
        <v>7194</v>
      </c>
      <c r="L1235" s="6" t="s">
        <v>7200</v>
      </c>
      <c r="M1235" s="5" t="s">
        <v>41</v>
      </c>
      <c r="N1235" s="6" t="s">
        <v>7196</v>
      </c>
      <c r="O1235" s="6" t="s">
        <v>7197</v>
      </c>
      <c r="P1235" s="8"/>
      <c r="Q1235" s="5"/>
      <c r="R1235" s="6"/>
      <c r="S1235" s="6"/>
      <c r="T1235" s="8"/>
      <c r="U1235" s="6"/>
      <c r="V1235" s="6"/>
      <c r="W1235" s="6"/>
      <c r="X1235" s="8"/>
      <c r="Y1235" s="5" t="s">
        <v>4093</v>
      </c>
      <c r="Z1235" s="10" t="str">
        <f aca="false">REPLACE(AA1235,SEARCH("M5-",AA1235),LEN(AB1235),AC1235)</f>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5" s="10" t="s">
        <v>7201</v>
      </c>
      <c r="AB1235" s="8" t="str">
        <f aca="false">IF(D1235&lt;&gt;"No hacer",CONCATENATE(A1235,"-",LEFT(C1235),"-",IF(A1234&lt;&gt;A1235,1,IF(C1234=C1235,RIGHT(AB1234)+1,1))))</f>
        <v>M5-NyO-46c-A-2</v>
      </c>
      <c r="AC1235" s="8" t="str">
        <f aca="false">CONCATENATE(AB1235,"-BR")</f>
        <v>M5-NyO-46c-A-2-BR</v>
      </c>
      <c r="AD1235" s="5"/>
      <c r="AE1235" s="5" t="s">
        <v>351</v>
      </c>
      <c r="AF1235" s="5"/>
    </row>
    <row r="1236" customFormat="false" ht="75" hidden="false" customHeight="true" outlineLevel="0" collapsed="false">
      <c r="A1236" s="5" t="s">
        <v>7182</v>
      </c>
      <c r="B1236" s="6" t="s">
        <v>7183</v>
      </c>
      <c r="C1236" s="5" t="s">
        <v>58</v>
      </c>
      <c r="D1236" s="5" t="s">
        <v>35</v>
      </c>
      <c r="E1236" s="5"/>
      <c r="F1236" s="6" t="s">
        <v>7202</v>
      </c>
      <c r="G1236" s="6"/>
      <c r="H1236" s="6"/>
      <c r="I1236" s="5" t="s">
        <v>38</v>
      </c>
      <c r="J1236" s="5" t="s">
        <v>7164</v>
      </c>
      <c r="K1236" s="6" t="s">
        <v>7194</v>
      </c>
      <c r="L1236" s="6" t="s">
        <v>7200</v>
      </c>
      <c r="M1236" s="5" t="s">
        <v>41</v>
      </c>
      <c r="N1236" s="6" t="s">
        <v>7196</v>
      </c>
      <c r="O1236" s="6" t="s">
        <v>7197</v>
      </c>
      <c r="P1236" s="8"/>
      <c r="Q1236" s="5"/>
      <c r="R1236" s="6"/>
      <c r="S1236" s="6"/>
      <c r="T1236" s="8"/>
      <c r="U1236" s="6"/>
      <c r="V1236" s="6"/>
      <c r="W1236" s="6"/>
      <c r="X1236" s="8"/>
      <c r="Y1236" s="5" t="s">
        <v>4093</v>
      </c>
      <c r="Z1236" s="10" t="str">
        <f aca="false">REPLACE(AA1236,SEARCH("M5-",AA1236),LEN(AB1236),AC1236)</f>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6" s="10" t="s">
        <v>7203</v>
      </c>
      <c r="AB1236" s="8" t="str">
        <f aca="false">IF(D1236&lt;&gt;"No hacer",CONCATENATE(A1236,"-",LEFT(C1236),"-",IF(A1235&lt;&gt;A1236,1,IF(C1235=C1236,RIGHT(AB1235)+1,1))))</f>
        <v>M5-NyO-46c-A-3</v>
      </c>
      <c r="AC1236" s="8" t="str">
        <f aca="false">CONCATENATE(AB1236,"-BR")</f>
        <v>M5-NyO-46c-A-3-BR</v>
      </c>
      <c r="AD1236" s="5"/>
      <c r="AE1236" s="5" t="s">
        <v>351</v>
      </c>
      <c r="AF1236" s="5"/>
    </row>
    <row r="1237" customFormat="false" ht="75" hidden="false" customHeight="true" outlineLevel="0" collapsed="false">
      <c r="A1237" s="5" t="s">
        <v>7182</v>
      </c>
      <c r="B1237" s="6" t="s">
        <v>7183</v>
      </c>
      <c r="C1237" s="5" t="s">
        <v>58</v>
      </c>
      <c r="D1237" s="5" t="s">
        <v>35</v>
      </c>
      <c r="E1237" s="5"/>
      <c r="F1237" s="6" t="s">
        <v>7204</v>
      </c>
      <c r="G1237" s="6"/>
      <c r="H1237" s="6"/>
      <c r="I1237" s="5" t="s">
        <v>38</v>
      </c>
      <c r="J1237" s="5" t="s">
        <v>7164</v>
      </c>
      <c r="K1237" s="6" t="s">
        <v>7194</v>
      </c>
      <c r="L1237" s="6" t="s">
        <v>7200</v>
      </c>
      <c r="M1237" s="5" t="s">
        <v>41</v>
      </c>
      <c r="N1237" s="6" t="s">
        <v>7196</v>
      </c>
      <c r="O1237" s="6" t="s">
        <v>7197</v>
      </c>
      <c r="P1237" s="8"/>
      <c r="Q1237" s="5"/>
      <c r="R1237" s="6"/>
      <c r="S1237" s="6"/>
      <c r="T1237" s="8"/>
      <c r="U1237" s="6"/>
      <c r="V1237" s="6"/>
      <c r="W1237" s="6"/>
      <c r="X1237" s="8"/>
      <c r="Y1237" s="5" t="s">
        <v>4093</v>
      </c>
      <c r="Z1237" s="10" t="str">
        <f aca="false">REPLACE(AA1237,SEARCH("M5-",AA1237),LEN(AB1237),AC1237)</f>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7" s="10" t="s">
        <v>7205</v>
      </c>
      <c r="AB1237" s="8" t="str">
        <f aca="false">IF(D1237&lt;&gt;"No hacer",CONCATENATE(A1237,"-",LEFT(C1237),"-",IF(A1236&lt;&gt;A1237,1,IF(C1236=C1237,RIGHT(AB1236)+1,1))))</f>
        <v>M5-NyO-46c-A-4</v>
      </c>
      <c r="AC1237" s="8" t="str">
        <f aca="false">CONCATENATE(AB1237,"-BR")</f>
        <v>M5-NyO-46c-A-4-BR</v>
      </c>
      <c r="AD1237" s="5"/>
      <c r="AE1237" s="5" t="s">
        <v>351</v>
      </c>
      <c r="AF1237" s="5"/>
    </row>
    <row r="1238" customFormat="false" ht="75" hidden="false" customHeight="true" outlineLevel="0" collapsed="false">
      <c r="A1238" s="5" t="s">
        <v>7182</v>
      </c>
      <c r="B1238" s="6" t="s">
        <v>7183</v>
      </c>
      <c r="C1238" s="5" t="s">
        <v>58</v>
      </c>
      <c r="D1238" s="5" t="s">
        <v>35</v>
      </c>
      <c r="E1238" s="5"/>
      <c r="F1238" s="6" t="s">
        <v>7206</v>
      </c>
      <c r="G1238" s="6"/>
      <c r="H1238" s="6"/>
      <c r="I1238" s="5" t="s">
        <v>38</v>
      </c>
      <c r="J1238" s="5" t="s">
        <v>7164</v>
      </c>
      <c r="K1238" s="6" t="s">
        <v>7194</v>
      </c>
      <c r="L1238" s="6" t="s">
        <v>7200</v>
      </c>
      <c r="M1238" s="5" t="s">
        <v>41</v>
      </c>
      <c r="N1238" s="6" t="s">
        <v>7196</v>
      </c>
      <c r="O1238" s="6" t="s">
        <v>7197</v>
      </c>
      <c r="P1238" s="8"/>
      <c r="Q1238" s="5"/>
      <c r="R1238" s="6"/>
      <c r="S1238" s="6"/>
      <c r="T1238" s="8"/>
      <c r="U1238" s="6"/>
      <c r="V1238" s="6"/>
      <c r="W1238" s="6"/>
      <c r="X1238" s="8"/>
      <c r="Y1238" s="5" t="s">
        <v>4093</v>
      </c>
      <c r="Z1238" s="10" t="str">
        <f aca="false">REPLACE(AA1238,SEARCH("M5-",AA1238),LEN(AB1238),AC1238)</f>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AA1238" s="10" t="s">
        <v>7207</v>
      </c>
      <c r="AB1238" s="8" t="str">
        <f aca="false">IF(D1238&lt;&gt;"No hacer",CONCATENATE(A1238,"-",LEFT(C1238),"-",IF(A1237&lt;&gt;A1238,1,IF(C1237=C1238,RIGHT(AB1237)+1,1))))</f>
        <v>M5-NyO-46c-A-5</v>
      </c>
      <c r="AC1238" s="8" t="str">
        <f aca="false">CONCATENATE(AB1238,"-BR")</f>
        <v>M5-NyO-46c-A-5-BR</v>
      </c>
      <c r="AD1238" s="5"/>
      <c r="AE1238" s="5" t="s">
        <v>351</v>
      </c>
      <c r="AF1238" s="5"/>
    </row>
    <row r="1239" customFormat="false" ht="75" hidden="false" customHeight="true" outlineLevel="0" collapsed="false">
      <c r="A1239" s="5" t="s">
        <v>7208</v>
      </c>
      <c r="B1239" s="6" t="s">
        <v>7209</v>
      </c>
      <c r="C1239" s="5" t="s">
        <v>34</v>
      </c>
      <c r="D1239" s="5" t="s">
        <v>35</v>
      </c>
      <c r="E1239" s="5"/>
      <c r="F1239" s="6" t="s">
        <v>7210</v>
      </c>
      <c r="G1239" s="6"/>
      <c r="H1239" s="7"/>
      <c r="I1239" s="11"/>
      <c r="J1239" s="11" t="s">
        <v>297</v>
      </c>
      <c r="K1239" s="7" t="s">
        <v>7211</v>
      </c>
      <c r="L1239" s="7" t="s">
        <v>7212</v>
      </c>
      <c r="M1239" s="5" t="s">
        <v>41</v>
      </c>
      <c r="N1239" s="6" t="s">
        <v>4231</v>
      </c>
      <c r="O1239" s="6" t="s">
        <v>4232</v>
      </c>
      <c r="P1239" s="8"/>
      <c r="Q1239" s="5"/>
      <c r="R1239" s="6"/>
      <c r="S1239" s="6"/>
      <c r="T1239" s="8"/>
      <c r="U1239" s="6"/>
      <c r="V1239" s="6"/>
      <c r="W1239" s="6"/>
      <c r="X1239" s="8"/>
      <c r="Y1239" s="5" t="s">
        <v>4093</v>
      </c>
      <c r="Z1239" s="10" t="str">
        <f aca="false">REPLACE(AA1239,SEARCH("M5-",AA1239),LEN(AB1239),AC1239)</f>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39" s="10" t="s">
        <v>7213</v>
      </c>
      <c r="AB1239" s="8" t="str">
        <f aca="false">IF(D1239&lt;&gt;"No hacer",CONCATENATE(A1239,"-",LEFT(C1239),"-",IF(A1238&lt;&gt;A1239,1,IF(C1238=C1239,RIGHT(AB1238)+1,1))))</f>
        <v>M5-NyO-46d-I-1</v>
      </c>
      <c r="AC1239" s="8" t="str">
        <f aca="false">CONCATENATE(AB1239,"-BR")</f>
        <v>M5-NyO-46d-I-1-BR</v>
      </c>
      <c r="AD1239" s="5"/>
      <c r="AE1239" s="5" t="s">
        <v>351</v>
      </c>
      <c r="AF1239" s="5"/>
    </row>
    <row r="1240" customFormat="false" ht="75" hidden="false" customHeight="true" outlineLevel="0" collapsed="false">
      <c r="A1240" s="5" t="s">
        <v>7208</v>
      </c>
      <c r="B1240" s="6" t="s">
        <v>7209</v>
      </c>
      <c r="C1240" s="5" t="s">
        <v>48</v>
      </c>
      <c r="D1240" s="5" t="s">
        <v>35</v>
      </c>
      <c r="E1240" s="5"/>
      <c r="F1240" s="7" t="s">
        <v>7214</v>
      </c>
      <c r="G1240" s="7"/>
      <c r="H1240" s="7"/>
      <c r="I1240" s="11"/>
      <c r="J1240" s="11" t="s">
        <v>7215</v>
      </c>
      <c r="K1240" s="7" t="s">
        <v>7216</v>
      </c>
      <c r="L1240" s="7" t="s">
        <v>7217</v>
      </c>
      <c r="M1240" s="5" t="s">
        <v>41</v>
      </c>
      <c r="N1240" s="6" t="s">
        <v>4231</v>
      </c>
      <c r="O1240" s="6" t="s">
        <v>4232</v>
      </c>
      <c r="P1240" s="8"/>
      <c r="Q1240" s="5"/>
      <c r="R1240" s="6"/>
      <c r="S1240" s="6"/>
      <c r="T1240" s="8"/>
      <c r="U1240" s="6"/>
      <c r="V1240" s="6"/>
      <c r="W1240" s="6"/>
      <c r="X1240" s="8"/>
      <c r="Y1240" s="5" t="s">
        <v>4093</v>
      </c>
      <c r="Z1240" s="10" t="str">
        <f aca="false">REPLACE(AA1240,SEARCH("M5-",AA1240),LEN(AB1240),AC1240)</f>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AA1240" s="10" t="s">
        <v>7218</v>
      </c>
      <c r="AB1240" s="8" t="str">
        <f aca="false">IF(D1240&lt;&gt;"No hacer",CONCATENATE(A1240,"-",LEFT(C1240),"-",IF(A1239&lt;&gt;A1240,1,IF(C1239=C1240,RIGHT(AB1239)+1,1))))</f>
        <v>M5-NyO-46d-E-1</v>
      </c>
      <c r="AC1240" s="8" t="str">
        <f aca="false">CONCATENATE(AB1240,"-BR")</f>
        <v>M5-NyO-46d-E-1-BR</v>
      </c>
      <c r="AD1240" s="5"/>
      <c r="AE1240" s="5" t="s">
        <v>351</v>
      </c>
      <c r="AF1240" s="5"/>
    </row>
    <row r="1241" customFormat="false" ht="75" hidden="false" customHeight="true" outlineLevel="0" collapsed="false">
      <c r="A1241" s="5" t="s">
        <v>7208</v>
      </c>
      <c r="B1241" s="6" t="s">
        <v>7209</v>
      </c>
      <c r="C1241" s="5" t="s">
        <v>48</v>
      </c>
      <c r="D1241" s="5" t="s">
        <v>35</v>
      </c>
      <c r="E1241" s="5"/>
      <c r="F1241" s="7" t="s">
        <v>7219</v>
      </c>
      <c r="G1241" s="7"/>
      <c r="H1241" s="7"/>
      <c r="I1241" s="11"/>
      <c r="J1241" s="11" t="s">
        <v>7215</v>
      </c>
      <c r="K1241" s="7" t="s">
        <v>7216</v>
      </c>
      <c r="L1241" s="7" t="s">
        <v>7220</v>
      </c>
      <c r="M1241" s="5" t="s">
        <v>41</v>
      </c>
      <c r="N1241" s="6" t="s">
        <v>4231</v>
      </c>
      <c r="O1241" s="6" t="s">
        <v>4232</v>
      </c>
      <c r="P1241" s="8"/>
      <c r="Q1241" s="5"/>
      <c r="R1241" s="6"/>
      <c r="S1241" s="6"/>
      <c r="T1241" s="8"/>
      <c r="U1241" s="6"/>
      <c r="V1241" s="6"/>
      <c r="W1241" s="6"/>
      <c r="X1241" s="8"/>
      <c r="Y1241" s="5" t="s">
        <v>4093</v>
      </c>
      <c r="Z1241" s="10" t="str">
        <f aca="false">REPLACE(AA1241,SEARCH("M5-",AA1241),LEN(AB1241),AC1241)</f>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AA1241" s="10" t="s">
        <v>7221</v>
      </c>
      <c r="AB1241" s="8" t="str">
        <f aca="false">IF(D1241&lt;&gt;"No hacer",CONCATENATE(A1241,"-",LEFT(C1241),"-",IF(A1240&lt;&gt;A1241,1,IF(C1240=C1241,RIGHT(AB1240)+1,1))))</f>
        <v>M5-NyO-46d-E-2</v>
      </c>
      <c r="AC1241" s="8" t="str">
        <f aca="false">CONCATENATE(AB1241,"-BR")</f>
        <v>M5-NyO-46d-E-2-BR</v>
      </c>
      <c r="AD1241" s="5"/>
      <c r="AE1241" s="5" t="s">
        <v>351</v>
      </c>
      <c r="AF1241" s="5"/>
    </row>
    <row r="1242" customFormat="false" ht="75" hidden="false" customHeight="true" outlineLevel="0" collapsed="false">
      <c r="A1242" s="5" t="s">
        <v>7208</v>
      </c>
      <c r="B1242" s="6" t="s">
        <v>7209</v>
      </c>
      <c r="C1242" s="5" t="s">
        <v>58</v>
      </c>
      <c r="D1242" s="5" t="s">
        <v>35</v>
      </c>
      <c r="E1242" s="5"/>
      <c r="F1242" s="7" t="s">
        <v>7222</v>
      </c>
      <c r="G1242" s="7"/>
      <c r="H1242" s="7"/>
      <c r="I1242" s="11"/>
      <c r="J1242" s="11" t="s">
        <v>7164</v>
      </c>
      <c r="K1242" s="7" t="s">
        <v>7223</v>
      </c>
      <c r="L1242" s="7" t="s">
        <v>7224</v>
      </c>
      <c r="M1242" s="5" t="s">
        <v>41</v>
      </c>
      <c r="N1242" s="6" t="s">
        <v>4231</v>
      </c>
      <c r="O1242" s="6" t="s">
        <v>4232</v>
      </c>
      <c r="P1242" s="8"/>
      <c r="Q1242" s="5"/>
      <c r="R1242" s="6"/>
      <c r="S1242" s="6"/>
      <c r="T1242" s="8"/>
      <c r="U1242" s="6"/>
      <c r="V1242" s="6"/>
      <c r="W1242" s="6"/>
      <c r="X1242" s="8"/>
      <c r="Y1242" s="5" t="s">
        <v>4093</v>
      </c>
      <c r="Z1242" s="10" t="str">
        <f aca="false">REPLACE(AA1242,SEARCH("M5-",AA1242),LEN(AB1242),AC1242)</f>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2" s="10" t="s">
        <v>7225</v>
      </c>
      <c r="AB1242" s="8" t="str">
        <f aca="false">IF(D1242&lt;&gt;"No hacer",CONCATENATE(A1242,"-",LEFT(C1242),"-",IF(A1241&lt;&gt;A1242,1,IF(C1241=C1242,RIGHT(AB1241)+1,1))))</f>
        <v>M5-NyO-46d-A-1</v>
      </c>
      <c r="AC1242" s="8" t="str">
        <f aca="false">CONCATENATE(AB1242,"-BR")</f>
        <v>M5-NyO-46d-A-1-BR</v>
      </c>
      <c r="AD1242" s="5"/>
      <c r="AE1242" s="5" t="s">
        <v>351</v>
      </c>
      <c r="AF1242" s="5"/>
    </row>
    <row r="1243" customFormat="false" ht="75" hidden="false" customHeight="true" outlineLevel="0" collapsed="false">
      <c r="A1243" s="5" t="s">
        <v>7208</v>
      </c>
      <c r="B1243" s="6" t="s">
        <v>7209</v>
      </c>
      <c r="C1243" s="5" t="s">
        <v>58</v>
      </c>
      <c r="D1243" s="5" t="s">
        <v>35</v>
      </c>
      <c r="E1243" s="5"/>
      <c r="F1243" s="7" t="s">
        <v>7226</v>
      </c>
      <c r="G1243" s="7"/>
      <c r="H1243" s="7"/>
      <c r="I1243" s="5" t="s">
        <v>38</v>
      </c>
      <c r="J1243" s="11" t="s">
        <v>7164</v>
      </c>
      <c r="K1243" s="7" t="s">
        <v>7223</v>
      </c>
      <c r="L1243" s="9" t="s">
        <v>7227</v>
      </c>
      <c r="M1243" s="5" t="s">
        <v>41</v>
      </c>
      <c r="N1243" s="6" t="s">
        <v>4231</v>
      </c>
      <c r="O1243" s="6" t="s">
        <v>4232</v>
      </c>
      <c r="P1243" s="8"/>
      <c r="Q1243" s="5"/>
      <c r="R1243" s="6"/>
      <c r="S1243" s="6"/>
      <c r="T1243" s="8"/>
      <c r="U1243" s="6"/>
      <c r="V1243" s="6"/>
      <c r="W1243" s="6"/>
      <c r="X1243" s="8"/>
      <c r="Y1243" s="5" t="s">
        <v>4093</v>
      </c>
      <c r="Z1243" s="10" t="str">
        <f aca="false">REPLACE(AA1243,SEARCH("M5-",AA1243),LEN(AB1243),AC1243)</f>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3" s="10" t="s">
        <v>7228</v>
      </c>
      <c r="AB1243" s="8" t="str">
        <f aca="false">IF(D1243&lt;&gt;"No hacer",CONCATENATE(A1243,"-",LEFT(C1243),"-",IF(A1242&lt;&gt;A1243,1,IF(C1242=C1243,RIGHT(AB1242)+1,1))))</f>
        <v>M5-NyO-46d-A-2</v>
      </c>
      <c r="AC1243" s="8" t="str">
        <f aca="false">CONCATENATE(AB1243,"-BR")</f>
        <v>M5-NyO-46d-A-2-BR</v>
      </c>
      <c r="AD1243" s="5"/>
      <c r="AE1243" s="5" t="s">
        <v>351</v>
      </c>
      <c r="AF1243" s="5"/>
    </row>
    <row r="1244" customFormat="false" ht="75" hidden="false" customHeight="true" outlineLevel="0" collapsed="false">
      <c r="A1244" s="5" t="s">
        <v>7208</v>
      </c>
      <c r="B1244" s="6" t="s">
        <v>7209</v>
      </c>
      <c r="C1244" s="5" t="s">
        <v>58</v>
      </c>
      <c r="D1244" s="5" t="s">
        <v>35</v>
      </c>
      <c r="E1244" s="5"/>
      <c r="F1244" s="7" t="s">
        <v>7229</v>
      </c>
      <c r="G1244" s="7"/>
      <c r="H1244" s="7"/>
      <c r="I1244" s="5" t="s">
        <v>38</v>
      </c>
      <c r="J1244" s="11" t="s">
        <v>7164</v>
      </c>
      <c r="K1244" s="7" t="s">
        <v>7223</v>
      </c>
      <c r="L1244" s="7" t="s">
        <v>7227</v>
      </c>
      <c r="M1244" s="5" t="s">
        <v>41</v>
      </c>
      <c r="N1244" s="6" t="s">
        <v>4231</v>
      </c>
      <c r="O1244" s="6" t="s">
        <v>4232</v>
      </c>
      <c r="P1244" s="8"/>
      <c r="Q1244" s="5"/>
      <c r="R1244" s="6"/>
      <c r="S1244" s="6"/>
      <c r="T1244" s="8"/>
      <c r="U1244" s="6"/>
      <c r="V1244" s="6"/>
      <c r="W1244" s="6"/>
      <c r="X1244" s="8"/>
      <c r="Y1244" s="5" t="s">
        <v>4093</v>
      </c>
      <c r="Z1244" s="10" t="str">
        <f aca="false">REPLACE(AA1244,SEARCH("M5-",AA1244),LEN(AB1244),AC1244)</f>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4" s="10" t="s">
        <v>7230</v>
      </c>
      <c r="AB1244" s="8" t="str">
        <f aca="false">IF(D1244&lt;&gt;"No hacer",CONCATENATE(A1244,"-",LEFT(C1244),"-",IF(A1243&lt;&gt;A1244,1,IF(C1243=C1244,RIGHT(AB1243)+1,1))))</f>
        <v>M5-NyO-46d-A-3</v>
      </c>
      <c r="AC1244" s="8" t="str">
        <f aca="false">CONCATENATE(AB1244,"-BR")</f>
        <v>M5-NyO-46d-A-3-BR</v>
      </c>
      <c r="AD1244" s="5"/>
      <c r="AE1244" s="5" t="s">
        <v>351</v>
      </c>
      <c r="AF1244" s="5"/>
    </row>
    <row r="1245" customFormat="false" ht="75" hidden="false" customHeight="true" outlineLevel="0" collapsed="false">
      <c r="A1245" s="5" t="s">
        <v>7208</v>
      </c>
      <c r="B1245" s="6" t="s">
        <v>7209</v>
      </c>
      <c r="C1245" s="5" t="s">
        <v>58</v>
      </c>
      <c r="D1245" s="5" t="s">
        <v>35</v>
      </c>
      <c r="E1245" s="5"/>
      <c r="F1245" s="6" t="s">
        <v>7231</v>
      </c>
      <c r="G1245" s="6"/>
      <c r="H1245" s="6" t="s">
        <v>7232</v>
      </c>
      <c r="I1245" s="5" t="s">
        <v>38</v>
      </c>
      <c r="J1245" s="5" t="s">
        <v>7164</v>
      </c>
      <c r="K1245" s="7" t="s">
        <v>7223</v>
      </c>
      <c r="L1245" s="7" t="s">
        <v>7227</v>
      </c>
      <c r="M1245" s="5" t="s">
        <v>41</v>
      </c>
      <c r="N1245" s="6" t="s">
        <v>4231</v>
      </c>
      <c r="O1245" s="6" t="s">
        <v>4232</v>
      </c>
      <c r="P1245" s="8"/>
      <c r="Q1245" s="5"/>
      <c r="R1245" s="6"/>
      <c r="S1245" s="6"/>
      <c r="T1245" s="8"/>
      <c r="U1245" s="6"/>
      <c r="V1245" s="6"/>
      <c r="W1245" s="6"/>
      <c r="X1245" s="8"/>
      <c r="Y1245" s="5" t="s">
        <v>4093</v>
      </c>
      <c r="Z1245" s="10" t="str">
        <f aca="false">REPLACE(AA1245,SEARCH("M5-",AA1245),LEN(AB1245),AC1245)</f>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AA1245" s="10" t="s">
        <v>7233</v>
      </c>
      <c r="AB1245" s="8" t="str">
        <f aca="false">IF(D1245&lt;&gt;"No hacer",CONCATENATE(A1245,"-",LEFT(C1245),"-",IF(A1244&lt;&gt;A1245,1,IF(C1244=C1245,RIGHT(AB1244)+1,1))))</f>
        <v>M5-NyO-46d-A-4</v>
      </c>
      <c r="AC1245" s="8" t="str">
        <f aca="false">CONCATENATE(AB1245,"-BR")</f>
        <v>M5-NyO-46d-A-4-BR</v>
      </c>
      <c r="AD1245" s="5"/>
      <c r="AE1245" s="5" t="s">
        <v>351</v>
      </c>
      <c r="AF1245" s="5"/>
    </row>
    <row r="1246" customFormat="false" ht="75" hidden="false" customHeight="true" outlineLevel="0" collapsed="false">
      <c r="A1246" s="5" t="s">
        <v>7208</v>
      </c>
      <c r="B1246" s="6" t="s">
        <v>7209</v>
      </c>
      <c r="C1246" s="5" t="s">
        <v>58</v>
      </c>
      <c r="D1246" s="5" t="s">
        <v>35</v>
      </c>
      <c r="E1246" s="5"/>
      <c r="F1246" s="6" t="s">
        <v>7234</v>
      </c>
      <c r="G1246" s="6"/>
      <c r="H1246" s="6"/>
      <c r="I1246" s="5" t="s">
        <v>38</v>
      </c>
      <c r="J1246" s="5" t="s">
        <v>7164</v>
      </c>
      <c r="K1246" s="7" t="s">
        <v>7223</v>
      </c>
      <c r="L1246" s="7" t="s">
        <v>7224</v>
      </c>
      <c r="M1246" s="5" t="s">
        <v>41</v>
      </c>
      <c r="N1246" s="6" t="s">
        <v>4231</v>
      </c>
      <c r="O1246" s="6" t="s">
        <v>4232</v>
      </c>
      <c r="P1246" s="8"/>
      <c r="Q1246" s="5"/>
      <c r="R1246" s="6"/>
      <c r="S1246" s="6"/>
      <c r="T1246" s="8"/>
      <c r="U1246" s="6"/>
      <c r="V1246" s="6"/>
      <c r="W1246" s="6"/>
      <c r="X1246" s="8"/>
      <c r="Y1246" s="5" t="s">
        <v>4093</v>
      </c>
      <c r="Z1246" s="10" t="str">
        <f aca="false">REPLACE(AA1246,SEARCH("M5-",AA1246),LEN(AB1246),AC1246)</f>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AA1246" s="10" t="s">
        <v>7235</v>
      </c>
      <c r="AB1246" s="8" t="str">
        <f aca="false">IF(D1246&lt;&gt;"No hacer",CONCATENATE(A1246,"-",LEFT(C1246),"-",IF(A1245&lt;&gt;A1246,1,IF(C1245=C1246,RIGHT(AB1245)+1,1))))</f>
        <v>M5-NyO-46d-A-5</v>
      </c>
      <c r="AC1246" s="8" t="str">
        <f aca="false">CONCATENATE(AB1246,"-BR")</f>
        <v>M5-NyO-46d-A-5-BR</v>
      </c>
      <c r="AD1246" s="5"/>
      <c r="AE1246" s="5" t="s">
        <v>351</v>
      </c>
      <c r="AF1246" s="5"/>
    </row>
    <row r="1247" customFormat="false" ht="75" hidden="false" customHeight="true" outlineLevel="0" collapsed="false">
      <c r="A1247" s="5" t="s">
        <v>7236</v>
      </c>
      <c r="B1247" s="6" t="s">
        <v>7237</v>
      </c>
      <c r="C1247" s="5" t="s">
        <v>34</v>
      </c>
      <c r="D1247" s="5" t="s">
        <v>35</v>
      </c>
      <c r="E1247" s="5"/>
      <c r="F1247" s="6" t="s">
        <v>7238</v>
      </c>
      <c r="G1247" s="6"/>
      <c r="H1247" s="6"/>
      <c r="I1247" s="5" t="s">
        <v>38</v>
      </c>
      <c r="J1247" s="5" t="s">
        <v>39</v>
      </c>
      <c r="K1247" s="6" t="s">
        <v>7239</v>
      </c>
      <c r="L1247" s="6" t="s">
        <v>7130</v>
      </c>
      <c r="M1247" s="5" t="s">
        <v>41</v>
      </c>
      <c r="N1247" s="7" t="s">
        <v>4091</v>
      </c>
      <c r="O1247" s="7" t="s">
        <v>7131</v>
      </c>
      <c r="P1247" s="8"/>
      <c r="Q1247" s="5"/>
      <c r="R1247" s="6"/>
      <c r="S1247" s="6"/>
      <c r="T1247" s="8"/>
      <c r="U1247" s="6"/>
      <c r="V1247" s="6"/>
      <c r="W1247" s="6"/>
      <c r="X1247" s="8"/>
      <c r="Y1247" s="5" t="s">
        <v>4093</v>
      </c>
      <c r="Z1247" s="10" t="str">
        <f aca="false">REPLACE(AA1247,SEARCH("M5-",AA1247),LEN(AB1247),AC1247)</f>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AA1247" s="10" t="s">
        <v>7240</v>
      </c>
      <c r="AB1247" s="8" t="str">
        <f aca="false">IF(D1247&lt;&gt;"No hacer",CONCATENATE(A1247,"-",LEFT(C1247),"-",IF(A1246&lt;&gt;A1247,1,IF(C1246=C1247,RIGHT(AB1246)+1,1))))</f>
        <v>M5-NyO-47a-I-1</v>
      </c>
      <c r="AC1247" s="8" t="str">
        <f aca="false">CONCATENATE(AB1247,"-BR")</f>
        <v>M5-NyO-47a-I-1-BR</v>
      </c>
      <c r="AD1247" s="5"/>
      <c r="AE1247" s="5" t="s">
        <v>351</v>
      </c>
      <c r="AF1247" s="5" t="s">
        <v>47</v>
      </c>
    </row>
    <row r="1248" customFormat="false" ht="75" hidden="false" customHeight="true" outlineLevel="0" collapsed="false">
      <c r="A1248" s="5" t="s">
        <v>7236</v>
      </c>
      <c r="B1248" s="6" t="s">
        <v>7237</v>
      </c>
      <c r="C1248" s="5" t="s">
        <v>48</v>
      </c>
      <c r="D1248" s="5" t="s">
        <v>35</v>
      </c>
      <c r="E1248" s="5"/>
      <c r="F1248" s="6" t="s">
        <v>7133</v>
      </c>
      <c r="G1248" s="6"/>
      <c r="H1248" s="6"/>
      <c r="I1248" s="5" t="s">
        <v>38</v>
      </c>
      <c r="J1248" s="5" t="s">
        <v>592</v>
      </c>
      <c r="K1248" s="6" t="s">
        <v>7241</v>
      </c>
      <c r="L1248" s="6" t="s">
        <v>7242</v>
      </c>
      <c r="M1248" s="5" t="s">
        <v>41</v>
      </c>
      <c r="N1248" s="7" t="s">
        <v>4091</v>
      </c>
      <c r="O1248" s="7" t="s">
        <v>7131</v>
      </c>
      <c r="P1248" s="8"/>
      <c r="Q1248" s="5"/>
      <c r="R1248" s="6"/>
      <c r="S1248" s="6"/>
      <c r="T1248" s="8"/>
      <c r="U1248" s="6"/>
      <c r="V1248" s="6"/>
      <c r="W1248" s="6"/>
      <c r="X1248" s="8"/>
      <c r="Y1248" s="5" t="s">
        <v>4093</v>
      </c>
      <c r="Z1248" s="10" t="str">
        <f aca="false">REPLACE(AA1248,SEARCH("M5-",AA1248),LEN(AB1248),AC1248)</f>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AA1248" s="10" t="s">
        <v>7243</v>
      </c>
      <c r="AB1248" s="8" t="str">
        <f aca="false">IF(D1248&lt;&gt;"No hacer",CONCATENATE(A1248,"-",LEFT(C1248),"-",IF(A1247&lt;&gt;A1248,1,IF(C1247=C1248,RIGHT(AB1247)+1,1))))</f>
        <v>M5-NyO-47a-E-1</v>
      </c>
      <c r="AC1248" s="8" t="str">
        <f aca="false">CONCATENATE(AB1248,"-BR")</f>
        <v>M5-NyO-47a-E-1-BR</v>
      </c>
      <c r="AD1248" s="5"/>
      <c r="AE1248" s="5" t="s">
        <v>351</v>
      </c>
      <c r="AF1248" s="5" t="s">
        <v>47</v>
      </c>
    </row>
    <row r="1249" customFormat="false" ht="75" hidden="false" customHeight="true" outlineLevel="0" collapsed="false">
      <c r="A1249" s="5" t="s">
        <v>7236</v>
      </c>
      <c r="B1249" s="6" t="s">
        <v>7237</v>
      </c>
      <c r="C1249" s="5" t="s">
        <v>48</v>
      </c>
      <c r="D1249" s="5" t="s">
        <v>35</v>
      </c>
      <c r="E1249" s="5"/>
      <c r="F1249" s="6" t="s">
        <v>7137</v>
      </c>
      <c r="G1249" s="6"/>
      <c r="H1249" s="6"/>
      <c r="I1249" s="5" t="s">
        <v>38</v>
      </c>
      <c r="J1249" s="5" t="s">
        <v>592</v>
      </c>
      <c r="K1249" s="6" t="s">
        <v>7241</v>
      </c>
      <c r="L1249" s="6" t="s">
        <v>7244</v>
      </c>
      <c r="M1249" s="5" t="s">
        <v>41</v>
      </c>
      <c r="N1249" s="7" t="s">
        <v>4091</v>
      </c>
      <c r="O1249" s="7" t="s">
        <v>7131</v>
      </c>
      <c r="P1249" s="8"/>
      <c r="Q1249" s="5"/>
      <c r="R1249" s="6"/>
      <c r="S1249" s="6"/>
      <c r="T1249" s="8"/>
      <c r="U1249" s="6"/>
      <c r="V1249" s="6"/>
      <c r="W1249" s="6"/>
      <c r="X1249" s="8"/>
      <c r="Y1249" s="5" t="s">
        <v>4093</v>
      </c>
      <c r="Z1249" s="10" t="str">
        <f aca="false">REPLACE(AA1249,SEARCH("M5-",AA1249),LEN(AB1249),AC1249)</f>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49" s="10" t="s">
        <v>7245</v>
      </c>
      <c r="AB1249" s="8" t="str">
        <f aca="false">IF(D1249&lt;&gt;"No hacer",CONCATENATE(A1249,"-",LEFT(C1249),"-",IF(A1248&lt;&gt;A1249,1,IF(C1248=C1249,RIGHT(AB1248)+1,1))))</f>
        <v>M5-NyO-47a-E-2</v>
      </c>
      <c r="AC1249" s="8" t="str">
        <f aca="false">CONCATENATE(AB1249,"-BR")</f>
        <v>M5-NyO-47a-E-2-BR</v>
      </c>
      <c r="AD1249" s="5"/>
      <c r="AE1249" s="5" t="s">
        <v>351</v>
      </c>
      <c r="AF1249" s="5" t="s">
        <v>47</v>
      </c>
    </row>
    <row r="1250" customFormat="false" ht="75" hidden="false" customHeight="true" outlineLevel="0" collapsed="false">
      <c r="A1250" s="5" t="s">
        <v>7236</v>
      </c>
      <c r="B1250" s="6" t="s">
        <v>7237</v>
      </c>
      <c r="C1250" s="5" t="s">
        <v>48</v>
      </c>
      <c r="D1250" s="5" t="s">
        <v>35</v>
      </c>
      <c r="E1250" s="5"/>
      <c r="F1250" s="6" t="s">
        <v>4111</v>
      </c>
      <c r="G1250" s="6"/>
      <c r="H1250" s="6"/>
      <c r="I1250" s="5" t="s">
        <v>38</v>
      </c>
      <c r="J1250" s="5" t="s">
        <v>592</v>
      </c>
      <c r="K1250" s="6" t="s">
        <v>7246</v>
      </c>
      <c r="L1250" s="6" t="s">
        <v>7247</v>
      </c>
      <c r="M1250" s="5" t="s">
        <v>41</v>
      </c>
      <c r="N1250" s="7" t="s">
        <v>4091</v>
      </c>
      <c r="O1250" s="7" t="s">
        <v>7131</v>
      </c>
      <c r="P1250" s="8"/>
      <c r="Q1250" s="5"/>
      <c r="R1250" s="6"/>
      <c r="S1250" s="6"/>
      <c r="T1250" s="8"/>
      <c r="U1250" s="6"/>
      <c r="V1250" s="6"/>
      <c r="W1250" s="6"/>
      <c r="X1250" s="8"/>
      <c r="Y1250" s="5" t="s">
        <v>4093</v>
      </c>
      <c r="Z1250" s="10" t="str">
        <f aca="false">REPLACE(AA1250,SEARCH("M5-",AA1250),LEN(AB1250),AC1250)</f>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0" s="10" t="s">
        <v>7248</v>
      </c>
      <c r="AB1250" s="8" t="str">
        <f aca="false">IF(D1250&lt;&gt;"No hacer",CONCATENATE(A1250,"-",LEFT(C1250),"-",IF(A1249&lt;&gt;A1250,1,IF(C1249=C1250,RIGHT(AB1249)+1,1))))</f>
        <v>M5-NyO-47a-E-3</v>
      </c>
      <c r="AC1250" s="8" t="str">
        <f aca="false">CONCATENATE(AB1250,"-BR")</f>
        <v>M5-NyO-47a-E-3-BR</v>
      </c>
      <c r="AD1250" s="5"/>
      <c r="AE1250" s="5" t="s">
        <v>351</v>
      </c>
      <c r="AF1250" s="5" t="s">
        <v>47</v>
      </c>
    </row>
    <row r="1251" customFormat="false" ht="75" hidden="false" customHeight="true" outlineLevel="0" collapsed="false">
      <c r="A1251" s="5" t="s">
        <v>7236</v>
      </c>
      <c r="B1251" s="6" t="s">
        <v>7237</v>
      </c>
      <c r="C1251" s="5" t="s">
        <v>48</v>
      </c>
      <c r="D1251" s="5" t="s">
        <v>35</v>
      </c>
      <c r="E1251" s="5"/>
      <c r="F1251" s="6" t="s">
        <v>4095</v>
      </c>
      <c r="G1251" s="6"/>
      <c r="H1251" s="6"/>
      <c r="I1251" s="5" t="s">
        <v>38</v>
      </c>
      <c r="J1251" s="5" t="s">
        <v>592</v>
      </c>
      <c r="K1251" s="6" t="s">
        <v>7249</v>
      </c>
      <c r="L1251" s="6" t="s">
        <v>7250</v>
      </c>
      <c r="M1251" s="5" t="s">
        <v>41</v>
      </c>
      <c r="N1251" s="7" t="s">
        <v>4091</v>
      </c>
      <c r="O1251" s="7" t="s">
        <v>7131</v>
      </c>
      <c r="P1251" s="8"/>
      <c r="Q1251" s="5"/>
      <c r="R1251" s="6"/>
      <c r="S1251" s="6"/>
      <c r="T1251" s="8"/>
      <c r="U1251" s="6"/>
      <c r="V1251" s="6"/>
      <c r="W1251" s="6"/>
      <c r="X1251" s="8"/>
      <c r="Y1251" s="5" t="s">
        <v>4093</v>
      </c>
      <c r="Z1251" s="10" t="str">
        <f aca="false">REPLACE(AA1251,SEARCH("M5-",AA1251),LEN(AB1251),AC1251)</f>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1" s="10" t="s">
        <v>7251</v>
      </c>
      <c r="AB1251" s="8" t="str">
        <f aca="false">IF(D1251&lt;&gt;"No hacer",CONCATENATE(A1251,"-",LEFT(C1251),"-",IF(A1250&lt;&gt;A1251,1,IF(C1250=C1251,RIGHT(AB1250)+1,1))))</f>
        <v>M5-NyO-47a-E-4</v>
      </c>
      <c r="AC1251" s="8" t="str">
        <f aca="false">CONCATENATE(AB1251,"-BR")</f>
        <v>M5-NyO-47a-E-4-BR</v>
      </c>
      <c r="AD1251" s="5"/>
      <c r="AE1251" s="5" t="s">
        <v>351</v>
      </c>
      <c r="AF1251" s="5" t="s">
        <v>47</v>
      </c>
    </row>
    <row r="1252" customFormat="false" ht="75" hidden="false" customHeight="true" outlineLevel="0" collapsed="false">
      <c r="A1252" s="5" t="s">
        <v>7236</v>
      </c>
      <c r="B1252" s="6" t="s">
        <v>7237</v>
      </c>
      <c r="C1252" s="5" t="s">
        <v>58</v>
      </c>
      <c r="D1252" s="5" t="s">
        <v>35</v>
      </c>
      <c r="E1252" s="5"/>
      <c r="F1252" s="6" t="s">
        <v>7252</v>
      </c>
      <c r="G1252" s="6"/>
      <c r="H1252" s="6"/>
      <c r="I1252" s="5" t="s">
        <v>38</v>
      </c>
      <c r="J1252" s="5" t="s">
        <v>592</v>
      </c>
      <c r="K1252" s="6" t="s">
        <v>7241</v>
      </c>
      <c r="L1252" s="6" t="s">
        <v>7242</v>
      </c>
      <c r="M1252" s="5" t="s">
        <v>41</v>
      </c>
      <c r="N1252" s="7" t="s">
        <v>4091</v>
      </c>
      <c r="O1252" s="7" t="s">
        <v>7131</v>
      </c>
      <c r="P1252" s="8"/>
      <c r="Q1252" s="5"/>
      <c r="R1252" s="6"/>
      <c r="S1252" s="6"/>
      <c r="T1252" s="8"/>
      <c r="U1252" s="6"/>
      <c r="V1252" s="6"/>
      <c r="W1252" s="6"/>
      <c r="X1252" s="8"/>
      <c r="Y1252" s="5" t="s">
        <v>4093</v>
      </c>
      <c r="Z1252" s="10" t="str">
        <f aca="false">REPLACE(AA1252,SEARCH("M5-",AA1252),LEN(AB1252),AC1252)</f>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2" s="10" t="s">
        <v>7253</v>
      </c>
      <c r="AB1252" s="8" t="str">
        <f aca="false">IF(D1252&lt;&gt;"No hacer",CONCATENATE(A1252,"-",LEFT(C1252),"-",IF(A1251&lt;&gt;A1252,1,IF(C1251=C1252,RIGHT(AB1251)+1,1))))</f>
        <v>M5-NyO-47a-A-1</v>
      </c>
      <c r="AC1252" s="8" t="str">
        <f aca="false">CONCATENATE(AB1252,"-BR")</f>
        <v>M5-NyO-47a-A-1-BR</v>
      </c>
      <c r="AD1252" s="5"/>
      <c r="AE1252" s="5" t="s">
        <v>351</v>
      </c>
      <c r="AF1252" s="5" t="s">
        <v>47</v>
      </c>
    </row>
    <row r="1253" customFormat="false" ht="75" hidden="false" customHeight="true" outlineLevel="0" collapsed="false">
      <c r="A1253" s="5" t="s">
        <v>7236</v>
      </c>
      <c r="B1253" s="6" t="s">
        <v>7237</v>
      </c>
      <c r="C1253" s="5" t="s">
        <v>58</v>
      </c>
      <c r="D1253" s="5" t="s">
        <v>35</v>
      </c>
      <c r="E1253" s="5"/>
      <c r="F1253" s="6" t="s">
        <v>7254</v>
      </c>
      <c r="G1253" s="6"/>
      <c r="H1253" s="6"/>
      <c r="I1253" s="5" t="s">
        <v>38</v>
      </c>
      <c r="J1253" s="5" t="s">
        <v>592</v>
      </c>
      <c r="K1253" s="6" t="s">
        <v>7241</v>
      </c>
      <c r="L1253" s="6" t="s">
        <v>7244</v>
      </c>
      <c r="M1253" s="5" t="s">
        <v>41</v>
      </c>
      <c r="N1253" s="7" t="s">
        <v>4091</v>
      </c>
      <c r="O1253" s="7" t="s">
        <v>7131</v>
      </c>
      <c r="P1253" s="8"/>
      <c r="Q1253" s="5"/>
      <c r="R1253" s="6"/>
      <c r="S1253" s="6"/>
      <c r="T1253" s="8"/>
      <c r="U1253" s="6"/>
      <c r="V1253" s="6"/>
      <c r="W1253" s="6"/>
      <c r="X1253" s="8"/>
      <c r="Y1253" s="5" t="s">
        <v>4093</v>
      </c>
      <c r="Z1253" s="10" t="str">
        <f aca="false">REPLACE(AA1253,SEARCH("M5-",AA1253),LEN(AB1253),AC1253)</f>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AA1253" s="10" t="s">
        <v>7255</v>
      </c>
      <c r="AB1253" s="8" t="str">
        <f aca="false">IF(D1253&lt;&gt;"No hacer",CONCATENATE(A1253,"-",LEFT(C1253),"-",IF(A1252&lt;&gt;A1253,1,IF(C1252=C1253,RIGHT(AB1252)+1,1))))</f>
        <v>M5-NyO-47a-A-2</v>
      </c>
      <c r="AC1253" s="8" t="str">
        <f aca="false">CONCATENATE(AB1253,"-BR")</f>
        <v>M5-NyO-47a-A-2-BR</v>
      </c>
      <c r="AD1253" s="5"/>
      <c r="AE1253" s="5" t="s">
        <v>351</v>
      </c>
      <c r="AF1253" s="5" t="s">
        <v>47</v>
      </c>
    </row>
    <row r="1254" customFormat="false" ht="75" hidden="false" customHeight="true" outlineLevel="0" collapsed="false">
      <c r="A1254" s="5" t="s">
        <v>7236</v>
      </c>
      <c r="B1254" s="6" t="s">
        <v>7237</v>
      </c>
      <c r="C1254" s="5" t="s">
        <v>58</v>
      </c>
      <c r="D1254" s="5" t="s">
        <v>35</v>
      </c>
      <c r="E1254" s="5"/>
      <c r="F1254" s="6" t="s">
        <v>7256</v>
      </c>
      <c r="G1254" s="6"/>
      <c r="H1254" s="6"/>
      <c r="I1254" s="5" t="s">
        <v>38</v>
      </c>
      <c r="J1254" s="5" t="s">
        <v>592</v>
      </c>
      <c r="K1254" s="6" t="s">
        <v>7246</v>
      </c>
      <c r="L1254" s="6" t="s">
        <v>7247</v>
      </c>
      <c r="M1254" s="5" t="s">
        <v>41</v>
      </c>
      <c r="N1254" s="7" t="s">
        <v>4091</v>
      </c>
      <c r="O1254" s="7" t="s">
        <v>7131</v>
      </c>
      <c r="P1254" s="8"/>
      <c r="Q1254" s="5"/>
      <c r="R1254" s="6"/>
      <c r="S1254" s="6"/>
      <c r="T1254" s="8"/>
      <c r="U1254" s="6"/>
      <c r="V1254" s="6"/>
      <c r="W1254" s="6"/>
      <c r="X1254" s="8"/>
      <c r="Y1254" s="5" t="s">
        <v>4093</v>
      </c>
      <c r="Z1254" s="10" t="str">
        <f aca="false">REPLACE(AA1254,SEARCH("M5-",AA1254),LEN(AB1254),AC1254)</f>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AA1254" s="10" t="s">
        <v>7257</v>
      </c>
      <c r="AB1254" s="8" t="str">
        <f aca="false">IF(D1254&lt;&gt;"No hacer",CONCATENATE(A1254,"-",LEFT(C1254),"-",IF(A1253&lt;&gt;A1254,1,IF(C1253=C1254,RIGHT(AB1253)+1,1))))</f>
        <v>M5-NyO-47a-A-3</v>
      </c>
      <c r="AC1254" s="8" t="str">
        <f aca="false">CONCATENATE(AB1254,"-BR")</f>
        <v>M5-NyO-47a-A-3-BR</v>
      </c>
      <c r="AD1254" s="5"/>
      <c r="AE1254" s="5" t="s">
        <v>351</v>
      </c>
      <c r="AF1254" s="5" t="s">
        <v>47</v>
      </c>
    </row>
    <row r="1255" customFormat="false" ht="75" hidden="false" customHeight="true" outlineLevel="0" collapsed="false">
      <c r="A1255" s="5" t="s">
        <v>7236</v>
      </c>
      <c r="B1255" s="6" t="s">
        <v>7237</v>
      </c>
      <c r="C1255" s="5" t="s">
        <v>58</v>
      </c>
      <c r="D1255" s="5" t="s">
        <v>35</v>
      </c>
      <c r="E1255" s="5"/>
      <c r="F1255" s="6" t="s">
        <v>7258</v>
      </c>
      <c r="G1255" s="6"/>
      <c r="H1255" s="6"/>
      <c r="I1255" s="5" t="s">
        <v>38</v>
      </c>
      <c r="J1255" s="5" t="s">
        <v>592</v>
      </c>
      <c r="K1255" s="6" t="s">
        <v>7249</v>
      </c>
      <c r="L1255" s="6" t="s">
        <v>7250</v>
      </c>
      <c r="M1255" s="5" t="s">
        <v>41</v>
      </c>
      <c r="N1255" s="7" t="s">
        <v>4091</v>
      </c>
      <c r="O1255" s="7" t="s">
        <v>7131</v>
      </c>
      <c r="P1255" s="8"/>
      <c r="Q1255" s="5"/>
      <c r="R1255" s="6"/>
      <c r="S1255" s="6"/>
      <c r="T1255" s="8"/>
      <c r="U1255" s="6"/>
      <c r="V1255" s="6"/>
      <c r="W1255" s="6"/>
      <c r="X1255" s="8"/>
      <c r="Y1255" s="5" t="s">
        <v>4093</v>
      </c>
      <c r="Z1255" s="10" t="str">
        <f aca="false">REPLACE(AA1255,SEARCH("M5-",AA1255),LEN(AB1255),AC1255)</f>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AA1255" s="10" t="s">
        <v>7259</v>
      </c>
      <c r="AB1255" s="8" t="str">
        <f aca="false">IF(D1255&lt;&gt;"No hacer",CONCATENATE(A1255,"-",LEFT(C1255),"-",IF(A1254&lt;&gt;A1255,1,IF(C1254=C1255,RIGHT(AB1254)+1,1))))</f>
        <v>M5-NyO-47a-A-4</v>
      </c>
      <c r="AC1255" s="8" t="str">
        <f aca="false">CONCATENATE(AB1255,"-BR")</f>
        <v>M5-NyO-47a-A-4-BR</v>
      </c>
      <c r="AD1255" s="5"/>
      <c r="AE1255" s="5" t="s">
        <v>351</v>
      </c>
      <c r="AF1255" s="5" t="s">
        <v>47</v>
      </c>
    </row>
    <row r="1256" customFormat="false" ht="75" hidden="false" customHeight="true" outlineLevel="0" collapsed="false">
      <c r="A1256" s="5" t="s">
        <v>7236</v>
      </c>
      <c r="B1256" s="6" t="s">
        <v>7237</v>
      </c>
      <c r="C1256" s="5" t="s">
        <v>58</v>
      </c>
      <c r="D1256" s="5" t="s">
        <v>35</v>
      </c>
      <c r="E1256" s="5"/>
      <c r="F1256" s="6" t="s">
        <v>7260</v>
      </c>
      <c r="G1256" s="6"/>
      <c r="H1256" s="6"/>
      <c r="I1256" s="5" t="s">
        <v>38</v>
      </c>
      <c r="J1256" s="5" t="s">
        <v>592</v>
      </c>
      <c r="K1256" s="6" t="s">
        <v>7241</v>
      </c>
      <c r="L1256" s="6" t="s">
        <v>7242</v>
      </c>
      <c r="M1256" s="5" t="s">
        <v>41</v>
      </c>
      <c r="N1256" s="7" t="s">
        <v>4091</v>
      </c>
      <c r="O1256" s="7" t="s">
        <v>7131</v>
      </c>
      <c r="P1256" s="8"/>
      <c r="Q1256" s="5"/>
      <c r="R1256" s="6"/>
      <c r="S1256" s="6"/>
      <c r="T1256" s="8"/>
      <c r="U1256" s="6"/>
      <c r="V1256" s="6"/>
      <c r="W1256" s="6"/>
      <c r="X1256" s="8"/>
      <c r="Y1256" s="5" t="s">
        <v>4093</v>
      </c>
      <c r="Z1256" s="10" t="str">
        <f aca="false">REPLACE(AA1256,SEARCH("M5-",AA1256),LEN(AB1256),AC1256)</f>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AA1256" s="10" t="s">
        <v>7261</v>
      </c>
      <c r="AB1256" s="8" t="str">
        <f aca="false">IF(D1256&lt;&gt;"No hacer",CONCATENATE(A1256,"-",LEFT(C1256),"-",IF(A1255&lt;&gt;A1256,1,IF(C1255=C1256,RIGHT(AB1255)+1,1))))</f>
        <v>M5-NyO-47a-A-5</v>
      </c>
      <c r="AC1256" s="8" t="str">
        <f aca="false">CONCATENATE(AB1256,"-BR")</f>
        <v>M5-NyO-47a-A-5-BR</v>
      </c>
      <c r="AD1256" s="5"/>
      <c r="AE1256" s="5" t="s">
        <v>351</v>
      </c>
      <c r="AF1256" s="5" t="s">
        <v>47</v>
      </c>
    </row>
    <row r="1257" customFormat="false" ht="75" hidden="false" customHeight="true" outlineLevel="0" collapsed="false">
      <c r="A1257" s="5" t="s">
        <v>7262</v>
      </c>
      <c r="B1257" s="6" t="s">
        <v>7263</v>
      </c>
      <c r="C1257" s="5" t="s">
        <v>34</v>
      </c>
      <c r="D1257" s="5" t="s">
        <v>35</v>
      </c>
      <c r="E1257" s="5"/>
      <c r="F1257" s="34" t="s">
        <v>7264</v>
      </c>
      <c r="G1257" s="34"/>
      <c r="H1257" s="6"/>
      <c r="I1257" s="5" t="s">
        <v>38</v>
      </c>
      <c r="J1257" s="5" t="s">
        <v>39</v>
      </c>
      <c r="K1257" s="6" t="s">
        <v>7265</v>
      </c>
      <c r="L1257" s="6" t="s">
        <v>7266</v>
      </c>
      <c r="M1257" s="5" t="s">
        <v>41</v>
      </c>
      <c r="N1257" s="7" t="s">
        <v>4091</v>
      </c>
      <c r="O1257" s="7" t="s">
        <v>7131</v>
      </c>
      <c r="P1257" s="8"/>
      <c r="Q1257" s="5"/>
      <c r="R1257" s="6"/>
      <c r="S1257" s="6"/>
      <c r="T1257" s="8"/>
      <c r="U1257" s="6"/>
      <c r="V1257" s="6"/>
      <c r="W1257" s="6"/>
      <c r="X1257" s="8"/>
      <c r="Y1257" s="5" t="s">
        <v>4093</v>
      </c>
      <c r="Z1257" s="10" t="str">
        <f aca="false">REPLACE(AA1257,SEARCH("M5-",AA1257),LEN(AB1257),AC1257)</f>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AA1257" s="10" t="s">
        <v>7267</v>
      </c>
      <c r="AB1257" s="8" t="str">
        <f aca="false">IF(D1257&lt;&gt;"No hacer",CONCATENATE(A1257,"-",LEFT(C1257),"-",IF(A1256&lt;&gt;A1257,1,IF(C1256=C1257,RIGHT(AB1256)+1,1))))</f>
        <v>M5-NyO-47b-I-1</v>
      </c>
      <c r="AC1257" s="8" t="str">
        <f aca="false">CONCATENATE(AB1257,"-BR")</f>
        <v>M5-NyO-47b-I-1-BR</v>
      </c>
      <c r="AD1257" s="5"/>
      <c r="AE1257" s="5" t="s">
        <v>351</v>
      </c>
      <c r="AF1257" s="5" t="s">
        <v>47</v>
      </c>
    </row>
    <row r="1258" customFormat="false" ht="75" hidden="false" customHeight="true" outlineLevel="0" collapsed="false">
      <c r="A1258" s="5" t="s">
        <v>7262</v>
      </c>
      <c r="B1258" s="6" t="s">
        <v>7263</v>
      </c>
      <c r="C1258" s="5" t="s">
        <v>48</v>
      </c>
      <c r="D1258" s="5" t="s">
        <v>35</v>
      </c>
      <c r="E1258" s="5"/>
      <c r="F1258" s="6" t="s">
        <v>7163</v>
      </c>
      <c r="G1258" s="6"/>
      <c r="H1258" s="6"/>
      <c r="I1258" s="5" t="s">
        <v>38</v>
      </c>
      <c r="J1258" s="5" t="s">
        <v>7164</v>
      </c>
      <c r="K1258" s="6" t="s">
        <v>7268</v>
      </c>
      <c r="L1258" s="6" t="s">
        <v>7166</v>
      </c>
      <c r="M1258" s="5" t="s">
        <v>41</v>
      </c>
      <c r="N1258" s="7" t="s">
        <v>4091</v>
      </c>
      <c r="O1258" s="7" t="s">
        <v>7131</v>
      </c>
      <c r="P1258" s="8"/>
      <c r="Q1258" s="5"/>
      <c r="R1258" s="6"/>
      <c r="S1258" s="6"/>
      <c r="T1258" s="8"/>
      <c r="U1258" s="6"/>
      <c r="V1258" s="6"/>
      <c r="W1258" s="6"/>
      <c r="X1258" s="8"/>
      <c r="Y1258" s="5" t="s">
        <v>4093</v>
      </c>
      <c r="Z1258" s="10" t="str">
        <f aca="false">REPLACE(AA1258,SEARCH("M5-",AA1258),LEN(AB1258),AC1258)</f>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AA1258" s="10" t="s">
        <v>7269</v>
      </c>
      <c r="AB1258" s="8" t="str">
        <f aca="false">IF(D1258&lt;&gt;"No hacer",CONCATENATE(A1258,"-",LEFT(C1258),"-",IF(A1257&lt;&gt;A1258,1,IF(C1257=C1258,RIGHT(AB1257)+1,1))))</f>
        <v>M5-NyO-47b-E-1</v>
      </c>
      <c r="AC1258" s="8" t="str">
        <f aca="false">CONCATENATE(AB1258,"-BR")</f>
        <v>M5-NyO-47b-E-1-BR</v>
      </c>
      <c r="AD1258" s="5"/>
      <c r="AE1258" s="5" t="s">
        <v>351</v>
      </c>
      <c r="AF1258" s="5" t="s">
        <v>47</v>
      </c>
    </row>
    <row r="1259" customFormat="false" ht="75" hidden="false" customHeight="true" outlineLevel="0" collapsed="false">
      <c r="A1259" s="5" t="s">
        <v>7262</v>
      </c>
      <c r="B1259" s="6" t="s">
        <v>7263</v>
      </c>
      <c r="C1259" s="5" t="s">
        <v>58</v>
      </c>
      <c r="D1259" s="5" t="s">
        <v>35</v>
      </c>
      <c r="E1259" s="5"/>
      <c r="F1259" s="6" t="s">
        <v>7270</v>
      </c>
      <c r="G1259" s="6"/>
      <c r="H1259" s="6"/>
      <c r="I1259" s="5" t="s">
        <v>38</v>
      </c>
      <c r="J1259" s="5" t="s">
        <v>7164</v>
      </c>
      <c r="K1259" s="6" t="s">
        <v>7271</v>
      </c>
      <c r="L1259" s="6" t="s">
        <v>7272</v>
      </c>
      <c r="M1259" s="5" t="s">
        <v>41</v>
      </c>
      <c r="N1259" s="7" t="s">
        <v>7273</v>
      </c>
      <c r="O1259" s="7" t="s">
        <v>7131</v>
      </c>
      <c r="P1259" s="8"/>
      <c r="Q1259" s="5"/>
      <c r="R1259" s="6"/>
      <c r="S1259" s="6"/>
      <c r="T1259" s="8"/>
      <c r="U1259" s="6"/>
      <c r="V1259" s="6"/>
      <c r="W1259" s="6"/>
      <c r="X1259" s="8"/>
      <c r="Y1259" s="5" t="s">
        <v>4093</v>
      </c>
      <c r="Z1259" s="10" t="str">
        <f aca="false">REPLACE(AA1259,SEARCH("M5-",AA1259),LEN(AB1259),AC1259)</f>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AA1259" s="10" t="s">
        <v>7274</v>
      </c>
      <c r="AB1259" s="8" t="str">
        <f aca="false">IF(D1259&lt;&gt;"No hacer",CONCATENATE(A1259,"-",LEFT(C1259),"-",IF(A1258&lt;&gt;A1259,1,IF(C1258=C1259,RIGHT(AB1258)+1,1))))</f>
        <v>M5-NyO-47b-A-1</v>
      </c>
      <c r="AC1259" s="8" t="str">
        <f aca="false">CONCATENATE(AB1259,"-BR")</f>
        <v>M5-NyO-47b-A-1-BR</v>
      </c>
      <c r="AD1259" s="5"/>
      <c r="AE1259" s="5" t="s">
        <v>351</v>
      </c>
      <c r="AF1259" s="5" t="s">
        <v>47</v>
      </c>
    </row>
    <row r="1260" customFormat="false" ht="75" hidden="false" customHeight="true" outlineLevel="0" collapsed="false">
      <c r="A1260" s="5" t="s">
        <v>7262</v>
      </c>
      <c r="B1260" s="6" t="s">
        <v>7263</v>
      </c>
      <c r="C1260" s="5" t="s">
        <v>58</v>
      </c>
      <c r="D1260" s="5" t="s">
        <v>35</v>
      </c>
      <c r="E1260" s="5"/>
      <c r="F1260" s="6" t="s">
        <v>7275</v>
      </c>
      <c r="G1260" s="6"/>
      <c r="H1260" s="6"/>
      <c r="I1260" s="5" t="s">
        <v>38</v>
      </c>
      <c r="J1260" s="5" t="s">
        <v>7164</v>
      </c>
      <c r="K1260" s="6" t="s">
        <v>7276</v>
      </c>
      <c r="L1260" s="6" t="s">
        <v>7272</v>
      </c>
      <c r="M1260" s="5" t="s">
        <v>41</v>
      </c>
      <c r="N1260" s="7" t="s">
        <v>7273</v>
      </c>
      <c r="O1260" s="7" t="s">
        <v>7131</v>
      </c>
      <c r="P1260" s="8"/>
      <c r="Q1260" s="5"/>
      <c r="R1260" s="6"/>
      <c r="S1260" s="6"/>
      <c r="T1260" s="8"/>
      <c r="U1260" s="6"/>
      <c r="V1260" s="6"/>
      <c r="W1260" s="6"/>
      <c r="X1260" s="8"/>
      <c r="Y1260" s="5" t="s">
        <v>4093</v>
      </c>
      <c r="Z1260" s="10" t="str">
        <f aca="false">REPLACE(AA1260,SEARCH("M5-",AA1260),LEN(AB1260),AC1260)</f>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AA1260" s="10" t="s">
        <v>7277</v>
      </c>
      <c r="AB1260" s="8" t="str">
        <f aca="false">IF(D1260&lt;&gt;"No hacer",CONCATENATE(A1260,"-",LEFT(C1260),"-",IF(A1259&lt;&gt;A1260,1,IF(C1259=C1260,RIGHT(AB1259)+1,1))))</f>
        <v>M5-NyO-47b-A-2</v>
      </c>
      <c r="AC1260" s="8" t="str">
        <f aca="false">CONCATENATE(AB1260,"-BR")</f>
        <v>M5-NyO-47b-A-2-BR</v>
      </c>
      <c r="AD1260" s="5"/>
      <c r="AE1260" s="5" t="s">
        <v>351</v>
      </c>
      <c r="AF1260" s="5" t="s">
        <v>47</v>
      </c>
    </row>
    <row r="1261" customFormat="false" ht="75" hidden="false" customHeight="true" outlineLevel="0" collapsed="false">
      <c r="A1261" s="5" t="s">
        <v>7262</v>
      </c>
      <c r="B1261" s="6" t="s">
        <v>7263</v>
      </c>
      <c r="C1261" s="5" t="s">
        <v>58</v>
      </c>
      <c r="D1261" s="5" t="s">
        <v>35</v>
      </c>
      <c r="E1261" s="5"/>
      <c r="F1261" s="6" t="s">
        <v>7278</v>
      </c>
      <c r="G1261" s="6"/>
      <c r="H1261" s="6"/>
      <c r="I1261" s="5" t="s">
        <v>38</v>
      </c>
      <c r="J1261" s="5" t="s">
        <v>7164</v>
      </c>
      <c r="K1261" s="6" t="s">
        <v>7279</v>
      </c>
      <c r="L1261" s="6" t="s">
        <v>7166</v>
      </c>
      <c r="M1261" s="5" t="s">
        <v>41</v>
      </c>
      <c r="N1261" s="7" t="s">
        <v>7273</v>
      </c>
      <c r="O1261" s="7" t="s">
        <v>7131</v>
      </c>
      <c r="P1261" s="8"/>
      <c r="Q1261" s="5"/>
      <c r="R1261" s="6"/>
      <c r="S1261" s="6"/>
      <c r="T1261" s="8"/>
      <c r="U1261" s="6"/>
      <c r="V1261" s="6"/>
      <c r="W1261" s="6"/>
      <c r="X1261" s="8"/>
      <c r="Y1261" s="5" t="s">
        <v>4093</v>
      </c>
      <c r="Z1261" s="10" t="str">
        <f aca="false">REPLACE(AA1261,SEARCH("M5-",AA1261),LEN(AB1261),AC1261)</f>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1" s="10" t="s">
        <v>7280</v>
      </c>
      <c r="AB1261" s="8" t="str">
        <f aca="false">IF(D1261&lt;&gt;"No hacer",CONCATENATE(A1261,"-",LEFT(C1261),"-",IF(A1260&lt;&gt;A1261,1,IF(C1260=C1261,RIGHT(AB1260)+1,1))))</f>
        <v>M5-NyO-47b-A-3</v>
      </c>
      <c r="AC1261" s="8" t="str">
        <f aca="false">CONCATENATE(AB1261,"-BR")</f>
        <v>M5-NyO-47b-A-3-BR</v>
      </c>
      <c r="AD1261" s="5"/>
      <c r="AE1261" s="5" t="s">
        <v>351</v>
      </c>
      <c r="AF1261" s="5" t="s">
        <v>47</v>
      </c>
    </row>
    <row r="1262" customFormat="false" ht="75" hidden="false" customHeight="true" outlineLevel="0" collapsed="false">
      <c r="A1262" s="5" t="s">
        <v>7262</v>
      </c>
      <c r="B1262" s="6" t="s">
        <v>7263</v>
      </c>
      <c r="C1262" s="5" t="s">
        <v>58</v>
      </c>
      <c r="D1262" s="5" t="s">
        <v>35</v>
      </c>
      <c r="E1262" s="5"/>
      <c r="F1262" s="6" t="s">
        <v>7281</v>
      </c>
      <c r="G1262" s="6"/>
      <c r="H1262" s="6"/>
      <c r="I1262" s="5" t="s">
        <v>38</v>
      </c>
      <c r="J1262" s="5" t="s">
        <v>7164</v>
      </c>
      <c r="K1262" s="6" t="s">
        <v>7282</v>
      </c>
      <c r="L1262" s="6" t="s">
        <v>7166</v>
      </c>
      <c r="M1262" s="5" t="s">
        <v>41</v>
      </c>
      <c r="N1262" s="7" t="s">
        <v>7273</v>
      </c>
      <c r="O1262" s="7" t="s">
        <v>7131</v>
      </c>
      <c r="P1262" s="8"/>
      <c r="Q1262" s="5"/>
      <c r="R1262" s="6"/>
      <c r="S1262" s="6"/>
      <c r="T1262" s="8"/>
      <c r="U1262" s="6"/>
      <c r="V1262" s="6"/>
      <c r="W1262" s="6"/>
      <c r="X1262" s="8"/>
      <c r="Y1262" s="5" t="s">
        <v>4093</v>
      </c>
      <c r="Z1262" s="10" t="str">
        <f aca="false">REPLACE(AA1262,SEARCH("M5-",AA1262),LEN(AB1262),AC1262)</f>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AA1262" s="10" t="s">
        <v>7283</v>
      </c>
      <c r="AB1262" s="8" t="str">
        <f aca="false">IF(D1262&lt;&gt;"No hacer",CONCATENATE(A1262,"-",LEFT(C1262),"-",IF(A1261&lt;&gt;A1262,1,IF(C1261=C1262,RIGHT(AB1261)+1,1))))</f>
        <v>M5-NyO-47b-A-4</v>
      </c>
      <c r="AC1262" s="8" t="str">
        <f aca="false">CONCATENATE(AB1262,"-BR")</f>
        <v>M5-NyO-47b-A-4-BR</v>
      </c>
      <c r="AD1262" s="5"/>
      <c r="AE1262" s="5" t="s">
        <v>351</v>
      </c>
      <c r="AF1262" s="5" t="s">
        <v>47</v>
      </c>
    </row>
    <row r="1263" customFormat="false" ht="75" hidden="false" customHeight="true" outlineLevel="0" collapsed="false">
      <c r="A1263" s="5" t="s">
        <v>7262</v>
      </c>
      <c r="B1263" s="6" t="s">
        <v>7263</v>
      </c>
      <c r="C1263" s="5" t="s">
        <v>58</v>
      </c>
      <c r="D1263" s="5" t="s">
        <v>35</v>
      </c>
      <c r="E1263" s="5"/>
      <c r="F1263" s="6" t="s">
        <v>7284</v>
      </c>
      <c r="G1263" s="6"/>
      <c r="H1263" s="6"/>
      <c r="I1263" s="5" t="s">
        <v>38</v>
      </c>
      <c r="J1263" s="5" t="s">
        <v>7164</v>
      </c>
      <c r="K1263" s="6" t="s">
        <v>7285</v>
      </c>
      <c r="L1263" s="6" t="s">
        <v>7272</v>
      </c>
      <c r="M1263" s="5" t="s">
        <v>41</v>
      </c>
      <c r="N1263" s="7" t="s">
        <v>7273</v>
      </c>
      <c r="O1263" s="7" t="s">
        <v>7131</v>
      </c>
      <c r="P1263" s="8"/>
      <c r="Q1263" s="5"/>
      <c r="R1263" s="6"/>
      <c r="S1263" s="6"/>
      <c r="T1263" s="8"/>
      <c r="U1263" s="6"/>
      <c r="V1263" s="6"/>
      <c r="W1263" s="6"/>
      <c r="X1263" s="8"/>
      <c r="Y1263" s="5" t="s">
        <v>4093</v>
      </c>
      <c r="Z1263" s="10" t="str">
        <f aca="false">REPLACE(AA1263,SEARCH("M5-",AA1263),LEN(AB1263),AC1263)</f>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AA1263" s="10" t="s">
        <v>7286</v>
      </c>
      <c r="AB1263" s="8" t="str">
        <f aca="false">IF(D1263&lt;&gt;"No hacer",CONCATENATE(A1263,"-",LEFT(C1263),"-",IF(A1262&lt;&gt;A1263,1,IF(C1262=C1263,RIGHT(AB1262)+1,1))))</f>
        <v>M5-NyO-47b-A-5</v>
      </c>
      <c r="AC1263" s="8" t="str">
        <f aca="false">CONCATENATE(AB1263,"-BR")</f>
        <v>M5-NyO-47b-A-5-BR</v>
      </c>
      <c r="AD1263" s="5"/>
      <c r="AE1263" s="5" t="s">
        <v>351</v>
      </c>
      <c r="AF1263" s="5" t="s">
        <v>47</v>
      </c>
    </row>
    <row r="1264" customFormat="false" ht="75" hidden="false" customHeight="true" outlineLevel="0" collapsed="false">
      <c r="A1264" s="5" t="s">
        <v>7287</v>
      </c>
      <c r="B1264" s="6" t="s">
        <v>7288</v>
      </c>
      <c r="C1264" s="5" t="s">
        <v>34</v>
      </c>
      <c r="D1264" s="5" t="s">
        <v>35</v>
      </c>
      <c r="E1264" s="5"/>
      <c r="F1264" s="6" t="s">
        <v>7289</v>
      </c>
      <c r="G1264" s="6"/>
      <c r="H1264" s="6"/>
      <c r="I1264" s="5" t="s">
        <v>38</v>
      </c>
      <c r="J1264" s="5" t="s">
        <v>586</v>
      </c>
      <c r="K1264" s="6" t="s">
        <v>7290</v>
      </c>
      <c r="L1264" s="6"/>
      <c r="M1264" s="5" t="s">
        <v>41</v>
      </c>
      <c r="N1264" s="6" t="s">
        <v>4179</v>
      </c>
      <c r="O1264" s="6" t="s">
        <v>7291</v>
      </c>
      <c r="P1264" s="8"/>
      <c r="Q1264" s="5"/>
      <c r="R1264" s="6"/>
      <c r="S1264" s="6"/>
      <c r="T1264" s="8"/>
      <c r="U1264" s="6"/>
      <c r="V1264" s="6"/>
      <c r="W1264" s="6"/>
      <c r="X1264" s="8"/>
      <c r="Y1264" s="5" t="s">
        <v>4093</v>
      </c>
      <c r="Z1264" s="10" t="str">
        <f aca="false">REPLACE(AA1264,SEARCH("M5-",AA1264),LEN(AB1264),AC1264)</f>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AA1264" s="10" t="s">
        <v>7292</v>
      </c>
      <c r="AB1264" s="8" t="str">
        <f aca="false">IF(D1264&lt;&gt;"No hacer",CONCATENATE(A1264,"-",LEFT(C1264),"-",IF(A1263&lt;&gt;A1264,1,IF(C1263=C1264,RIGHT(AB1263)+1,1))))</f>
        <v>M5-NyO-47c-I-1</v>
      </c>
      <c r="AC1264" s="8" t="str">
        <f aca="false">CONCATENATE(AB1264,"-BR")</f>
        <v>M5-NyO-47c-I-1-BR</v>
      </c>
      <c r="AD1264" s="5"/>
      <c r="AE1264" s="5" t="s">
        <v>351</v>
      </c>
      <c r="AF1264" s="5" t="s">
        <v>47</v>
      </c>
    </row>
    <row r="1265" customFormat="false" ht="75" hidden="false" customHeight="true" outlineLevel="0" collapsed="false">
      <c r="A1265" s="5" t="s">
        <v>7287</v>
      </c>
      <c r="B1265" s="6" t="s">
        <v>7288</v>
      </c>
      <c r="C1265" s="5" t="s">
        <v>48</v>
      </c>
      <c r="D1265" s="5" t="s">
        <v>35</v>
      </c>
      <c r="E1265" s="5"/>
      <c r="F1265" s="7" t="s">
        <v>7293</v>
      </c>
      <c r="G1265" s="7"/>
      <c r="H1265" s="6"/>
      <c r="I1265" s="5" t="s">
        <v>38</v>
      </c>
      <c r="J1265" s="5" t="s">
        <v>7164</v>
      </c>
      <c r="K1265" s="6" t="s">
        <v>7190</v>
      </c>
      <c r="L1265" s="6" t="s">
        <v>7294</v>
      </c>
      <c r="M1265" s="5" t="s">
        <v>41</v>
      </c>
      <c r="N1265" s="6" t="s">
        <v>4179</v>
      </c>
      <c r="O1265" s="6" t="s">
        <v>4179</v>
      </c>
      <c r="P1265" s="8"/>
      <c r="Q1265" s="5"/>
      <c r="R1265" s="6"/>
      <c r="S1265" s="6"/>
      <c r="T1265" s="8"/>
      <c r="U1265" s="6"/>
      <c r="V1265" s="6"/>
      <c r="W1265" s="6"/>
      <c r="X1265" s="8"/>
      <c r="Y1265" s="5" t="s">
        <v>4093</v>
      </c>
      <c r="Z1265" s="10" t="str">
        <f aca="false">REPLACE(AA1265,SEARCH("M5-",AA1265),LEN(AB1265),AC1265)</f>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AA1265" s="10" t="s">
        <v>7295</v>
      </c>
      <c r="AB1265" s="8" t="str">
        <f aca="false">IF(D1265&lt;&gt;"No hacer",CONCATENATE(A1265,"-",LEFT(C1265),"-",IF(A1264&lt;&gt;A1265,1,IF(C1264=C1265,RIGHT(AB1264)+1,1))))</f>
        <v>M5-NyO-47c-E-1</v>
      </c>
      <c r="AC1265" s="8" t="str">
        <f aca="false">CONCATENATE(AB1265,"-BR")</f>
        <v>M5-NyO-47c-E-1-BR</v>
      </c>
      <c r="AD1265" s="5"/>
      <c r="AE1265" s="5" t="s">
        <v>351</v>
      </c>
      <c r="AF1265" s="5" t="s">
        <v>47</v>
      </c>
    </row>
    <row r="1266" customFormat="false" ht="75" hidden="false" customHeight="true" outlineLevel="0" collapsed="false">
      <c r="A1266" s="5" t="s">
        <v>7287</v>
      </c>
      <c r="B1266" s="6" t="s">
        <v>7288</v>
      </c>
      <c r="C1266" s="5" t="s">
        <v>48</v>
      </c>
      <c r="D1266" s="5" t="s">
        <v>35</v>
      </c>
      <c r="E1266" s="5"/>
      <c r="F1266" s="7" t="s">
        <v>7296</v>
      </c>
      <c r="G1266" s="7"/>
      <c r="H1266" s="6"/>
      <c r="I1266" s="5" t="s">
        <v>38</v>
      </c>
      <c r="J1266" s="5" t="s">
        <v>7164</v>
      </c>
      <c r="K1266" s="6" t="s">
        <v>7190</v>
      </c>
      <c r="L1266" s="6" t="s">
        <v>7297</v>
      </c>
      <c r="M1266" s="5" t="s">
        <v>41</v>
      </c>
      <c r="N1266" s="6" t="s">
        <v>4179</v>
      </c>
      <c r="O1266" s="6" t="s">
        <v>4179</v>
      </c>
      <c r="P1266" s="8"/>
      <c r="Q1266" s="5"/>
      <c r="R1266" s="6"/>
      <c r="S1266" s="6"/>
      <c r="T1266" s="8"/>
      <c r="U1266" s="6"/>
      <c r="V1266" s="6"/>
      <c r="W1266" s="6"/>
      <c r="X1266" s="8"/>
      <c r="Y1266" s="5" t="s">
        <v>4093</v>
      </c>
      <c r="Z1266" s="10" t="str">
        <f aca="false">REPLACE(AA1266,SEARCH("M5-",AA1266),LEN(AB1266),AC1266)</f>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AA1266" s="10" t="s">
        <v>7298</v>
      </c>
      <c r="AB1266" s="8" t="str">
        <f aca="false">IF(D1266&lt;&gt;"No hacer",CONCATENATE(A1266,"-",LEFT(C1266),"-",IF(A1265&lt;&gt;A1266,1,IF(C1265=C1266,RIGHT(AB1265)+1,1))))</f>
        <v>M5-NyO-47c-E-2</v>
      </c>
      <c r="AC1266" s="8" t="str">
        <f aca="false">CONCATENATE(AB1266,"-BR")</f>
        <v>M5-NyO-47c-E-2-BR</v>
      </c>
      <c r="AD1266" s="5"/>
      <c r="AE1266" s="5" t="s">
        <v>351</v>
      </c>
      <c r="AF1266" s="5" t="s">
        <v>47</v>
      </c>
    </row>
    <row r="1267" customFormat="false" ht="75" hidden="false" customHeight="true" outlineLevel="0" collapsed="false">
      <c r="A1267" s="5" t="s">
        <v>7287</v>
      </c>
      <c r="B1267" s="6" t="s">
        <v>7288</v>
      </c>
      <c r="C1267" s="5" t="s">
        <v>58</v>
      </c>
      <c r="D1267" s="5" t="s">
        <v>35</v>
      </c>
      <c r="E1267" s="5"/>
      <c r="F1267" s="6" t="s">
        <v>7299</v>
      </c>
      <c r="G1267" s="6"/>
      <c r="H1267" s="6"/>
      <c r="I1267" s="5" t="s">
        <v>38</v>
      </c>
      <c r="J1267" s="5" t="s">
        <v>7164</v>
      </c>
      <c r="K1267" s="6" t="s">
        <v>7300</v>
      </c>
      <c r="L1267" s="6" t="s">
        <v>7301</v>
      </c>
      <c r="M1267" s="5" t="s">
        <v>41</v>
      </c>
      <c r="N1267" s="6" t="s">
        <v>7186</v>
      </c>
      <c r="O1267" s="6" t="s">
        <v>7302</v>
      </c>
      <c r="P1267" s="8"/>
      <c r="Q1267" s="5"/>
      <c r="R1267" s="6"/>
      <c r="S1267" s="6"/>
      <c r="T1267" s="8"/>
      <c r="U1267" s="6"/>
      <c r="V1267" s="6"/>
      <c r="W1267" s="6"/>
      <c r="X1267" s="8"/>
      <c r="Y1267" s="5" t="s">
        <v>4093</v>
      </c>
      <c r="Z1267" s="10" t="str">
        <f aca="false">REPLACE(AA1267,SEARCH("M5-",AA1267),LEN(AB1267),AC1267)</f>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7" s="10" t="s">
        <v>7303</v>
      </c>
      <c r="AB1267" s="8" t="str">
        <f aca="false">IF(D1267&lt;&gt;"No hacer",CONCATENATE(A1267,"-",LEFT(C1267),"-",IF(A1266&lt;&gt;A1267,1,IF(C1266=C1267,RIGHT(AB1266)+1,1))))</f>
        <v>M5-NyO-47c-A-1</v>
      </c>
      <c r="AC1267" s="8" t="str">
        <f aca="false">CONCATENATE(AB1267,"-BR")</f>
        <v>M5-NyO-47c-A-1-BR</v>
      </c>
      <c r="AD1267" s="5"/>
      <c r="AE1267" s="5" t="s">
        <v>351</v>
      </c>
      <c r="AF1267" s="5" t="s">
        <v>47</v>
      </c>
    </row>
    <row r="1268" customFormat="false" ht="75" hidden="false" customHeight="true" outlineLevel="0" collapsed="false">
      <c r="A1268" s="5" t="s">
        <v>7287</v>
      </c>
      <c r="B1268" s="6" t="s">
        <v>7288</v>
      </c>
      <c r="C1268" s="5" t="s">
        <v>58</v>
      </c>
      <c r="D1268" s="5" t="s">
        <v>35</v>
      </c>
      <c r="E1268" s="5"/>
      <c r="F1268" s="6" t="s">
        <v>7304</v>
      </c>
      <c r="G1268" s="6"/>
      <c r="H1268" s="6"/>
      <c r="I1268" s="5" t="s">
        <v>38</v>
      </c>
      <c r="J1268" s="5" t="s">
        <v>7164</v>
      </c>
      <c r="K1268" s="6" t="s">
        <v>7300</v>
      </c>
      <c r="L1268" s="6" t="s">
        <v>7301</v>
      </c>
      <c r="M1268" s="5" t="s">
        <v>41</v>
      </c>
      <c r="N1268" s="6" t="s">
        <v>7186</v>
      </c>
      <c r="O1268" s="6" t="s">
        <v>7302</v>
      </c>
      <c r="P1268" s="8"/>
      <c r="Q1268" s="5"/>
      <c r="R1268" s="6"/>
      <c r="S1268" s="6"/>
      <c r="T1268" s="8"/>
      <c r="U1268" s="6"/>
      <c r="V1268" s="6"/>
      <c r="W1268" s="6"/>
      <c r="X1268" s="8"/>
      <c r="Y1268" s="5" t="s">
        <v>4093</v>
      </c>
      <c r="Z1268" s="10" t="str">
        <f aca="false">REPLACE(AA1268,SEARCH("M5-",AA1268),LEN(AB1268),AC1268)</f>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AA1268" s="10" t="s">
        <v>7305</v>
      </c>
      <c r="AB1268" s="8" t="str">
        <f aca="false">IF(D1268&lt;&gt;"No hacer",CONCATENATE(A1268,"-",LEFT(C1268),"-",IF(A1267&lt;&gt;A1268,1,IF(C1267=C1268,RIGHT(AB1267)+1,1))))</f>
        <v>M5-NyO-47c-A-2</v>
      </c>
      <c r="AC1268" s="8" t="str">
        <f aca="false">CONCATENATE(AB1268,"-BR")</f>
        <v>M5-NyO-47c-A-2-BR</v>
      </c>
      <c r="AD1268" s="5"/>
      <c r="AE1268" s="5" t="s">
        <v>351</v>
      </c>
      <c r="AF1268" s="5" t="s">
        <v>47</v>
      </c>
    </row>
    <row r="1269" customFormat="false" ht="75" hidden="false" customHeight="true" outlineLevel="0" collapsed="false">
      <c r="A1269" s="5" t="s">
        <v>7287</v>
      </c>
      <c r="B1269" s="6" t="s">
        <v>7288</v>
      </c>
      <c r="C1269" s="5" t="s">
        <v>58</v>
      </c>
      <c r="D1269" s="5" t="s">
        <v>35</v>
      </c>
      <c r="E1269" s="5"/>
      <c r="F1269" s="6" t="s">
        <v>7306</v>
      </c>
      <c r="G1269" s="6"/>
      <c r="H1269" s="6"/>
      <c r="I1269" s="5" t="s">
        <v>38</v>
      </c>
      <c r="J1269" s="5" t="s">
        <v>7164</v>
      </c>
      <c r="K1269" s="6" t="s">
        <v>7307</v>
      </c>
      <c r="L1269" s="6" t="s">
        <v>7308</v>
      </c>
      <c r="M1269" s="5" t="s">
        <v>41</v>
      </c>
      <c r="N1269" s="6" t="s">
        <v>7186</v>
      </c>
      <c r="O1269" s="6" t="s">
        <v>7302</v>
      </c>
      <c r="P1269" s="8"/>
      <c r="Q1269" s="5"/>
      <c r="R1269" s="6"/>
      <c r="S1269" s="6"/>
      <c r="T1269" s="8"/>
      <c r="U1269" s="6"/>
      <c r="V1269" s="6"/>
      <c r="W1269" s="6"/>
      <c r="X1269" s="8"/>
      <c r="Y1269" s="5" t="s">
        <v>4093</v>
      </c>
      <c r="Z1269" s="10" t="str">
        <f aca="false">REPLACE(AA1269,SEARCH("M5-",AA1269),LEN(AB1269),AC1269)</f>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69" s="10" t="s">
        <v>7309</v>
      </c>
      <c r="AB1269" s="8" t="str">
        <f aca="false">IF(D1269&lt;&gt;"No hacer",CONCATENATE(A1269,"-",LEFT(C1269),"-",IF(A1268&lt;&gt;A1269,1,IF(C1268=C1269,RIGHT(AB1268)+1,1))))</f>
        <v>M5-NyO-47c-A-3</v>
      </c>
      <c r="AC1269" s="8" t="str">
        <f aca="false">CONCATENATE(AB1269,"-BR")</f>
        <v>M5-NyO-47c-A-3-BR</v>
      </c>
      <c r="AD1269" s="5"/>
      <c r="AE1269" s="5" t="s">
        <v>351</v>
      </c>
      <c r="AF1269" s="5" t="s">
        <v>47</v>
      </c>
    </row>
    <row r="1270" customFormat="false" ht="75" hidden="false" customHeight="true" outlineLevel="0" collapsed="false">
      <c r="A1270" s="5" t="s">
        <v>7287</v>
      </c>
      <c r="B1270" s="6" t="s">
        <v>7288</v>
      </c>
      <c r="C1270" s="5" t="s">
        <v>58</v>
      </c>
      <c r="D1270" s="5" t="s">
        <v>35</v>
      </c>
      <c r="E1270" s="5"/>
      <c r="F1270" s="6" t="s">
        <v>7310</v>
      </c>
      <c r="G1270" s="6"/>
      <c r="H1270" s="6"/>
      <c r="I1270" s="5" t="s">
        <v>38</v>
      </c>
      <c r="J1270" s="5" t="s">
        <v>7164</v>
      </c>
      <c r="K1270" s="6" t="s">
        <v>7307</v>
      </c>
      <c r="L1270" s="6" t="s">
        <v>7308</v>
      </c>
      <c r="M1270" s="5" t="s">
        <v>41</v>
      </c>
      <c r="N1270" s="6" t="s">
        <v>7186</v>
      </c>
      <c r="O1270" s="6" t="s">
        <v>7302</v>
      </c>
      <c r="P1270" s="8"/>
      <c r="Q1270" s="5"/>
      <c r="R1270" s="6"/>
      <c r="S1270" s="6"/>
      <c r="T1270" s="8"/>
      <c r="U1270" s="6"/>
      <c r="V1270" s="6"/>
      <c r="W1270" s="6"/>
      <c r="X1270" s="8"/>
      <c r="Y1270" s="5" t="s">
        <v>4093</v>
      </c>
      <c r="Z1270" s="10" t="str">
        <f aca="false">REPLACE(AA1270,SEARCH("M5-",AA1270),LEN(AB1270),AC1270)</f>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0" s="10" t="s">
        <v>7311</v>
      </c>
      <c r="AB1270" s="8" t="str">
        <f aca="false">IF(D1270&lt;&gt;"No hacer",CONCATENATE(A1270,"-",LEFT(C1270),"-",IF(A1269&lt;&gt;A1270,1,IF(C1269=C1270,RIGHT(AB1269)+1,1))))</f>
        <v>M5-NyO-47c-A-4</v>
      </c>
      <c r="AC1270" s="8" t="str">
        <f aca="false">CONCATENATE(AB1270,"-BR")</f>
        <v>M5-NyO-47c-A-4-BR</v>
      </c>
      <c r="AD1270" s="5"/>
      <c r="AE1270" s="5" t="s">
        <v>351</v>
      </c>
      <c r="AF1270" s="5" t="s">
        <v>47</v>
      </c>
    </row>
    <row r="1271" customFormat="false" ht="75" hidden="false" customHeight="true" outlineLevel="0" collapsed="false">
      <c r="A1271" s="5" t="s">
        <v>7287</v>
      </c>
      <c r="B1271" s="6" t="s">
        <v>7288</v>
      </c>
      <c r="C1271" s="5" t="s">
        <v>58</v>
      </c>
      <c r="D1271" s="5" t="s">
        <v>35</v>
      </c>
      <c r="E1271" s="5"/>
      <c r="F1271" s="6" t="s">
        <v>7312</v>
      </c>
      <c r="G1271" s="6"/>
      <c r="H1271" s="6"/>
      <c r="I1271" s="5" t="s">
        <v>38</v>
      </c>
      <c r="J1271" s="5" t="s">
        <v>7164</v>
      </c>
      <c r="K1271" s="6" t="s">
        <v>7307</v>
      </c>
      <c r="L1271" s="6" t="s">
        <v>7308</v>
      </c>
      <c r="M1271" s="5" t="s">
        <v>41</v>
      </c>
      <c r="N1271" s="6" t="s">
        <v>7186</v>
      </c>
      <c r="O1271" s="6" t="s">
        <v>7302</v>
      </c>
      <c r="P1271" s="8"/>
      <c r="Q1271" s="5"/>
      <c r="R1271" s="6"/>
      <c r="S1271" s="6"/>
      <c r="T1271" s="8"/>
      <c r="U1271" s="6"/>
      <c r="V1271" s="6"/>
      <c r="W1271" s="6"/>
      <c r="X1271" s="8"/>
      <c r="Y1271" s="5" t="s">
        <v>4093</v>
      </c>
      <c r="Z1271" s="10" t="str">
        <f aca="false">REPLACE(AA1271,SEARCH("M5-",AA1271),LEN(AB1271),AC1271)</f>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AA1271" s="10" t="s">
        <v>7313</v>
      </c>
      <c r="AB1271" s="8" t="str">
        <f aca="false">IF(D1271&lt;&gt;"No hacer",CONCATENATE(A1271,"-",LEFT(C1271),"-",IF(A1270&lt;&gt;A1271,1,IF(C1270=C1271,RIGHT(AB1270)+1,1))))</f>
        <v>M5-NyO-47c-A-5</v>
      </c>
      <c r="AC1271" s="8" t="str">
        <f aca="false">CONCATENATE(AB1271,"-BR")</f>
        <v>M5-NyO-47c-A-5-BR</v>
      </c>
      <c r="AD1271" s="5"/>
      <c r="AE1271" s="5" t="s">
        <v>351</v>
      </c>
      <c r="AF1271" s="5" t="s">
        <v>47</v>
      </c>
    </row>
    <row r="1272" customFormat="false" ht="75" hidden="false" customHeight="true" outlineLevel="0" collapsed="false">
      <c r="A1272" s="5" t="s">
        <v>7314</v>
      </c>
      <c r="B1272" s="6" t="s">
        <v>7315</v>
      </c>
      <c r="C1272" s="5" t="s">
        <v>34</v>
      </c>
      <c r="D1272" s="5" t="s">
        <v>35</v>
      </c>
      <c r="E1272" s="5"/>
      <c r="F1272" s="6" t="s">
        <v>7316</v>
      </c>
      <c r="G1272" s="6"/>
      <c r="H1272" s="7"/>
      <c r="I1272" s="11"/>
      <c r="J1272" s="11" t="s">
        <v>297</v>
      </c>
      <c r="K1272" s="7" t="s">
        <v>7317</v>
      </c>
      <c r="L1272" s="7" t="s">
        <v>7212</v>
      </c>
      <c r="M1272" s="5" t="s">
        <v>41</v>
      </c>
      <c r="N1272" s="6" t="s">
        <v>4231</v>
      </c>
      <c r="O1272" s="6" t="s">
        <v>4232</v>
      </c>
      <c r="P1272" s="8"/>
      <c r="Q1272" s="5"/>
      <c r="R1272" s="6"/>
      <c r="S1272" s="6"/>
      <c r="T1272" s="8"/>
      <c r="U1272" s="6"/>
      <c r="V1272" s="6"/>
      <c r="W1272" s="6"/>
      <c r="X1272" s="8"/>
      <c r="Y1272" s="5" t="s">
        <v>4093</v>
      </c>
      <c r="Z1272" s="10" t="str">
        <f aca="false">REPLACE(AA1272,SEARCH("M5-",AA1272),LEN(AB1272),AC1272)</f>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AA1272" s="10" t="s">
        <v>7318</v>
      </c>
      <c r="AB1272" s="8" t="str">
        <f aca="false">IF(D1272&lt;&gt;"No hacer",CONCATENATE(A1272,"-",LEFT(C1272),"-",IF(A1271&lt;&gt;A1272,1,IF(C1271=C1272,RIGHT(AB1271)+1,1))))</f>
        <v>M5-NyO-47d-I-1</v>
      </c>
      <c r="AC1272" s="8" t="str">
        <f aca="false">CONCATENATE(AB1272,"-BR")</f>
        <v>M5-NyO-47d-I-1-BR</v>
      </c>
      <c r="AD1272" s="5"/>
      <c r="AE1272" s="5" t="s">
        <v>351</v>
      </c>
      <c r="AF1272" s="5" t="s">
        <v>47</v>
      </c>
    </row>
    <row r="1273" customFormat="false" ht="75" hidden="false" customHeight="true" outlineLevel="0" collapsed="false">
      <c r="A1273" s="5" t="s">
        <v>7314</v>
      </c>
      <c r="B1273" s="6" t="s">
        <v>7315</v>
      </c>
      <c r="C1273" s="5" t="s">
        <v>48</v>
      </c>
      <c r="D1273" s="5" t="s">
        <v>35</v>
      </c>
      <c r="E1273" s="5"/>
      <c r="F1273" s="7" t="s">
        <v>7214</v>
      </c>
      <c r="G1273" s="7"/>
      <c r="H1273" s="7"/>
      <c r="I1273" s="11"/>
      <c r="J1273" s="11" t="s">
        <v>7215</v>
      </c>
      <c r="K1273" s="7" t="s">
        <v>7319</v>
      </c>
      <c r="L1273" s="7" t="s">
        <v>7217</v>
      </c>
      <c r="M1273" s="5" t="s">
        <v>41</v>
      </c>
      <c r="N1273" s="6" t="s">
        <v>4231</v>
      </c>
      <c r="O1273" s="6" t="s">
        <v>4232</v>
      </c>
      <c r="P1273" s="8"/>
      <c r="Q1273" s="5"/>
      <c r="R1273" s="6"/>
      <c r="S1273" s="6"/>
      <c r="T1273" s="8"/>
      <c r="U1273" s="6"/>
      <c r="V1273" s="6"/>
      <c r="W1273" s="6"/>
      <c r="X1273" s="8"/>
      <c r="Y1273" s="5" t="s">
        <v>4093</v>
      </c>
      <c r="Z1273" s="10" t="str">
        <f aca="false">REPLACE(AA1273,SEARCH("M5-",AA1273),LEN(AB1273),AC1273)</f>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AA1273" s="10" t="s">
        <v>7320</v>
      </c>
      <c r="AB1273" s="8" t="str">
        <f aca="false">IF(D1273&lt;&gt;"No hacer",CONCATENATE(A1273,"-",LEFT(C1273),"-",IF(A1272&lt;&gt;A1273,1,IF(C1272=C1273,RIGHT(AB1272)+1,1))))</f>
        <v>M5-NyO-47d-E-1</v>
      </c>
      <c r="AC1273" s="8" t="str">
        <f aca="false">CONCATENATE(AB1273,"-BR")</f>
        <v>M5-NyO-47d-E-1-BR</v>
      </c>
      <c r="AD1273" s="5"/>
      <c r="AE1273" s="5" t="s">
        <v>351</v>
      </c>
      <c r="AF1273" s="5" t="s">
        <v>47</v>
      </c>
    </row>
    <row r="1274" customFormat="false" ht="75" hidden="false" customHeight="true" outlineLevel="0" collapsed="false">
      <c r="A1274" s="5" t="s">
        <v>7314</v>
      </c>
      <c r="B1274" s="6" t="s">
        <v>7315</v>
      </c>
      <c r="C1274" s="5" t="s">
        <v>48</v>
      </c>
      <c r="D1274" s="5" t="s">
        <v>35</v>
      </c>
      <c r="E1274" s="5"/>
      <c r="F1274" s="7" t="s">
        <v>7219</v>
      </c>
      <c r="G1274" s="7"/>
      <c r="H1274" s="7"/>
      <c r="I1274" s="11"/>
      <c r="J1274" s="11" t="s">
        <v>7215</v>
      </c>
      <c r="K1274" s="7" t="s">
        <v>7319</v>
      </c>
      <c r="L1274" s="7" t="s">
        <v>7220</v>
      </c>
      <c r="M1274" s="5" t="s">
        <v>41</v>
      </c>
      <c r="N1274" s="6" t="s">
        <v>4231</v>
      </c>
      <c r="O1274" s="6" t="s">
        <v>4232</v>
      </c>
      <c r="P1274" s="8"/>
      <c r="Q1274" s="5"/>
      <c r="R1274" s="6"/>
      <c r="S1274" s="6"/>
      <c r="T1274" s="8"/>
      <c r="U1274" s="6"/>
      <c r="V1274" s="6"/>
      <c r="W1274" s="6"/>
      <c r="X1274" s="8"/>
      <c r="Y1274" s="5" t="s">
        <v>4093</v>
      </c>
      <c r="Z1274" s="10" t="str">
        <f aca="false">REPLACE(AA1274,SEARCH("M5-",AA1274),LEN(AB1274),AC1274)</f>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AA1274" s="10" t="s">
        <v>7321</v>
      </c>
      <c r="AB1274" s="8" t="str">
        <f aca="false">IF(D1274&lt;&gt;"No hacer",CONCATENATE(A1274,"-",LEFT(C1274),"-",IF(A1273&lt;&gt;A1274,1,IF(C1273=C1274,RIGHT(AB1273)+1,1))))</f>
        <v>M5-NyO-47d-E-2</v>
      </c>
      <c r="AC1274" s="8" t="str">
        <f aca="false">CONCATENATE(AB1274,"-BR")</f>
        <v>M5-NyO-47d-E-2-BR</v>
      </c>
      <c r="AD1274" s="5"/>
      <c r="AE1274" s="5" t="s">
        <v>351</v>
      </c>
      <c r="AF1274" s="5" t="s">
        <v>47</v>
      </c>
    </row>
    <row r="1275" customFormat="false" ht="75" hidden="false" customHeight="true" outlineLevel="0" collapsed="false">
      <c r="A1275" s="5" t="s">
        <v>7314</v>
      </c>
      <c r="B1275" s="6" t="s">
        <v>7315</v>
      </c>
      <c r="C1275" s="5" t="s">
        <v>58</v>
      </c>
      <c r="D1275" s="5" t="s">
        <v>35</v>
      </c>
      <c r="E1275" s="5"/>
      <c r="F1275" s="7" t="s">
        <v>7322</v>
      </c>
      <c r="G1275" s="7"/>
      <c r="H1275" s="7"/>
      <c r="I1275" s="11"/>
      <c r="J1275" s="5" t="s">
        <v>7164</v>
      </c>
      <c r="K1275" s="7" t="s">
        <v>7323</v>
      </c>
      <c r="L1275" s="7" t="s">
        <v>7227</v>
      </c>
      <c r="M1275" s="5" t="s">
        <v>41</v>
      </c>
      <c r="N1275" s="6" t="s">
        <v>4231</v>
      </c>
      <c r="O1275" s="6" t="s">
        <v>4232</v>
      </c>
      <c r="P1275" s="8"/>
      <c r="Q1275" s="5"/>
      <c r="R1275" s="6"/>
      <c r="S1275" s="6"/>
      <c r="T1275" s="8"/>
      <c r="U1275" s="6"/>
      <c r="V1275" s="6"/>
      <c r="W1275" s="6"/>
      <c r="X1275" s="8"/>
      <c r="Y1275" s="5" t="s">
        <v>4093</v>
      </c>
      <c r="Z1275" s="10" t="str">
        <f aca="false">REPLACE(AA1275,SEARCH("M5-",AA1275),LEN(AB1275),AC1275)</f>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5" s="10" t="s">
        <v>7324</v>
      </c>
      <c r="AB1275" s="8" t="str">
        <f aca="false">IF(D1275&lt;&gt;"No hacer",CONCATENATE(A1275,"-",LEFT(C1275),"-",IF(A1274&lt;&gt;A1275,1,IF(C1274=C1275,RIGHT(AB1274)+1,1))))</f>
        <v>M5-NyO-47d-A-1</v>
      </c>
      <c r="AC1275" s="8" t="str">
        <f aca="false">CONCATENATE(AB1275,"-BR")</f>
        <v>M5-NyO-47d-A-1-BR</v>
      </c>
      <c r="AD1275" s="5"/>
      <c r="AE1275" s="5" t="s">
        <v>351</v>
      </c>
      <c r="AF1275" s="5" t="s">
        <v>47</v>
      </c>
    </row>
    <row r="1276" customFormat="false" ht="75" hidden="false" customHeight="true" outlineLevel="0" collapsed="false">
      <c r="A1276" s="5" t="s">
        <v>7314</v>
      </c>
      <c r="B1276" s="6" t="s">
        <v>7315</v>
      </c>
      <c r="C1276" s="5" t="s">
        <v>58</v>
      </c>
      <c r="D1276" s="5" t="s">
        <v>35</v>
      </c>
      <c r="E1276" s="5"/>
      <c r="F1276" s="7" t="s">
        <v>7325</v>
      </c>
      <c r="G1276" s="7"/>
      <c r="H1276" s="7"/>
      <c r="I1276" s="11"/>
      <c r="J1276" s="5" t="s">
        <v>7164</v>
      </c>
      <c r="K1276" s="7" t="s">
        <v>7323</v>
      </c>
      <c r="L1276" s="7" t="s">
        <v>7227</v>
      </c>
      <c r="M1276" s="5" t="s">
        <v>41</v>
      </c>
      <c r="N1276" s="6" t="s">
        <v>4231</v>
      </c>
      <c r="O1276" s="6" t="s">
        <v>4232</v>
      </c>
      <c r="P1276" s="8"/>
      <c r="Q1276" s="5"/>
      <c r="R1276" s="6"/>
      <c r="S1276" s="6"/>
      <c r="T1276" s="8"/>
      <c r="U1276" s="6"/>
      <c r="V1276" s="6"/>
      <c r="W1276" s="6"/>
      <c r="X1276" s="8"/>
      <c r="Y1276" s="5" t="s">
        <v>4093</v>
      </c>
      <c r="Z1276" s="10" t="str">
        <f aca="false">REPLACE(AA1276,SEARCH("M5-",AA1276),LEN(AB1276),AC1276)</f>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AA1276" s="10" t="s">
        <v>7326</v>
      </c>
      <c r="AB1276" s="8" t="str">
        <f aca="false">IF(D1276&lt;&gt;"No hacer",CONCATENATE(A1276,"-",LEFT(C1276),"-",IF(A1275&lt;&gt;A1276,1,IF(C1275=C1276,RIGHT(AB1275)+1,1))))</f>
        <v>M5-NyO-47d-A-2</v>
      </c>
      <c r="AC1276" s="8" t="str">
        <f aca="false">CONCATENATE(AB1276,"-BR")</f>
        <v>M5-NyO-47d-A-2-BR</v>
      </c>
      <c r="AD1276" s="5"/>
      <c r="AE1276" s="5" t="s">
        <v>351</v>
      </c>
      <c r="AF1276" s="5" t="s">
        <v>47</v>
      </c>
    </row>
    <row r="1277" customFormat="false" ht="75" hidden="false" customHeight="true" outlineLevel="0" collapsed="false">
      <c r="A1277" s="5" t="s">
        <v>7314</v>
      </c>
      <c r="B1277" s="6" t="s">
        <v>7315</v>
      </c>
      <c r="C1277" s="5" t="s">
        <v>58</v>
      </c>
      <c r="D1277" s="5" t="s">
        <v>35</v>
      </c>
      <c r="E1277" s="5"/>
      <c r="F1277" s="7" t="s">
        <v>7327</v>
      </c>
      <c r="G1277" s="7"/>
      <c r="H1277" s="7"/>
      <c r="I1277" s="5"/>
      <c r="J1277" s="5" t="s">
        <v>7164</v>
      </c>
      <c r="K1277" s="7" t="s">
        <v>7323</v>
      </c>
      <c r="L1277" s="7" t="s">
        <v>7224</v>
      </c>
      <c r="M1277" s="5" t="s">
        <v>41</v>
      </c>
      <c r="N1277" s="6" t="s">
        <v>4231</v>
      </c>
      <c r="O1277" s="6" t="s">
        <v>4232</v>
      </c>
      <c r="P1277" s="8"/>
      <c r="Q1277" s="5"/>
      <c r="R1277" s="6"/>
      <c r="S1277" s="6"/>
      <c r="T1277" s="8"/>
      <c r="U1277" s="6"/>
      <c r="V1277" s="6"/>
      <c r="W1277" s="6"/>
      <c r="X1277" s="8"/>
      <c r="Y1277" s="5" t="s">
        <v>4093</v>
      </c>
      <c r="Z1277" s="10" t="str">
        <f aca="false">REPLACE(AA1277,SEARCH("M5-",AA1277),LEN(AB1277),AC1277)</f>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7" s="10" t="s">
        <v>7328</v>
      </c>
      <c r="AB1277" s="8" t="str">
        <f aca="false">IF(D1277&lt;&gt;"No hacer",CONCATENATE(A1277,"-",LEFT(C1277),"-",IF(A1276&lt;&gt;A1277,1,IF(C1276=C1277,RIGHT(AB1276)+1,1))))</f>
        <v>M5-NyO-47d-A-3</v>
      </c>
      <c r="AC1277" s="8" t="str">
        <f aca="false">CONCATENATE(AB1277,"-BR")</f>
        <v>M5-NyO-47d-A-3-BR</v>
      </c>
      <c r="AD1277" s="5"/>
      <c r="AE1277" s="5" t="s">
        <v>351</v>
      </c>
      <c r="AF1277" s="5" t="s">
        <v>47</v>
      </c>
    </row>
    <row r="1278" customFormat="false" ht="75" hidden="false" customHeight="true" outlineLevel="0" collapsed="false">
      <c r="A1278" s="5" t="s">
        <v>7314</v>
      </c>
      <c r="B1278" s="6" t="s">
        <v>7315</v>
      </c>
      <c r="C1278" s="5" t="s">
        <v>58</v>
      </c>
      <c r="D1278" s="5" t="s">
        <v>35</v>
      </c>
      <c r="E1278" s="5"/>
      <c r="F1278" s="7" t="s">
        <v>7329</v>
      </c>
      <c r="G1278" s="7"/>
      <c r="H1278" s="7"/>
      <c r="I1278" s="11"/>
      <c r="J1278" s="5" t="s">
        <v>7164</v>
      </c>
      <c r="K1278" s="7" t="s">
        <v>7323</v>
      </c>
      <c r="L1278" s="7" t="s">
        <v>7224</v>
      </c>
      <c r="M1278" s="5" t="s">
        <v>41</v>
      </c>
      <c r="N1278" s="6" t="s">
        <v>4231</v>
      </c>
      <c r="O1278" s="6" t="s">
        <v>4232</v>
      </c>
      <c r="P1278" s="8"/>
      <c r="Q1278" s="5"/>
      <c r="R1278" s="6"/>
      <c r="S1278" s="6"/>
      <c r="T1278" s="8"/>
      <c r="U1278" s="6"/>
      <c r="V1278" s="6"/>
      <c r="W1278" s="6"/>
      <c r="X1278" s="8"/>
      <c r="Y1278" s="5" t="s">
        <v>4093</v>
      </c>
      <c r="Z1278" s="10" t="str">
        <f aca="false">REPLACE(AA1278,SEARCH("M5-",AA1278),LEN(AB1278),AC1278)</f>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AA1278" s="10" t="s">
        <v>7330</v>
      </c>
      <c r="AB1278" s="8" t="str">
        <f aca="false">IF(D1278&lt;&gt;"No hacer",CONCATENATE(A1278,"-",LEFT(C1278),"-",IF(A1277&lt;&gt;A1278,1,IF(C1277=C1278,RIGHT(AB1277)+1,1))))</f>
        <v>M5-NyO-47d-A-4</v>
      </c>
      <c r="AC1278" s="8" t="str">
        <f aca="false">CONCATENATE(AB1278,"-BR")</f>
        <v>M5-NyO-47d-A-4-BR</v>
      </c>
      <c r="AD1278" s="5"/>
      <c r="AE1278" s="5" t="s">
        <v>351</v>
      </c>
      <c r="AF1278" s="5" t="s">
        <v>47</v>
      </c>
    </row>
    <row r="1279" customFormat="false" ht="75" hidden="false" customHeight="true" outlineLevel="0" collapsed="false">
      <c r="A1279" s="5" t="s">
        <v>7314</v>
      </c>
      <c r="B1279" s="6" t="s">
        <v>7315</v>
      </c>
      <c r="C1279" s="5" t="s">
        <v>58</v>
      </c>
      <c r="D1279" s="5" t="s">
        <v>35</v>
      </c>
      <c r="E1279" s="5"/>
      <c r="F1279" s="7" t="s">
        <v>7331</v>
      </c>
      <c r="G1279" s="7"/>
      <c r="H1279" s="7"/>
      <c r="I1279" s="5"/>
      <c r="J1279" s="5" t="s">
        <v>7164</v>
      </c>
      <c r="K1279" s="7" t="s">
        <v>7332</v>
      </c>
      <c r="L1279" s="7" t="s">
        <v>7227</v>
      </c>
      <c r="M1279" s="5" t="s">
        <v>41</v>
      </c>
      <c r="N1279" s="6" t="s">
        <v>4231</v>
      </c>
      <c r="O1279" s="6" t="s">
        <v>4232</v>
      </c>
      <c r="P1279" s="8"/>
      <c r="Q1279" s="5"/>
      <c r="R1279" s="6"/>
      <c r="S1279" s="6"/>
      <c r="T1279" s="8"/>
      <c r="U1279" s="6"/>
      <c r="V1279" s="6"/>
      <c r="W1279" s="6"/>
      <c r="X1279" s="8"/>
      <c r="Y1279" s="5" t="s">
        <v>4093</v>
      </c>
      <c r="Z1279" s="10" t="str">
        <f aca="false">REPLACE(AA1279,SEARCH("M5-",AA1279),LEN(AB1279),AC1279)</f>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AA1279" s="10" t="s">
        <v>7333</v>
      </c>
      <c r="AB1279" s="8" t="str">
        <f aca="false">IF(D1279&lt;&gt;"No hacer",CONCATENATE(A1279,"-",LEFT(C1279),"-",IF(A1278&lt;&gt;A1279,1,IF(C1278=C1279,RIGHT(AB1278)+1,1))))</f>
        <v>M5-NyO-47d-A-5</v>
      </c>
      <c r="AC1279" s="8" t="str">
        <f aca="false">CONCATENATE(AB1279,"-BR")</f>
        <v>M5-NyO-47d-A-5-BR</v>
      </c>
      <c r="AD1279" s="5"/>
      <c r="AE1279" s="5" t="s">
        <v>351</v>
      </c>
      <c r="AF1279" s="5" t="s">
        <v>47</v>
      </c>
    </row>
    <row r="1280" customFormat="false" ht="75" hidden="false" customHeight="true" outlineLevel="0" collapsed="false">
      <c r="A1280" s="5" t="s">
        <v>7334</v>
      </c>
      <c r="B1280" s="6" t="s">
        <v>7335</v>
      </c>
      <c r="C1280" s="5" t="s">
        <v>34</v>
      </c>
      <c r="D1280" s="5" t="s">
        <v>35</v>
      </c>
      <c r="E1280" s="5"/>
      <c r="F1280" s="6" t="s">
        <v>7336</v>
      </c>
      <c r="G1280" s="6"/>
      <c r="H1280" s="6"/>
      <c r="I1280" s="5" t="s">
        <v>38</v>
      </c>
      <c r="J1280" s="5" t="s">
        <v>39</v>
      </c>
      <c r="K1280" s="6" t="s">
        <v>7337</v>
      </c>
      <c r="L1280" s="6" t="s">
        <v>7338</v>
      </c>
      <c r="M1280" s="5" t="s">
        <v>41</v>
      </c>
      <c r="N1280" s="35" t="s">
        <v>7339</v>
      </c>
      <c r="O1280" s="6" t="s">
        <v>7339</v>
      </c>
      <c r="P1280" s="8"/>
      <c r="Q1280" s="5"/>
      <c r="R1280" s="6"/>
      <c r="S1280" s="6"/>
      <c r="T1280" s="8"/>
      <c r="U1280" s="6"/>
      <c r="V1280" s="6"/>
      <c r="W1280" s="6"/>
      <c r="X1280" s="8"/>
      <c r="Y1280" s="5" t="s">
        <v>4093</v>
      </c>
      <c r="Z1280" s="10" t="str">
        <f aca="false">REPLACE(AA1280,SEARCH("M5-",AA1280),LEN(AB1280),AC1280)</f>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AA1280" s="10" t="s">
        <v>7340</v>
      </c>
      <c r="AB1280" s="8" t="str">
        <f aca="false">IF(D1280&lt;&gt;"No hacer",CONCATENATE(A1280,"-",LEFT(C1280),"-",IF(A1279&lt;&gt;A1280,1,IF(C1279=C1280,RIGHT(AB1279)+1,1))))</f>
        <v>M5-NyO-19a-I-1</v>
      </c>
      <c r="AC1280" s="8" t="str">
        <f aca="false">CONCATENATE(AB1280,"-BR")</f>
        <v>M5-NyO-19a-I-1-BR</v>
      </c>
      <c r="AD1280" s="5" t="s">
        <v>46</v>
      </c>
      <c r="AE1280" s="5" t="s">
        <v>351</v>
      </c>
      <c r="AF1280" s="5" t="s">
        <v>47</v>
      </c>
    </row>
    <row r="1281" customFormat="false" ht="75" hidden="false" customHeight="true" outlineLevel="0" collapsed="false">
      <c r="A1281" s="5" t="s">
        <v>7334</v>
      </c>
      <c r="B1281" s="6" t="s">
        <v>7335</v>
      </c>
      <c r="C1281" s="5" t="s">
        <v>34</v>
      </c>
      <c r="D1281" s="5" t="s">
        <v>35</v>
      </c>
      <c r="E1281" s="5"/>
      <c r="F1281" s="6" t="s">
        <v>7341</v>
      </c>
      <c r="G1281" s="6"/>
      <c r="H1281" s="6"/>
      <c r="I1281" s="5" t="s">
        <v>38</v>
      </c>
      <c r="J1281" s="5" t="s">
        <v>39</v>
      </c>
      <c r="K1281" s="7" t="s">
        <v>7337</v>
      </c>
      <c r="L1281" s="6" t="s">
        <v>7338</v>
      </c>
      <c r="M1281" s="5" t="s">
        <v>41</v>
      </c>
      <c r="N1281" s="35" t="s">
        <v>7342</v>
      </c>
      <c r="O1281" s="35" t="s">
        <v>7342</v>
      </c>
      <c r="P1281" s="8"/>
      <c r="Q1281" s="5"/>
      <c r="R1281" s="6"/>
      <c r="S1281" s="6"/>
      <c r="T1281" s="8"/>
      <c r="U1281" s="6"/>
      <c r="V1281" s="6"/>
      <c r="W1281" s="6"/>
      <c r="X1281" s="8"/>
      <c r="Y1281" s="5" t="s">
        <v>4093</v>
      </c>
      <c r="Z1281" s="10" t="str">
        <f aca="false">REPLACE(AA1281,SEARCH("M5-",AA1281),LEN(AB1281),AC1281)</f>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AA1281" s="10" t="s">
        <v>7343</v>
      </c>
      <c r="AB1281" s="8" t="str">
        <f aca="false">IF(D1281&lt;&gt;"No hacer",CONCATENATE(A1281,"-",LEFT(C1281),"-",IF(A1280&lt;&gt;A1281,1,IF(C1280=C1281,RIGHT(AB1280)+1,1))))</f>
        <v>M5-NyO-19a-I-2</v>
      </c>
      <c r="AC1281" s="8" t="str">
        <f aca="false">CONCATENATE(AB1281,"-BR")</f>
        <v>M5-NyO-19a-I-2-BR</v>
      </c>
      <c r="AD1281" s="5" t="s">
        <v>46</v>
      </c>
      <c r="AE1281" s="5" t="s">
        <v>351</v>
      </c>
      <c r="AF1281" s="5" t="s">
        <v>47</v>
      </c>
    </row>
    <row r="1282" customFormat="false" ht="75" hidden="false" customHeight="true" outlineLevel="0" collapsed="false">
      <c r="A1282" s="5" t="s">
        <v>7334</v>
      </c>
      <c r="B1282" s="6" t="s">
        <v>7335</v>
      </c>
      <c r="C1282" s="5" t="s">
        <v>48</v>
      </c>
      <c r="D1282" s="5" t="s">
        <v>35</v>
      </c>
      <c r="E1282" s="5"/>
      <c r="F1282" s="6" t="s">
        <v>7344</v>
      </c>
      <c r="G1282" s="6"/>
      <c r="H1282" s="6"/>
      <c r="I1282" s="5" t="s">
        <v>38</v>
      </c>
      <c r="J1282" s="5" t="s">
        <v>592</v>
      </c>
      <c r="K1282" s="6" t="s">
        <v>7345</v>
      </c>
      <c r="L1282" s="6" t="s">
        <v>7346</v>
      </c>
      <c r="M1282" s="5" t="s">
        <v>41</v>
      </c>
      <c r="N1282" s="35" t="s">
        <v>7347</v>
      </c>
      <c r="O1282" s="35" t="s">
        <v>7347</v>
      </c>
      <c r="P1282" s="6"/>
      <c r="Q1282" s="6"/>
      <c r="R1282" s="6"/>
      <c r="S1282" s="6"/>
      <c r="T1282" s="6"/>
      <c r="U1282" s="6"/>
      <c r="V1282" s="6"/>
      <c r="W1282" s="6"/>
      <c r="X1282" s="8"/>
      <c r="Y1282" s="5" t="s">
        <v>4093</v>
      </c>
      <c r="Z1282" s="10" t="str">
        <f aca="false">REPLACE(AA1282,SEARCH("M5-",AA1282),LEN(AB1282),AC1282)</f>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AA1282" s="10" t="s">
        <v>7348</v>
      </c>
      <c r="AB1282" s="8" t="str">
        <f aca="false">IF(D1282&lt;&gt;"No hacer",CONCATENATE(A1282,"-",LEFT(C1282),"-",IF(A1281&lt;&gt;A1282,1,IF(C1281=C1282,RIGHT(AB1281)+1,1))))</f>
        <v>M5-NyO-19a-E-1</v>
      </c>
      <c r="AC1282" s="8" t="str">
        <f aca="false">CONCATENATE(AB1282,"-BR")</f>
        <v>M5-NyO-19a-E-1-BR</v>
      </c>
      <c r="AD1282" s="5" t="s">
        <v>46</v>
      </c>
      <c r="AE1282" s="5" t="s">
        <v>351</v>
      </c>
      <c r="AF1282" s="5" t="s">
        <v>47</v>
      </c>
    </row>
    <row r="1283" customFormat="false" ht="75" hidden="false" customHeight="true" outlineLevel="0" collapsed="false">
      <c r="A1283" s="5" t="s">
        <v>7334</v>
      </c>
      <c r="B1283" s="6" t="s">
        <v>7335</v>
      </c>
      <c r="C1283" s="5" t="s">
        <v>48</v>
      </c>
      <c r="D1283" s="5" t="s">
        <v>35</v>
      </c>
      <c r="E1283" s="5"/>
      <c r="F1283" s="7" t="s">
        <v>7349</v>
      </c>
      <c r="G1283" s="7"/>
      <c r="H1283" s="6"/>
      <c r="I1283" s="5" t="s">
        <v>38</v>
      </c>
      <c r="J1283" s="5" t="s">
        <v>592</v>
      </c>
      <c r="K1283" s="6" t="s">
        <v>7345</v>
      </c>
      <c r="L1283" s="7" t="s">
        <v>7350</v>
      </c>
      <c r="M1283" s="5" t="s">
        <v>41</v>
      </c>
      <c r="N1283" s="35" t="s">
        <v>7351</v>
      </c>
      <c r="O1283" s="35" t="s">
        <v>7351</v>
      </c>
      <c r="P1283" s="6"/>
      <c r="Q1283" s="6"/>
      <c r="R1283" s="6"/>
      <c r="S1283" s="6"/>
      <c r="T1283" s="6"/>
      <c r="U1283" s="6"/>
      <c r="V1283" s="6"/>
      <c r="W1283" s="6"/>
      <c r="X1283" s="8"/>
      <c r="Y1283" s="5" t="s">
        <v>4093</v>
      </c>
      <c r="Z1283" s="10" t="str">
        <f aca="false">REPLACE(AA1283,SEARCH("M5-",AA1283),LEN(AB1283),AC1283)</f>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AA1283" s="10" t="s">
        <v>7352</v>
      </c>
      <c r="AB1283" s="8" t="str">
        <f aca="false">IF(D1283&lt;&gt;"No hacer",CONCATENATE(A1283,"-",LEFT(C1283),"-",IF(A1282&lt;&gt;A1283,1,IF(C1282=C1283,RIGHT(AB1282)+1,1))))</f>
        <v>M5-NyO-19a-E-2</v>
      </c>
      <c r="AC1283" s="8" t="str">
        <f aca="false">CONCATENATE(AB1283,"-BR")</f>
        <v>M5-NyO-19a-E-2-BR</v>
      </c>
      <c r="AD1283" s="5" t="s">
        <v>46</v>
      </c>
      <c r="AE1283" s="5" t="s">
        <v>351</v>
      </c>
      <c r="AF1283" s="5" t="s">
        <v>47</v>
      </c>
    </row>
    <row r="1284" customFormat="false" ht="75" hidden="false" customHeight="true" outlineLevel="0" collapsed="false">
      <c r="A1284" s="5" t="s">
        <v>7334</v>
      </c>
      <c r="B1284" s="6" t="s">
        <v>7335</v>
      </c>
      <c r="C1284" s="5" t="s">
        <v>48</v>
      </c>
      <c r="D1284" s="5" t="s">
        <v>35</v>
      </c>
      <c r="E1284" s="5"/>
      <c r="F1284" s="7" t="s">
        <v>7353</v>
      </c>
      <c r="G1284" s="7"/>
      <c r="H1284" s="6"/>
      <c r="I1284" s="5" t="s">
        <v>38</v>
      </c>
      <c r="J1284" s="5" t="s">
        <v>592</v>
      </c>
      <c r="K1284" s="6" t="s">
        <v>7345</v>
      </c>
      <c r="L1284" s="7" t="s">
        <v>7354</v>
      </c>
      <c r="M1284" s="5" t="s">
        <v>41</v>
      </c>
      <c r="N1284" s="35" t="s">
        <v>7355</v>
      </c>
      <c r="O1284" s="35" t="s">
        <v>7355</v>
      </c>
      <c r="P1284" s="6"/>
      <c r="Q1284" s="6"/>
      <c r="R1284" s="6"/>
      <c r="S1284" s="6"/>
      <c r="T1284" s="6"/>
      <c r="U1284" s="6"/>
      <c r="V1284" s="6"/>
      <c r="W1284" s="6"/>
      <c r="X1284" s="8"/>
      <c r="Y1284" s="5" t="s">
        <v>4093</v>
      </c>
      <c r="Z1284" s="10" t="str">
        <f aca="false">REPLACE(AA1284,SEARCH("M5-",AA1284),LEN(AB1284),AC1284)</f>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AA1284" s="10" t="s">
        <v>7356</v>
      </c>
      <c r="AB1284" s="8" t="str">
        <f aca="false">IF(D1284&lt;&gt;"No hacer",CONCATENATE(A1284,"-",LEFT(C1284),"-",IF(A1283&lt;&gt;A1284,1,IF(C1283=C1284,RIGHT(AB1283)+1,1))))</f>
        <v>M5-NyO-19a-E-3</v>
      </c>
      <c r="AC1284" s="8" t="str">
        <f aca="false">CONCATENATE(AB1284,"-BR")</f>
        <v>M5-NyO-19a-E-3-BR</v>
      </c>
      <c r="AD1284" s="5" t="s">
        <v>46</v>
      </c>
      <c r="AE1284" s="5" t="s">
        <v>351</v>
      </c>
      <c r="AF1284" s="5" t="s">
        <v>47</v>
      </c>
    </row>
    <row r="1285" customFormat="false" ht="75" hidden="false" customHeight="true" outlineLevel="0" collapsed="false">
      <c r="A1285" s="5" t="s">
        <v>7334</v>
      </c>
      <c r="B1285" s="6" t="s">
        <v>7335</v>
      </c>
      <c r="C1285" s="5" t="s">
        <v>58</v>
      </c>
      <c r="D1285" s="5" t="s">
        <v>35</v>
      </c>
      <c r="E1285" s="5"/>
      <c r="F1285" s="7" t="s">
        <v>7357</v>
      </c>
      <c r="G1285" s="7"/>
      <c r="H1285" s="6"/>
      <c r="I1285" s="5" t="s">
        <v>38</v>
      </c>
      <c r="J1285" s="5" t="s">
        <v>592</v>
      </c>
      <c r="K1285" s="6" t="s">
        <v>7358</v>
      </c>
      <c r="L1285" s="7" t="s">
        <v>7350</v>
      </c>
      <c r="M1285" s="5" t="s">
        <v>41</v>
      </c>
      <c r="N1285" s="35" t="s">
        <v>7359</v>
      </c>
      <c r="O1285" s="35" t="s">
        <v>7359</v>
      </c>
      <c r="P1285" s="8"/>
      <c r="Q1285" s="5"/>
      <c r="R1285" s="6"/>
      <c r="S1285" s="6"/>
      <c r="T1285" s="8"/>
      <c r="U1285" s="6"/>
      <c r="V1285" s="6"/>
      <c r="W1285" s="6"/>
      <c r="X1285" s="8"/>
      <c r="Y1285" s="5" t="s">
        <v>4093</v>
      </c>
      <c r="Z1285" s="10" t="str">
        <f aca="false">REPLACE(AA1285,SEARCH("M5-",AA1285),LEN(AB1285),AC1285)</f>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AA1285" s="10" t="s">
        <v>7360</v>
      </c>
      <c r="AB1285" s="8" t="str">
        <f aca="false">IF(D1285&lt;&gt;"No hacer",CONCATENATE(A1285,"-",LEFT(C1285),"-",IF(A1284&lt;&gt;A1285,1,IF(C1284=C1285,RIGHT(AB1284)+1,1))))</f>
        <v>M5-NyO-19a-A-1</v>
      </c>
      <c r="AC1285" s="8" t="str">
        <f aca="false">CONCATENATE(AB1285,"-BR")</f>
        <v>M5-NyO-19a-A-1-BR</v>
      </c>
      <c r="AD1285" s="5" t="s">
        <v>46</v>
      </c>
      <c r="AE1285" s="5" t="s">
        <v>351</v>
      </c>
      <c r="AF1285" s="5" t="s">
        <v>47</v>
      </c>
    </row>
    <row r="1286" customFormat="false" ht="75" hidden="false" customHeight="true" outlineLevel="0" collapsed="false">
      <c r="A1286" s="5" t="s">
        <v>7334</v>
      </c>
      <c r="B1286" s="6" t="s">
        <v>7335</v>
      </c>
      <c r="C1286" s="5" t="s">
        <v>58</v>
      </c>
      <c r="D1286" s="5" t="s">
        <v>35</v>
      </c>
      <c r="E1286" s="5"/>
      <c r="F1286" s="7" t="s">
        <v>7361</v>
      </c>
      <c r="G1286" s="7"/>
      <c r="H1286" s="6"/>
      <c r="I1286" s="5" t="s">
        <v>38</v>
      </c>
      <c r="J1286" s="5" t="s">
        <v>592</v>
      </c>
      <c r="K1286" s="6" t="s">
        <v>7362</v>
      </c>
      <c r="L1286" s="7" t="s">
        <v>7354</v>
      </c>
      <c r="M1286" s="5" t="s">
        <v>41</v>
      </c>
      <c r="N1286" s="35" t="s">
        <v>7363</v>
      </c>
      <c r="O1286" s="35" t="s">
        <v>7363</v>
      </c>
      <c r="P1286" s="8"/>
      <c r="Q1286" s="5"/>
      <c r="R1286" s="6"/>
      <c r="S1286" s="6"/>
      <c r="T1286" s="8"/>
      <c r="U1286" s="6"/>
      <c r="V1286" s="6"/>
      <c r="W1286" s="6"/>
      <c r="X1286" s="8"/>
      <c r="Y1286" s="5" t="s">
        <v>4093</v>
      </c>
      <c r="Z1286" s="10" t="str">
        <f aca="false">REPLACE(AA1286,SEARCH("M5-",AA1286),LEN(AB1286),AC1286)</f>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AA1286" s="10" t="s">
        <v>7364</v>
      </c>
      <c r="AB1286" s="8" t="str">
        <f aca="false">IF(D1286&lt;&gt;"No hacer",CONCATENATE(A1286,"-",LEFT(C1286),"-",IF(A1285&lt;&gt;A1286,1,IF(C1285=C1286,RIGHT(AB1285)+1,1))))</f>
        <v>M5-NyO-19a-A-2</v>
      </c>
      <c r="AC1286" s="8" t="str">
        <f aca="false">CONCATENATE(AB1286,"-BR")</f>
        <v>M5-NyO-19a-A-2-BR</v>
      </c>
      <c r="AD1286" s="5" t="s">
        <v>46</v>
      </c>
      <c r="AE1286" s="5" t="s">
        <v>351</v>
      </c>
      <c r="AF1286" s="5" t="s">
        <v>47</v>
      </c>
    </row>
    <row r="1287" customFormat="false" ht="75" hidden="false" customHeight="true" outlineLevel="0" collapsed="false">
      <c r="A1287" s="5" t="s">
        <v>7334</v>
      </c>
      <c r="B1287" s="6" t="s">
        <v>7335</v>
      </c>
      <c r="C1287" s="5" t="s">
        <v>58</v>
      </c>
      <c r="D1287" s="5" t="s">
        <v>35</v>
      </c>
      <c r="E1287" s="5"/>
      <c r="F1287" s="7" t="s">
        <v>7365</v>
      </c>
      <c r="G1287" s="7"/>
      <c r="H1287" s="6"/>
      <c r="I1287" s="5" t="s">
        <v>38</v>
      </c>
      <c r="J1287" s="5" t="s">
        <v>592</v>
      </c>
      <c r="K1287" s="6" t="s">
        <v>7358</v>
      </c>
      <c r="L1287" s="7" t="s">
        <v>7350</v>
      </c>
      <c r="M1287" s="5" t="s">
        <v>41</v>
      </c>
      <c r="N1287" s="35" t="s">
        <v>7351</v>
      </c>
      <c r="O1287" s="35" t="s">
        <v>7351</v>
      </c>
      <c r="P1287" s="8"/>
      <c r="Q1287" s="5"/>
      <c r="R1287" s="6"/>
      <c r="S1287" s="6"/>
      <c r="T1287" s="8"/>
      <c r="U1287" s="6"/>
      <c r="V1287" s="6"/>
      <c r="W1287" s="6"/>
      <c r="X1287" s="8"/>
      <c r="Y1287" s="5" t="s">
        <v>4093</v>
      </c>
      <c r="Z1287" s="10" t="str">
        <f aca="false">REPLACE(AA1287,SEARCH("M5-",AA1287),LEN(AB1287),AC1287)</f>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AA1287" s="10" t="s">
        <v>7366</v>
      </c>
      <c r="AB1287" s="8" t="str">
        <f aca="false">IF(D1287&lt;&gt;"No hacer",CONCATENATE(A1287,"-",LEFT(C1287),"-",IF(A1286&lt;&gt;A1287,1,IF(C1286=C1287,RIGHT(AB1286)+1,1))))</f>
        <v>M5-NyO-19a-A-3</v>
      </c>
      <c r="AC1287" s="8" t="str">
        <f aca="false">CONCATENATE(AB1287,"-BR")</f>
        <v>M5-NyO-19a-A-3-BR</v>
      </c>
      <c r="AD1287" s="5" t="s">
        <v>46</v>
      </c>
      <c r="AE1287" s="5" t="s">
        <v>351</v>
      </c>
      <c r="AF1287" s="5" t="s">
        <v>47</v>
      </c>
    </row>
    <row r="1288" customFormat="false" ht="75" hidden="false" customHeight="true" outlineLevel="0" collapsed="false">
      <c r="A1288" s="5" t="s">
        <v>7334</v>
      </c>
      <c r="B1288" s="6" t="s">
        <v>7335</v>
      </c>
      <c r="C1288" s="5" t="s">
        <v>58</v>
      </c>
      <c r="D1288" s="5" t="s">
        <v>35</v>
      </c>
      <c r="E1288" s="5"/>
      <c r="F1288" s="7" t="s">
        <v>7367</v>
      </c>
      <c r="G1288" s="7"/>
      <c r="H1288" s="6"/>
      <c r="I1288" s="5" t="s">
        <v>38</v>
      </c>
      <c r="J1288" s="5" t="s">
        <v>592</v>
      </c>
      <c r="K1288" s="6" t="s">
        <v>7368</v>
      </c>
      <c r="L1288" s="7" t="s">
        <v>7369</v>
      </c>
      <c r="M1288" s="5" t="s">
        <v>41</v>
      </c>
      <c r="N1288" s="35" t="s">
        <v>7370</v>
      </c>
      <c r="O1288" s="35" t="s">
        <v>7370</v>
      </c>
      <c r="P1288" s="8"/>
      <c r="Q1288" s="5"/>
      <c r="R1288" s="6"/>
      <c r="S1288" s="6"/>
      <c r="T1288" s="8"/>
      <c r="U1288" s="6"/>
      <c r="V1288" s="6"/>
      <c r="W1288" s="6"/>
      <c r="X1288" s="8"/>
      <c r="Y1288" s="5" t="s">
        <v>4093</v>
      </c>
      <c r="Z1288" s="10" t="str">
        <f aca="false">REPLACE(AA1288,SEARCH("M5-",AA1288),LEN(AB1288),AC1288)</f>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AA1288" s="10" t="s">
        <v>7371</v>
      </c>
      <c r="AB1288" s="8" t="str">
        <f aca="false">IF(D1288&lt;&gt;"No hacer",CONCATENATE(A1288,"-",LEFT(C1288),"-",IF(A1287&lt;&gt;A1288,1,IF(C1287=C1288,RIGHT(AB1287)+1,1))))</f>
        <v>M5-NyO-19a-A-4</v>
      </c>
      <c r="AC1288" s="8" t="str">
        <f aca="false">CONCATENATE(AB1288,"-BR")</f>
        <v>M5-NyO-19a-A-4-BR</v>
      </c>
      <c r="AD1288" s="5" t="s">
        <v>46</v>
      </c>
      <c r="AE1288" s="5" t="s">
        <v>351</v>
      </c>
      <c r="AF1288" s="5" t="s">
        <v>47</v>
      </c>
    </row>
    <row r="1289" customFormat="false" ht="75" hidden="false" customHeight="true" outlineLevel="0" collapsed="false">
      <c r="A1289" s="5" t="s">
        <v>7334</v>
      </c>
      <c r="B1289" s="6" t="s">
        <v>7335</v>
      </c>
      <c r="C1289" s="5" t="s">
        <v>58</v>
      </c>
      <c r="D1289" s="5" t="s">
        <v>35</v>
      </c>
      <c r="E1289" s="5"/>
      <c r="F1289" s="7" t="s">
        <v>7372</v>
      </c>
      <c r="G1289" s="7"/>
      <c r="H1289" s="6"/>
      <c r="I1289" s="5" t="s">
        <v>38</v>
      </c>
      <c r="J1289" s="5" t="s">
        <v>592</v>
      </c>
      <c r="K1289" s="6" t="s">
        <v>7373</v>
      </c>
      <c r="L1289" s="7" t="s">
        <v>7346</v>
      </c>
      <c r="M1289" s="5" t="s">
        <v>41</v>
      </c>
      <c r="N1289" s="35" t="s">
        <v>7374</v>
      </c>
      <c r="O1289" s="35" t="s">
        <v>7374</v>
      </c>
      <c r="P1289" s="8"/>
      <c r="Q1289" s="5"/>
      <c r="R1289" s="6"/>
      <c r="S1289" s="6"/>
      <c r="T1289" s="8"/>
      <c r="U1289" s="6"/>
      <c r="V1289" s="6"/>
      <c r="W1289" s="6"/>
      <c r="X1289" s="8"/>
      <c r="Y1289" s="5" t="s">
        <v>4093</v>
      </c>
      <c r="Z1289" s="10" t="str">
        <f aca="false">REPLACE(AA1289,SEARCH("M5-",AA1289),LEN(AB1289),AC1289)</f>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AA1289" s="10" t="s">
        <v>7375</v>
      </c>
      <c r="AB1289" s="8" t="str">
        <f aca="false">IF(D1289&lt;&gt;"No hacer",CONCATENATE(A1289,"-",LEFT(C1289),"-",IF(A1288&lt;&gt;A1289,1,IF(C1288=C1289,RIGHT(AB1288)+1,1))))</f>
        <v>M5-NyO-19a-A-5</v>
      </c>
      <c r="AC1289" s="8" t="str">
        <f aca="false">CONCATENATE(AB1289,"-BR")</f>
        <v>M5-NyO-19a-A-5-BR</v>
      </c>
      <c r="AD1289" s="5" t="s">
        <v>46</v>
      </c>
      <c r="AE1289" s="5" t="s">
        <v>351</v>
      </c>
      <c r="AF1289" s="5" t="s">
        <v>47</v>
      </c>
    </row>
    <row r="1290" customFormat="false" ht="75" hidden="false" customHeight="true" outlineLevel="0" collapsed="false">
      <c r="A1290" s="5" t="s">
        <v>7376</v>
      </c>
      <c r="B1290" s="6" t="s">
        <v>7377</v>
      </c>
      <c r="C1290" s="5" t="s">
        <v>34</v>
      </c>
      <c r="D1290" s="5" t="s">
        <v>35</v>
      </c>
      <c r="E1290" s="5"/>
      <c r="F1290" s="6" t="s">
        <v>7378</v>
      </c>
      <c r="G1290" s="6"/>
      <c r="H1290" s="6"/>
      <c r="I1290" s="5" t="s">
        <v>38</v>
      </c>
      <c r="J1290" s="5" t="s">
        <v>346</v>
      </c>
      <c r="K1290" s="6" t="s">
        <v>7379</v>
      </c>
      <c r="L1290" s="7" t="s">
        <v>7380</v>
      </c>
      <c r="M1290" s="5" t="s">
        <v>41</v>
      </c>
      <c r="N1290" s="35" t="s">
        <v>7381</v>
      </c>
      <c r="O1290" s="6" t="s">
        <v>7382</v>
      </c>
      <c r="P1290" s="8"/>
      <c r="Q1290" s="5"/>
      <c r="R1290" s="6"/>
      <c r="S1290" s="6"/>
      <c r="T1290" s="8"/>
      <c r="U1290" s="6"/>
      <c r="V1290" s="6"/>
      <c r="W1290" s="6"/>
      <c r="X1290" s="8"/>
      <c r="Y1290" s="5" t="s">
        <v>4093</v>
      </c>
      <c r="Z1290" s="10" t="str">
        <f aca="false">REPLACE(AA1290,SEARCH("M5-",AA1290),LEN(AB1290),AC1290)</f>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AA1290" s="10" t="s">
        <v>7383</v>
      </c>
      <c r="AB1290" s="8" t="str">
        <f aca="false">IF(D1290&lt;&gt;"No hacer",CONCATENATE(A1290,"-",LEFT(C1290),"-",IF(A1289&lt;&gt;A1290,1,IF(C1289=C1290,RIGHT(AB1289)+1,1))))</f>
        <v>M5-NyO-19b-I-1</v>
      </c>
      <c r="AC1290" s="8" t="str">
        <f aca="false">CONCATENATE(AB1290,"-BR")</f>
        <v>M5-NyO-19b-I-1-BR</v>
      </c>
      <c r="AD1290" s="5" t="s">
        <v>46</v>
      </c>
      <c r="AE1290" s="5" t="s">
        <v>351</v>
      </c>
      <c r="AF1290" s="5" t="s">
        <v>47</v>
      </c>
    </row>
    <row r="1291" customFormat="false" ht="75" hidden="false" customHeight="true" outlineLevel="0" collapsed="false">
      <c r="A1291" s="5" t="s">
        <v>7376</v>
      </c>
      <c r="B1291" s="6" t="s">
        <v>7377</v>
      </c>
      <c r="C1291" s="5" t="s">
        <v>48</v>
      </c>
      <c r="D1291" s="5" t="s">
        <v>35</v>
      </c>
      <c r="E1291" s="5"/>
      <c r="F1291" s="6" t="s">
        <v>7384</v>
      </c>
      <c r="G1291" s="6"/>
      <c r="H1291" s="6"/>
      <c r="I1291" s="5" t="s">
        <v>38</v>
      </c>
      <c r="J1291" s="5" t="s">
        <v>7164</v>
      </c>
      <c r="K1291" s="6" t="s">
        <v>7385</v>
      </c>
      <c r="L1291" s="6" t="s">
        <v>7386</v>
      </c>
      <c r="M1291" s="5" t="s">
        <v>41</v>
      </c>
      <c r="N1291" s="35" t="s">
        <v>7387</v>
      </c>
      <c r="O1291" s="35" t="s">
        <v>7387</v>
      </c>
      <c r="P1291" s="8"/>
      <c r="Q1291" s="5"/>
      <c r="R1291" s="6"/>
      <c r="S1291" s="6"/>
      <c r="T1291" s="8"/>
      <c r="U1291" s="6"/>
      <c r="V1291" s="6"/>
      <c r="W1291" s="6"/>
      <c r="X1291" s="8"/>
      <c r="Y1291" s="5" t="s">
        <v>4093</v>
      </c>
      <c r="Z1291" s="10" t="str">
        <f aca="false">REPLACE(AA1291,SEARCH("M5-",AA1291),LEN(AB1291),AC1291)</f>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AA1291" s="10" t="s">
        <v>7388</v>
      </c>
      <c r="AB1291" s="8" t="str">
        <f aca="false">IF(D1291&lt;&gt;"No hacer",CONCATENATE(A1291,"-",LEFT(C1291),"-",IF(A1290&lt;&gt;A1291,1,IF(C1290=C1291,RIGHT(AB1290)+1,1))))</f>
        <v>M5-NyO-19b-E-1</v>
      </c>
      <c r="AC1291" s="8" t="str">
        <f aca="false">CONCATENATE(AB1291,"-BR")</f>
        <v>M5-NyO-19b-E-1-BR</v>
      </c>
      <c r="AD1291" s="5" t="s">
        <v>46</v>
      </c>
      <c r="AE1291" s="5" t="s">
        <v>351</v>
      </c>
      <c r="AF1291" s="5" t="s">
        <v>47</v>
      </c>
    </row>
    <row r="1292" customFormat="false" ht="75" hidden="false" customHeight="true" outlineLevel="0" collapsed="false">
      <c r="A1292" s="5" t="s">
        <v>7376</v>
      </c>
      <c r="B1292" s="6" t="s">
        <v>7377</v>
      </c>
      <c r="C1292" s="5" t="s">
        <v>48</v>
      </c>
      <c r="D1292" s="5" t="s">
        <v>35</v>
      </c>
      <c r="E1292" s="5"/>
      <c r="F1292" s="6" t="s">
        <v>7389</v>
      </c>
      <c r="G1292" s="6"/>
      <c r="H1292" s="6"/>
      <c r="I1292" s="5" t="s">
        <v>38</v>
      </c>
      <c r="J1292" s="5" t="s">
        <v>7164</v>
      </c>
      <c r="K1292" s="6" t="s">
        <v>7385</v>
      </c>
      <c r="L1292" s="6" t="s">
        <v>7390</v>
      </c>
      <c r="M1292" s="5" t="s">
        <v>41</v>
      </c>
      <c r="N1292" s="35" t="s">
        <v>7391</v>
      </c>
      <c r="O1292" s="35" t="s">
        <v>7391</v>
      </c>
      <c r="P1292" s="8"/>
      <c r="Q1292" s="5"/>
      <c r="R1292" s="6"/>
      <c r="S1292" s="6"/>
      <c r="T1292" s="8"/>
      <c r="U1292" s="6"/>
      <c r="V1292" s="6"/>
      <c r="W1292" s="6"/>
      <c r="X1292" s="8"/>
      <c r="Y1292" s="5" t="s">
        <v>4093</v>
      </c>
      <c r="Z1292" s="10" t="str">
        <f aca="false">REPLACE(AA1292,SEARCH("M5-",AA1292),LEN(AB1292),AC1292)</f>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AA1292" s="10" t="s">
        <v>7392</v>
      </c>
      <c r="AB1292" s="8" t="str">
        <f aca="false">IF(D1292&lt;&gt;"No hacer",CONCATENATE(A1292,"-",LEFT(C1292),"-",IF(A1291&lt;&gt;A1292,1,IF(C1291=C1292,RIGHT(AB1291)+1,1))))</f>
        <v>M5-NyO-19b-E-2</v>
      </c>
      <c r="AC1292" s="8" t="str">
        <f aca="false">CONCATENATE(AB1292,"-BR")</f>
        <v>M5-NyO-19b-E-2-BR</v>
      </c>
      <c r="AD1292" s="5" t="s">
        <v>46</v>
      </c>
      <c r="AE1292" s="5" t="s">
        <v>351</v>
      </c>
      <c r="AF1292" s="5" t="s">
        <v>47</v>
      </c>
    </row>
    <row r="1293" customFormat="false" ht="75" hidden="false" customHeight="true" outlineLevel="0" collapsed="false">
      <c r="A1293" s="5" t="s">
        <v>7376</v>
      </c>
      <c r="B1293" s="6" t="s">
        <v>7377</v>
      </c>
      <c r="C1293" s="5" t="s">
        <v>48</v>
      </c>
      <c r="D1293" s="5" t="s">
        <v>35</v>
      </c>
      <c r="E1293" s="5"/>
      <c r="F1293" s="6" t="s">
        <v>7393</v>
      </c>
      <c r="G1293" s="6"/>
      <c r="H1293" s="6"/>
      <c r="I1293" s="5" t="s">
        <v>38</v>
      </c>
      <c r="J1293" s="5" t="s">
        <v>7164</v>
      </c>
      <c r="K1293" s="6" t="s">
        <v>7385</v>
      </c>
      <c r="L1293" s="6" t="s">
        <v>7394</v>
      </c>
      <c r="M1293" s="5" t="s">
        <v>41</v>
      </c>
      <c r="N1293" s="35" t="s">
        <v>7395</v>
      </c>
      <c r="O1293" s="35" t="s">
        <v>7395</v>
      </c>
      <c r="P1293" s="8"/>
      <c r="Q1293" s="5"/>
      <c r="R1293" s="6"/>
      <c r="S1293" s="6"/>
      <c r="T1293" s="8"/>
      <c r="U1293" s="6"/>
      <c r="V1293" s="6"/>
      <c r="W1293" s="6"/>
      <c r="X1293" s="8"/>
      <c r="Y1293" s="5" t="s">
        <v>4093</v>
      </c>
      <c r="Z1293" s="10" t="str">
        <f aca="false">REPLACE(AA1293,SEARCH("M5-",AA1293),LEN(AB1293),AC1293)</f>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AA1293" s="10" t="s">
        <v>7396</v>
      </c>
      <c r="AB1293" s="8" t="str">
        <f aca="false">IF(D1293&lt;&gt;"No hacer",CONCATENATE(A1293,"-",LEFT(C1293),"-",IF(A1292&lt;&gt;A1293,1,IF(C1292=C1293,RIGHT(AB1292)+1,1))))</f>
        <v>M5-NyO-19b-E-3</v>
      </c>
      <c r="AC1293" s="8" t="str">
        <f aca="false">CONCATENATE(AB1293,"-BR")</f>
        <v>M5-NyO-19b-E-3-BR</v>
      </c>
      <c r="AD1293" s="5" t="s">
        <v>46</v>
      </c>
      <c r="AE1293" s="5" t="s">
        <v>351</v>
      </c>
      <c r="AF1293" s="5" t="s">
        <v>47</v>
      </c>
    </row>
    <row r="1294" customFormat="false" ht="75" hidden="false" customHeight="true" outlineLevel="0" collapsed="false">
      <c r="A1294" s="5" t="s">
        <v>7376</v>
      </c>
      <c r="B1294" s="6" t="s">
        <v>7377</v>
      </c>
      <c r="C1294" s="5" t="s">
        <v>58</v>
      </c>
      <c r="D1294" s="5" t="s">
        <v>35</v>
      </c>
      <c r="E1294" s="5"/>
      <c r="F1294" s="6" t="s">
        <v>7397</v>
      </c>
      <c r="G1294" s="6"/>
      <c r="H1294" s="6"/>
      <c r="I1294" s="5" t="s">
        <v>38</v>
      </c>
      <c r="J1294" s="5" t="s">
        <v>7164</v>
      </c>
      <c r="K1294" s="6" t="s">
        <v>7358</v>
      </c>
      <c r="L1294" s="6" t="s">
        <v>7398</v>
      </c>
      <c r="M1294" s="5" t="s">
        <v>41</v>
      </c>
      <c r="N1294" s="35" t="s">
        <v>7399</v>
      </c>
      <c r="O1294" s="35" t="s">
        <v>7399</v>
      </c>
      <c r="P1294" s="8"/>
      <c r="Q1294" s="5"/>
      <c r="R1294" s="6"/>
      <c r="S1294" s="6"/>
      <c r="T1294" s="8"/>
      <c r="U1294" s="6"/>
      <c r="V1294" s="6"/>
      <c r="W1294" s="6"/>
      <c r="X1294" s="8"/>
      <c r="Y1294" s="5" t="s">
        <v>4093</v>
      </c>
      <c r="Z1294" s="10" t="str">
        <f aca="false">REPLACE(AA1294,SEARCH("M5-",AA1294),LEN(AB1294),AC1294)</f>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AA1294" s="10" t="s">
        <v>7400</v>
      </c>
      <c r="AB1294" s="8" t="str">
        <f aca="false">IF(D1294&lt;&gt;"No hacer",CONCATENATE(A1294,"-",LEFT(C1294),"-",IF(A1293&lt;&gt;A1294,1,IF(C1293=C1294,RIGHT(AB1293)+1,1))))</f>
        <v>M5-NyO-19b-A-1</v>
      </c>
      <c r="AC1294" s="8" t="str">
        <f aca="false">CONCATENATE(AB1294,"-BR")</f>
        <v>M5-NyO-19b-A-1-BR</v>
      </c>
      <c r="AD1294" s="5" t="s">
        <v>46</v>
      </c>
      <c r="AE1294" s="5" t="s">
        <v>351</v>
      </c>
      <c r="AF1294" s="5" t="s">
        <v>47</v>
      </c>
    </row>
    <row r="1295" customFormat="false" ht="75" hidden="false" customHeight="true" outlineLevel="0" collapsed="false">
      <c r="A1295" s="5" t="s">
        <v>7376</v>
      </c>
      <c r="B1295" s="6" t="s">
        <v>7377</v>
      </c>
      <c r="C1295" s="5" t="s">
        <v>58</v>
      </c>
      <c r="D1295" s="5" t="s">
        <v>35</v>
      </c>
      <c r="E1295" s="5"/>
      <c r="F1295" s="6" t="s">
        <v>7401</v>
      </c>
      <c r="G1295" s="6"/>
      <c r="H1295" s="6"/>
      <c r="I1295" s="5" t="s">
        <v>38</v>
      </c>
      <c r="J1295" s="5" t="s">
        <v>7164</v>
      </c>
      <c r="K1295" s="6" t="s">
        <v>7402</v>
      </c>
      <c r="L1295" s="6" t="s">
        <v>7403</v>
      </c>
      <c r="M1295" s="5" t="s">
        <v>41</v>
      </c>
      <c r="N1295" s="35" t="s">
        <v>7404</v>
      </c>
      <c r="O1295" s="35" t="s">
        <v>7404</v>
      </c>
      <c r="P1295" s="8"/>
      <c r="Q1295" s="5"/>
      <c r="R1295" s="6"/>
      <c r="S1295" s="6"/>
      <c r="T1295" s="8"/>
      <c r="U1295" s="6"/>
      <c r="V1295" s="6"/>
      <c r="W1295" s="6"/>
      <c r="X1295" s="8"/>
      <c r="Y1295" s="5" t="s">
        <v>4093</v>
      </c>
      <c r="Z1295" s="10" t="str">
        <f aca="false">REPLACE(AA1295,SEARCH("M5-",AA1295),LEN(AB1295),AC1295)</f>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AA1295" s="10" t="s">
        <v>7405</v>
      </c>
      <c r="AB1295" s="8" t="str">
        <f aca="false">IF(D1295&lt;&gt;"No hacer",CONCATENATE(A1295,"-",LEFT(C1295),"-",IF(A1294&lt;&gt;A1295,1,IF(C1294=C1295,RIGHT(AB1294)+1,1))))</f>
        <v>M5-NyO-19b-A-2</v>
      </c>
      <c r="AC1295" s="8" t="str">
        <f aca="false">CONCATENATE(AB1295,"-BR")</f>
        <v>M5-NyO-19b-A-2-BR</v>
      </c>
      <c r="AD1295" s="5" t="s">
        <v>46</v>
      </c>
      <c r="AE1295" s="5" t="s">
        <v>351</v>
      </c>
      <c r="AF1295" s="5" t="s">
        <v>47</v>
      </c>
    </row>
    <row r="1296" customFormat="false" ht="75" hidden="false" customHeight="true" outlineLevel="0" collapsed="false">
      <c r="A1296" s="5" t="s">
        <v>7376</v>
      </c>
      <c r="B1296" s="6" t="s">
        <v>7377</v>
      </c>
      <c r="C1296" s="5" t="s">
        <v>58</v>
      </c>
      <c r="D1296" s="5" t="s">
        <v>35</v>
      </c>
      <c r="E1296" s="5"/>
      <c r="F1296" s="6" t="s">
        <v>7406</v>
      </c>
      <c r="G1296" s="6"/>
      <c r="H1296" s="6"/>
      <c r="I1296" s="5" t="s">
        <v>38</v>
      </c>
      <c r="J1296" s="5" t="s">
        <v>7164</v>
      </c>
      <c r="K1296" s="6" t="s">
        <v>7407</v>
      </c>
      <c r="L1296" s="6" t="s">
        <v>7408</v>
      </c>
      <c r="M1296" s="5" t="s">
        <v>41</v>
      </c>
      <c r="N1296" s="35" t="s">
        <v>7404</v>
      </c>
      <c r="O1296" s="35" t="s">
        <v>7404</v>
      </c>
      <c r="P1296" s="8"/>
      <c r="Q1296" s="5"/>
      <c r="R1296" s="6"/>
      <c r="S1296" s="6"/>
      <c r="T1296" s="8"/>
      <c r="U1296" s="6"/>
      <c r="V1296" s="6"/>
      <c r="W1296" s="6"/>
      <c r="X1296" s="8"/>
      <c r="Y1296" s="5" t="s">
        <v>4093</v>
      </c>
      <c r="Z1296" s="10" t="str">
        <f aca="false">REPLACE(AA1296,SEARCH("M5-",AA1296),LEN(AB1296),AC1296)</f>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AA1296" s="10" t="s">
        <v>7409</v>
      </c>
      <c r="AB1296" s="8" t="str">
        <f aca="false">IF(D1296&lt;&gt;"No hacer",CONCATENATE(A1296,"-",LEFT(C1296),"-",IF(A1295&lt;&gt;A1296,1,IF(C1295=C1296,RIGHT(AB1295)+1,1))))</f>
        <v>M5-NyO-19b-A-3</v>
      </c>
      <c r="AC1296" s="8" t="str">
        <f aca="false">CONCATENATE(AB1296,"-BR")</f>
        <v>M5-NyO-19b-A-3-BR</v>
      </c>
      <c r="AD1296" s="5" t="s">
        <v>46</v>
      </c>
      <c r="AE1296" s="5" t="s">
        <v>351</v>
      </c>
      <c r="AF1296" s="5" t="s">
        <v>47</v>
      </c>
    </row>
    <row r="1297" customFormat="false" ht="75" hidden="false" customHeight="true" outlineLevel="0" collapsed="false">
      <c r="A1297" s="5" t="s">
        <v>7376</v>
      </c>
      <c r="B1297" s="6" t="s">
        <v>7377</v>
      </c>
      <c r="C1297" s="5" t="s">
        <v>58</v>
      </c>
      <c r="D1297" s="5" t="s">
        <v>35</v>
      </c>
      <c r="E1297" s="5"/>
      <c r="F1297" s="6" t="s">
        <v>7410</v>
      </c>
      <c r="G1297" s="6"/>
      <c r="H1297" s="6"/>
      <c r="I1297" s="5" t="s">
        <v>38</v>
      </c>
      <c r="J1297" s="5" t="s">
        <v>7164</v>
      </c>
      <c r="K1297" s="6" t="s">
        <v>7368</v>
      </c>
      <c r="L1297" s="6" t="s">
        <v>7411</v>
      </c>
      <c r="M1297" s="5" t="s">
        <v>41</v>
      </c>
      <c r="N1297" s="35" t="s">
        <v>7412</v>
      </c>
      <c r="O1297" s="35" t="s">
        <v>7412</v>
      </c>
      <c r="P1297" s="8"/>
      <c r="Q1297" s="5"/>
      <c r="R1297" s="6"/>
      <c r="S1297" s="6"/>
      <c r="T1297" s="8"/>
      <c r="U1297" s="6"/>
      <c r="V1297" s="6"/>
      <c r="W1297" s="6"/>
      <c r="X1297" s="8"/>
      <c r="Y1297" s="5" t="s">
        <v>4093</v>
      </c>
      <c r="Z1297" s="10" t="str">
        <f aca="false">REPLACE(AA1297,SEARCH("M5-",AA1297),LEN(AB1297),AC1297)</f>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AA1297" s="10" t="s">
        <v>7413</v>
      </c>
      <c r="AB1297" s="8" t="str">
        <f aca="false">IF(D1297&lt;&gt;"No hacer",CONCATENATE(A1297,"-",LEFT(C1297),"-",IF(A1296&lt;&gt;A1297,1,IF(C1296=C1297,RIGHT(AB1296)+1,1))))</f>
        <v>M5-NyO-19b-A-4</v>
      </c>
      <c r="AC1297" s="8" t="str">
        <f aca="false">CONCATENATE(AB1297,"-BR")</f>
        <v>M5-NyO-19b-A-4-BR</v>
      </c>
      <c r="AD1297" s="5" t="s">
        <v>46</v>
      </c>
      <c r="AE1297" s="5" t="s">
        <v>351</v>
      </c>
      <c r="AF1297" s="5" t="s">
        <v>47</v>
      </c>
    </row>
    <row r="1298" customFormat="false" ht="75" hidden="false" customHeight="true" outlineLevel="0" collapsed="false">
      <c r="A1298" s="5" t="s">
        <v>7376</v>
      </c>
      <c r="B1298" s="6" t="s">
        <v>7377</v>
      </c>
      <c r="C1298" s="5" t="s">
        <v>58</v>
      </c>
      <c r="D1298" s="5" t="s">
        <v>35</v>
      </c>
      <c r="E1298" s="5"/>
      <c r="F1298" s="6" t="s">
        <v>7414</v>
      </c>
      <c r="G1298" s="6"/>
      <c r="H1298" s="6"/>
      <c r="I1298" s="5" t="s">
        <v>38</v>
      </c>
      <c r="J1298" s="5" t="s">
        <v>7164</v>
      </c>
      <c r="K1298" s="6" t="s">
        <v>7362</v>
      </c>
      <c r="L1298" s="6" t="s">
        <v>7415</v>
      </c>
      <c r="M1298" s="5" t="s">
        <v>41</v>
      </c>
      <c r="N1298" s="35" t="s">
        <v>7387</v>
      </c>
      <c r="O1298" s="35" t="s">
        <v>7387</v>
      </c>
      <c r="P1298" s="8"/>
      <c r="Q1298" s="5"/>
      <c r="R1298" s="6"/>
      <c r="S1298" s="6"/>
      <c r="T1298" s="8"/>
      <c r="U1298" s="6"/>
      <c r="V1298" s="6"/>
      <c r="W1298" s="6"/>
      <c r="X1298" s="8"/>
      <c r="Y1298" s="5" t="s">
        <v>4093</v>
      </c>
      <c r="Z1298" s="10" t="str">
        <f aca="false">REPLACE(AA1298,SEARCH("M5-",AA1298),LEN(AB1298),AC1298)</f>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AA1298" s="10" t="s">
        <v>7416</v>
      </c>
      <c r="AB1298" s="8" t="str">
        <f aca="false">IF(D1298&lt;&gt;"No hacer",CONCATENATE(A1298,"-",LEFT(C1298),"-",IF(A1297&lt;&gt;A1298,1,IF(C1297=C1298,RIGHT(AB1297)+1,1))))</f>
        <v>M5-NyO-19b-A-5</v>
      </c>
      <c r="AC1298" s="8" t="str">
        <f aca="false">CONCATENATE(AB1298,"-BR")</f>
        <v>M5-NyO-19b-A-5-BR</v>
      </c>
      <c r="AD1298" s="5" t="s">
        <v>46</v>
      </c>
      <c r="AE1298" s="5" t="s">
        <v>351</v>
      </c>
      <c r="AF1298" s="5" t="s">
        <v>47</v>
      </c>
    </row>
  </sheetData>
  <autoFilter ref="A1:AF1298"/>
  <conditionalFormatting sqref="C1:C1298">
    <cfRule type="cellIs" priority="2" operator="equal" aboveAverage="0" equalAverage="0" bottom="0" percent="0" rank="0" text="" dxfId="15">
      <formula>"Identificar"</formula>
    </cfRule>
  </conditionalFormatting>
  <conditionalFormatting sqref="C1:C1298">
    <cfRule type="cellIs" priority="3" operator="equal" aboveAverage="0" equalAverage="0" bottom="0" percent="0" rank="0" text="" dxfId="16">
      <formula>"Evocar"</formula>
    </cfRule>
  </conditionalFormatting>
  <conditionalFormatting sqref="C1:C1298">
    <cfRule type="cellIs" priority="4" operator="equal" aboveAverage="0" equalAverage="0" bottom="0" percent="0" rank="0" text="" dxfId="17">
      <formula>"Aplicar"</formula>
    </cfRule>
  </conditionalFormatting>
  <conditionalFormatting sqref="D1:D1298">
    <cfRule type="cellIs" priority="5" operator="equal" aboveAverage="0" equalAverage="0" bottom="0" percent="0" rank="0" text="" dxfId="18">
      <formula>"JSON revisado"</formula>
    </cfRule>
  </conditionalFormatting>
  <conditionalFormatting sqref="D1:D1298">
    <cfRule type="cellIs" priority="6" operator="equal" aboveAverage="0" equalAverage="0" bottom="0" percent="0" rank="0" text="" dxfId="19">
      <formula>"Pendiente de revisión"</formula>
    </cfRule>
  </conditionalFormatting>
  <conditionalFormatting sqref="D1:D1298">
    <cfRule type="cellIs" priority="7" operator="equal" aboveAverage="0" equalAverage="0" bottom="0" percent="0" rank="0" text="" dxfId="20">
      <formula>"Ortografía+cast"</formula>
    </cfRule>
  </conditionalFormatting>
  <conditionalFormatting sqref="D1:D1298">
    <cfRule type="cellIs" priority="8" operator="equal" aboveAverage="0" equalAverage="0" bottom="0" percent="0" rank="0" text="" dxfId="21">
      <formula>"JSON sin imagen"</formula>
    </cfRule>
  </conditionalFormatting>
  <conditionalFormatting sqref="D1:D1298">
    <cfRule type="cellIs" priority="9" operator="equal" aboveAverage="0" equalAverage="0" bottom="0" percent="0" rank="0" text="" dxfId="22">
      <formula>"JSON con imagen"</formula>
    </cfRule>
  </conditionalFormatting>
  <conditionalFormatting sqref="D1:D1298">
    <cfRule type="cellIs" priority="10" operator="equal" aboveAverage="0" equalAverage="0" bottom="0" percent="0" rank="0" text="" dxfId="23">
      <formula>"No hacer"</formula>
    </cfRule>
  </conditionalFormatting>
  <conditionalFormatting sqref="E1:E1298">
    <cfRule type="cellIs" priority="11" operator="equal" aboveAverage="0" equalAverage="0" bottom="0" percent="0" rank="0" text="" dxfId="24">
      <formula>"Sí"</formula>
    </cfRule>
  </conditionalFormatting>
  <conditionalFormatting sqref="E1:E1298">
    <cfRule type="cellIs" priority="12" operator="equal" aboveAverage="0" equalAverage="0" bottom="0" percent="0" rank="0" text="" dxfId="25">
      <formula>"No"</formula>
    </cfRule>
  </conditionalFormatting>
  <conditionalFormatting sqref="D1:D1298">
    <cfRule type="cellIs" priority="13" operator="equal" aboveAverage="0" equalAverage="0" bottom="0" percent="0" rank="0" text="" dxfId="26">
      <formula>"Formato SPEACHY"</formula>
    </cfRule>
  </conditionalFormatting>
  <conditionalFormatting sqref="N2:N1298">
    <cfRule type="expression" priority="14" aboveAverage="0" equalAverage="0" bottom="0" percent="0" rank="0" text="" dxfId="27">
      <formula>M:M="Scaff"</formula>
    </cfRule>
  </conditionalFormatting>
  <conditionalFormatting sqref="O2:O1298">
    <cfRule type="expression" priority="15" aboveAverage="0" equalAverage="0" bottom="0" percent="0" rank="0" text="" dxfId="27">
      <formula>M:M="Scaff"</formula>
    </cfRule>
  </conditionalFormatting>
  <conditionalFormatting sqref="P2:P1298">
    <cfRule type="expression" priority="16" aboveAverage="0" equalAverage="0" bottom="0" percent="0" rank="0" text="" dxfId="27">
      <formula>M:M="Scaff"</formula>
    </cfRule>
  </conditionalFormatting>
  <conditionalFormatting sqref="Q2:Q1298">
    <cfRule type="expression" priority="17" aboveAverage="0" equalAverage="0" bottom="0" percent="0" rank="0" text="" dxfId="27">
      <formula>M:M="Scaff"</formula>
    </cfRule>
  </conditionalFormatting>
  <conditionalFormatting sqref="R2:R1298">
    <cfRule type="expression" priority="18" aboveAverage="0" equalAverage="0" bottom="0" percent="0" rank="0" text="" dxfId="27">
      <formula>M:M="TE + hint"</formula>
    </cfRule>
  </conditionalFormatting>
  <conditionalFormatting sqref="S2:S1298">
    <cfRule type="expression" priority="19" aboveAverage="0" equalAverage="0" bottom="0" percent="0" rank="0" text="" dxfId="27">
      <formula>M:M="TE + hint"</formula>
    </cfRule>
  </conditionalFormatting>
  <conditionalFormatting sqref="T2:T1298">
    <cfRule type="expression" priority="20" aboveAverage="0" equalAverage="0" bottom="0" percent="0" rank="0" text="" dxfId="27">
      <formula>M:M="TE + hint"</formula>
    </cfRule>
  </conditionalFormatting>
  <conditionalFormatting sqref="U2:U1298">
    <cfRule type="expression" priority="21" aboveAverage="0" equalAverage="0" bottom="0" percent="0" rank="0" text="" dxfId="27">
      <formula>M:M="TE + hint"</formula>
    </cfRule>
  </conditionalFormatting>
  <conditionalFormatting sqref="V2:V1298">
    <cfRule type="expression" priority="22" aboveAverage="0" equalAverage="0" bottom="0" percent="0" rank="0" text="" dxfId="27">
      <formula>M:M="TE + hint"</formula>
    </cfRule>
  </conditionalFormatting>
  <conditionalFormatting sqref="W2:W1298">
    <cfRule type="expression" priority="23" aboveAverage="0" equalAverage="0" bottom="0" percent="0" rank="0" text="" dxfId="27">
      <formula>M:M="TE + hint"</formula>
    </cfRule>
  </conditionalFormatting>
  <conditionalFormatting sqref="X2:X1298">
    <cfRule type="expression" priority="24" aboveAverage="0" equalAverage="0" bottom="0" percent="0" rank="0" text="" dxfId="27">
      <formula>M:M="TE + hint"</formula>
    </cfRule>
  </conditionalFormatting>
  <dataValidations count="3">
    <dataValidation allowBlank="true" errorStyle="stop" operator="between" showDropDown="false" showErrorMessage="false" showInputMessage="false" sqref="E2:E1298" type="list">
      <formula1>"Sí,No"</formula1>
      <formula2>0</formula2>
    </dataValidation>
    <dataValidation allowBlank="true" errorStyle="stop" operator="between" showDropDown="false" showErrorMessage="false" showInputMessage="false" sqref="D2:D1298" type="list">
      <formula1>"No hacer,Pendiente de revisión,Ortografía+cast,JSON sin imagen,JSON con imagen,JSON revisado,Formato SPEACHY"</formula1>
      <formula2>0</formula2>
    </dataValidation>
    <dataValidation allowBlank="true" errorStyle="stop" operator="between" showDropDown="false" showErrorMessage="false" showInputMessage="false" sqref="M2:M1298" type="list">
      <formula1>"TE + hint,Scaff"</formula1>
      <formula2>0</formula2>
    </dataValidation>
  </dataValidations>
  <hyperlinks>
    <hyperlink ref="AA3" r:id="rId1" display="{&#10; &quot;id&quot;: &quot;M5-G-15a-E-1&quot;,&#10; &quot;stimulus&quot;: &quot;&lt;p&gt;Calcule a área do retângulo que tem {{T1}} cm de base e {{T2}} cm de altura. Arredonde o resultado para os centésimos.&lt;/p&gt;&lt;div style=\&quot;display:flex; justify-content:center;\&quot;&gt;&lt;img src=\&quot;http://drive.google.com/uc?export=view&amp;id=1jXr_ZGSq4SD-9BVATqNRPJlbji8iXTOR\&quot; width=\&quot;300\&quot;&gt;&lt;/img&gt;&lt;/div&gt;&quot;,&#10; &quot;template&quot;: &quot;&lt;p&gt;A área do retângulo é {{response}} cm&lt;sup&gt;2&lt;/sup&gt;.&lt;/p&gt;&quot;,&#10; &quot;hint&quot;: &quot;&lt;p style=\&quot;text-align: center\&quot;&gt;Área do retângulo = base × altura&lt;/p&gt;&quot;,&#10; &quot;feedback&quot;: &quot;&lt;p&gt;Para encontrar a área do retângulo, multiplique a base pela altura.&lt;/p&gt;&lt;p style=\&quot;text-align: center\&quot;&gt;Área = base × altura = {{T1}} cm × {{Q2}} cm = {{A1}} cm&lt;sup&gt;2&lt;/sup&gt;&lt;/p&gt;&quot;,&#10; &quot;seed&quot;: {&#10; &quot;parameters&quot;: [&#10; {&#10; &quot;name&quot;: &quot;Q1&quot;,&#10; &quot;label&quot;: null,&#10; &quot;min&quot;: 0,&#10; &quot;max&quot;: 1,&#10; &quot;step&quot;: 0.1&#10; },&#10; {&#10; &quot;name&quot;: &quot;Q2&quot;,&#10; &quot;label&quot;: null,&#10; &quot;min&quot;: 2,&#10; &quot;max&quot;: 10,&#10; &quot;step&quot;: 0.1&#10; }&#10; ],&#10; &quot;calculated&quot;: [&#10; {&#10; &quot;name&quot;: &quot;A1&quot;,&#10; &quot;label&quot;: &quot;&quot;,&#10; &quot;function&quot;: &quot;Lemonlib.round({{T1}}*{{T2}}, 2)&quot;&#10; },&#10; {&#10; &quot;name&quot;: &quot;T1&quot;,&#10; &quot;label&quot;: &quot;&quot;,&#10; &quot;function&quot;: &quot;Lemonlib.round({{Q2}}*3-0.5+{{Q1}}, 1)&quot;,&#10; &quot;temp&quot;: true&#10; },&#10; {&#10; &quot;name&quot;: &quot;T2&quot;,&#10; &quot;label&quot;: &quot;&quot;,&#10; &quot;function&quot;: &quot;Lemonlib.round({{Q2}}, 1)&quot;,&#10; &quot;temp&quot;: true&#10; }&#10; ],&#10; &quot;uniques&quot;: true&#10; },&#10; &quot;algorithm&quot;: {&#10; &quot;name&quot;: &quot;calculateOperation&quot;,&#10; &quot;params&quot;: {&#10; &quot;method&quot;: &quot;equivLiteral&quot;&#10; }&#10; }&#10; }"/>
    <hyperlink ref="AA57" r:id="rId2" display="{&quot;id&quot;:&quot;M5-G-2b-I-1&quot;,&quot;stimulus&quot;:&quot;&lt;p&gt;Selecione a imagem que foi formada por uma translação da imagem a seguir.&lt;/p&gt;&lt;div style=\&quot;display:flex; justify-content:center;\&quot;&gt;&lt;img src=\&quot;https://blueberry-assets.oneclick.es/M5_G_2b_1.svg\&quot; width=\&quot;300\&quot;&gt;&lt;/img&gt;&lt;/p&gt;&quot;,&quot;hint&quot;:&quot;&lt;p&gt;Uma imagem transladada é aquela que é movida de sua posição original.&lt;/p &gt;&quot;,&quot;feedback&quot;:&quot;&lt;p&gt;A câmera transladada foi movida para a direita da posição original.&lt;/p&gt;&quot;,&quot;seed&quot;:{&quot;parameters&quot;:[],&quot;calculated&quot;:[{&quot;name&quot;:&quot;A1&quot;,&quot;label&quot;:&quot;&lt;div style=\&quot;display:flex; justify-content:center;\&quot;&gt;&lt;img src=\&quot;https://blueberry-assets.oneclick.es/M5_G_2b_4.svg\&quot; width=\&quot;300\&quot;&gt;&lt;/img&gt;&quot;,&quot;function&quot;:&quot;&quot;},{&quot;name&quot;:&quot;A2&quot;,&quot;label&quot;:&quot;&lt;div style=\&quot;display:flex; justify-content:center;\&quot;&gt;&lt;img src=\&quot;https://blueberry-assets.oneclick.es/M5_G_2b_2.svg\&quot; width=\&quot;300\&quot;&gt;&lt;/img&gt;&quot;,&quot;function&quot;:&quot;&quot;,&quot;incorrect&quot;:true,&quot;feedback&quot;:&quot;&lt;p&gt;Esta câmera foi girada 90° em relação à original.&lt;/p&gt;&quot;},{&quot;name&quot;:&quot;A3&quot;,&quot;label&quot;:&quot;&lt;div style=\&quot;display:flex; justify-content:center;\&quot;&gt;&lt;img src=\&quot;https://blueberry-assets.oneclick.es/M5_G_2b_3.svg\&quot; width=\&quot;300\&quot;&gt;&lt;/img&gt;&quot;,&quot;function&quot;:&quot;&quot;,&quot;incorrect&quot;:true,&quot;feedback&quot;:&quot;&lt;p&gt;Esta câmera é simétrica em relação à imagem original.&lt;/p&gt;&quot;}],&quot;uniques&quot;:true},&quot;algorithm&quot;:{&quot;name&quot;:&quot;trueFalse&quot;,&quot;template&quot;:&quot;Multiple choice – standard&quot;,&quot;params&quot;:{&quot;countCorrect&quot;:1,&quot;countIncorrect&quot;:2,&quot;showCheckIcon&quot;:false,&quot;columns&quot;:3}}}"/>
    <hyperlink ref="AA59" r:id="rId3" display="{&#10;    &quot;id&quot;: &quot;M5-G-2b-I-3&quot;,&#10;    &quot;stimulus&quot;: &quot;&lt;p&gt;Selecione a imagem que foi formada por uma translação da imagem a seguir.&lt;/p&gt;&lt;div style=\&quot;display:flex; justify-content:center;\&quot;&gt;&lt;img src=\&quot;https://blueberry-assets.oneclick.es/M5_G_2b_13.svg\&quot; width=\&quot;300\&quot;&gt;&lt;/img&gt;&lt;/div&gt;&lt;/p&gt;&quot;,&#10;    &quot;hint&quot;: &quot;&lt;p&gt;Uma imagem transladada é aquela que é movida de sua posição original.&lt;/p &gt;&quot;,&#10;    &quot;feedback&quot;: &quot;&lt;p&gt;O pulverizador transladado foi movido para a direita da posição original.&lt;/p&gt;&quot;,&#10;    &quot;seed&quot;: {&#10;        &quot;parameters&quot;: [],&#10;        &quot;calculated&quot;: [&#10;            {&#10;                &quot;name&quot;: &quot;A1&quot;,&#10;                &quot;label&quot;: &quot;&lt;div style=\&quot;display:flex; justify-content:center;\&quot;&gt;&lt;img src=\&quot;https://blueberry-assets.oneclick.es/M5_G_2b_16.svg\&quot; width=\&quot;300\&quot;&gt;&lt;/img&gt;&lt;/div&gt;&quot;,&#10;                &quot;function&quot;: &quot;&quot;&#10;            },&#10;            {&#10;                &quot;name&quot;: &quot;A2&quot;,&#10;                &quot;label&quot;: &quot;&lt;div style=\&quot;display:flex; justify-content:center;\&quot;&gt;&lt;img src=\&quot;https://blueberry-assets.oneclick.es/M5_G_2b_14.svg\&quot; width=\&quot;300\&quot;&gt;&lt;/img&gt;&lt;/div&gt;&quot;,&#10;                &quot;function&quot;: &quot;&quot;,&#10;                &quot;incorrect&quot;: true,&#10;                &quot;feedback&quot;: &quot;&lt;p&gt;Este pulverizador foi girado 90° em relação ao original.&lt;/p&gt;&quot;&#10;            },&#10;            {&#10;                &quot;name&quot;: &quot;A3&quot;,&#10;                &quot;label&quot;: &quot;&lt;div style=\&quot;display:flex; justify-content:center;\&quot;&gt;&lt;img src=\&quot;https://blueberry-assets.oneclick.es/M5_G_2b_15.svg\&quot; width=\&quot;300\&quot;&gt;&lt;/img&gt;&lt;/div&gt;&quot;,&#10;                &quot;function&quot;: &quot;&quot;,&#10;                &quot;incorrect&quot;: true,&#10;                &quot;feedback&quot;: &quot;&lt;p&gt;Este pulverizador é simétrico ao original.&lt;/p&gt;&quot;&#10;            }&#10;        ],&#10;        &quot;uniques&quot;: true&#10;    },&#10;    &quot;algorithm&quot;: {&#10;        &quot;name&quot;: &quot;trueFalse&quot;,&#10;        &quot;template&quot;: &quot;Multiple choice – standard&quot;,&#10;        &quot;params&quot;: {&#10;            &quot;countCorrect&quot;: 1,&#10;            &quot;countIncorrect&quot;: 2,&#10;            &quot;showCheckIcon&quot;: false,&#10;            &quot;columns&quot;: 3&#10;        }&#10;    }&#10;}"/>
    <hyperlink ref="AA133" r:id="rId4" display="{&quot;id&quot;:&quot;M5-G-9a-E-1&quot;,&quot;stimulus&quot;:&quot;&lt;p&gt;Preencha as seguintes informações sobre este polígono.&lt;/p&gt;&lt;div style=\&quot;display:flex; justify-content:center;\&quot;&gt;&lt;img src='https://blueberry-assets.oneclick.es/M5_G_9a_2.svg' width=\&quot;300\&quot;&gt;&lt;/div&gt;&quot;,&quot;template&quot;:&quot;&lt;p&gt;Número de vértices: {{response}}&lt;/p&gt;&lt;p&gt;Número de lados: {{response}}&lt;/p&gt;&lt;p&gt;Número de diagonais traçadas a partir de um vértice: {{response}}&lt;/p&gt;&lt;p&gt;Número de ângulos internos: {{response}}&lt;/p&gt;&quot;,&quot;hint&quot;:&quot;&lt;p&gt;Os heptágonos têm o mesmo número de lados, vértices e ângulos.&lt;/p&gt;&quot;,&quot;feedback&quot;:&quot;&lt;p&gt;Este heptágono é um polígono regular que possui 7 vértices, 7 lados e 7 ângulos internos. De um de seus vértices podem-se traçar 4 diagonais.&lt;/p&gt;&lt;div style=\&quot;display:flex; justify-content:center;\&quot;&gt;&lt;img src='https://blueberry-assets.oneclick.es/M5_G_9a_4.svg'&gt;&lt;/div&gt;&quot;,&quot;seed&quot;:{&quot;parameters&quot;:[],&quot;calculated&quot;:[{&quot;name&quot;:&quot;A1&quot;,&quot;function&quot;:&quot;7&quot;},{&quot;name&quot;:&quot;A2&quot;,&quot;function&quot;:&quot;7&quot;},{&quot;name&quot;:&quot;A3&quot;,&quot;function&quot;:&quot;4&quot;},{&quot;name&quot;:&quot;A4&quot;,&quot;function&quot;:&quot;7&quot;}],&quot;uniques&quot;:true},&quot;algorithm&quot;:{&quot;name&quot;:&quot;calculateOperation&quot;,&quot;params&quot;:{&quot;method&quot;:&quot;equivLiteral&quot;,&quot;keyboard&quot;:&quot;NUMERICAL&quot;}}}"/>
    <hyperlink ref="AA146" r:id="rId5" display="{&#10;    &quot;id&quot;: &quot;M5-G-9d-E-1&quot;,&#10;    &quot;stimulus&quot;: &quot;&lt;p&gt;Diga se esses polígonos são regulares ou irregulares.&lt;/p&gt;&quot;,&#10;    &quot;template&quot;: &quot;&lt;table style=\&quot;width: 100%;border:none;\&quot;&gt;&lt;tbody&gt;&lt;tr&gt;&lt;td style=\&quot;width: 25%; text-align: center;border:none;\&quot;&gt;Polígono {{response}}&lt;/td&gt;&lt;td style=\&quot;width: 25%; text-align: center;border:none;\&quot;&gt;Polígono {{response}}&lt;/td&gt;&lt;/tr&gt;&lt;tr&gt;&lt;td style=\&quot;width: 25%; text-align: center;border:none;\&quot;&gt;&lt;div style=\&quot;display:flex; justify-content:center;\&quot;&gt;&lt;img src='https://blueberry-assets.oneclick.es/{{Q1}}' width=\&quot;250\&quot; style=\&quot;display: inline-block;\&quot;&gt;&lt;/div&gt;&lt;/td&gt;&lt;td style=\&quot;width: 25%; text-align: center;border:none;\&quot;&gt;&lt;div style=\&quot;display:flex; justify-content:center;\&quot;&gt;&lt;img src='https://blueberry-assets.oneclick.es/{{Q2}}' width=\&quot;250\&quot; style=\&quot;display: inline-block;\&quot;&gt;&lt;/div&gt;&lt;/td&gt;&lt;/tr&gt;&lt;/tbody&gt;&lt;/table&gt;&quot;,&#10;    &quot;hint&quot;: &quot;&lt;p&gt;Os polígonos regulares têm lados e ângulos iguais.&lt;/p&gt;&quot;,&#10;    &quot;feedback&quot;: &quot;&lt;p&gt;Um polígono é &lt;b&gt;regular&lt;/b&gt; quando todos os seus lados e ângulos são iguais, e é &lt;b&gt;irregular&lt;/b&gt; quando não tem todos os seus lados e ângulos iguais entre si.&lt;/p&gt;&quot;,&#10;    &quot;seed&quot;: {&#10;        &quot;parameters&quot;: [&#10;            {&#10;                &quot;name&quot;: &quot;Q1&quot;,&#10;                &quot;label&quot;: null,&#10;                &quot;list&quot;: [&#10;                    &quot;M5_G_9d_7.svg&quot;,&#10;                    &quot;M5_G_9d_8.svg&quot;,&#10;                    &quot;M5_G_9d_9.svg&quot;&#10;                ]&#10;            },&#10;            {&#10;                &quot;name&quot;: &quot;Q2&quot;,&#10;                &quot;label&quot;: null,&#10;                &quot;list&quot;: [&#10;                    &quot;M5_G_9d_10.svg&quot;,&#10;                    &quot;M5_G_9d_11.svg&quot;,&#10;                    &quot;M5_G_9d_12.svg&quot;&#10;                ]&#10;            }&#10;        ],&#10;        &quot;calculated&quot;: [&#10;            {&#10;                &quot;name&quot;: &quot;A1&quot;,&#10;                &quot;label&quot;: &quot;regular&quot;,&#10;                &quot;function&quot;: &quot;&quot;&#10;            },&#10;            {&#10;                &quot;name&quot;: &quot;A2&quot;,&#10;                &quot;label&quot;: &quot;irregular&quot;,&#10;                &quot;function&quot;: &quot;&quot;&#10;            }&#10;        ],&#10;        &quot;uniques&quot;: true&#10;    },&#10;    &quot;algorithm&quot;: {&#10;        &quot;name&quot;: &quot;calculateOperation&quot;,&#10;        &quot;template&quot;: &quot;Cloze with text&quot;&#10;    }&#10;}"/>
    <hyperlink ref="K149" r:id="rId6" display="Etiquetas de la imagen (con cm): https://drive.google.com/file/d/1dig7Etv5QgexQFMSxtVGs5yNWIGitQbR/view?usp=sharing&#10;&#10;Q1: Min = 1; Máx = 5; Step = 1"/>
    <hyperlink ref="AA150" r:id="rId7" display="{&quot;id&quot;:&quot;M5-G-17a-E-2&quot;,&quot;stimulus&quot;:&quot;&lt;p&gt;Encontre o perímetro desse pentágono regular.&lt;/p&gt;&lt;div style=\&quot;display:flex; justify-content:center;\&quot;&gt;&lt;div class=\&quot;lemo-fixed-to-responsive\&quot; style=\&quot;max-width: 300px;max-height: 300px;position: relative;width: 100%;display: inline-block;\&quot;&gt;&lt;img src=\&quot;https://blueberry-assets.oneclick.es/M5_G_9e_6.svg\&quot; alt=\&quot;\&quot; tabindex=\&quot;0\&quot;&gt;&lt;/img&gt;&lt;div class=\&quot;lemo-graphie-container\&quot; style=\&quot;position: absolute;top: 0;left: 0;width: 100%;height: 100%;\&quot;&gt;&lt;div class=\&quot;lemo-graphie\&quot; style=\&quot;position: relative; width: 100%; height: 100%;\&quot;&gt;&lt;span class=\&quot;lemo-graphie-label\&quot; style=\&quot;position: absolute; left: 44%; top: 91%;\&quot;&gt;{{Q1}} cm&lt;/span&gt;&lt;/div&gt;&lt;/div&gt;&lt;/div&gt;&lt;/div&gt;&quot;,&quot;template&quot;:&quot;&lt;p&gt;O perímetro do polígono mede {{response}} cm.&lt;/p&gt;&quot;,&quot;hint&quot;:&quot;&lt;p&gt;O perímetro de um polígono é calculado pela soma das medidas de seus lados.&lt;/p&gt;&quot;,&quot;feedback&quot;:&quot;&lt;p&gt;O perímetro de um polígono é encontrado somando-se as medidas de todos os seus lados.&lt;/p&gt;&lt;p style=\&quot;text-align: center\&quot;&gt;Perímetro = {{Q1}} cm + {{Q1}} cm + {{Q1}} cm + {{Q1}} cm + {{Q1}} cm = {{A1}} cm&lt;/p&gt;&quot;,&quot;seed&quot;:{&quot;parameters&quot;:[{&quot;name&quot;:&quot;Q1&quot;,&quot;label&quot;:null,&quot;min&quot;:2,&quot;max&quot;:6,&quot;step&quot;:1}],&quot;calculated&quot;:[{&quot;name&quot;:&quot;A1&quot;,&quot;label&quot;:&quot;{{function}}&quot;,&quot;function&quot;:&quot;{{Q1}}*5&quot;}],&quot;uniques&quot;:true},&quot;algorithm&quot;:{&quot;name&quot;:&quot;calculateOperation&quot;,&quot;params&quot;:{&quot;method&quot;:&quot;equivLiteral&quot;,&quot;decimalPlaces&quot;:2,&quot;keyboard&quot;:&quot;INTERMEDIATE&quot;}}}"/>
    <hyperlink ref="K151" r:id="rId8" display="Etiquetas de la imagen (con cm): https://drive.google.com/file/d/1QZ54VvWsNpI9sbNSJ9noOpbCcAP70X3T/view?usp=sharing &#10;&#10;Q1: Mín = 1; Max = 6; Step = 1."/>
    <hyperlink ref="K156" r:id="rId9" display="Etiquetas como en esta imagen (con cm): https://drive.google.com/file/d/1vk3T3IXblH1q95KkeCQOl32lcBdVhbTn/view?usp=sharing&#10;&#10;Q1: Mín 5; Máx 10; step 1"/>
    <hyperlink ref="F182" r:id="rId10" display="¿Cuál es la amplitud del ángulo Â?&#10;&#10;(En la imagen, los siguientes valores: https://drive.google.com/file/d/1WG2Ijpq_jIRJPvI19xXH4fUlFwm4UWLg/view?usp=sharing)&#10;&#10;La amplitud de Â es de {{A1}}°."/>
    <hyperlink ref="AA216" r:id="rId11" display="{&#10;    &quot;id&quot;: &quot;M5-G-13c-E-1&quot;,&#10;    &quot;stimulus&quot;: &quot;&lt;p&gt;Escreva os nomes dos poliedros que correspondem às seguintes planificações.&lt;/p&gt;&quot;,&#10;    &quot;template&quot;: &quot;&lt;table style=\&quot;width: 100%;border:none;\&quot;&gt;&lt;tbody&gt;&lt;tr&gt;&lt;td style=\&quot;width: 25%; text-align: center;border:none;\&quot;&gt;Seu nome é {{response}}.&lt;/td&gt;&lt;td style=\&quot;width: 25%; text-align: center;border:none;\&quot;&gt;Seu nome é {{response}}.&lt;/td&gt;&lt;td style=\&quot;width: 25%; text-align: center;border:none;\&quot;&gt;Seu nome é {{response}}.&lt;/td&gt;&lt;/tr&gt;&lt;tr&gt;&lt;td style=\&quot;width: 25%; text-align: center;border:none;\&quot;&gt;&lt;div style=\&quot;display:flex; justify-content:center;\&quot;&gt;&lt;img src='https://blueberry-assets.oneclick.es/M5_G_13c_6.svg'&gt;&lt;/div&gt;&lt;/td&gt;&lt;td style=\&quot;width: 25%; text-align: center;border:none;\&quot;&gt;&lt;div style=\&quot;display:flex; justify-content:center;\&quot;&gt;&lt;img src='https://blueberry-assets.oneclick.es/M5_G_13c_8.svg'&gt;&lt;/div&gt;&lt;/td&gt;&lt;td style=\&quot;width: 25%; text-align: center;border:none;\&quot;&gt;&lt;div style=\&quot;display:flex; justify-content:center;\&quot;&gt;&lt;img src='https://blueberry-assets.oneclick.es/M5_G_13c_10.svg'&gt;&lt;/div&gt;&lt;/td&gt;&lt;/tr&gt;&lt;/tbody&gt;&lt;/table&gt;&quot;,&#10;    &quot;hint&quot;: &quot;&lt;p&gt;A planificacão de um poliedro é o conjunto de polígonos ligados que resultam do desdobramento do poliedro em um plano.&lt;/p&gt;&quot;,&#10;    &quot;feedback&quot;: &quot;&lt;p&gt;A planificacão de um poliedro é um conjunto de polígonos consecutivos que é formado pelo desdobramento do poliedro em um plano.&lt;/p&gt;&quot;,&#10;    &quot;seed&quot;: {&#10;        &quot;parameters&quot;: [],&#10;        &quot;calculated&quot;: [&#10;            {&#10;                &quot;name&quot;: &quot;A1&quot;,&#10;                &quot;label&quot;: &quot;prisma hexagonal&quot;,&#10;                &quot;feedback&quot;: &quot;&lt;p&gt;É um prisma hexagonal porque possui seis faces retangulares e duas bases hexagonais.&lt;/p&gt;&quot;&#10;            },&#10;            {&#10;                &quot;name&quot;: &quot;A2&quot;,&#10;                &quot;label&quot;: &quot;pirâmide quadrangular&quot;,&#10;                &quot;feedback&quot;: &quot;&lt;p&gt;É uma pirâmide quadrangular porque tem quatro faces triangulares e uma base quadrangular.&lt;/p&gt;&quot;&#10;            },&#10;            {&#10;                &quot;name&quot;: &quot;A3&quot;,&#10;                &quot;label&quot;: &quot;icosaedro&quot;,&#10;                &quot;feedback&quot;: &quot;&lt;p&gt;É um icosaedro porque tem vinte triângulos equiláteros.&lt;/p&gt;&quot;&#10;            }&#10;        ],&#10;        &quot;uniques&quot;: true&#10;    },&#10;    &quot;algorithm&quot;: {&#10;        &quot;name&quot;: &quot;calculateOperation&quot;,&#10;        &quot;template&quot;: &quot;Cloze with text&quot;&#10;    }&#10;}"/>
    <hyperlink ref="AA217" r:id="rId12" display="{&#10;    &quot;id&quot;: &quot;M5-G-13c-E-2&quot;,&#10;    &quot;stimulus&quot;: &quot;&lt;p&gt;Escreva os nomes dos poliedros que correspondem às seguintes planificacões.&lt;/p&gt;&quot;,&#10;    &quot;template&quot;: &quot;&lt;table style=\&quot;width: 100%;border:none;\&quot;&gt;&lt;tbody&gt;&lt;tr&gt;&lt;td style=\&quot;width: 25%; text-align: center;border:none;\&quot;&gt;Seu nome é {{response}}.&lt;/td&gt;&lt;td style=\&quot;width: 25%; text-align: center;border:none;\&quot;&gt;Seu nome é {{response}}.&lt;/td&gt;&lt;td style=\&quot;width: 25%; text-align: center;border:none;\&quot;&gt;Seu nome é {{response}}.&lt;/td&gt;&lt;/tr&gt;&lt;tr&gt;&lt;td style=\&quot;width: 25%; text-align: center;border:none;\&quot;&gt;&lt;div style=\&quot;display:flex; justify-content:center;\&quot;&gt;&lt;img src='https://blueberry-assets.oneclick.es/M5_G_13c_7.svg'&gt;&lt;/div&gt;&lt;/td&gt;&lt;td style=\&quot;width: 25%; text-align: center;border:none;\&quot;&gt;&lt;div style=\&quot;display:flex; justify-content:center;\&quot;&gt;&lt;img src='https://blueberry-assets.oneclick.es/M5_G_13c_9.svg'&gt;&lt;/div&gt;&lt;/td&gt;&lt;td style=\&quot;width: 25%; text-align: center;border:none;\&quot;&gt;&lt;div style=\&quot;display:flex; justify-content:center;\&quot;&gt;&lt;img src='https://blueberry-assets.oneclick.es/M5_G_13c_11.svg'&gt;&lt;/div&gt;&lt;/td&gt;&lt;/tr&gt;&lt;/tbody&gt;&lt;/table&gt;&quot;,&#10;    &quot;hint&quot;: &quot;&lt;p&gt;A planificacão de um poliedro é o conjunto de polígonos ligados que resultam do desdobramento do poliedro em um plano.&lt;/p&gt;&quot;,&#10;    &quot;feedback&quot;: &quot;&lt;p&gt;A planificacão de um poliedro é um conjunto de polígonos consecutivos que é formado pelo desdobramento do poliedro em um plano.&lt;/p&gt;&quot;,&#10;    &quot;seed&quot;: {&#10;        &quot;parameters&quot;: [],&#10;        &quot;calculated&quot;: [&#10;            {&#10;                &quot;name&quot;: &quot;A1&quot;,&#10;                &quot;label&quot;: &quot;prisma retangular&quot;,&#10;                &quot;feedback&quot;: &quot;&lt;p&gt;É um prisma retangular porque tem seis retângulos.&lt;/p&gt;&quot;&#10;            },&#10;            {&#10;                &quot;name&quot;: &quot;A2&quot;,&#10;                &quot;label&quot;: &quot;pirâmide triangular&quot;,&#10;                &quot;feedback&quot;: &quot;&lt;p&gt;É uma pirâmide triangular porque tem quatro triângulos.&lt;/p&gt;&quot;&#10;            },&#10;            {&#10;                &quot;name&quot;: &quot;A3&quot;,&#10;                &quot;label&quot;: &quot;dodecaedro&quot;,&#10;                &quot;feedback&quot;: &quot;&lt;p&gt;É um dodecaedro porque tem doze pentágonos iguais.&lt;/p&gt;&quot;&#10;            }&#10;        ],&#10;        &quot;uniques&quot;: true&#10;    },&#10;    &quot;algorithm&quot;: {&#10;        &quot;name&quot;: &quot;calculateOperation&quot;,&#10;        &quot;template&quot;: &quot;Cloze with text&quot;&#10;    }&#10;}"/>
    <hyperlink ref="N324" r:id="rId13" display="&lt;img src='http://drive.google.com/uc?export=view&amp;id=1eSLGCfNTIjBvQi9U6SOhn_kGVuAuUfIt'style=\&quot;width: 350px;\&quot;&gt;"/>
    <hyperlink ref="AA562" r:id="rId14" display="{&#10;    &quot;id&quot;: &quot;M5-MyM-20a-I-2&quot;,&#10;    &quot;stimulus&quot;: &quot;&lt;p&gt;Escolha a unidade do sistema métrico decimal para essas medidas agrárias.&lt;/p&gt;&quot;,&#10;    &quot;template&quot;: &quot;&lt;p&gt;{{Q1}} a = {{response}} m&lt;sup&gt;2&lt;/sup&gt;&lt;/p&gt;&lt;p&gt;{{Q2}} ha = {{response}} m&lt;sup&gt;2&lt;/sup&gt;&lt;/p&gt;&quot;,&#10;    &quot;hint&quot;: &quot;&lt;p&gt;1 a = 100 m&lt;sup&gt;2&lt;/sup&gt; e &lt;span class=\&quot;no-break\&quot;&gt;1 ha&lt;/span&gt; = &lt;span class=\&quot;no-break\&quot;&gt;10 000 m&lt;sup&gt;2&lt;/sup&gt;.&lt;/span&gt;&lt;/p&gt;&quot;,&#10;    &quot;feedback&quot;: &quot;&lt;p&gt;Lembre-se de que 1 ha = 10 000 m&lt;sup&gt;2&lt;/sup&gt; e &lt;span class=\&quot;no-break\&quot;&gt;1 a&lt;/span&gt; = &lt;span class=\&quot;no-break\&quot;&gt;100 m&lt;sup&gt;2&lt;/sup&gt;.&lt;/span&gt;&lt;/p&gt;&lt;div style=\&quot;display:flex; justify-content:center;\&quot;&gt;&lt;img src=\&quot;http://drive.google.com/uc?export=view&amp;id=14m16TZGZEnJ1gDiOzX7SVP0G_vLICiZs\&quot; width=\&quot;325\&quot;&gt;&lt;/img&gt;&lt;/div&gt;&quot;,&#10;    &quot;seed&quot;: {&#10;        &quot;parameters&quot;: [&#10;            {&#10;                &quot;name&quot;: &quot;Q1&quot;,&#10;                &quot;label&quot;: null,&#10;                &quot;min&quot;: 1,&#10;                &quot;max&quot;: 99,&#10;                &quot;step&quot;: 0.01&#10;            },&#10;            {&#10;                &quot;name&quot;: &quot;Q2&quot;,&#10;                &quot;label&quot;: null,&#10;                &quot;min&quot;: 1,&#10;                &quot;max&quot;: 99,&#10;                &quot;step&quot;: 0.01&#10;            }&#10;        ],&#10;        &quot;calculated&quot;: [&#10;            {&#10;                &quot;name&quot;: &quot;T1&quot;,&#10;                &quot;function&quot;: &quot;math.round({{Q1}}*100)&quot;,&#10;                &quot;temp&quot;: true&#10;            },&#10;            {&#10;                &quot;name&quot;: &quot;T4&quot;,&#10;                &quot;function&quot;: &quot;math.round({{Q2}}*10000)&quot;,&#10;                &quot;temp&quot;: true&#10;            },&#10;            {&#10;                &quot;name&quot;: &quot;A1&quot;,&#10;                &quot;label&quot;: &quot;{{function}}&quot;,&#10;                &quot;function&quot;: &quot;math.round({{Q1}}*100)&quot;,&#10;                &quot;group&quot;: 1&#10;            },&#10;            {&#10;                &quot;name&quot;: &quot;A2&quot;,&#10;                &quot;label&quot;: &quot;{{function}}&quot;,&#10;                &quot;function&quot;: &quot;math.round({{Q1}}*1000)&quot;,&#10;                &quot;group&quot;: 1,&#10;                &quot;incorrect&quot;: true,&#10;                &quot;feedback&quot;: &quot;&lt;p&gt;{{Q1}} a = {{Q1}} × 100 = {{T1}} m&lt;sup&gt;2&lt;/sup&gt;&lt;/p&gt;&quot;&#10;            },&#10;            {&#10;                &quot;name&quot;: &quot;A3&quot;,&#10;                &quot;label&quot;: &quot;{{function}}&quot;,&#10;                &quot;function&quot;: &quot;math.round({{Q1}}*10)&quot;,&#10;                &quot;group&quot;: 1,&#10;                &quot;incorrect&quot;: true,&#10;                &quot;feedback&quot;: &quot;&lt;p&gt;{{Q1}} a = {{Q1}} × 100 = {{T1}} m&lt;sup&gt;2&lt;/sup&gt;&lt;/p&gt;&quot;&#10;            },&#10;            {&#10;                &quot;name&quot;: &quot;A4&quot;,&#10;                &quot;label&quot;: &quot;{{function}}&quot;,&#10;                &quot;function&quot;: &quot;math.round({{Q2}}*10000)&quot;,&#10;                &quot;group&quot;: 2&#10;            },&#10;            {&#10;                &quot;name&quot;: &quot;A5&quot;,&#10;                &quot;label&quot;: &quot;{{function}}&quot;,&#10;                &quot;function&quot;: &quot;math.round({{Q2}}*1000)&quot;,&#10;                &quot;group&quot;: 2,&#10;                &quot;incorrect&quot;: true,&#10;                &quot;feedback&quot;: &quot;&lt;p&gt;{{Q2}} ha = {{Q2}} × 10 000 = {{T4}} m&lt;sup&gt;2&lt;/sup&gt;&lt;/p&gt;&quot;&#10;            },&#10;            {&#10;                &quot;name&quot;: &quot;A6&quot;,&#10;                &quot;label&quot;: &quot;{{function}}&quot;,&#10;                &quot;function&quot;: &quot;math.round({{Q2}}*100000)&quot;,&#10;                &quot;group&quot;: 2,&#10;                &quot;incorrect&quot;: true,&#10;                &quot;feedback&quot;: &quot;&lt;p&gt;{{Q2}} ha = {{Q2}} × 10 000 = {{T4}} m&lt;sup&gt;2&lt;/sup&gt;&lt;/p&gt;&quot;&#10;            }&#10;        ],&#10;        &quot;uniques&quot;: true&#10;    },&#10;    &quot;algorithm&quot;: {&#10;        &quot;name&quot;: &quot;groupResponses&quot;,&#10;        &quot;template&quot;: &quot;Cloze with drop down&quot;&#10;    }&#10;}"/>
    <hyperlink ref="O579" r:id="rId15" display="&lt;p&gt;Para ordenar estas medidas de mayor a menor, conviértelas todas a m&lt;sup&gt;2&lt;/sup&gt; y compáralas.&lt;/p&gt;&lt;p&gt;&lt;img src=\&quot;http://drive.google.com/uc?export=view&amp;id=10Jn8ewCEWsNFSfHFrQ9me3k3wLjvKMQF\&quot; width=\&quot;500\&quot;&gt;&lt;/img&gt;&lt;/p&gt;&lt;p&gt;{{T1}} dm&lt;sup&gt;2&lt;/sup&gt; = {{T1}} : 100 = {{Q1}} m&lt;sup&gt;2&lt;/sup&gt;&lt;/p&gt;&lt;p&gt;{{T2}} dam&lt;sup&gt;2&lt;/sup&gt; = {{T2}} × 100 = {{Q2}} m&lt;sup&gt;2&lt;/sup&gt;&lt;/p&gt;&lt;p&gt;{{T4}} hm&lt;sup&gt;2&lt;/sup&gt; = {{T4}} × 10 000 = {{Q4}} m&lt;sup&gt;2&lt;/sup&gt;&lt;/p&gt;"/>
    <hyperlink ref="F619" r:id="rId16" display="¿Cuál es el volumen total de estos prismas contiguos?&#10;&#10;(Imagen: Dos prismas contiguos dispuestos en forma de L. Prisma de abajo: {{T1}} cm de largo, {{Q1}} cm de ancho y {{T2}} cm de alto. Prisma de arriba: {{T3}} cm de largo, {{Q1}} cm de ancho y {{T5}} cm de alto. https://drive.google.com/file/d/1W94F8q7U9zsHpFsXSpSJ9ZhqzCeEEqe4/view?usp=sharing)&#10;&#10;Volumen = {{A1}} cm&lt;sup&gt;3&lt;/sup&gt;*&#10;Volumen = {{A2}} cm&lt;sup&gt;3&lt;/sup&gt;&#10;Volumen = {{A3}} cm&lt;sup&gt;3&lt;/sup&gt;&#10;Volumen = {{A4}} cm&lt;sup&gt;3&lt;/sup&gt;&#10;Volumen = {{A5}} cm&lt;sup&gt;3&lt;/sup&gt;&#10;&#10;(se ven 3)"/>
    <hyperlink ref="F620" r:id="rId17" display="¿Cuál es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Volumen = {{A1}} cm&lt;sup&gt;3&lt;/sup&gt;*&#10;Volumen = {{A2}} cm&lt;sup&gt;3&lt;/sup&gt;&#10;Volumen = {{A3}} cm&lt;sup&gt;3&lt;/sup&gt;&#10;Volumen = {{A4}} cm&lt;sup&gt;3&lt;/sup&gt;&#10;Volumen = {{A5}} cm&lt;sup&gt;3&lt;/sup&gt;&#10;&#10;(se ven 3)"/>
    <hyperlink ref="F621" r:id="rId18" display="Calcula el volumen total de estos prismas contiguos.&#10;&#10;(Imagen: Dos prismas contiguos dispuestos en forma de L. Prisma de abajo: {{T1}} cm de largo, {{Q1}} cm de ancho y {{T2}} cm de alto. Prisma de arriba: {{T3}} cm de largo, {{Q1}} cm de ancho y {{T3}} cm de alto. https://drive.google.com/file/d/1W94F8q7U9zsHpFsXSpSJ9ZhqzCeEEqe4/view?usp=sharing)&#10;&#10;M5-MyM-14b-1&#10;&#10;El volumen mide &lt;span class=\&quot;no-break\&quot;&gt;{{A1}} cm&lt;sup&gt;3&lt;/sup&gt;.&lt;/span&gt;"/>
    <hyperlink ref="F622" r:id="rId19" display="Calcula el volumen total de estos prismas contiguos.&#10;&#10;(Imagen: Dos prismas contiguos, dispuestos en forma de T invertida. Prisma de abajo: {{T1}} cm de largo, {{Q1}} cm de ancho y {{Q1}} cm de alto. Prisma de arriba: {{Q1}} cm de largo, {{Q1}} cm de ancho y {{T5}} cm de alto)&#10;&#10;https://drive.google.com/file/d/10_u1JbB0pUo_rywYLpCE75JgVv_KMXiV/view?usp=sharing&#10;&#10;El volumen mide &lt;span class=\&quot;no-break\&quot;&gt;{{A1}} cm&lt;sup&gt;3&lt;/sup&gt;.&lt;/span&gt;"/>
    <hyperlink ref="AA930" r:id="rId20" display="{&#10;    &quot;id&quot;: &quot;M5-NyO-19c-E-3&quot;,&#10;    &quot;stimulus&quot;: &quot;&lt;p&gt;Escreva qual fração representa a parte colorida desta figura em relacão ao todo.&lt;/p&gt;&lt;div style=\&quot;display:flex; justify-content:center;\&quot;&gt;&lt;img src=\&quot;https://blueberry-assets.oneclick.es/{{Q1}}\&quot; width=\&quot;300\&quot;&gt;&lt;/img&gt;&lt;/div&gt;&quot;,&#10;    &quot;template&quot;: &quot;&lt;p&gt;A parte colorida representa {{response}} da figura.&lt;/p&gt;&quot;,&#10;    &quot;hint&quot;: &quot;&lt;p&gt;O denominador representa o número de partes em que a figura está dividida e o numerador, o número de partes pintadas.&lt;/p&gt;&quot;,&#10;    &quot;feedback&quot;: &quot;&lt;p&gt;O denominador representa o número de partes em que a figura está dividida e o numerador, o número de partes pintadas.&lt;/p&gt;&quot;,&#10;    &quot;seed&quot;: {&#10;        &quot;parameters&quot;: [&#10;            {&#10;                &quot;name&quot;: &quot;Q1&quot;,&#10;                &quot;list&quot;: [&#10;                    &quot;M5_NyO_19c_5.svg&quot;,&#10;                    &quot;M5_NyO_19c_6.svg&quot;&#10;                ]&#10;            }&#10;        ],&#10;        &quot;calculated&quot;: [&#10;            {&#10;                &quot;name&quot;: &quot;A1&quot;,&#10;                &quot;label&quot;: &quot;{{function}}&quot;,&#10;                &quot;function&quot;: &quot;\\frac{3}{6}&quot;&#10;            }&#10;        ],&#10;        &quot;uniques&quot;: true&#10;    },&#10;    &quot;algorithm&quot;: {&#10;        &quot;name&quot;: &quot;calculateOperation&quot;,&#10;        &quot;params&quot;: {&#10;            &quot;method&quot;: &quot;equivLiteral&quot;,&#10;            &quot;keyboard&quot;: &quot;INTERMEDIATE&quot;&#10;        }&#10;    }&#1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0" topLeftCell="F1" activePane="topRight" state="frozen"/>
      <selection pane="topLeft" activeCell="A1" activeCellId="0" sqref="A1"/>
      <selection pane="topRight" activeCell="G2" activeCellId="0" sqref="G2"/>
    </sheetView>
  </sheetViews>
  <sheetFormatPr defaultColWidth="12.640625" defaultRowHeight="15.75" zeroHeight="false" outlineLevelRow="0" outlineLevelCol="0"/>
  <cols>
    <col collapsed="false" customWidth="true" hidden="false" outlineLevel="0" max="5" min="2" style="0" width="10.12"/>
    <col collapsed="false" customWidth="true" hidden="false" outlineLevel="0" max="6" min="6" style="0" width="34.51"/>
    <col collapsed="false" customWidth="true" hidden="true" outlineLevel="0" max="7" min="7" style="0" width="34.51"/>
    <col collapsed="false" customWidth="true" hidden="false" outlineLevel="0" max="9" min="8" style="0" width="10.12"/>
    <col collapsed="false" customWidth="true" hidden="false" outlineLevel="0" max="11" min="10" style="0" width="34.51"/>
    <col collapsed="false" customWidth="true" hidden="false" outlineLevel="0" max="13" min="12" style="0" width="10.12"/>
    <col collapsed="false" customWidth="true" hidden="false" outlineLevel="0" max="14" min="14" style="0" width="23.38"/>
    <col collapsed="false" customWidth="true" hidden="false" outlineLevel="0" max="15" min="15" style="0" width="12.5"/>
    <col collapsed="false" customWidth="true" hidden="false" outlineLevel="0" max="16" min="16" style="0" width="17.38"/>
    <col collapsed="false" customWidth="true" hidden="false" outlineLevel="0" max="22" min="17" style="0" width="25.13"/>
    <col collapsed="false" customWidth="true" hidden="false" outlineLevel="0" max="23" min="23" style="0" width="13.13"/>
    <col collapsed="false" customWidth="true" hidden="false" outlineLevel="0" max="25" min="24" style="0" width="37.63"/>
    <col collapsed="false" customWidth="true" hidden="false" outlineLevel="0" max="30" min="26" style="0" width="14.38"/>
  </cols>
  <sheetData>
    <row r="1" customFormat="false" ht="15.75" hidden="false" customHeight="false" outlineLevel="0" collapsed="false">
      <c r="A1" s="1" t="s">
        <v>0</v>
      </c>
      <c r="B1" s="1" t="s">
        <v>1</v>
      </c>
      <c r="C1" s="1" t="s">
        <v>2</v>
      </c>
      <c r="D1" s="1" t="s">
        <v>3</v>
      </c>
      <c r="E1" s="1" t="s">
        <v>4</v>
      </c>
      <c r="F1" s="1" t="s">
        <v>5</v>
      </c>
      <c r="G1" s="1" t="s">
        <v>7</v>
      </c>
      <c r="H1" s="1" t="s">
        <v>8</v>
      </c>
      <c r="I1" s="1" t="s">
        <v>9</v>
      </c>
      <c r="J1" s="1" t="s">
        <v>10</v>
      </c>
      <c r="K1" s="1" t="s">
        <v>11</v>
      </c>
      <c r="L1" s="1" t="s">
        <v>12</v>
      </c>
      <c r="M1" s="2" t="s">
        <v>13</v>
      </c>
      <c r="N1" s="2" t="s">
        <v>14</v>
      </c>
      <c r="O1" s="2" t="s">
        <v>15</v>
      </c>
      <c r="P1" s="2" t="s">
        <v>16</v>
      </c>
      <c r="Q1" s="3" t="s">
        <v>18</v>
      </c>
      <c r="R1" s="3" t="s">
        <v>19</v>
      </c>
      <c r="S1" s="3" t="s">
        <v>20</v>
      </c>
      <c r="T1" s="3" t="s">
        <v>21</v>
      </c>
      <c r="U1" s="3" t="s">
        <v>22</v>
      </c>
      <c r="V1" s="3" t="s">
        <v>23</v>
      </c>
      <c r="W1" s="1" t="s">
        <v>24</v>
      </c>
      <c r="X1" s="1" t="s">
        <v>25</v>
      </c>
      <c r="Y1" s="1" t="s">
        <v>27</v>
      </c>
      <c r="Z1" s="1" t="s">
        <v>29</v>
      </c>
      <c r="AA1" s="1" t="s">
        <v>30</v>
      </c>
      <c r="AB1" s="1"/>
      <c r="AC1" s="1" t="s">
        <v>31</v>
      </c>
      <c r="AD1" s="1"/>
    </row>
    <row r="2" customFormat="false" ht="75" hidden="false" customHeight="true" outlineLevel="0" collapsed="false">
      <c r="A2" s="5" t="s">
        <v>436</v>
      </c>
      <c r="B2" s="6" t="s">
        <v>437</v>
      </c>
      <c r="C2" s="5" t="s">
        <v>48</v>
      </c>
      <c r="D2" s="16" t="s">
        <v>7417</v>
      </c>
      <c r="E2" s="16"/>
      <c r="F2" s="8"/>
      <c r="G2" s="6"/>
      <c r="H2" s="5"/>
      <c r="I2" s="5"/>
      <c r="J2" s="8"/>
      <c r="K2" s="8"/>
      <c r="L2" s="5"/>
      <c r="M2" s="8"/>
      <c r="N2" s="8"/>
      <c r="O2" s="8"/>
      <c r="P2" s="5"/>
      <c r="Q2" s="8"/>
      <c r="R2" s="8"/>
      <c r="S2" s="8"/>
      <c r="T2" s="8"/>
      <c r="U2" s="8"/>
      <c r="V2" s="8"/>
      <c r="W2" s="5"/>
      <c r="X2" s="6"/>
      <c r="Y2" s="8"/>
      <c r="Z2" s="5"/>
      <c r="AA2" s="5" t="s">
        <v>351</v>
      </c>
      <c r="AB2" s="5"/>
      <c r="AC2" s="5"/>
      <c r="AD2" s="5"/>
    </row>
    <row r="3" customFormat="false" ht="75" hidden="false" customHeight="true" outlineLevel="0" collapsed="false">
      <c r="A3" s="5" t="s">
        <v>436</v>
      </c>
      <c r="B3" s="6" t="s">
        <v>437</v>
      </c>
      <c r="C3" s="5" t="s">
        <v>58</v>
      </c>
      <c r="D3" s="16" t="s">
        <v>7417</v>
      </c>
      <c r="E3" s="16"/>
      <c r="F3" s="8"/>
      <c r="G3" s="6"/>
      <c r="H3" s="5"/>
      <c r="I3" s="5"/>
      <c r="J3" s="8"/>
      <c r="K3" s="8"/>
      <c r="L3" s="5"/>
      <c r="M3" s="8"/>
      <c r="N3" s="8"/>
      <c r="O3" s="8"/>
      <c r="P3" s="5"/>
      <c r="Q3" s="8"/>
      <c r="R3" s="8"/>
      <c r="S3" s="8"/>
      <c r="T3" s="8"/>
      <c r="U3" s="8"/>
      <c r="V3" s="8"/>
      <c r="W3" s="5"/>
      <c r="X3" s="6"/>
      <c r="Y3" s="8"/>
      <c r="Z3" s="5"/>
      <c r="AA3" s="5" t="s">
        <v>351</v>
      </c>
      <c r="AB3" s="5"/>
      <c r="AC3" s="5"/>
      <c r="AD3" s="5"/>
    </row>
    <row r="4" customFormat="false" ht="75" hidden="false" customHeight="true" outlineLevel="0" collapsed="false">
      <c r="A4" s="5" t="s">
        <v>416</v>
      </c>
      <c r="B4" s="6" t="s">
        <v>417</v>
      </c>
      <c r="C4" s="5" t="s">
        <v>48</v>
      </c>
      <c r="D4" s="5" t="s">
        <v>7417</v>
      </c>
      <c r="E4" s="5"/>
      <c r="F4" s="8"/>
      <c r="G4" s="8"/>
      <c r="H4" s="5"/>
      <c r="I4" s="5"/>
      <c r="J4" s="8"/>
      <c r="K4" s="8"/>
      <c r="L4" s="5"/>
      <c r="M4" s="8"/>
      <c r="N4" s="8"/>
      <c r="O4" s="8"/>
      <c r="P4" s="5"/>
      <c r="Q4" s="8"/>
      <c r="R4" s="8"/>
      <c r="S4" s="8"/>
      <c r="T4" s="8"/>
      <c r="U4" s="8"/>
      <c r="V4" s="8"/>
      <c r="W4" s="5" t="s">
        <v>44</v>
      </c>
      <c r="X4" s="6"/>
      <c r="Y4" s="8" t="str">
        <f aca="false">IF(D4&lt;&gt;"No hacer",CONCATENATE(A4,"-",LEFT(C4),"-",IF(#REF!&lt;&gt;C4,1,RIGHT(#REF!)+1)),"")</f>
        <v/>
      </c>
      <c r="Z4" s="5" t="s">
        <v>7418</v>
      </c>
      <c r="AA4" s="5"/>
      <c r="AB4" s="5"/>
      <c r="AC4" s="5"/>
      <c r="AD4" s="5"/>
    </row>
    <row r="5" customFormat="false" ht="75" hidden="false" customHeight="true" outlineLevel="0" collapsed="false">
      <c r="A5" s="5" t="s">
        <v>416</v>
      </c>
      <c r="B5" s="6" t="s">
        <v>417</v>
      </c>
      <c r="C5" s="5" t="s">
        <v>58</v>
      </c>
      <c r="D5" s="5" t="s">
        <v>7417</v>
      </c>
      <c r="E5" s="5"/>
      <c r="F5" s="8"/>
      <c r="G5" s="8"/>
      <c r="H5" s="5"/>
      <c r="I5" s="5"/>
      <c r="J5" s="8"/>
      <c r="K5" s="8"/>
      <c r="L5" s="5"/>
      <c r="M5" s="8"/>
      <c r="N5" s="8"/>
      <c r="O5" s="8"/>
      <c r="P5" s="5"/>
      <c r="Q5" s="8"/>
      <c r="R5" s="8"/>
      <c r="S5" s="8"/>
      <c r="T5" s="8"/>
      <c r="U5" s="8"/>
      <c r="V5" s="8"/>
      <c r="W5" s="5" t="s">
        <v>44</v>
      </c>
      <c r="X5" s="6"/>
      <c r="Y5" s="8" t="str">
        <f aca="false">IF(D5&lt;&gt;"No hacer",CONCATENATE(A5,"-",LEFT(C5),"-",IF(C4&lt;&gt;C5,1,RIGHT(Y4)+1)),"")</f>
        <v/>
      </c>
      <c r="Z5" s="5" t="s">
        <v>7418</v>
      </c>
      <c r="AA5" s="5"/>
      <c r="AB5" s="5"/>
      <c r="AC5" s="5"/>
      <c r="AD5" s="5"/>
    </row>
    <row r="6" customFormat="false" ht="75" hidden="false" customHeight="true" outlineLevel="0" collapsed="false">
      <c r="A6" s="5" t="s">
        <v>429</v>
      </c>
      <c r="B6" s="6" t="s">
        <v>430</v>
      </c>
      <c r="C6" s="5" t="s">
        <v>48</v>
      </c>
      <c r="D6" s="19" t="s">
        <v>7417</v>
      </c>
      <c r="E6" s="19"/>
      <c r="F6" s="8"/>
      <c r="G6" s="8"/>
      <c r="H6" s="5"/>
      <c r="I6" s="5"/>
      <c r="J6" s="8"/>
      <c r="K6" s="8"/>
      <c r="L6" s="5"/>
      <c r="M6" s="8"/>
      <c r="N6" s="8"/>
      <c r="O6" s="8"/>
      <c r="P6" s="5"/>
      <c r="Q6" s="8"/>
      <c r="R6" s="8"/>
      <c r="S6" s="8"/>
      <c r="T6" s="8"/>
      <c r="U6" s="8"/>
      <c r="V6" s="8"/>
      <c r="W6" s="5" t="s">
        <v>44</v>
      </c>
      <c r="X6" s="6"/>
      <c r="Y6" s="8" t="str">
        <f aca="false">IF(D6&lt;&gt;"No hacer",CONCATENATE(A6,"-",LEFT(C6),"-",IF(#REF!&lt;&gt;C6,1,RIGHT(#REF!)+1)),"")</f>
        <v/>
      </c>
      <c r="Z6" s="5" t="s">
        <v>7418</v>
      </c>
      <c r="AA6" s="5" t="s">
        <v>351</v>
      </c>
      <c r="AB6" s="5"/>
      <c r="AC6" s="5"/>
      <c r="AD6" s="5"/>
    </row>
    <row r="7" customFormat="false" ht="75" hidden="false" customHeight="true" outlineLevel="0" collapsed="false">
      <c r="A7" s="5" t="s">
        <v>429</v>
      </c>
      <c r="B7" s="6" t="s">
        <v>430</v>
      </c>
      <c r="C7" s="5" t="s">
        <v>58</v>
      </c>
      <c r="D7" s="19" t="s">
        <v>7417</v>
      </c>
      <c r="E7" s="19"/>
      <c r="F7" s="8"/>
      <c r="G7" s="8"/>
      <c r="H7" s="5"/>
      <c r="I7" s="5"/>
      <c r="J7" s="8"/>
      <c r="K7" s="8"/>
      <c r="L7" s="5"/>
      <c r="M7" s="8"/>
      <c r="N7" s="8"/>
      <c r="O7" s="8"/>
      <c r="P7" s="5"/>
      <c r="Q7" s="8"/>
      <c r="R7" s="8"/>
      <c r="S7" s="8"/>
      <c r="T7" s="8"/>
      <c r="U7" s="8"/>
      <c r="V7" s="8"/>
      <c r="W7" s="5" t="s">
        <v>44</v>
      </c>
      <c r="X7" s="6"/>
      <c r="Y7" s="8" t="str">
        <f aca="false">IF(D7&lt;&gt;"No hacer",CONCATENATE(A7,"-",LEFT(C7),"-",IF(C6&lt;&gt;C7,1,RIGHT(Y6)+1)),"")</f>
        <v/>
      </c>
      <c r="Z7" s="5" t="s">
        <v>7418</v>
      </c>
      <c r="AA7" s="5" t="s">
        <v>351</v>
      </c>
      <c r="AB7" s="5"/>
      <c r="AC7" s="5"/>
      <c r="AD7" s="5"/>
    </row>
    <row r="8" customFormat="false" ht="75" hidden="false" customHeight="true" outlineLevel="0" collapsed="false">
      <c r="A8" s="5" t="s">
        <v>7419</v>
      </c>
      <c r="B8" s="6" t="s">
        <v>7420</v>
      </c>
      <c r="C8" s="5" t="s">
        <v>34</v>
      </c>
      <c r="D8" s="5" t="s">
        <v>7417</v>
      </c>
      <c r="E8" s="5"/>
      <c r="F8" s="6"/>
      <c r="G8" s="6"/>
      <c r="H8" s="5"/>
      <c r="I8" s="5"/>
      <c r="J8" s="8"/>
      <c r="K8" s="8"/>
      <c r="L8" s="5"/>
      <c r="M8" s="8"/>
      <c r="N8" s="8"/>
      <c r="O8" s="8"/>
      <c r="P8" s="6"/>
      <c r="Q8" s="8"/>
      <c r="R8" s="8"/>
      <c r="S8" s="8"/>
      <c r="T8" s="8"/>
      <c r="U8" s="8"/>
      <c r="V8" s="8"/>
      <c r="W8" s="5" t="s">
        <v>44</v>
      </c>
      <c r="X8" s="6"/>
      <c r="Y8" s="8" t="str">
        <f aca="false">IF(D8&lt;&gt;"No hacer",CONCATENATE(A8,"-",LEFT(C8),"-",IF(#REF!&lt;&gt;C8,1,RIGHT(#REF!)+1)),"")</f>
        <v/>
      </c>
      <c r="Z8" s="5"/>
      <c r="AA8" s="5"/>
      <c r="AB8" s="5"/>
      <c r="AC8" s="5"/>
      <c r="AD8" s="5"/>
    </row>
    <row r="9" customFormat="false" ht="75" hidden="false" customHeight="true" outlineLevel="0" collapsed="false">
      <c r="A9" s="5" t="s">
        <v>7419</v>
      </c>
      <c r="B9" s="6" t="s">
        <v>7420</v>
      </c>
      <c r="C9" s="5" t="s">
        <v>48</v>
      </c>
      <c r="D9" s="5" t="s">
        <v>7417</v>
      </c>
      <c r="E9" s="5"/>
      <c r="F9" s="8"/>
      <c r="G9" s="8"/>
      <c r="H9" s="5"/>
      <c r="I9" s="5"/>
      <c r="J9" s="8"/>
      <c r="K9" s="8"/>
      <c r="L9" s="5"/>
      <c r="M9" s="8"/>
      <c r="N9" s="8"/>
      <c r="O9" s="8"/>
      <c r="P9" s="5"/>
      <c r="Q9" s="8"/>
      <c r="R9" s="8"/>
      <c r="S9" s="8"/>
      <c r="T9" s="8"/>
      <c r="U9" s="8"/>
      <c r="V9" s="8"/>
      <c r="W9" s="5" t="s">
        <v>44</v>
      </c>
      <c r="X9" s="6"/>
      <c r="Y9" s="8" t="str">
        <f aca="false">IF(D9&lt;&gt;"No hacer",CONCATENATE(A9,"-",LEFT(C9),"-",IF(C8&lt;&gt;C9,1,RIGHT(Y8)+1)),"")</f>
        <v/>
      </c>
      <c r="Z9" s="5"/>
      <c r="AA9" s="5"/>
      <c r="AB9" s="5"/>
      <c r="AC9" s="5"/>
      <c r="AD9" s="5"/>
    </row>
    <row r="10" customFormat="false" ht="75" hidden="false" customHeight="true" outlineLevel="0" collapsed="false">
      <c r="A10" s="5" t="s">
        <v>7419</v>
      </c>
      <c r="B10" s="6" t="s">
        <v>7420</v>
      </c>
      <c r="C10" s="5" t="s">
        <v>58</v>
      </c>
      <c r="D10" s="5" t="s">
        <v>7417</v>
      </c>
      <c r="E10" s="5"/>
      <c r="F10" s="6"/>
      <c r="G10" s="6"/>
      <c r="H10" s="5"/>
      <c r="I10" s="5"/>
      <c r="J10" s="8"/>
      <c r="K10" s="8"/>
      <c r="L10" s="5"/>
      <c r="M10" s="8"/>
      <c r="N10" s="8"/>
      <c r="O10" s="8"/>
      <c r="P10" s="5"/>
      <c r="Q10" s="8"/>
      <c r="R10" s="8"/>
      <c r="S10" s="8"/>
      <c r="T10" s="8"/>
      <c r="U10" s="8"/>
      <c r="V10" s="8"/>
      <c r="W10" s="5" t="s">
        <v>44</v>
      </c>
      <c r="X10" s="6"/>
      <c r="Y10" s="8" t="str">
        <f aca="false">IF(D10&lt;&gt;"No hacer",CONCATENATE(A10,"-",LEFT(C10),"-",IF(C9&lt;&gt;C10,1,RIGHT(Y9)+1)),"")</f>
        <v/>
      </c>
      <c r="Z10" s="5"/>
      <c r="AA10" s="5"/>
      <c r="AB10" s="5"/>
      <c r="AC10" s="5"/>
      <c r="AD10" s="5"/>
    </row>
    <row r="11" customFormat="false" ht="75" hidden="false" customHeight="true" outlineLevel="0" collapsed="false">
      <c r="A11" s="5" t="s">
        <v>555</v>
      </c>
      <c r="B11" s="6" t="s">
        <v>556</v>
      </c>
      <c r="C11" s="5" t="s">
        <v>48</v>
      </c>
      <c r="D11" s="5" t="s">
        <v>7417</v>
      </c>
      <c r="E11" s="5"/>
      <c r="F11" s="8"/>
      <c r="G11" s="8"/>
      <c r="H11" s="5"/>
      <c r="I11" s="5"/>
      <c r="J11" s="8"/>
      <c r="K11" s="8"/>
      <c r="L11" s="5"/>
      <c r="M11" s="8"/>
      <c r="N11" s="8"/>
      <c r="O11" s="8"/>
      <c r="P11" s="5"/>
      <c r="Q11" s="8"/>
      <c r="R11" s="8"/>
      <c r="S11" s="8"/>
      <c r="T11" s="8"/>
      <c r="U11" s="8"/>
      <c r="V11" s="8"/>
      <c r="W11" s="5" t="s">
        <v>44</v>
      </c>
      <c r="X11" s="6"/>
      <c r="Y11" s="8" t="str">
        <f aca="false">IF(D11&lt;&gt;"No hacer",CONCATENATE(A11,"-",LEFT(C11),"-",IF(#REF!&lt;&gt;C11,1,RIGHT(#REF!)+1)),"")</f>
        <v/>
      </c>
      <c r="Z11" s="5"/>
      <c r="AA11" s="5"/>
      <c r="AB11" s="5"/>
      <c r="AC11" s="5"/>
      <c r="AD11" s="5"/>
    </row>
    <row r="12" customFormat="false" ht="75" hidden="false" customHeight="true" outlineLevel="0" collapsed="false">
      <c r="A12" s="5" t="s">
        <v>555</v>
      </c>
      <c r="B12" s="6" t="s">
        <v>556</v>
      </c>
      <c r="C12" s="5" t="s">
        <v>58</v>
      </c>
      <c r="D12" s="5" t="s">
        <v>7417</v>
      </c>
      <c r="E12" s="5"/>
      <c r="F12" s="8"/>
      <c r="G12" s="8"/>
      <c r="H12" s="5"/>
      <c r="I12" s="5"/>
      <c r="J12" s="8"/>
      <c r="K12" s="8"/>
      <c r="L12" s="5"/>
      <c r="M12" s="8"/>
      <c r="N12" s="8"/>
      <c r="O12" s="8"/>
      <c r="P12" s="5"/>
      <c r="Q12" s="8"/>
      <c r="R12" s="8"/>
      <c r="S12" s="8"/>
      <c r="T12" s="8"/>
      <c r="U12" s="8"/>
      <c r="V12" s="8"/>
      <c r="W12" s="5" t="s">
        <v>44</v>
      </c>
      <c r="X12" s="6"/>
      <c r="Y12" s="8" t="str">
        <f aca="false">IF(D12&lt;&gt;"No hacer",CONCATENATE(A12,"-",LEFT(C12),"-",IF(C11&lt;&gt;C12,1,RIGHT(Y11)+1)),"")</f>
        <v/>
      </c>
      <c r="Z12" s="5"/>
      <c r="AA12" s="5"/>
      <c r="AB12" s="5"/>
      <c r="AC12" s="5"/>
      <c r="AD12" s="5"/>
    </row>
    <row r="13" customFormat="false" ht="75" hidden="false" customHeight="true" outlineLevel="0" collapsed="false">
      <c r="A13" s="5" t="s">
        <v>569</v>
      </c>
      <c r="B13" s="6" t="s">
        <v>570</v>
      </c>
      <c r="C13" s="5" t="s">
        <v>48</v>
      </c>
      <c r="D13" s="5" t="s">
        <v>7417</v>
      </c>
      <c r="E13" s="5"/>
      <c r="F13" s="8"/>
      <c r="G13" s="8"/>
      <c r="H13" s="5"/>
      <c r="I13" s="5"/>
      <c r="J13" s="6"/>
      <c r="K13" s="6"/>
      <c r="L13" s="5"/>
      <c r="M13" s="8"/>
      <c r="N13" s="8"/>
      <c r="O13" s="8"/>
      <c r="P13" s="5"/>
      <c r="Q13" s="8"/>
      <c r="R13" s="8"/>
      <c r="S13" s="8"/>
      <c r="T13" s="8"/>
      <c r="U13" s="8"/>
      <c r="V13" s="8"/>
      <c r="W13" s="5" t="s">
        <v>44</v>
      </c>
      <c r="X13" s="6"/>
      <c r="Y13" s="8" t="str">
        <f aca="false">IF(D13&lt;&gt;"No hacer",CONCATENATE(A13,"-",LEFT(C13),"-",IF(#REF!&lt;&gt;C13,1,RIGHT(#REF!)+1)),"")</f>
        <v/>
      </c>
      <c r="Z13" s="5"/>
      <c r="AA13" s="5"/>
      <c r="AB13" s="5"/>
      <c r="AC13" s="5"/>
      <c r="AD13" s="5"/>
    </row>
    <row r="14" customFormat="false" ht="75" hidden="false" customHeight="true" outlineLevel="0" collapsed="false">
      <c r="A14" s="5" t="s">
        <v>569</v>
      </c>
      <c r="B14" s="6" t="s">
        <v>570</v>
      </c>
      <c r="C14" s="5" t="s">
        <v>58</v>
      </c>
      <c r="D14" s="5" t="s">
        <v>7417</v>
      </c>
      <c r="E14" s="5"/>
      <c r="F14" s="8"/>
      <c r="G14" s="8"/>
      <c r="H14" s="5"/>
      <c r="I14" s="5"/>
      <c r="J14" s="8"/>
      <c r="K14" s="8"/>
      <c r="L14" s="5"/>
      <c r="M14" s="8"/>
      <c r="N14" s="8"/>
      <c r="O14" s="8"/>
      <c r="P14" s="5"/>
      <c r="Q14" s="8"/>
      <c r="R14" s="8"/>
      <c r="S14" s="8"/>
      <c r="T14" s="8"/>
      <c r="U14" s="8"/>
      <c r="V14" s="8"/>
      <c r="W14" s="5" t="s">
        <v>44</v>
      </c>
      <c r="X14" s="6"/>
      <c r="Y14" s="8" t="str">
        <f aca="false">IF(D14&lt;&gt;"No hacer",CONCATENATE(A14,"-",LEFT(C14),"-",IF(C13&lt;&gt;C14,1,RIGHT(Y13)+1)),"")</f>
        <v/>
      </c>
      <c r="Z14" s="5"/>
      <c r="AA14" s="5"/>
      <c r="AB14" s="5"/>
      <c r="AC14" s="5"/>
      <c r="AD14" s="5"/>
    </row>
    <row r="15" customFormat="false" ht="75" hidden="false" customHeight="true" outlineLevel="0" collapsed="false">
      <c r="A15" s="5" t="s">
        <v>582</v>
      </c>
      <c r="B15" s="6" t="s">
        <v>583</v>
      </c>
      <c r="C15" s="5" t="s">
        <v>58</v>
      </c>
      <c r="D15" s="5" t="s">
        <v>7417</v>
      </c>
      <c r="E15" s="5"/>
      <c r="F15" s="8"/>
      <c r="G15" s="8"/>
      <c r="H15" s="5"/>
      <c r="I15" s="5"/>
      <c r="J15" s="8"/>
      <c r="K15" s="8"/>
      <c r="L15" s="5"/>
      <c r="M15" s="8"/>
      <c r="N15" s="8"/>
      <c r="O15" s="8"/>
      <c r="P15" s="5"/>
      <c r="Q15" s="8"/>
      <c r="R15" s="8"/>
      <c r="S15" s="8"/>
      <c r="T15" s="8"/>
      <c r="U15" s="8"/>
      <c r="V15" s="8"/>
      <c r="W15" s="5" t="s">
        <v>44</v>
      </c>
      <c r="X15" s="6"/>
      <c r="Y15" s="8" t="str">
        <f aca="false">IF(D15&lt;&gt;"No hacer",CONCATENATE(A15,"-",LEFT(C15),"-",IF(#REF!&lt;&gt;C15,1,RIGHT(#REF!)+1)),"")</f>
        <v/>
      </c>
      <c r="Z15" s="5"/>
      <c r="AA15" s="5"/>
      <c r="AB15" s="5"/>
      <c r="AC15" s="5"/>
      <c r="AD15" s="5"/>
    </row>
    <row r="16" customFormat="false" ht="75" hidden="false" customHeight="true" outlineLevel="0" collapsed="false">
      <c r="A16" s="5" t="s">
        <v>603</v>
      </c>
      <c r="B16" s="6" t="s">
        <v>604</v>
      </c>
      <c r="C16" s="5" t="s">
        <v>58</v>
      </c>
      <c r="D16" s="5" t="s">
        <v>7417</v>
      </c>
      <c r="E16" s="5"/>
      <c r="F16" s="8"/>
      <c r="G16" s="8"/>
      <c r="H16" s="5"/>
      <c r="I16" s="5"/>
      <c r="J16" s="8"/>
      <c r="K16" s="8"/>
      <c r="L16" s="5"/>
      <c r="M16" s="8"/>
      <c r="N16" s="8"/>
      <c r="O16" s="8"/>
      <c r="P16" s="5"/>
      <c r="Q16" s="8"/>
      <c r="R16" s="8"/>
      <c r="S16" s="8"/>
      <c r="T16" s="8"/>
      <c r="U16" s="8"/>
      <c r="V16" s="8"/>
      <c r="W16" s="5" t="s">
        <v>44</v>
      </c>
      <c r="X16" s="6"/>
      <c r="Y16" s="8" t="str">
        <f aca="false">IF(D16&lt;&gt;"No hacer",CONCATENATE(A16,"-",LEFT(C16),"-",IF(#REF!&lt;&gt;C16,1,RIGHT(#REF!)+1)),"")</f>
        <v/>
      </c>
      <c r="Z16" s="5"/>
      <c r="AA16" s="5"/>
      <c r="AB16" s="5"/>
      <c r="AC16" s="5"/>
      <c r="AD16" s="5"/>
    </row>
    <row r="17" customFormat="false" ht="75" hidden="false" customHeight="true" outlineLevel="0" collapsed="false">
      <c r="A17" s="5" t="s">
        <v>7421</v>
      </c>
      <c r="B17" s="6" t="s">
        <v>623</v>
      </c>
      <c r="C17" s="5" t="s">
        <v>58</v>
      </c>
      <c r="D17" s="5" t="s">
        <v>7417</v>
      </c>
      <c r="E17" s="5"/>
      <c r="F17" s="8"/>
      <c r="G17" s="8"/>
      <c r="H17" s="5"/>
      <c r="I17" s="5"/>
      <c r="J17" s="8"/>
      <c r="K17" s="8"/>
      <c r="L17" s="5"/>
      <c r="M17" s="8"/>
      <c r="N17" s="8"/>
      <c r="O17" s="8"/>
      <c r="P17" s="5"/>
      <c r="Q17" s="8"/>
      <c r="R17" s="8"/>
      <c r="S17" s="8"/>
      <c r="T17" s="8"/>
      <c r="U17" s="8"/>
      <c r="V17" s="8"/>
      <c r="W17" s="5" t="s">
        <v>44</v>
      </c>
      <c r="X17" s="6"/>
      <c r="Y17" s="8" t="str">
        <f aca="false">IF(D17&lt;&gt;"No hacer",CONCATENATE(A17,"-",LEFT(C17),"-",IF(#REF!&lt;&gt;C17,1,RIGHT(#REF!)+1)),"")</f>
        <v/>
      </c>
      <c r="Z17" s="5"/>
      <c r="AA17" s="5"/>
      <c r="AB17" s="5"/>
      <c r="AC17" s="5"/>
      <c r="AD17" s="5"/>
    </row>
    <row r="18" customFormat="false" ht="75" hidden="false" customHeight="true" outlineLevel="0" collapsed="false">
      <c r="A18" s="5" t="s">
        <v>7422</v>
      </c>
      <c r="B18" s="6" t="s">
        <v>651</v>
      </c>
      <c r="C18" s="5" t="s">
        <v>58</v>
      </c>
      <c r="D18" s="5" t="s">
        <v>7417</v>
      </c>
      <c r="E18" s="5"/>
      <c r="F18" s="8"/>
      <c r="G18" s="8"/>
      <c r="H18" s="5"/>
      <c r="I18" s="5"/>
      <c r="J18" s="6"/>
      <c r="K18" s="8"/>
      <c r="L18" s="5"/>
      <c r="M18" s="8"/>
      <c r="N18" s="8"/>
      <c r="O18" s="8"/>
      <c r="P18" s="6"/>
      <c r="Q18" s="8"/>
      <c r="R18" s="8"/>
      <c r="S18" s="8"/>
      <c r="T18" s="8"/>
      <c r="U18" s="8"/>
      <c r="V18" s="8"/>
      <c r="W18" s="5" t="s">
        <v>44</v>
      </c>
      <c r="X18" s="6"/>
      <c r="Y18" s="8" t="str">
        <f aca="false">IF(D18&lt;&gt;"No hacer",CONCATENATE(A18,"-",LEFT(C18),"-",IF(#REF!&lt;&gt;C18,1,RIGHT(#REF!)+1)),"")</f>
        <v/>
      </c>
      <c r="Z18" s="5"/>
      <c r="AA18" s="5"/>
      <c r="AB18" s="5"/>
      <c r="AC18" s="5"/>
      <c r="AD18" s="5"/>
    </row>
    <row r="19" customFormat="false" ht="75" hidden="false" customHeight="true" outlineLevel="0" collapsed="false">
      <c r="A19" s="5" t="s">
        <v>675</v>
      </c>
      <c r="B19" s="6" t="s">
        <v>676</v>
      </c>
      <c r="C19" s="5" t="s">
        <v>58</v>
      </c>
      <c r="D19" s="5" t="s">
        <v>7417</v>
      </c>
      <c r="E19" s="5"/>
      <c r="F19" s="8"/>
      <c r="G19" s="8"/>
      <c r="H19" s="5"/>
      <c r="I19" s="5"/>
      <c r="J19" s="8"/>
      <c r="K19" s="8"/>
      <c r="L19" s="5"/>
      <c r="M19" s="8"/>
      <c r="N19" s="8"/>
      <c r="O19" s="8"/>
      <c r="P19" s="5"/>
      <c r="Q19" s="8"/>
      <c r="R19" s="8"/>
      <c r="S19" s="8"/>
      <c r="T19" s="8"/>
      <c r="U19" s="8"/>
      <c r="V19" s="8"/>
      <c r="W19" s="5" t="s">
        <v>44</v>
      </c>
      <c r="X19" s="6"/>
      <c r="Y19" s="8" t="str">
        <f aca="false">IF(D19&lt;&gt;"No hacer",CONCATENATE(A19,"-",LEFT(C19),"-",IF(#REF!&lt;&gt;C19,1,RIGHT(#REF!)+1)),"")</f>
        <v/>
      </c>
      <c r="Z19" s="5"/>
      <c r="AA19" s="5"/>
      <c r="AB19" s="5"/>
      <c r="AC19" s="5"/>
      <c r="AD19" s="5"/>
    </row>
    <row r="20" customFormat="false" ht="75" hidden="false" customHeight="true" outlineLevel="0" collapsed="false">
      <c r="A20" s="5" t="s">
        <v>689</v>
      </c>
      <c r="B20" s="6" t="s">
        <v>690</v>
      </c>
      <c r="C20" s="5" t="s">
        <v>58</v>
      </c>
      <c r="D20" s="5" t="s">
        <v>7417</v>
      </c>
      <c r="E20" s="5"/>
      <c r="F20" s="8"/>
      <c r="G20" s="8"/>
      <c r="H20" s="5"/>
      <c r="I20" s="5"/>
      <c r="J20" s="8"/>
      <c r="K20" s="8"/>
      <c r="L20" s="5"/>
      <c r="M20" s="8"/>
      <c r="N20" s="8"/>
      <c r="O20" s="8"/>
      <c r="P20" s="5"/>
      <c r="Q20" s="8"/>
      <c r="R20" s="8"/>
      <c r="S20" s="8"/>
      <c r="T20" s="8"/>
      <c r="U20" s="8"/>
      <c r="V20" s="8"/>
      <c r="W20" s="5" t="s">
        <v>44</v>
      </c>
      <c r="X20" s="6"/>
      <c r="Y20" s="8" t="str">
        <f aca="false">IF(D20&lt;&gt;"No hacer",CONCATENATE(A20,"-",LEFT(C20),"-",IF(#REF!&lt;&gt;C20,1,RIGHT(#REF!)+1)),"")</f>
        <v/>
      </c>
      <c r="Z20" s="5"/>
      <c r="AA20" s="5"/>
      <c r="AB20" s="5"/>
      <c r="AC20" s="5"/>
      <c r="AD20" s="5"/>
    </row>
    <row r="21" customFormat="false" ht="75" hidden="false" customHeight="true" outlineLevel="0" collapsed="false">
      <c r="A21" s="5" t="s">
        <v>7423</v>
      </c>
      <c r="B21" s="6" t="s">
        <v>707</v>
      </c>
      <c r="C21" s="5" t="s">
        <v>58</v>
      </c>
      <c r="D21" s="19" t="s">
        <v>7417</v>
      </c>
      <c r="E21" s="19"/>
      <c r="F21" s="8"/>
      <c r="G21" s="8"/>
      <c r="H21" s="5"/>
      <c r="I21" s="5"/>
      <c r="J21" s="8"/>
      <c r="K21" s="8"/>
      <c r="L21" s="5"/>
      <c r="M21" s="8"/>
      <c r="N21" s="8"/>
      <c r="O21" s="8"/>
      <c r="P21" s="5"/>
      <c r="Q21" s="8"/>
      <c r="R21" s="8"/>
      <c r="S21" s="8"/>
      <c r="T21" s="8"/>
      <c r="U21" s="8"/>
      <c r="V21" s="8"/>
      <c r="W21" s="5" t="s">
        <v>44</v>
      </c>
      <c r="X21" s="6"/>
      <c r="Y21" s="8" t="str">
        <f aca="false">IF(D21&lt;&gt;"No hacer",CONCATENATE(A21,"-",LEFT(C21),"-",IF(#REF!&lt;&gt;C21,1,RIGHT(#REF!)+1)),"")</f>
        <v/>
      </c>
      <c r="Z21" s="5"/>
      <c r="AA21" s="5"/>
      <c r="AB21" s="5"/>
      <c r="AC21" s="5"/>
      <c r="AD21" s="5"/>
    </row>
    <row r="22" customFormat="false" ht="75" hidden="false" customHeight="true" outlineLevel="0" collapsed="false">
      <c r="A22" s="5" t="s">
        <v>791</v>
      </c>
      <c r="B22" s="6" t="s">
        <v>792</v>
      </c>
      <c r="C22" s="5" t="s">
        <v>58</v>
      </c>
      <c r="D22" s="5" t="s">
        <v>7417</v>
      </c>
      <c r="E22" s="5"/>
      <c r="F22" s="8"/>
      <c r="G22" s="8"/>
      <c r="H22" s="5"/>
      <c r="I22" s="5"/>
      <c r="J22" s="8"/>
      <c r="K22" s="8"/>
      <c r="L22" s="5"/>
      <c r="M22" s="8"/>
      <c r="N22" s="8"/>
      <c r="O22" s="8"/>
      <c r="P22" s="5"/>
      <c r="Q22" s="8"/>
      <c r="R22" s="8"/>
      <c r="S22" s="8"/>
      <c r="T22" s="8"/>
      <c r="U22" s="8"/>
      <c r="V22" s="8"/>
      <c r="W22" s="5" t="s">
        <v>44</v>
      </c>
      <c r="X22" s="6"/>
      <c r="Y22" s="8" t="str">
        <f aca="false">IF(D22&lt;&gt;"No hacer",CONCATENATE(A22,"-",LEFT(C22),"-",IF(#REF!&lt;&gt;C22,1,RIGHT(#REF!)+1)),"")</f>
        <v/>
      </c>
      <c r="Z22" s="5"/>
      <c r="AA22" s="5"/>
      <c r="AB22" s="5"/>
      <c r="AC22" s="5"/>
      <c r="AD22" s="5"/>
    </row>
    <row r="23" customFormat="false" ht="75" hidden="false" customHeight="true" outlineLevel="0" collapsed="false">
      <c r="A23" s="5" t="s">
        <v>812</v>
      </c>
      <c r="B23" s="6" t="s">
        <v>813</v>
      </c>
      <c r="C23" s="5" t="s">
        <v>58</v>
      </c>
      <c r="D23" s="5" t="s">
        <v>7417</v>
      </c>
      <c r="E23" s="5"/>
      <c r="F23" s="8"/>
      <c r="G23" s="8"/>
      <c r="H23" s="5"/>
      <c r="I23" s="5"/>
      <c r="J23" s="8"/>
      <c r="K23" s="8"/>
      <c r="L23" s="5"/>
      <c r="M23" s="8"/>
      <c r="N23" s="8"/>
      <c r="O23" s="8"/>
      <c r="P23" s="5"/>
      <c r="Q23" s="8"/>
      <c r="R23" s="8"/>
      <c r="S23" s="8"/>
      <c r="T23" s="8"/>
      <c r="U23" s="8"/>
      <c r="V23" s="8"/>
      <c r="W23" s="5" t="s">
        <v>44</v>
      </c>
      <c r="X23" s="6"/>
      <c r="Y23" s="8" t="str">
        <f aca="false">IF(D23&lt;&gt;"No hacer",CONCATENATE(A23,"-",LEFT(C23),"-",IF(#REF!&lt;&gt;C23,1,RIGHT(#REF!)+1)),"")</f>
        <v/>
      </c>
      <c r="Z23" s="5"/>
      <c r="AA23" s="5"/>
      <c r="AB23" s="5"/>
      <c r="AC23" s="5"/>
      <c r="AD23" s="5"/>
    </row>
    <row r="24" customFormat="false" ht="75" hidden="false" customHeight="true" outlineLevel="0" collapsed="false">
      <c r="A24" s="5" t="s">
        <v>823</v>
      </c>
      <c r="B24" s="6" t="s">
        <v>824</v>
      </c>
      <c r="C24" s="5" t="s">
        <v>58</v>
      </c>
      <c r="D24" s="5" t="s">
        <v>7417</v>
      </c>
      <c r="E24" s="5"/>
      <c r="F24" s="8"/>
      <c r="G24" s="8"/>
      <c r="H24" s="5"/>
      <c r="I24" s="5"/>
      <c r="J24" s="8"/>
      <c r="K24" s="8"/>
      <c r="L24" s="5"/>
      <c r="M24" s="8"/>
      <c r="N24" s="8"/>
      <c r="O24" s="8"/>
      <c r="P24" s="5"/>
      <c r="Q24" s="8"/>
      <c r="R24" s="8"/>
      <c r="S24" s="8"/>
      <c r="T24" s="8"/>
      <c r="U24" s="8"/>
      <c r="V24" s="8"/>
      <c r="W24" s="5" t="s">
        <v>44</v>
      </c>
      <c r="X24" s="6"/>
      <c r="Y24" s="8" t="str">
        <f aca="false">IF(D24&lt;&gt;"No hacer",CONCATENATE(A24,"-",LEFT(C24),"-",IF(#REF!&lt;&gt;C24,1,RIGHT(#REF!)+1)),"")</f>
        <v/>
      </c>
      <c r="Z24" s="5"/>
      <c r="AA24" s="5"/>
      <c r="AB24" s="5"/>
      <c r="AC24" s="5"/>
      <c r="AD24" s="5"/>
    </row>
    <row r="25" customFormat="false" ht="75" hidden="false" customHeight="true" outlineLevel="0" collapsed="false">
      <c r="A25" s="5" t="s">
        <v>835</v>
      </c>
      <c r="B25" s="6" t="s">
        <v>836</v>
      </c>
      <c r="C25" s="5" t="s">
        <v>58</v>
      </c>
      <c r="D25" s="5" t="s">
        <v>7417</v>
      </c>
      <c r="E25" s="5"/>
      <c r="F25" s="8"/>
      <c r="G25" s="8"/>
      <c r="H25" s="5"/>
      <c r="I25" s="5"/>
      <c r="J25" s="6"/>
      <c r="K25" s="8"/>
      <c r="L25" s="5"/>
      <c r="M25" s="8"/>
      <c r="N25" s="8"/>
      <c r="O25" s="8"/>
      <c r="P25" s="5"/>
      <c r="Q25" s="8"/>
      <c r="R25" s="8"/>
      <c r="S25" s="8"/>
      <c r="T25" s="8"/>
      <c r="U25" s="8"/>
      <c r="V25" s="8"/>
      <c r="W25" s="5" t="s">
        <v>44</v>
      </c>
      <c r="X25" s="6"/>
      <c r="Y25" s="8" t="str">
        <f aca="false">IF(D25&lt;&gt;"No hacer",CONCATENATE(A25,"-",LEFT(C25),"-",IF(#REF!&lt;&gt;C25,1,RIGHT(#REF!)+1)),"")</f>
        <v/>
      </c>
      <c r="Z25" s="36" t="s">
        <v>7424</v>
      </c>
      <c r="AA25" s="36"/>
      <c r="AB25" s="36"/>
      <c r="AC25" s="36"/>
      <c r="AD25" s="36"/>
    </row>
    <row r="26" customFormat="false" ht="75" hidden="false" customHeight="true" outlineLevel="0" collapsed="false">
      <c r="A26" s="5" t="s">
        <v>858</v>
      </c>
      <c r="B26" s="6" t="s">
        <v>859</v>
      </c>
      <c r="C26" s="5" t="s">
        <v>58</v>
      </c>
      <c r="D26" s="5" t="s">
        <v>7417</v>
      </c>
      <c r="E26" s="5"/>
      <c r="F26" s="6"/>
      <c r="G26" s="6"/>
      <c r="H26" s="5"/>
      <c r="I26" s="5"/>
      <c r="J26" s="8"/>
      <c r="K26" s="8"/>
      <c r="L26" s="5"/>
      <c r="M26" s="8"/>
      <c r="N26" s="8"/>
      <c r="O26" s="8"/>
      <c r="P26" s="5"/>
      <c r="Q26" s="8"/>
      <c r="R26" s="8"/>
      <c r="S26" s="8"/>
      <c r="T26" s="8"/>
      <c r="U26" s="8"/>
      <c r="V26" s="8"/>
      <c r="W26" s="5" t="s">
        <v>44</v>
      </c>
      <c r="X26" s="6"/>
      <c r="Y26" s="8" t="str">
        <f aca="false">IF(D26&lt;&gt;"No hacer",CONCATENATE(A26,"-",LEFT(C26),"-",IF(#REF!&lt;&gt;C26,1,RIGHT(#REF!)+1)),"")</f>
        <v/>
      </c>
      <c r="Z26" s="36" t="s">
        <v>7424</v>
      </c>
      <c r="AA26" s="36"/>
      <c r="AB26" s="36"/>
      <c r="AC26" s="36"/>
      <c r="AD26" s="36"/>
    </row>
    <row r="27" customFormat="false" ht="75" hidden="false" customHeight="true" outlineLevel="0" collapsed="false">
      <c r="A27" s="5" t="s">
        <v>877</v>
      </c>
      <c r="B27" s="6" t="s">
        <v>878</v>
      </c>
      <c r="C27" s="5" t="s">
        <v>58</v>
      </c>
      <c r="D27" s="5" t="s">
        <v>7417</v>
      </c>
      <c r="E27" s="5"/>
      <c r="F27" s="8"/>
      <c r="G27" s="8"/>
      <c r="H27" s="5"/>
      <c r="I27" s="5"/>
      <c r="J27" s="8"/>
      <c r="K27" s="8"/>
      <c r="L27" s="5"/>
      <c r="M27" s="8"/>
      <c r="N27" s="8"/>
      <c r="O27" s="8"/>
      <c r="P27" s="5"/>
      <c r="Q27" s="8"/>
      <c r="R27" s="8"/>
      <c r="S27" s="8"/>
      <c r="T27" s="8"/>
      <c r="U27" s="8"/>
      <c r="V27" s="8"/>
      <c r="W27" s="5" t="s">
        <v>44</v>
      </c>
      <c r="X27" s="6"/>
      <c r="Y27" s="8" t="str">
        <f aca="false">IF(D27&lt;&gt;"No hacer",CONCATENATE(A27,"-",LEFT(C27),"-",IF(#REF!&lt;&gt;C27,1,RIGHT(#REF!)+1)),"")</f>
        <v/>
      </c>
      <c r="Z27" s="36" t="s">
        <v>7424</v>
      </c>
      <c r="AA27" s="36"/>
      <c r="AB27" s="36"/>
      <c r="AC27" s="36"/>
      <c r="AD27" s="36"/>
    </row>
    <row r="28" customFormat="false" ht="75" hidden="false" customHeight="true" outlineLevel="0" collapsed="false">
      <c r="A28" s="5" t="s">
        <v>894</v>
      </c>
      <c r="B28" s="6" t="s">
        <v>895</v>
      </c>
      <c r="C28" s="5" t="s">
        <v>58</v>
      </c>
      <c r="D28" s="5" t="s">
        <v>7417</v>
      </c>
      <c r="E28" s="5"/>
      <c r="F28" s="6"/>
      <c r="G28" s="6"/>
      <c r="H28" s="5"/>
      <c r="I28" s="6"/>
      <c r="J28" s="6"/>
      <c r="K28" s="6"/>
      <c r="L28" s="5"/>
      <c r="M28" s="8"/>
      <c r="N28" s="8"/>
      <c r="O28" s="8"/>
      <c r="P28" s="5"/>
      <c r="Q28" s="8"/>
      <c r="R28" s="8"/>
      <c r="S28" s="8"/>
      <c r="T28" s="8"/>
      <c r="U28" s="8"/>
      <c r="V28" s="8"/>
      <c r="W28" s="5" t="s">
        <v>44</v>
      </c>
      <c r="X28" s="6"/>
      <c r="Y28" s="8" t="str">
        <f aca="false">IF(D28&lt;&gt;"No hacer",CONCATENATE(A28,"-",LEFT(C28),"-",IF(#REF!&lt;&gt;C28,1,RIGHT(#REF!)+1)),"")</f>
        <v/>
      </c>
      <c r="Z28" s="36" t="s">
        <v>7424</v>
      </c>
      <c r="AA28" s="36"/>
      <c r="AB28" s="36"/>
      <c r="AC28" s="36"/>
      <c r="AD28" s="36"/>
    </row>
    <row r="29" customFormat="false" ht="75" hidden="false" customHeight="true" outlineLevel="0" collapsed="false">
      <c r="A29" s="5" t="s">
        <v>978</v>
      </c>
      <c r="B29" s="6" t="s">
        <v>979</v>
      </c>
      <c r="C29" s="5" t="s">
        <v>58</v>
      </c>
      <c r="D29" s="5" t="s">
        <v>7417</v>
      </c>
      <c r="E29" s="5"/>
      <c r="F29" s="8"/>
      <c r="G29" s="8"/>
      <c r="H29" s="5"/>
      <c r="I29" s="5"/>
      <c r="J29" s="8"/>
      <c r="K29" s="8"/>
      <c r="L29" s="5"/>
      <c r="M29" s="8"/>
      <c r="N29" s="8"/>
      <c r="O29" s="8"/>
      <c r="P29" s="5"/>
      <c r="Q29" s="8"/>
      <c r="R29" s="8"/>
      <c r="S29" s="8"/>
      <c r="T29" s="8"/>
      <c r="U29" s="8"/>
      <c r="V29" s="8"/>
      <c r="W29" s="5" t="s">
        <v>44</v>
      </c>
      <c r="X29" s="6"/>
      <c r="Y29" s="8" t="str">
        <f aca="false">IF(D29&lt;&gt;"No hacer",CONCATENATE(A29,"-",LEFT(C29),"-",IF(#REF!&lt;&gt;C29,1,RIGHT(#REF!)+1)),"")</f>
        <v/>
      </c>
      <c r="Z29" s="36" t="s">
        <v>7424</v>
      </c>
      <c r="AA29" s="36"/>
      <c r="AB29" s="36"/>
      <c r="AC29" s="36"/>
      <c r="AD29" s="36"/>
    </row>
    <row r="30" customFormat="false" ht="75" hidden="false" customHeight="true" outlineLevel="0" collapsed="false">
      <c r="A30" s="5" t="s">
        <v>999</v>
      </c>
      <c r="B30" s="6" t="s">
        <v>1000</v>
      </c>
      <c r="C30" s="5" t="s">
        <v>58</v>
      </c>
      <c r="D30" s="5" t="s">
        <v>7417</v>
      </c>
      <c r="E30" s="5"/>
      <c r="F30" s="8"/>
      <c r="G30" s="8"/>
      <c r="H30" s="5"/>
      <c r="I30" s="5"/>
      <c r="J30" s="8"/>
      <c r="K30" s="8"/>
      <c r="L30" s="5"/>
      <c r="M30" s="8"/>
      <c r="N30" s="8"/>
      <c r="O30" s="8"/>
      <c r="P30" s="5"/>
      <c r="Q30" s="8"/>
      <c r="R30" s="8"/>
      <c r="S30" s="8"/>
      <c r="T30" s="8"/>
      <c r="U30" s="8"/>
      <c r="V30" s="8"/>
      <c r="W30" s="5" t="s">
        <v>44</v>
      </c>
      <c r="X30" s="6"/>
      <c r="Y30" s="8" t="str">
        <f aca="false">IF(D30&lt;&gt;"No hacer",CONCATENATE(A30,"-",LEFT(C30),"-",IF(#REF!&lt;&gt;C30,1,RIGHT(#REF!)+1)),"")</f>
        <v/>
      </c>
      <c r="Z30" s="36" t="s">
        <v>7424</v>
      </c>
      <c r="AA30" s="36"/>
      <c r="AB30" s="36"/>
      <c r="AC30" s="36"/>
      <c r="AD30" s="36"/>
    </row>
    <row r="31" customFormat="false" ht="75" hidden="false" customHeight="true" outlineLevel="0" collapsed="false">
      <c r="A31" s="5" t="s">
        <v>7425</v>
      </c>
      <c r="B31" s="6" t="s">
        <v>1065</v>
      </c>
      <c r="C31" s="5" t="s">
        <v>58</v>
      </c>
      <c r="D31" s="5" t="s">
        <v>7417</v>
      </c>
      <c r="E31" s="5"/>
      <c r="F31" s="8"/>
      <c r="G31" s="8"/>
      <c r="H31" s="5"/>
      <c r="I31" s="5"/>
      <c r="J31" s="8"/>
      <c r="K31" s="8"/>
      <c r="L31" s="5"/>
      <c r="M31" s="8"/>
      <c r="N31" s="8"/>
      <c r="O31" s="8"/>
      <c r="P31" s="5"/>
      <c r="Q31" s="8"/>
      <c r="R31" s="8"/>
      <c r="S31" s="8"/>
      <c r="T31" s="8"/>
      <c r="U31" s="8"/>
      <c r="V31" s="8"/>
      <c r="W31" s="5" t="s">
        <v>44</v>
      </c>
      <c r="X31" s="6"/>
      <c r="Y31" s="8" t="str">
        <f aca="false">IF(D31&lt;&gt;"No hacer",CONCATENATE(A31,"-",LEFT(C31),"-",IF(#REF!&lt;&gt;C31,1,RIGHT(#REF!)+1)),"")</f>
        <v/>
      </c>
      <c r="Z31" s="5"/>
      <c r="AA31" s="5"/>
      <c r="AB31" s="5"/>
      <c r="AC31" s="5"/>
      <c r="AD31" s="5"/>
    </row>
    <row r="32" customFormat="false" ht="75" hidden="false" customHeight="true" outlineLevel="0" collapsed="false">
      <c r="A32" s="5" t="s">
        <v>1078</v>
      </c>
      <c r="B32" s="6" t="s">
        <v>1079</v>
      </c>
      <c r="C32" s="5" t="s">
        <v>58</v>
      </c>
      <c r="D32" s="5" t="s">
        <v>7417</v>
      </c>
      <c r="E32" s="5"/>
      <c r="F32" s="8"/>
      <c r="G32" s="8"/>
      <c r="H32" s="5"/>
      <c r="I32" s="5"/>
      <c r="J32" s="8"/>
      <c r="K32" s="8"/>
      <c r="L32" s="5"/>
      <c r="M32" s="8"/>
      <c r="N32" s="8"/>
      <c r="O32" s="8"/>
      <c r="P32" s="5"/>
      <c r="Q32" s="8"/>
      <c r="R32" s="8"/>
      <c r="S32" s="8"/>
      <c r="T32" s="8"/>
      <c r="U32" s="8"/>
      <c r="V32" s="8"/>
      <c r="W32" s="5" t="s">
        <v>44</v>
      </c>
      <c r="X32" s="6"/>
      <c r="Y32" s="8" t="str">
        <f aca="false">IF(D32&lt;&gt;"No hacer",CONCATENATE(A32,"-",LEFT(C32),"-",IF(#REF!&lt;&gt;C32,1,RIGHT(#REF!)+1)),"")</f>
        <v/>
      </c>
      <c r="Z32" s="36" t="s">
        <v>7424</v>
      </c>
      <c r="AA32" s="36"/>
      <c r="AB32" s="36"/>
      <c r="AC32" s="36"/>
      <c r="AD32" s="36"/>
    </row>
    <row r="33" customFormat="false" ht="75" hidden="false" customHeight="true" outlineLevel="0" collapsed="false">
      <c r="A33" s="5" t="s">
        <v>1162</v>
      </c>
      <c r="B33" s="6" t="s">
        <v>1163</v>
      </c>
      <c r="C33" s="5" t="s">
        <v>58</v>
      </c>
      <c r="D33" s="5" t="s">
        <v>7417</v>
      </c>
      <c r="E33" s="5"/>
      <c r="F33" s="8"/>
      <c r="G33" s="8"/>
      <c r="H33" s="5"/>
      <c r="I33" s="5"/>
      <c r="J33" s="8"/>
      <c r="K33" s="8"/>
      <c r="L33" s="5"/>
      <c r="M33" s="8"/>
      <c r="N33" s="8"/>
      <c r="O33" s="8"/>
      <c r="P33" s="5"/>
      <c r="Q33" s="8"/>
      <c r="R33" s="8"/>
      <c r="S33" s="8"/>
      <c r="T33" s="8"/>
      <c r="U33" s="8"/>
      <c r="V33" s="8"/>
      <c r="W33" s="5" t="s">
        <v>44</v>
      </c>
      <c r="X33" s="6"/>
      <c r="Y33" s="8" t="str">
        <f aca="false">IF(D33&lt;&gt;"No hacer",CONCATENATE(A33,"-",LEFT(C33),"-",IF(#REF!&lt;&gt;C33,1,RIGHT(#REF!)+1)),"")</f>
        <v/>
      </c>
      <c r="Z33" s="5"/>
      <c r="AA33" s="5"/>
      <c r="AB33" s="5"/>
      <c r="AC33" s="5"/>
      <c r="AD33" s="5"/>
    </row>
    <row r="34" customFormat="false" ht="75" hidden="false" customHeight="true" outlineLevel="0" collapsed="false">
      <c r="A34" s="5" t="s">
        <v>1240</v>
      </c>
      <c r="B34" s="6" t="s">
        <v>1241</v>
      </c>
      <c r="C34" s="5" t="s">
        <v>58</v>
      </c>
      <c r="D34" s="5" t="s">
        <v>7417</v>
      </c>
      <c r="E34" s="5"/>
      <c r="F34" s="8"/>
      <c r="G34" s="8"/>
      <c r="H34" s="5"/>
      <c r="I34" s="5"/>
      <c r="J34" s="8"/>
      <c r="K34" s="8"/>
      <c r="L34" s="5"/>
      <c r="M34" s="8"/>
      <c r="N34" s="8"/>
      <c r="O34" s="8"/>
      <c r="P34" s="5"/>
      <c r="Q34" s="8"/>
      <c r="R34" s="8"/>
      <c r="S34" s="8"/>
      <c r="T34" s="8"/>
      <c r="U34" s="8"/>
      <c r="V34" s="8"/>
      <c r="W34" s="5" t="s">
        <v>44</v>
      </c>
      <c r="X34" s="6"/>
      <c r="Y34" s="8" t="str">
        <f aca="false">IF(D34&lt;&gt;"No hacer",CONCATENATE(A34,"-",LEFT(C34),"-",IF(#REF!&lt;&gt;C34,1,RIGHT(#REF!)+1)),"")</f>
        <v/>
      </c>
      <c r="Z34" s="5" t="s">
        <v>7426</v>
      </c>
      <c r="AA34" s="5"/>
      <c r="AB34" s="5"/>
      <c r="AC34" s="5"/>
      <c r="AD34" s="5"/>
    </row>
    <row r="35" customFormat="false" ht="75" hidden="false" customHeight="true" outlineLevel="0" collapsed="false">
      <c r="A35" s="5" t="s">
        <v>7427</v>
      </c>
      <c r="B35" s="6" t="s">
        <v>1256</v>
      </c>
      <c r="C35" s="5" t="s">
        <v>58</v>
      </c>
      <c r="D35" s="5" t="s">
        <v>7417</v>
      </c>
      <c r="E35" s="5"/>
      <c r="F35" s="8"/>
      <c r="G35" s="8"/>
      <c r="H35" s="5"/>
      <c r="I35" s="5"/>
      <c r="J35" s="8"/>
      <c r="K35" s="8"/>
      <c r="L35" s="5"/>
      <c r="M35" s="8"/>
      <c r="N35" s="8"/>
      <c r="O35" s="8"/>
      <c r="P35" s="5"/>
      <c r="Q35" s="8"/>
      <c r="R35" s="8"/>
      <c r="S35" s="8"/>
      <c r="T35" s="8"/>
      <c r="U35" s="8"/>
      <c r="V35" s="8"/>
      <c r="W35" s="5" t="s">
        <v>44</v>
      </c>
      <c r="X35" s="6"/>
      <c r="Y35" s="8" t="str">
        <f aca="false">IF(D35&lt;&gt;"No hacer",CONCATENATE(A35,"-",LEFT(C35),"-",IF(#REF!&lt;&gt;C35,1,RIGHT(#REF!)+1)),"")</f>
        <v/>
      </c>
      <c r="Z35" s="5"/>
      <c r="AA35" s="5"/>
      <c r="AB35" s="5"/>
      <c r="AC35" s="5"/>
      <c r="AD35" s="5"/>
    </row>
    <row r="36" customFormat="false" ht="75" hidden="false" customHeight="true" outlineLevel="0" collapsed="false">
      <c r="A36" s="5" t="s">
        <v>1278</v>
      </c>
      <c r="B36" s="6" t="s">
        <v>1279</v>
      </c>
      <c r="C36" s="5" t="s">
        <v>58</v>
      </c>
      <c r="D36" s="5" t="s">
        <v>7417</v>
      </c>
      <c r="E36" s="5"/>
      <c r="F36" s="8"/>
      <c r="G36" s="8"/>
      <c r="H36" s="5"/>
      <c r="I36" s="5"/>
      <c r="J36" s="8"/>
      <c r="K36" s="8"/>
      <c r="L36" s="5"/>
      <c r="M36" s="8"/>
      <c r="N36" s="8"/>
      <c r="O36" s="8"/>
      <c r="P36" s="5"/>
      <c r="Q36" s="8"/>
      <c r="R36" s="8"/>
      <c r="S36" s="8"/>
      <c r="T36" s="8"/>
      <c r="U36" s="8"/>
      <c r="V36" s="8"/>
      <c r="W36" s="5" t="s">
        <v>44</v>
      </c>
      <c r="X36" s="6"/>
      <c r="Y36" s="8" t="str">
        <f aca="false">IF(D36&lt;&gt;"No hacer",CONCATENATE(A36,"-",LEFT(C36),"-",IF(#REF!&lt;&gt;C36,1,RIGHT(#REF!)+1)),"")</f>
        <v/>
      </c>
      <c r="Z36" s="5" t="s">
        <v>7426</v>
      </c>
      <c r="AA36" s="5" t="s">
        <v>351</v>
      </c>
      <c r="AB36" s="5"/>
      <c r="AC36" s="5"/>
      <c r="AD36" s="5"/>
    </row>
    <row r="37" customFormat="false" ht="75" hidden="false" customHeight="true" outlineLevel="0" collapsed="false">
      <c r="A37" s="5" t="s">
        <v>1304</v>
      </c>
      <c r="B37" s="6" t="s">
        <v>1305</v>
      </c>
      <c r="C37" s="5" t="s">
        <v>58</v>
      </c>
      <c r="D37" s="5" t="s">
        <v>7417</v>
      </c>
      <c r="E37" s="5"/>
      <c r="F37" s="8"/>
      <c r="G37" s="8"/>
      <c r="H37" s="5"/>
      <c r="I37" s="5"/>
      <c r="J37" s="8"/>
      <c r="K37" s="8"/>
      <c r="L37" s="5"/>
      <c r="M37" s="8"/>
      <c r="N37" s="8"/>
      <c r="O37" s="8"/>
      <c r="P37" s="5"/>
      <c r="Q37" s="8"/>
      <c r="R37" s="8"/>
      <c r="S37" s="8"/>
      <c r="T37" s="8"/>
      <c r="U37" s="8"/>
      <c r="V37" s="8"/>
      <c r="W37" s="5" t="s">
        <v>44</v>
      </c>
      <c r="X37" s="6"/>
      <c r="Y37" s="8" t="str">
        <f aca="false">IF(D37&lt;&gt;"No hacer",CONCATENATE(A37,"-",LEFT(C37),"-",IF(#REF!&lt;&gt;C37,1,RIGHT(#REF!)+1)),"")</f>
        <v/>
      </c>
      <c r="Z37" s="5" t="s">
        <v>7426</v>
      </c>
      <c r="AA37" s="5" t="s">
        <v>351</v>
      </c>
      <c r="AB37" s="5"/>
      <c r="AC37" s="5"/>
      <c r="AD37" s="5"/>
    </row>
    <row r="38" customFormat="false" ht="75" hidden="false" customHeight="true" outlineLevel="0" collapsed="false">
      <c r="A38" s="5" t="s">
        <v>1328</v>
      </c>
      <c r="B38" s="6" t="s">
        <v>1329</v>
      </c>
      <c r="C38" s="5" t="s">
        <v>58</v>
      </c>
      <c r="D38" s="5" t="s">
        <v>7417</v>
      </c>
      <c r="E38" s="5"/>
      <c r="F38" s="8"/>
      <c r="G38" s="8"/>
      <c r="H38" s="5"/>
      <c r="I38" s="5"/>
      <c r="J38" s="8"/>
      <c r="K38" s="8"/>
      <c r="L38" s="5"/>
      <c r="M38" s="8"/>
      <c r="N38" s="8"/>
      <c r="O38" s="8"/>
      <c r="P38" s="5"/>
      <c r="Q38" s="8"/>
      <c r="R38" s="8"/>
      <c r="S38" s="8"/>
      <c r="T38" s="8"/>
      <c r="U38" s="8"/>
      <c r="V38" s="8"/>
      <c r="W38" s="5" t="s">
        <v>44</v>
      </c>
      <c r="X38" s="6"/>
      <c r="Y38" s="8" t="str">
        <f aca="false">IF(D38&lt;&gt;"No hacer",CONCATENATE(A38,"-",LEFT(C38),"-",IF(#REF!&lt;&gt;C38,1,RIGHT(#REF!)+1)),"")</f>
        <v/>
      </c>
      <c r="Z38" s="5" t="s">
        <v>7426</v>
      </c>
      <c r="AA38" s="5"/>
      <c r="AB38" s="5"/>
      <c r="AC38" s="5"/>
      <c r="AD38" s="5"/>
    </row>
    <row r="39" customFormat="false" ht="75" hidden="false" customHeight="true" outlineLevel="0" collapsed="false">
      <c r="A39" s="5" t="s">
        <v>1345</v>
      </c>
      <c r="B39" s="6" t="s">
        <v>1346</v>
      </c>
      <c r="C39" s="5" t="s">
        <v>58</v>
      </c>
      <c r="D39" s="5" t="s">
        <v>7417</v>
      </c>
      <c r="E39" s="5"/>
      <c r="F39" s="8"/>
      <c r="G39" s="8"/>
      <c r="H39" s="5"/>
      <c r="I39" s="5"/>
      <c r="J39" s="8"/>
      <c r="K39" s="8"/>
      <c r="L39" s="5"/>
      <c r="M39" s="8"/>
      <c r="N39" s="8"/>
      <c r="O39" s="8"/>
      <c r="P39" s="5"/>
      <c r="Q39" s="8"/>
      <c r="R39" s="8"/>
      <c r="S39" s="8"/>
      <c r="T39" s="8"/>
      <c r="U39" s="8"/>
      <c r="V39" s="8"/>
      <c r="W39" s="5" t="s">
        <v>44</v>
      </c>
      <c r="X39" s="6"/>
      <c r="Y39" s="8" t="str">
        <f aca="false">IF(D39&lt;&gt;"No hacer",CONCATENATE(A39,"-",LEFT(C39),"-",IF(#REF!&lt;&gt;C39,1,RIGHT(#REF!)+1)),"")</f>
        <v/>
      </c>
      <c r="Z39" s="5" t="s">
        <v>7426</v>
      </c>
      <c r="AA39" s="5"/>
      <c r="AB39" s="5"/>
      <c r="AC39" s="5"/>
      <c r="AD39" s="5"/>
    </row>
    <row r="40" customFormat="false" ht="75" hidden="false" customHeight="true" outlineLevel="0" collapsed="false">
      <c r="A40" s="5" t="s">
        <v>1366</v>
      </c>
      <c r="B40" s="6" t="s">
        <v>1367</v>
      </c>
      <c r="C40" s="5" t="s">
        <v>58</v>
      </c>
      <c r="D40" s="5" t="s">
        <v>7417</v>
      </c>
      <c r="E40" s="5"/>
      <c r="F40" s="8"/>
      <c r="G40" s="8"/>
      <c r="H40" s="5"/>
      <c r="I40" s="5"/>
      <c r="J40" s="8"/>
      <c r="K40" s="8"/>
      <c r="L40" s="5"/>
      <c r="M40" s="8"/>
      <c r="N40" s="8"/>
      <c r="O40" s="8"/>
      <c r="P40" s="5"/>
      <c r="Q40" s="8"/>
      <c r="R40" s="8"/>
      <c r="S40" s="8"/>
      <c r="T40" s="8"/>
      <c r="U40" s="8"/>
      <c r="V40" s="8"/>
      <c r="W40" s="5" t="s">
        <v>44</v>
      </c>
      <c r="X40" s="6"/>
      <c r="Y40" s="8" t="str">
        <f aca="false">IF(D40&lt;&gt;"No hacer",CONCATENATE(A40,"-",LEFT(C40),"-",IF(#REF!&lt;&gt;C40,1,RIGHT(#REF!)+1)),"")</f>
        <v/>
      </c>
      <c r="Z40" s="5" t="s">
        <v>7426</v>
      </c>
      <c r="AA40" s="5"/>
      <c r="AB40" s="5"/>
      <c r="AC40" s="5"/>
      <c r="AD40" s="5"/>
    </row>
    <row r="41" customFormat="false" ht="75" hidden="false" customHeight="true" outlineLevel="0" collapsed="false">
      <c r="A41" s="5" t="s">
        <v>1428</v>
      </c>
      <c r="B41" s="6" t="s">
        <v>1429</v>
      </c>
      <c r="C41" s="5" t="s">
        <v>58</v>
      </c>
      <c r="D41" s="5" t="s">
        <v>7417</v>
      </c>
      <c r="E41" s="5"/>
      <c r="F41" s="8"/>
      <c r="G41" s="8"/>
      <c r="H41" s="5"/>
      <c r="I41" s="5"/>
      <c r="J41" s="8"/>
      <c r="K41" s="8"/>
      <c r="L41" s="5"/>
      <c r="M41" s="8"/>
      <c r="N41" s="8"/>
      <c r="O41" s="8"/>
      <c r="P41" s="5"/>
      <c r="Q41" s="8"/>
      <c r="R41" s="8"/>
      <c r="S41" s="8"/>
      <c r="T41" s="8"/>
      <c r="U41" s="8"/>
      <c r="V41" s="8"/>
      <c r="W41" s="5" t="s">
        <v>1435</v>
      </c>
      <c r="X41" s="6"/>
      <c r="Y41" s="8" t="str">
        <f aca="false">IF(D41&lt;&gt;"No hacer",CONCATENATE(A41,"-",LEFT(C41),"-",IF(#REF!&lt;&gt;C41,1,RIGHT(#REF!)+1)),"")</f>
        <v/>
      </c>
      <c r="Z41" s="5" t="s">
        <v>7428</v>
      </c>
      <c r="AA41" s="5"/>
      <c r="AB41" s="5"/>
      <c r="AC41" s="5"/>
      <c r="AD41" s="5"/>
    </row>
    <row r="42" customFormat="false" ht="75" hidden="false" customHeight="true" outlineLevel="0" collapsed="false">
      <c r="A42" s="5" t="s">
        <v>1641</v>
      </c>
      <c r="B42" s="6" t="s">
        <v>1642</v>
      </c>
      <c r="C42" s="5" t="s">
        <v>58</v>
      </c>
      <c r="D42" s="5" t="s">
        <v>7417</v>
      </c>
      <c r="E42" s="5"/>
      <c r="F42" s="6"/>
      <c r="G42" s="6"/>
      <c r="H42" s="5"/>
      <c r="I42" s="5"/>
      <c r="J42" s="6"/>
      <c r="K42" s="6"/>
      <c r="L42" s="5"/>
      <c r="M42" s="8"/>
      <c r="N42" s="8"/>
      <c r="O42" s="8"/>
      <c r="P42" s="6"/>
      <c r="Q42" s="8"/>
      <c r="R42" s="8"/>
      <c r="S42" s="8"/>
      <c r="T42" s="8"/>
      <c r="U42" s="8"/>
      <c r="V42" s="8"/>
      <c r="W42" s="5" t="s">
        <v>1435</v>
      </c>
      <c r="X42" s="6"/>
      <c r="Y42" s="8" t="str">
        <f aca="false">IF(D42&lt;&gt;"No hacer",CONCATENATE(A42,"-",LEFT(C42),"-",IF(#REF!&lt;&gt;C42,1,RIGHT(#REF!)+1)),"")</f>
        <v/>
      </c>
      <c r="Z42" s="5" t="s">
        <v>7429</v>
      </c>
      <c r="AA42" s="5"/>
      <c r="AB42" s="5"/>
      <c r="AC42" s="5"/>
      <c r="AD42" s="5"/>
    </row>
    <row r="43" customFormat="false" ht="75" hidden="false" customHeight="true" outlineLevel="0" collapsed="false">
      <c r="A43" s="5" t="s">
        <v>1641</v>
      </c>
      <c r="B43" s="6" t="s">
        <v>1642</v>
      </c>
      <c r="C43" s="5" t="s">
        <v>58</v>
      </c>
      <c r="D43" s="5" t="s">
        <v>7417</v>
      </c>
      <c r="E43" s="5"/>
      <c r="F43" s="6"/>
      <c r="G43" s="6"/>
      <c r="H43" s="5"/>
      <c r="I43" s="5"/>
      <c r="J43" s="6"/>
      <c r="K43" s="6"/>
      <c r="L43" s="5"/>
      <c r="M43" s="8"/>
      <c r="N43" s="8"/>
      <c r="O43" s="8"/>
      <c r="P43" s="6"/>
      <c r="Q43" s="8"/>
      <c r="R43" s="8"/>
      <c r="S43" s="8"/>
      <c r="T43" s="8"/>
      <c r="U43" s="8"/>
      <c r="V43" s="8"/>
      <c r="W43" s="5" t="s">
        <v>1435</v>
      </c>
      <c r="X43" s="6"/>
      <c r="Y43" s="8" t="str">
        <f aca="false">IF(D43&lt;&gt;"No hacer",CONCATENATE(A43,"-",LEFT(C43),"-",IF(C42&lt;&gt;C43,1,RIGHT(Y42)+1)),"")</f>
        <v/>
      </c>
      <c r="Z43" s="5" t="s">
        <v>7429</v>
      </c>
      <c r="AA43" s="5"/>
      <c r="AB43" s="5"/>
      <c r="AC43" s="5"/>
      <c r="AD43" s="5"/>
    </row>
    <row r="44" customFormat="false" ht="75" hidden="false" customHeight="true" outlineLevel="0" collapsed="false">
      <c r="A44" s="5" t="s">
        <v>1641</v>
      </c>
      <c r="B44" s="6" t="s">
        <v>1642</v>
      </c>
      <c r="C44" s="5" t="s">
        <v>58</v>
      </c>
      <c r="D44" s="5" t="s">
        <v>7417</v>
      </c>
      <c r="E44" s="5"/>
      <c r="F44" s="8"/>
      <c r="G44" s="8"/>
      <c r="H44" s="5"/>
      <c r="I44" s="5"/>
      <c r="J44" s="8"/>
      <c r="K44" s="8"/>
      <c r="L44" s="5"/>
      <c r="M44" s="8"/>
      <c r="N44" s="8"/>
      <c r="O44" s="8"/>
      <c r="P44" s="5"/>
      <c r="Q44" s="8"/>
      <c r="R44" s="8"/>
      <c r="S44" s="8"/>
      <c r="T44" s="8"/>
      <c r="U44" s="8"/>
      <c r="V44" s="8"/>
      <c r="W44" s="5" t="s">
        <v>1435</v>
      </c>
      <c r="X44" s="6"/>
      <c r="Y44" s="8" t="str">
        <f aca="false">IF(D44&lt;&gt;"No hacer",CONCATENATE(A44,"-",LEFT(C44),"-",IF(C43&lt;&gt;C44,1,RIGHT(Y43)+1)),"")</f>
        <v/>
      </c>
      <c r="Z44" s="5" t="s">
        <v>7429</v>
      </c>
      <c r="AA44" s="5"/>
      <c r="AB44" s="5"/>
      <c r="AC44" s="5"/>
      <c r="AD44" s="5"/>
    </row>
    <row r="45" customFormat="false" ht="75" hidden="false" customHeight="true" outlineLevel="0" collapsed="false">
      <c r="A45" s="5" t="s">
        <v>1641</v>
      </c>
      <c r="B45" s="6" t="s">
        <v>1642</v>
      </c>
      <c r="C45" s="5" t="s">
        <v>58</v>
      </c>
      <c r="D45" s="5" t="s">
        <v>7417</v>
      </c>
      <c r="E45" s="5"/>
      <c r="F45" s="6"/>
      <c r="G45" s="6"/>
      <c r="H45" s="5"/>
      <c r="I45" s="5"/>
      <c r="J45" s="6"/>
      <c r="K45" s="6"/>
      <c r="L45" s="5"/>
      <c r="M45" s="8"/>
      <c r="N45" s="8"/>
      <c r="O45" s="8"/>
      <c r="P45" s="5"/>
      <c r="Q45" s="8"/>
      <c r="R45" s="8"/>
      <c r="S45" s="8"/>
      <c r="T45" s="8"/>
      <c r="U45" s="8"/>
      <c r="V45" s="8"/>
      <c r="W45" s="5" t="s">
        <v>1435</v>
      </c>
      <c r="X45" s="6"/>
      <c r="Y45" s="8" t="str">
        <f aca="false">IF(D45&lt;&gt;"No hacer",CONCATENATE(A45,"-",LEFT(C45),"-",IF(C44&lt;&gt;C45,1,RIGHT(Y44)+1)),"")</f>
        <v/>
      </c>
      <c r="Z45" s="5" t="s">
        <v>7429</v>
      </c>
      <c r="AA45" s="5"/>
      <c r="AB45" s="5"/>
      <c r="AC45" s="5"/>
      <c r="AD45" s="5"/>
    </row>
    <row r="46" customFormat="false" ht="75" hidden="false" customHeight="true" outlineLevel="0" collapsed="false">
      <c r="A46" s="5" t="s">
        <v>1641</v>
      </c>
      <c r="B46" s="6" t="s">
        <v>1642</v>
      </c>
      <c r="C46" s="5" t="s">
        <v>58</v>
      </c>
      <c r="D46" s="5" t="s">
        <v>7417</v>
      </c>
      <c r="E46" s="5"/>
      <c r="F46" s="8"/>
      <c r="G46" s="8"/>
      <c r="H46" s="5"/>
      <c r="I46" s="5"/>
      <c r="J46" s="8"/>
      <c r="K46" s="8"/>
      <c r="L46" s="5"/>
      <c r="M46" s="8"/>
      <c r="N46" s="8"/>
      <c r="O46" s="8"/>
      <c r="P46" s="5"/>
      <c r="Q46" s="8"/>
      <c r="R46" s="8"/>
      <c r="S46" s="8"/>
      <c r="T46" s="8"/>
      <c r="U46" s="8"/>
      <c r="V46" s="8"/>
      <c r="W46" s="5" t="s">
        <v>1435</v>
      </c>
      <c r="X46" s="6"/>
      <c r="Y46" s="8" t="str">
        <f aca="false">IF(D46&lt;&gt;"No hacer",CONCATENATE(A46,"-",LEFT(C46),"-",IF(C45&lt;&gt;C46,1,RIGHT(Y45)+1)),"")</f>
        <v/>
      </c>
      <c r="Z46" s="5" t="s">
        <v>7429</v>
      </c>
      <c r="AA46" s="5"/>
      <c r="AB46" s="5"/>
      <c r="AC46" s="5"/>
      <c r="AD46" s="5"/>
    </row>
    <row r="47" customFormat="false" ht="75" hidden="false" customHeight="true" outlineLevel="0" collapsed="false">
      <c r="A47" s="5" t="s">
        <v>1704</v>
      </c>
      <c r="B47" s="6" t="s">
        <v>1705</v>
      </c>
      <c r="C47" s="5" t="s">
        <v>58</v>
      </c>
      <c r="D47" s="5" t="s">
        <v>7417</v>
      </c>
      <c r="E47" s="5"/>
      <c r="F47" s="8"/>
      <c r="G47" s="8"/>
      <c r="H47" s="5"/>
      <c r="I47" s="5"/>
      <c r="J47" s="8"/>
      <c r="K47" s="8"/>
      <c r="L47" s="5"/>
      <c r="M47" s="8"/>
      <c r="N47" s="8"/>
      <c r="O47" s="8"/>
      <c r="P47" s="5"/>
      <c r="Q47" s="8"/>
      <c r="R47" s="8"/>
      <c r="S47" s="8"/>
      <c r="T47" s="8"/>
      <c r="U47" s="8"/>
      <c r="V47" s="8"/>
      <c r="W47" s="5" t="s">
        <v>1435</v>
      </c>
      <c r="X47" s="6"/>
      <c r="Y47" s="8" t="str">
        <f aca="false">IF(D47&lt;&gt;"No hacer",CONCATENATE(A47,"-",LEFT(C47),"-",IF(#REF!&lt;&gt;C47,1,RIGHT(#REF!)+1)),"")</f>
        <v/>
      </c>
      <c r="Z47" s="5" t="s">
        <v>7429</v>
      </c>
      <c r="AA47" s="5" t="s">
        <v>351</v>
      </c>
      <c r="AB47" s="5"/>
      <c r="AC47" s="5"/>
      <c r="AD47" s="5"/>
    </row>
    <row r="48" customFormat="false" ht="75" hidden="false" customHeight="true" outlineLevel="0" collapsed="false">
      <c r="A48" s="11" t="s">
        <v>1739</v>
      </c>
      <c r="B48" s="6" t="s">
        <v>1740</v>
      </c>
      <c r="C48" s="5" t="s">
        <v>58</v>
      </c>
      <c r="D48" s="5" t="s">
        <v>7417</v>
      </c>
      <c r="E48" s="5"/>
      <c r="F48" s="8"/>
      <c r="G48" s="8"/>
      <c r="H48" s="5"/>
      <c r="I48" s="5"/>
      <c r="J48" s="8"/>
      <c r="K48" s="8"/>
      <c r="L48" s="5"/>
      <c r="M48" s="8"/>
      <c r="N48" s="8"/>
      <c r="O48" s="8"/>
      <c r="P48" s="5"/>
      <c r="Q48" s="8"/>
      <c r="R48" s="8"/>
      <c r="S48" s="8"/>
      <c r="T48" s="8"/>
      <c r="U48" s="8"/>
      <c r="V48" s="8"/>
      <c r="W48" s="5" t="s">
        <v>1435</v>
      </c>
      <c r="X48" s="6"/>
      <c r="Y48" s="8" t="str">
        <f aca="false">IF(D48&lt;&gt;"No hacer",CONCATENATE(A48,"-",LEFT(C48),"-",IF(#REF!&lt;&gt;C48,1,RIGHT(#REF!)+1)),"")</f>
        <v/>
      </c>
      <c r="Z48" s="5" t="s">
        <v>7429</v>
      </c>
      <c r="AA48" s="5" t="s">
        <v>351</v>
      </c>
      <c r="AB48" s="5"/>
      <c r="AC48" s="5"/>
      <c r="AD48" s="5"/>
    </row>
    <row r="49" customFormat="false" ht="75" hidden="false" customHeight="true" outlineLevel="0" collapsed="false">
      <c r="A49" s="11" t="s">
        <v>1797</v>
      </c>
      <c r="B49" s="6" t="s">
        <v>1798</v>
      </c>
      <c r="C49" s="5" t="s">
        <v>58</v>
      </c>
      <c r="D49" s="5" t="s">
        <v>7417</v>
      </c>
      <c r="E49" s="5"/>
      <c r="F49" s="8"/>
      <c r="G49" s="8"/>
      <c r="H49" s="5"/>
      <c r="I49" s="5"/>
      <c r="J49" s="8"/>
      <c r="K49" s="8"/>
      <c r="L49" s="5"/>
      <c r="M49" s="8"/>
      <c r="N49" s="8"/>
      <c r="O49" s="8"/>
      <c r="P49" s="5"/>
      <c r="Q49" s="8"/>
      <c r="R49" s="8"/>
      <c r="S49" s="8"/>
      <c r="T49" s="8"/>
      <c r="U49" s="8"/>
      <c r="V49" s="8"/>
      <c r="W49" s="5" t="s">
        <v>1435</v>
      </c>
      <c r="X49" s="6"/>
      <c r="Y49" s="8" t="str">
        <f aca="false">IF(D49&lt;&gt;"No hacer",CONCATENATE(A49,"-",LEFT(C49),"-",IF(#REF!&lt;&gt;C49,1,RIGHT(#REF!)+1)),"")</f>
        <v/>
      </c>
      <c r="Z49" s="5" t="s">
        <v>7429</v>
      </c>
      <c r="AA49" s="5" t="s">
        <v>351</v>
      </c>
      <c r="AB49" s="5"/>
      <c r="AC49" s="5"/>
      <c r="AD49" s="5"/>
    </row>
    <row r="50" customFormat="false" ht="75" hidden="false" customHeight="true" outlineLevel="0" collapsed="false">
      <c r="A50" s="5" t="s">
        <v>1829</v>
      </c>
      <c r="B50" s="6" t="s">
        <v>1830</v>
      </c>
      <c r="C50" s="5" t="s">
        <v>58</v>
      </c>
      <c r="D50" s="5" t="s">
        <v>7417</v>
      </c>
      <c r="E50" s="5"/>
      <c r="F50" s="8" t="s">
        <v>40</v>
      </c>
      <c r="G50" s="8" t="s">
        <v>40</v>
      </c>
      <c r="H50" s="5"/>
      <c r="I50" s="8"/>
      <c r="J50" s="8" t="s">
        <v>40</v>
      </c>
      <c r="K50" s="8" t="s">
        <v>40</v>
      </c>
      <c r="L50" s="5"/>
      <c r="M50" s="8"/>
      <c r="N50" s="8"/>
      <c r="O50" s="8"/>
      <c r="P50" s="5"/>
      <c r="Q50" s="8"/>
      <c r="R50" s="8"/>
      <c r="S50" s="8"/>
      <c r="T50" s="8"/>
      <c r="U50" s="8"/>
      <c r="V50" s="8"/>
      <c r="W50" s="5" t="s">
        <v>1435</v>
      </c>
      <c r="X50" s="6"/>
      <c r="Y50" s="8" t="str">
        <f aca="false">IF(D50&lt;&gt;"No hacer",CONCATENATE(A50,"-",LEFT(C50),"-",IF(#REF!&lt;&gt;C50,1,RIGHT(#REF!)+1)),"")</f>
        <v/>
      </c>
      <c r="Z50" s="5" t="s">
        <v>7430</v>
      </c>
      <c r="AA50" s="5" t="s">
        <v>351</v>
      </c>
      <c r="AB50" s="5"/>
      <c r="AC50" s="5"/>
      <c r="AD50" s="5"/>
    </row>
    <row r="51" customFormat="false" ht="75" hidden="false" customHeight="true" outlineLevel="0" collapsed="false">
      <c r="A51" s="5" t="s">
        <v>1910</v>
      </c>
      <c r="B51" s="6" t="s">
        <v>1911</v>
      </c>
      <c r="C51" s="5" t="s">
        <v>58</v>
      </c>
      <c r="D51" s="5" t="s">
        <v>7417</v>
      </c>
      <c r="E51" s="5"/>
      <c r="F51" s="8"/>
      <c r="G51" s="8"/>
      <c r="H51" s="5"/>
      <c r="I51" s="5"/>
      <c r="J51" s="8"/>
      <c r="K51" s="8"/>
      <c r="L51" s="5"/>
      <c r="M51" s="8"/>
      <c r="N51" s="8"/>
      <c r="O51" s="8"/>
      <c r="P51" s="5"/>
      <c r="Q51" s="8"/>
      <c r="R51" s="8"/>
      <c r="S51" s="8"/>
      <c r="T51" s="8"/>
      <c r="U51" s="8"/>
      <c r="V51" s="8"/>
      <c r="W51" s="5" t="s">
        <v>1918</v>
      </c>
      <c r="X51" s="6"/>
      <c r="Y51" s="8" t="str">
        <f aca="false">IF(D51&lt;&gt;"No hacer",CONCATENATE(A51,"-",LEFT(C51),"-",IF(#REF!&lt;&gt;C51,1,RIGHT(#REF!)+1)),"")</f>
        <v/>
      </c>
      <c r="Z51" s="5" t="s">
        <v>7431</v>
      </c>
      <c r="AA51" s="5"/>
      <c r="AB51" s="5"/>
      <c r="AC51" s="5"/>
      <c r="AD51" s="5"/>
    </row>
    <row r="52" customFormat="false" ht="75" hidden="false" customHeight="true" outlineLevel="0" collapsed="false">
      <c r="A52" s="5" t="s">
        <v>2171</v>
      </c>
      <c r="B52" s="6" t="s">
        <v>2172</v>
      </c>
      <c r="C52" s="5" t="s">
        <v>58</v>
      </c>
      <c r="D52" s="5" t="s">
        <v>7417</v>
      </c>
      <c r="E52" s="5"/>
      <c r="F52" s="8"/>
      <c r="G52" s="8"/>
      <c r="H52" s="37"/>
      <c r="I52" s="5"/>
      <c r="J52" s="8"/>
      <c r="K52" s="8"/>
      <c r="L52" s="5"/>
      <c r="M52" s="8"/>
      <c r="N52" s="8"/>
      <c r="O52" s="8"/>
      <c r="P52" s="5"/>
      <c r="Q52" s="8"/>
      <c r="R52" s="8"/>
      <c r="S52" s="8"/>
      <c r="T52" s="8"/>
      <c r="U52" s="8"/>
      <c r="V52" s="8"/>
      <c r="W52" s="5" t="s">
        <v>1918</v>
      </c>
      <c r="X52" s="6"/>
      <c r="Y52" s="8" t="str">
        <f aca="false">IF(D52&lt;&gt;"No hacer",CONCATENATE(A52,"-",LEFT(C52),"-",IF(#REF!&lt;&gt;C52,1,RIGHT(#REF!)+1)),"")</f>
        <v/>
      </c>
      <c r="Z52" s="5" t="s">
        <v>7431</v>
      </c>
      <c r="AA52" s="5"/>
      <c r="AB52" s="5"/>
      <c r="AC52" s="5"/>
      <c r="AD52" s="5"/>
    </row>
    <row r="53" customFormat="false" ht="75" hidden="false" customHeight="true" outlineLevel="0" collapsed="false">
      <c r="A53" s="5" t="s">
        <v>2420</v>
      </c>
      <c r="B53" s="6" t="s">
        <v>2421</v>
      </c>
      <c r="C53" s="5" t="s">
        <v>58</v>
      </c>
      <c r="D53" s="5" t="s">
        <v>7417</v>
      </c>
      <c r="E53" s="5"/>
      <c r="F53" s="8"/>
      <c r="G53" s="8"/>
      <c r="H53" s="5"/>
      <c r="I53" s="5"/>
      <c r="J53" s="8"/>
      <c r="K53" s="8"/>
      <c r="L53" s="5"/>
      <c r="M53" s="8"/>
      <c r="N53" s="8"/>
      <c r="O53" s="8"/>
      <c r="P53" s="5"/>
      <c r="Q53" s="8"/>
      <c r="R53" s="8"/>
      <c r="S53" s="8"/>
      <c r="T53" s="8"/>
      <c r="U53" s="8"/>
      <c r="V53" s="8"/>
      <c r="W53" s="5" t="s">
        <v>1918</v>
      </c>
      <c r="X53" s="6"/>
      <c r="Y53" s="8" t="str">
        <f aca="false">IF(D53&lt;&gt;"No hacer",CONCATENATE(A53,"-",LEFT(C53),"-",IF(#REF!&lt;&gt;C53,1,RIGHT(#REF!)+1)),"")</f>
        <v/>
      </c>
      <c r="Z53" s="5" t="s">
        <v>7431</v>
      </c>
      <c r="AA53" s="5"/>
      <c r="AB53" s="5"/>
      <c r="AC53" s="5"/>
      <c r="AD53" s="5"/>
    </row>
    <row r="54" customFormat="false" ht="75" hidden="false" customHeight="true" outlineLevel="0" collapsed="false">
      <c r="A54" s="5" t="s">
        <v>2845</v>
      </c>
      <c r="B54" s="6" t="s">
        <v>2846</v>
      </c>
      <c r="C54" s="5" t="s">
        <v>58</v>
      </c>
      <c r="D54" s="5" t="s">
        <v>7417</v>
      </c>
      <c r="E54" s="5"/>
      <c r="F54" s="8"/>
      <c r="G54" s="8"/>
      <c r="H54" s="5"/>
      <c r="I54" s="5"/>
      <c r="J54" s="8"/>
      <c r="K54" s="8"/>
      <c r="L54" s="5"/>
      <c r="M54" s="8"/>
      <c r="N54" s="8"/>
      <c r="O54" s="8"/>
      <c r="P54" s="5"/>
      <c r="Q54" s="8"/>
      <c r="R54" s="8"/>
      <c r="S54" s="8"/>
      <c r="T54" s="8"/>
      <c r="U54" s="8"/>
      <c r="V54" s="8"/>
      <c r="W54" s="5" t="s">
        <v>1918</v>
      </c>
      <c r="X54" s="6"/>
      <c r="Y54" s="8" t="str">
        <f aca="false">IF(D54&lt;&gt;"No hacer",CONCATENATE(A54,"-",LEFT(C54),"-",IF(#REF!&lt;&gt;C54,1,RIGHT(#REF!)+1)),"")</f>
        <v/>
      </c>
      <c r="Z54" s="5"/>
      <c r="AA54" s="5"/>
      <c r="AB54" s="5"/>
      <c r="AC54" s="5"/>
      <c r="AD54" s="5"/>
    </row>
    <row r="55" customFormat="false" ht="75" hidden="false" customHeight="true" outlineLevel="0" collapsed="false">
      <c r="A55" s="5" t="s">
        <v>3063</v>
      </c>
      <c r="B55" s="6" t="s">
        <v>3064</v>
      </c>
      <c r="C55" s="5" t="s">
        <v>58</v>
      </c>
      <c r="D55" s="5" t="s">
        <v>7417</v>
      </c>
      <c r="E55" s="5"/>
      <c r="F55" s="8"/>
      <c r="G55" s="8"/>
      <c r="H55" s="5"/>
      <c r="I55" s="5"/>
      <c r="J55" s="8"/>
      <c r="K55" s="8"/>
      <c r="L55" s="5"/>
      <c r="M55" s="8"/>
      <c r="N55" s="8"/>
      <c r="O55" s="8"/>
      <c r="P55" s="5"/>
      <c r="Q55" s="8"/>
      <c r="R55" s="8"/>
      <c r="S55" s="8"/>
      <c r="T55" s="8"/>
      <c r="U55" s="8"/>
      <c r="V55" s="8"/>
      <c r="W55" s="5" t="s">
        <v>1918</v>
      </c>
      <c r="X55" s="6"/>
      <c r="Y55" s="8" t="str">
        <f aca="false">IF(D55&lt;&gt;"No hacer",CONCATENATE(A55,"-",LEFT(C55),"-",IF(#REF!&lt;&gt;C55,1,RIGHT(#REF!)+1)),"")</f>
        <v/>
      </c>
      <c r="Z55" s="5" t="s">
        <v>7431</v>
      </c>
      <c r="AA55" s="5"/>
      <c r="AB55" s="5"/>
      <c r="AC55" s="5"/>
      <c r="AD55" s="5"/>
    </row>
    <row r="56" customFormat="false" ht="75" hidden="false" customHeight="true" outlineLevel="0" collapsed="false">
      <c r="A56" s="5" t="s">
        <v>3390</v>
      </c>
      <c r="B56" s="6" t="s">
        <v>3391</v>
      </c>
      <c r="C56" s="5" t="s">
        <v>58</v>
      </c>
      <c r="D56" s="5" t="s">
        <v>7417</v>
      </c>
      <c r="E56" s="5"/>
      <c r="F56" s="8"/>
      <c r="G56" s="8"/>
      <c r="H56" s="5"/>
      <c r="I56" s="5"/>
      <c r="J56" s="8"/>
      <c r="K56" s="8"/>
      <c r="L56" s="5"/>
      <c r="M56" s="8"/>
      <c r="N56" s="8"/>
      <c r="O56" s="8"/>
      <c r="P56" s="5"/>
      <c r="Q56" s="8"/>
      <c r="R56" s="8"/>
      <c r="S56" s="8"/>
      <c r="T56" s="8"/>
      <c r="U56" s="8"/>
      <c r="V56" s="8"/>
      <c r="W56" s="5" t="s">
        <v>1918</v>
      </c>
      <c r="X56" s="6"/>
      <c r="Y56" s="8" t="str">
        <f aca="false">IF(D56&lt;&gt;"No hacer",CONCATENATE(A56,"-",LEFT(C56),"-",IF(#REF!&lt;&gt;C56,1,RIGHT(#REF!)+1)),"")</f>
        <v/>
      </c>
      <c r="Z56" s="5"/>
      <c r="AA56" s="5"/>
      <c r="AB56" s="5"/>
      <c r="AC56" s="5"/>
      <c r="AD56" s="5"/>
    </row>
    <row r="57" customFormat="false" ht="75" hidden="false" customHeight="true" outlineLevel="0" collapsed="false">
      <c r="A57" s="5" t="s">
        <v>7432</v>
      </c>
      <c r="B57" s="6" t="s">
        <v>7433</v>
      </c>
      <c r="C57" s="5" t="s">
        <v>34</v>
      </c>
      <c r="D57" s="5" t="s">
        <v>7417</v>
      </c>
      <c r="E57" s="5"/>
      <c r="F57" s="8"/>
      <c r="G57" s="8"/>
      <c r="H57" s="5"/>
      <c r="I57" s="5"/>
      <c r="J57" s="8"/>
      <c r="K57" s="8"/>
      <c r="L57" s="5"/>
      <c r="M57" s="8"/>
      <c r="N57" s="8"/>
      <c r="O57" s="8"/>
      <c r="P57" s="5"/>
      <c r="Q57" s="8"/>
      <c r="R57" s="8"/>
      <c r="S57" s="8"/>
      <c r="T57" s="8"/>
      <c r="U57" s="8"/>
      <c r="V57" s="8"/>
      <c r="W57" s="5"/>
      <c r="X57" s="6"/>
      <c r="Y57" s="8"/>
      <c r="Z57" s="5"/>
      <c r="AA57" s="5" t="s">
        <v>351</v>
      </c>
      <c r="AB57" s="5"/>
      <c r="AC57" s="5"/>
      <c r="AD57" s="5"/>
    </row>
    <row r="58" customFormat="false" ht="75" hidden="false" customHeight="true" outlineLevel="0" collapsed="false">
      <c r="A58" s="5" t="s">
        <v>3483</v>
      </c>
      <c r="B58" s="6" t="s">
        <v>3484</v>
      </c>
      <c r="C58" s="5" t="s">
        <v>58</v>
      </c>
      <c r="D58" s="5" t="s">
        <v>7417</v>
      </c>
      <c r="E58" s="5"/>
      <c r="F58" s="8"/>
      <c r="G58" s="8"/>
      <c r="H58" s="5"/>
      <c r="I58" s="5"/>
      <c r="J58" s="8"/>
      <c r="K58" s="8"/>
      <c r="L58" s="5"/>
      <c r="M58" s="8"/>
      <c r="N58" s="8"/>
      <c r="O58" s="8"/>
      <c r="P58" s="5"/>
      <c r="Q58" s="8"/>
      <c r="R58" s="8"/>
      <c r="S58" s="8"/>
      <c r="T58" s="8"/>
      <c r="U58" s="8"/>
      <c r="V58" s="8"/>
      <c r="W58" s="5" t="s">
        <v>1918</v>
      </c>
      <c r="X58" s="6"/>
      <c r="Y58" s="8" t="str">
        <f aca="false">IF(D58&lt;&gt;"No hacer",CONCATENATE(A58,"-",LEFT(C58),"-",IF(#REF!&lt;&gt;C58,1,RIGHT(#REF!)+1)),"")</f>
        <v/>
      </c>
      <c r="Z58" s="5" t="s">
        <v>7431</v>
      </c>
      <c r="AA58" s="5"/>
      <c r="AB58" s="5"/>
      <c r="AC58" s="5"/>
      <c r="AD58" s="5"/>
    </row>
    <row r="59" customFormat="false" ht="75" hidden="false" customHeight="true" outlineLevel="0" collapsed="false">
      <c r="A59" s="5" t="s">
        <v>7434</v>
      </c>
      <c r="B59" s="6" t="s">
        <v>3720</v>
      </c>
      <c r="C59" s="5" t="s">
        <v>58</v>
      </c>
      <c r="D59" s="5" t="s">
        <v>7417</v>
      </c>
      <c r="E59" s="5"/>
      <c r="F59" s="8"/>
      <c r="G59" s="8"/>
      <c r="H59" s="5"/>
      <c r="I59" s="5"/>
      <c r="J59" s="8"/>
      <c r="K59" s="8"/>
      <c r="L59" s="5"/>
      <c r="M59" s="8"/>
      <c r="N59" s="8"/>
      <c r="O59" s="8"/>
      <c r="P59" s="5"/>
      <c r="Q59" s="8"/>
      <c r="R59" s="8"/>
      <c r="S59" s="8"/>
      <c r="T59" s="8"/>
      <c r="U59" s="8"/>
      <c r="V59" s="8"/>
      <c r="W59" s="5" t="s">
        <v>1918</v>
      </c>
      <c r="X59" s="6"/>
      <c r="Y59" s="8" t="str">
        <f aca="false">IF(D59&lt;&gt;"No hacer",CONCATENATE(A59,"-",LEFT(C59),"-",IF(#REF!&lt;&gt;C59,1,RIGHT(#REF!)+1)),"")</f>
        <v/>
      </c>
      <c r="Z59" s="5" t="s">
        <v>7431</v>
      </c>
      <c r="AA59" s="5"/>
      <c r="AB59" s="5"/>
      <c r="AC59" s="5"/>
      <c r="AD59" s="5"/>
    </row>
    <row r="60" customFormat="false" ht="75" hidden="false" customHeight="true" outlineLevel="0" collapsed="false">
      <c r="A60" s="5" t="s">
        <v>7435</v>
      </c>
      <c r="B60" s="6" t="s">
        <v>7436</v>
      </c>
      <c r="C60" s="5" t="s">
        <v>34</v>
      </c>
      <c r="D60" s="5" t="s">
        <v>7417</v>
      </c>
      <c r="E60" s="5"/>
      <c r="F60" s="10"/>
      <c r="G60" s="6"/>
      <c r="H60" s="6"/>
      <c r="I60" s="5"/>
      <c r="J60" s="5"/>
      <c r="K60" s="6"/>
      <c r="L60" s="6"/>
      <c r="M60" s="11"/>
      <c r="N60" s="7"/>
      <c r="O60" s="7"/>
      <c r="P60" s="22"/>
      <c r="Q60" s="22"/>
      <c r="R60" s="22"/>
      <c r="S60" s="22"/>
      <c r="T60" s="22"/>
      <c r="U60" s="22"/>
      <c r="V60" s="22"/>
      <c r="W60" s="22"/>
      <c r="Y60" s="5" t="s">
        <v>4093</v>
      </c>
      <c r="Z60" s="6"/>
      <c r="AA60" s="6"/>
      <c r="AB60" s="8"/>
      <c r="AC60" s="5" t="s">
        <v>47</v>
      </c>
      <c r="AD60" s="5"/>
    </row>
    <row r="61" customFormat="false" ht="75" hidden="false" customHeight="true" outlineLevel="0" collapsed="false">
      <c r="A61" s="5" t="s">
        <v>4132</v>
      </c>
      <c r="B61" s="6" t="s">
        <v>4133</v>
      </c>
      <c r="C61" s="29" t="s">
        <v>58</v>
      </c>
      <c r="D61" s="5" t="s">
        <v>7417</v>
      </c>
      <c r="E61" s="5"/>
      <c r="F61" s="8"/>
      <c r="G61" s="8"/>
      <c r="H61" s="5"/>
      <c r="I61" s="5"/>
      <c r="J61" s="8"/>
      <c r="K61" s="8"/>
      <c r="L61" s="5"/>
      <c r="M61" s="8"/>
      <c r="N61" s="8"/>
      <c r="O61" s="8"/>
      <c r="P61" s="5"/>
      <c r="Q61" s="8"/>
      <c r="R61" s="8"/>
      <c r="S61" s="8"/>
      <c r="T61" s="8"/>
      <c r="U61" s="8"/>
      <c r="V61" s="8"/>
      <c r="W61" s="5" t="s">
        <v>4093</v>
      </c>
      <c r="X61" s="6"/>
      <c r="Y61" s="8" t="str">
        <f aca="false">IF(D61&lt;&gt;"No hacer",CONCATENATE(A61,"-",LEFT(C61),"-",IF(#REF!&lt;&gt;C61,1,RIGHT(#REF!)+1)),"")</f>
        <v/>
      </c>
      <c r="Z61" s="5" t="s">
        <v>7437</v>
      </c>
      <c r="AA61" s="5"/>
      <c r="AB61" s="5"/>
      <c r="AC61" s="5"/>
      <c r="AD61" s="5"/>
    </row>
    <row r="62" customFormat="false" ht="75" hidden="false" customHeight="true" outlineLevel="0" collapsed="false">
      <c r="A62" s="5" t="s">
        <v>4144</v>
      </c>
      <c r="B62" s="6" t="s">
        <v>4145</v>
      </c>
      <c r="C62" s="29" t="s">
        <v>58</v>
      </c>
      <c r="D62" s="5" t="s">
        <v>7417</v>
      </c>
      <c r="E62" s="5"/>
      <c r="F62" s="8"/>
      <c r="G62" s="8"/>
      <c r="H62" s="5"/>
      <c r="I62" s="5"/>
      <c r="J62" s="8"/>
      <c r="K62" s="8"/>
      <c r="L62" s="5"/>
      <c r="M62" s="8"/>
      <c r="N62" s="8"/>
      <c r="O62" s="8"/>
      <c r="P62" s="5"/>
      <c r="Q62" s="8"/>
      <c r="R62" s="8"/>
      <c r="S62" s="8"/>
      <c r="T62" s="8"/>
      <c r="U62" s="8"/>
      <c r="V62" s="8"/>
      <c r="W62" s="5" t="s">
        <v>4093</v>
      </c>
      <c r="X62" s="6"/>
      <c r="Y62" s="8" t="str">
        <f aca="false">IF(D62&lt;&gt;"No hacer",CONCATENATE(A62,"-",LEFT(C62),"-",IF(#REF!&lt;&gt;C62,1,RIGHT(#REF!)+1)),"")</f>
        <v/>
      </c>
      <c r="Z62" s="5" t="s">
        <v>7437</v>
      </c>
      <c r="AA62" s="5"/>
      <c r="AB62" s="5"/>
      <c r="AC62" s="5"/>
      <c r="AD62" s="5"/>
    </row>
    <row r="63" customFormat="false" ht="75" hidden="false" customHeight="true" outlineLevel="0" collapsed="false">
      <c r="A63" s="5" t="s">
        <v>4215</v>
      </c>
      <c r="B63" s="6" t="s">
        <v>4216</v>
      </c>
      <c r="C63" s="29" t="s">
        <v>58</v>
      </c>
      <c r="D63" s="5" t="s">
        <v>7417</v>
      </c>
      <c r="E63" s="5"/>
      <c r="F63" s="8"/>
      <c r="G63" s="8"/>
      <c r="H63" s="5"/>
      <c r="I63" s="5"/>
      <c r="J63" s="8"/>
      <c r="K63" s="8"/>
      <c r="L63" s="5"/>
      <c r="M63" s="8"/>
      <c r="N63" s="8"/>
      <c r="O63" s="8"/>
      <c r="P63" s="5"/>
      <c r="Q63" s="8"/>
      <c r="R63" s="8"/>
      <c r="S63" s="8"/>
      <c r="T63" s="8"/>
      <c r="U63" s="8"/>
      <c r="V63" s="8"/>
      <c r="W63" s="5" t="s">
        <v>4093</v>
      </c>
      <c r="X63" s="6"/>
      <c r="Y63" s="8" t="str">
        <f aca="false">IF(D63&lt;&gt;"No hacer",CONCATENATE(A63,"-",LEFT(C63),"-",IF(#REF!&lt;&gt;C63,1,RIGHT(#REF!)+1)),"")</f>
        <v/>
      </c>
      <c r="Z63" s="5"/>
      <c r="AA63" s="5"/>
      <c r="AB63" s="5"/>
      <c r="AC63" s="5"/>
      <c r="AD63" s="5"/>
    </row>
    <row r="64" customFormat="false" ht="75" hidden="false" customHeight="true" outlineLevel="0" collapsed="false">
      <c r="A64" s="5" t="s">
        <v>4255</v>
      </c>
      <c r="B64" s="6" t="s">
        <v>4256</v>
      </c>
      <c r="C64" s="38" t="s">
        <v>48</v>
      </c>
      <c r="D64" s="5" t="s">
        <v>7417</v>
      </c>
      <c r="E64" s="5"/>
      <c r="F64" s="6" t="s">
        <v>7438</v>
      </c>
      <c r="G64" s="6"/>
      <c r="H64" s="5" t="s">
        <v>51</v>
      </c>
      <c r="I64" s="5" t="s">
        <v>7439</v>
      </c>
      <c r="J64" s="6" t="s">
        <v>7440</v>
      </c>
      <c r="K64" s="6" t="s">
        <v>7441</v>
      </c>
      <c r="L64" s="5"/>
      <c r="M64" s="8"/>
      <c r="N64" s="8"/>
      <c r="O64" s="8"/>
      <c r="P64" s="5"/>
      <c r="Q64" s="8"/>
      <c r="R64" s="8"/>
      <c r="S64" s="8"/>
      <c r="T64" s="8"/>
      <c r="U64" s="8"/>
      <c r="V64" s="8"/>
      <c r="W64" s="5" t="s">
        <v>4093</v>
      </c>
      <c r="X64" s="6"/>
      <c r="Y64" s="8" t="str">
        <f aca="false">IF(D64&lt;&gt;"No hacer",CONCATENATE(A64,"-",LEFT(C64),"-",IF(#REF!&lt;&gt;C64,1,RIGHT(#REF!)+1)),"")</f>
        <v/>
      </c>
      <c r="Z64" s="5"/>
      <c r="AA64" s="5"/>
      <c r="AB64" s="5"/>
      <c r="AC64" s="5"/>
      <c r="AD64" s="5"/>
    </row>
    <row r="65" customFormat="false" ht="75" hidden="false" customHeight="true" outlineLevel="0" collapsed="false">
      <c r="A65" s="5" t="s">
        <v>4255</v>
      </c>
      <c r="B65" s="6" t="s">
        <v>4256</v>
      </c>
      <c r="C65" s="38" t="s">
        <v>48</v>
      </c>
      <c r="D65" s="5" t="s">
        <v>7417</v>
      </c>
      <c r="E65" s="5"/>
      <c r="F65" s="6" t="s">
        <v>7442</v>
      </c>
      <c r="G65" s="6"/>
      <c r="H65" s="5" t="s">
        <v>51</v>
      </c>
      <c r="I65" s="5" t="s">
        <v>7439</v>
      </c>
      <c r="J65" s="6" t="s">
        <v>7440</v>
      </c>
      <c r="K65" s="6" t="s">
        <v>7443</v>
      </c>
      <c r="L65" s="5"/>
      <c r="M65" s="8"/>
      <c r="N65" s="8"/>
      <c r="O65" s="8"/>
      <c r="P65" s="5"/>
      <c r="Q65" s="8"/>
      <c r="R65" s="8"/>
      <c r="S65" s="8"/>
      <c r="T65" s="8"/>
      <c r="U65" s="8"/>
      <c r="V65" s="8"/>
      <c r="W65" s="5" t="s">
        <v>4093</v>
      </c>
      <c r="X65" s="6"/>
      <c r="Y65" s="8" t="str">
        <f aca="false">IF(D65&lt;&gt;"No hacer",CONCATENATE(A65,"-",LEFT(C65),"-",IF(C64&lt;&gt;C65,1,RIGHT(Y64)+1)),"")</f>
        <v/>
      </c>
      <c r="Z65" s="5"/>
      <c r="AA65" s="5"/>
      <c r="AB65" s="5"/>
      <c r="AC65" s="5"/>
      <c r="AD65" s="5"/>
    </row>
    <row r="66" customFormat="false" ht="75" hidden="false" customHeight="true" outlineLevel="0" collapsed="false">
      <c r="A66" s="5" t="s">
        <v>4255</v>
      </c>
      <c r="B66" s="6" t="s">
        <v>4256</v>
      </c>
      <c r="C66" s="38" t="s">
        <v>48</v>
      </c>
      <c r="D66" s="5" t="s">
        <v>7417</v>
      </c>
      <c r="E66" s="5"/>
      <c r="F66" s="6" t="s">
        <v>7444</v>
      </c>
      <c r="G66" s="6"/>
      <c r="H66" s="5" t="s">
        <v>51</v>
      </c>
      <c r="I66" s="5" t="s">
        <v>7439</v>
      </c>
      <c r="J66" s="6" t="s">
        <v>7440</v>
      </c>
      <c r="K66" s="6" t="s">
        <v>7445</v>
      </c>
      <c r="L66" s="5"/>
      <c r="M66" s="8"/>
      <c r="N66" s="8"/>
      <c r="O66" s="8"/>
      <c r="P66" s="5"/>
      <c r="Q66" s="8"/>
      <c r="R66" s="8"/>
      <c r="S66" s="8"/>
      <c r="T66" s="8"/>
      <c r="U66" s="8"/>
      <c r="V66" s="8"/>
      <c r="W66" s="5" t="s">
        <v>4093</v>
      </c>
      <c r="X66" s="6"/>
      <c r="Y66" s="8" t="str">
        <f aca="false">IF(D66&lt;&gt;"No hacer",CONCATENATE(A66,"-",LEFT(C66),"-",IF(C65&lt;&gt;C66,1,RIGHT(Y65)+1)),"")</f>
        <v/>
      </c>
      <c r="Z66" s="5"/>
      <c r="AA66" s="5"/>
      <c r="AB66" s="5"/>
      <c r="AC66" s="5"/>
      <c r="AD66" s="5"/>
    </row>
    <row r="67" customFormat="false" ht="75" hidden="false" customHeight="true" outlineLevel="0" collapsed="false">
      <c r="A67" s="5" t="s">
        <v>4255</v>
      </c>
      <c r="B67" s="6" t="s">
        <v>4256</v>
      </c>
      <c r="C67" s="29" t="s">
        <v>58</v>
      </c>
      <c r="D67" s="5" t="s">
        <v>7417</v>
      </c>
      <c r="E67" s="5"/>
      <c r="F67" s="8"/>
      <c r="G67" s="8"/>
      <c r="H67" s="5"/>
      <c r="I67" s="5"/>
      <c r="J67" s="8"/>
      <c r="K67" s="8"/>
      <c r="L67" s="5"/>
      <c r="M67" s="8"/>
      <c r="N67" s="8"/>
      <c r="O67" s="8"/>
      <c r="P67" s="5"/>
      <c r="Q67" s="8"/>
      <c r="R67" s="8"/>
      <c r="S67" s="8"/>
      <c r="T67" s="8"/>
      <c r="U67" s="8"/>
      <c r="V67" s="8"/>
      <c r="W67" s="5" t="s">
        <v>4093</v>
      </c>
      <c r="X67" s="6"/>
      <c r="Y67" s="8" t="str">
        <f aca="false">IF(D67&lt;&gt;"No hacer",CONCATENATE(A67,"-",LEFT(C67),"-",IF(C66&lt;&gt;C67,1,RIGHT(Y66)+1)),"")</f>
        <v/>
      </c>
      <c r="Z67" s="5"/>
      <c r="AA67" s="5"/>
      <c r="AB67" s="5"/>
      <c r="AC67" s="5"/>
      <c r="AD67" s="5"/>
    </row>
    <row r="68" customFormat="false" ht="75" hidden="false" customHeight="true" outlineLevel="0" collapsed="false">
      <c r="A68" s="5" t="s">
        <v>4521</v>
      </c>
      <c r="B68" s="6" t="s">
        <v>4522</v>
      </c>
      <c r="C68" s="29" t="s">
        <v>58</v>
      </c>
      <c r="D68" s="5" t="s">
        <v>7417</v>
      </c>
      <c r="E68" s="5"/>
      <c r="F68" s="8"/>
      <c r="G68" s="8"/>
      <c r="H68" s="5"/>
      <c r="I68" s="5"/>
      <c r="J68" s="8"/>
      <c r="K68" s="8"/>
      <c r="L68" s="5"/>
      <c r="M68" s="8"/>
      <c r="N68" s="8"/>
      <c r="O68" s="8"/>
      <c r="P68" s="5"/>
      <c r="Q68" s="8"/>
      <c r="R68" s="8"/>
      <c r="S68" s="8"/>
      <c r="T68" s="8"/>
      <c r="U68" s="8"/>
      <c r="V68" s="8"/>
      <c r="W68" s="5" t="s">
        <v>4093</v>
      </c>
      <c r="X68" s="6"/>
      <c r="Y68" s="8" t="str">
        <f aca="false">IF(D68&lt;&gt;"No hacer",CONCATENATE(A68,"-",LEFT(C68),"-",IF(#REF!&lt;&gt;C68,1,RIGHT(#REF!)+1)),"")</f>
        <v/>
      </c>
      <c r="Z68" s="5"/>
      <c r="AA68" s="5"/>
      <c r="AB68" s="5"/>
      <c r="AC68" s="5"/>
      <c r="AD68" s="5"/>
    </row>
    <row r="69" customFormat="false" ht="75" hidden="false" customHeight="true" outlineLevel="0" collapsed="false">
      <c r="A69" s="5" t="s">
        <v>4535</v>
      </c>
      <c r="B69" s="6" t="s">
        <v>4536</v>
      </c>
      <c r="C69" s="29" t="s">
        <v>58</v>
      </c>
      <c r="D69" s="5" t="s">
        <v>7417</v>
      </c>
      <c r="E69" s="5"/>
      <c r="F69" s="8"/>
      <c r="G69" s="8"/>
      <c r="H69" s="5"/>
      <c r="I69" s="5"/>
      <c r="J69" s="8"/>
      <c r="K69" s="8"/>
      <c r="L69" s="5"/>
      <c r="M69" s="8"/>
      <c r="N69" s="8"/>
      <c r="O69" s="8"/>
      <c r="P69" s="5"/>
      <c r="Q69" s="8"/>
      <c r="R69" s="8"/>
      <c r="S69" s="8"/>
      <c r="T69" s="8"/>
      <c r="U69" s="8"/>
      <c r="V69" s="8"/>
      <c r="W69" s="5" t="s">
        <v>4093</v>
      </c>
      <c r="X69" s="6"/>
      <c r="Y69" s="8" t="str">
        <f aca="false">IF(D69&lt;&gt;"No hacer",CONCATENATE(A69,"-",LEFT(C69),"-",IF(#REF!&lt;&gt;C69,1,RIGHT(#REF!)+1)),"")</f>
        <v/>
      </c>
      <c r="Z69" s="5"/>
      <c r="AA69" s="5"/>
      <c r="AB69" s="5"/>
      <c r="AC69" s="5"/>
      <c r="AD69" s="5"/>
    </row>
    <row r="70" customFormat="false" ht="75" hidden="false" customHeight="true" outlineLevel="0" collapsed="false">
      <c r="A70" s="5" t="s">
        <v>4653</v>
      </c>
      <c r="B70" s="6" t="s">
        <v>4654</v>
      </c>
      <c r="C70" s="29" t="s">
        <v>58</v>
      </c>
      <c r="D70" s="5" t="s">
        <v>7417</v>
      </c>
      <c r="E70" s="5"/>
      <c r="F70" s="8"/>
      <c r="G70" s="8"/>
      <c r="H70" s="5"/>
      <c r="I70" s="5"/>
      <c r="J70" s="8"/>
      <c r="K70" s="8"/>
      <c r="L70" s="5"/>
      <c r="M70" s="8"/>
      <c r="N70" s="8"/>
      <c r="O70" s="8"/>
      <c r="P70" s="5"/>
      <c r="Q70" s="8"/>
      <c r="R70" s="8"/>
      <c r="S70" s="8"/>
      <c r="T70" s="8"/>
      <c r="U70" s="8"/>
      <c r="V70" s="8"/>
      <c r="W70" s="5" t="s">
        <v>4093</v>
      </c>
      <c r="X70" s="6"/>
      <c r="Y70" s="8" t="str">
        <f aca="false">IF(D70&lt;&gt;"No hacer",CONCATENATE(A70,"-",LEFT(C70),"-",IF(#REF!&lt;&gt;C70,1,RIGHT(#REF!)+1)),"")</f>
        <v/>
      </c>
      <c r="Z70" s="5"/>
      <c r="AA70" s="5"/>
      <c r="AB70" s="5"/>
      <c r="AC70" s="5"/>
      <c r="AD70" s="5"/>
    </row>
    <row r="71" customFormat="false" ht="75" hidden="false" customHeight="true" outlineLevel="0" collapsed="false">
      <c r="A71" s="5" t="s">
        <v>4673</v>
      </c>
      <c r="B71" s="6" t="s">
        <v>4674</v>
      </c>
      <c r="C71" s="29" t="s">
        <v>58</v>
      </c>
      <c r="D71" s="5" t="s">
        <v>7417</v>
      </c>
      <c r="E71" s="5"/>
      <c r="F71" s="8"/>
      <c r="G71" s="8"/>
      <c r="H71" s="5"/>
      <c r="I71" s="5"/>
      <c r="J71" s="8"/>
      <c r="K71" s="8"/>
      <c r="L71" s="5"/>
      <c r="M71" s="8"/>
      <c r="N71" s="8"/>
      <c r="O71" s="8"/>
      <c r="P71" s="5"/>
      <c r="Q71" s="8"/>
      <c r="R71" s="8"/>
      <c r="S71" s="8"/>
      <c r="T71" s="8"/>
      <c r="U71" s="8"/>
      <c r="V71" s="8"/>
      <c r="W71" s="5" t="s">
        <v>4093</v>
      </c>
      <c r="X71" s="6"/>
      <c r="Y71" s="8" t="str">
        <f aca="false">IF(D71&lt;&gt;"No hacer",CONCATENATE(A71,"-",LEFT(C71),"-",IF(#REF!&lt;&gt;C71,1,RIGHT(#REF!)+1)),"")</f>
        <v/>
      </c>
      <c r="Z71" s="5"/>
      <c r="AA71" s="5"/>
      <c r="AB71" s="5"/>
      <c r="AC71" s="5"/>
      <c r="AD71" s="5"/>
    </row>
    <row r="72" customFormat="false" ht="75" hidden="false" customHeight="true" outlineLevel="0" collapsed="false">
      <c r="A72" s="5" t="s">
        <v>7446</v>
      </c>
      <c r="B72" s="6" t="s">
        <v>4726</v>
      </c>
      <c r="C72" s="29" t="s">
        <v>58</v>
      </c>
      <c r="D72" s="5" t="s">
        <v>7417</v>
      </c>
      <c r="E72" s="5"/>
      <c r="F72" s="8"/>
      <c r="G72" s="8"/>
      <c r="H72" s="5"/>
      <c r="I72" s="5"/>
      <c r="J72" s="8"/>
      <c r="K72" s="8"/>
      <c r="L72" s="5"/>
      <c r="M72" s="8"/>
      <c r="N72" s="8"/>
      <c r="O72" s="8"/>
      <c r="P72" s="5"/>
      <c r="Q72" s="8"/>
      <c r="R72" s="8"/>
      <c r="S72" s="8"/>
      <c r="T72" s="8"/>
      <c r="U72" s="8"/>
      <c r="V72" s="8"/>
      <c r="W72" s="5" t="s">
        <v>4093</v>
      </c>
      <c r="X72" s="6"/>
      <c r="Y72" s="8" t="str">
        <f aca="false">IF(D72&lt;&gt;"No hacer",CONCATENATE(A72,"-",LEFT(C72),"-",IF(#REF!&lt;&gt;C72,1,RIGHT(#REF!)+1)),"")</f>
        <v/>
      </c>
      <c r="Z72" s="5"/>
      <c r="AA72" s="5"/>
      <c r="AB72" s="5"/>
      <c r="AC72" s="5"/>
      <c r="AD72" s="5"/>
    </row>
    <row r="73" customFormat="false" ht="75" hidden="false" customHeight="true" outlineLevel="0" collapsed="false">
      <c r="A73" s="5" t="s">
        <v>7447</v>
      </c>
      <c r="B73" s="6" t="s">
        <v>4741</v>
      </c>
      <c r="C73" s="29" t="s">
        <v>58</v>
      </c>
      <c r="D73" s="5" t="s">
        <v>7417</v>
      </c>
      <c r="E73" s="5"/>
      <c r="F73" s="6" t="s">
        <v>7448</v>
      </c>
      <c r="G73" s="6" t="s">
        <v>7449</v>
      </c>
      <c r="H73" s="5" t="s">
        <v>38</v>
      </c>
      <c r="I73" s="5" t="s">
        <v>7164</v>
      </c>
      <c r="J73" s="6" t="s">
        <v>7450</v>
      </c>
      <c r="K73" s="7" t="s">
        <v>7451</v>
      </c>
      <c r="L73" s="5"/>
      <c r="M73" s="8"/>
      <c r="N73" s="8"/>
      <c r="O73" s="8"/>
      <c r="P73" s="5"/>
      <c r="Q73" s="8"/>
      <c r="R73" s="8"/>
      <c r="S73" s="8"/>
      <c r="T73" s="8"/>
      <c r="U73" s="8"/>
      <c r="V73" s="8"/>
      <c r="W73" s="5" t="s">
        <v>4093</v>
      </c>
      <c r="X73" s="6"/>
      <c r="Y73" s="8" t="str">
        <f aca="false">IF(D73&lt;&gt;"No hacer",CONCATENATE(A73,"-",LEFT(C73),"-",IF(#REF!&lt;&gt;C73,1,RIGHT(#REF!)+1)),"")</f>
        <v/>
      </c>
      <c r="Z73" s="5"/>
      <c r="AA73" s="5"/>
      <c r="AB73" s="5"/>
      <c r="AC73" s="5"/>
      <c r="AD73" s="5"/>
    </row>
    <row r="74" customFormat="false" ht="75" hidden="false" customHeight="true" outlineLevel="0" collapsed="false">
      <c r="A74" s="5" t="s">
        <v>7447</v>
      </c>
      <c r="B74" s="6" t="s">
        <v>4741</v>
      </c>
      <c r="C74" s="29" t="s">
        <v>58</v>
      </c>
      <c r="D74" s="5" t="s">
        <v>7417</v>
      </c>
      <c r="E74" s="5"/>
      <c r="F74" s="6" t="s">
        <v>7452</v>
      </c>
      <c r="G74" s="6" t="s">
        <v>7453</v>
      </c>
      <c r="H74" s="5" t="s">
        <v>38</v>
      </c>
      <c r="I74" s="5" t="s">
        <v>7164</v>
      </c>
      <c r="J74" s="6" t="s">
        <v>7454</v>
      </c>
      <c r="K74" s="7" t="s">
        <v>7451</v>
      </c>
      <c r="L74" s="5"/>
      <c r="M74" s="8"/>
      <c r="N74" s="8"/>
      <c r="O74" s="8"/>
      <c r="P74" s="5"/>
      <c r="Q74" s="8"/>
      <c r="R74" s="8"/>
      <c r="S74" s="8"/>
      <c r="T74" s="8"/>
      <c r="U74" s="8"/>
      <c r="V74" s="8"/>
      <c r="W74" s="5" t="s">
        <v>4093</v>
      </c>
      <c r="X74" s="6"/>
      <c r="Y74" s="8" t="str">
        <f aca="false">IF(D74&lt;&gt;"No hacer",CONCATENATE(A74,"-",LEFT(C74),"-",IF(C73&lt;&gt;C74,1,RIGHT(Y73)+1)),"")</f>
        <v/>
      </c>
      <c r="Z74" s="5"/>
      <c r="AA74" s="5"/>
      <c r="AB74" s="5"/>
      <c r="AC74" s="5"/>
      <c r="AD74" s="5"/>
    </row>
    <row r="75" customFormat="false" ht="75" hidden="false" customHeight="true" outlineLevel="0" collapsed="false">
      <c r="A75" s="5" t="s">
        <v>7447</v>
      </c>
      <c r="B75" s="6" t="s">
        <v>4741</v>
      </c>
      <c r="C75" s="29" t="s">
        <v>58</v>
      </c>
      <c r="D75" s="5" t="s">
        <v>7417</v>
      </c>
      <c r="E75" s="5"/>
      <c r="F75" s="6" t="s">
        <v>7455</v>
      </c>
      <c r="G75" s="6" t="s">
        <v>7456</v>
      </c>
      <c r="H75" s="5" t="s">
        <v>38</v>
      </c>
      <c r="I75" s="5" t="s">
        <v>7164</v>
      </c>
      <c r="J75" s="6" t="s">
        <v>7450</v>
      </c>
      <c r="K75" s="7" t="s">
        <v>7451</v>
      </c>
      <c r="L75" s="5"/>
      <c r="M75" s="8"/>
      <c r="N75" s="8"/>
      <c r="O75" s="8"/>
      <c r="P75" s="5"/>
      <c r="Q75" s="8"/>
      <c r="R75" s="8"/>
      <c r="S75" s="8"/>
      <c r="T75" s="8"/>
      <c r="U75" s="8"/>
      <c r="V75" s="8"/>
      <c r="W75" s="5" t="s">
        <v>4093</v>
      </c>
      <c r="X75" s="6"/>
      <c r="Y75" s="8" t="str">
        <f aca="false">IF(D75&lt;&gt;"No hacer",CONCATENATE(A75,"-",LEFT(C75),"-",IF(C74&lt;&gt;C75,1,RIGHT(Y74)+1)),"")</f>
        <v/>
      </c>
      <c r="Z75" s="5"/>
      <c r="AA75" s="5"/>
      <c r="AB75" s="5"/>
      <c r="AC75" s="5"/>
      <c r="AD75" s="5"/>
    </row>
    <row r="76" customFormat="false" ht="75" hidden="false" customHeight="true" outlineLevel="0" collapsed="false">
      <c r="A76" s="5" t="s">
        <v>7447</v>
      </c>
      <c r="B76" s="6" t="s">
        <v>4741</v>
      </c>
      <c r="C76" s="29" t="s">
        <v>58</v>
      </c>
      <c r="D76" s="5" t="s">
        <v>7417</v>
      </c>
      <c r="E76" s="5"/>
      <c r="F76" s="6" t="s">
        <v>7457</v>
      </c>
      <c r="G76" s="6" t="s">
        <v>7458</v>
      </c>
      <c r="H76" s="5" t="s">
        <v>38</v>
      </c>
      <c r="I76" s="5" t="s">
        <v>7164</v>
      </c>
      <c r="J76" s="6" t="s">
        <v>7459</v>
      </c>
      <c r="K76" s="7" t="s">
        <v>7451</v>
      </c>
      <c r="L76" s="5"/>
      <c r="M76" s="8"/>
      <c r="N76" s="8"/>
      <c r="O76" s="8"/>
      <c r="P76" s="5"/>
      <c r="Q76" s="8"/>
      <c r="R76" s="8"/>
      <c r="S76" s="8"/>
      <c r="T76" s="8"/>
      <c r="U76" s="8"/>
      <c r="V76" s="8"/>
      <c r="W76" s="5" t="s">
        <v>4093</v>
      </c>
      <c r="X76" s="6"/>
      <c r="Y76" s="8" t="str">
        <f aca="false">IF(D76&lt;&gt;"No hacer",CONCATENATE(A76,"-",LEFT(C76),"-",IF(C75&lt;&gt;C76,1,RIGHT(Y75)+1)),"")</f>
        <v/>
      </c>
      <c r="Z76" s="5"/>
      <c r="AA76" s="5"/>
      <c r="AB76" s="5"/>
      <c r="AC76" s="5"/>
      <c r="AD76" s="5"/>
    </row>
    <row r="77" customFormat="false" ht="75" hidden="false" customHeight="true" outlineLevel="0" collapsed="false">
      <c r="A77" s="5" t="s">
        <v>7447</v>
      </c>
      <c r="B77" s="6" t="s">
        <v>4741</v>
      </c>
      <c r="C77" s="29" t="s">
        <v>58</v>
      </c>
      <c r="D77" s="5" t="s">
        <v>7417</v>
      </c>
      <c r="E77" s="5"/>
      <c r="F77" s="6" t="s">
        <v>7460</v>
      </c>
      <c r="G77" s="6" t="s">
        <v>7461</v>
      </c>
      <c r="H77" s="5" t="s">
        <v>38</v>
      </c>
      <c r="I77" s="5" t="s">
        <v>7164</v>
      </c>
      <c r="J77" s="6" t="s">
        <v>7462</v>
      </c>
      <c r="K77" s="7" t="s">
        <v>7451</v>
      </c>
      <c r="L77" s="5"/>
      <c r="M77" s="8"/>
      <c r="N77" s="8"/>
      <c r="O77" s="8"/>
      <c r="P77" s="5"/>
      <c r="Q77" s="8"/>
      <c r="R77" s="8"/>
      <c r="S77" s="8"/>
      <c r="T77" s="8"/>
      <c r="U77" s="8"/>
      <c r="V77" s="8"/>
      <c r="W77" s="5" t="s">
        <v>4093</v>
      </c>
      <c r="X77" s="6"/>
      <c r="Y77" s="8" t="str">
        <f aca="false">IF(D77&lt;&gt;"No hacer",CONCATENATE(A77,"-",LEFT(C77),"-",IF(C76&lt;&gt;C77,1,RIGHT(Y76)+1)),"")</f>
        <v/>
      </c>
      <c r="Z77" s="5"/>
      <c r="AA77" s="5"/>
      <c r="AB77" s="5"/>
      <c r="AC77" s="5"/>
      <c r="AD77" s="5"/>
    </row>
    <row r="78" customFormat="false" ht="75" hidden="false" customHeight="true" outlineLevel="0" collapsed="false">
      <c r="A78" s="5" t="s">
        <v>4813</v>
      </c>
      <c r="B78" s="6" t="s">
        <v>4814</v>
      </c>
      <c r="C78" s="29" t="s">
        <v>58</v>
      </c>
      <c r="D78" s="5" t="s">
        <v>7417</v>
      </c>
      <c r="E78" s="5"/>
      <c r="F78" s="8"/>
      <c r="G78" s="8"/>
      <c r="H78" s="5"/>
      <c r="I78" s="5"/>
      <c r="J78" s="8"/>
      <c r="K78" s="8"/>
      <c r="L78" s="5"/>
      <c r="M78" s="8"/>
      <c r="N78" s="8"/>
      <c r="O78" s="8"/>
      <c r="P78" s="5"/>
      <c r="Q78" s="8"/>
      <c r="R78" s="8"/>
      <c r="S78" s="8"/>
      <c r="T78" s="8"/>
      <c r="U78" s="8"/>
      <c r="V78" s="8"/>
      <c r="W78" s="5" t="s">
        <v>4093</v>
      </c>
      <c r="X78" s="6"/>
      <c r="Y78" s="8" t="str">
        <f aca="false">IF(D78&lt;&gt;"No hacer",CONCATENATE(A78,"-",LEFT(C78),"-",IF(#REF!&lt;&gt;C78,1,RIGHT(#REF!)+1)),"")</f>
        <v/>
      </c>
      <c r="Z78" s="5"/>
      <c r="AA78" s="5"/>
      <c r="AB78" s="5"/>
      <c r="AC78" s="5"/>
      <c r="AD78" s="5"/>
    </row>
    <row r="79" customFormat="false" ht="75" hidden="false" customHeight="true" outlineLevel="0" collapsed="false">
      <c r="A79" s="5" t="s">
        <v>4859</v>
      </c>
      <c r="B79" s="6" t="s">
        <v>4860</v>
      </c>
      <c r="C79" s="29" t="s">
        <v>58</v>
      </c>
      <c r="D79" s="5" t="s">
        <v>7417</v>
      </c>
      <c r="E79" s="5"/>
      <c r="F79" s="8"/>
      <c r="G79" s="8"/>
      <c r="H79" s="5"/>
      <c r="I79" s="5"/>
      <c r="J79" s="8"/>
      <c r="K79" s="8"/>
      <c r="L79" s="5"/>
      <c r="M79" s="8"/>
      <c r="N79" s="8"/>
      <c r="O79" s="8"/>
      <c r="P79" s="5"/>
      <c r="Q79" s="8"/>
      <c r="R79" s="8"/>
      <c r="S79" s="8"/>
      <c r="T79" s="8"/>
      <c r="U79" s="8"/>
      <c r="V79" s="8"/>
      <c r="W79" s="5" t="s">
        <v>4093</v>
      </c>
      <c r="X79" s="6"/>
      <c r="Y79" s="8" t="str">
        <f aca="false">IF(D79&lt;&gt;"No hacer",CONCATENATE(A79,"-",LEFT(C79),"-",IF(#REF!&lt;&gt;C79,1,RIGHT(#REF!)+1)),"")</f>
        <v/>
      </c>
      <c r="Z79" s="5"/>
      <c r="AA79" s="5"/>
      <c r="AB79" s="5"/>
      <c r="AC79" s="5"/>
      <c r="AD79" s="5"/>
    </row>
    <row r="80" customFormat="false" ht="75" hidden="false" customHeight="true" outlineLevel="0" collapsed="false">
      <c r="A80" s="5" t="s">
        <v>5190</v>
      </c>
      <c r="B80" s="6" t="s">
        <v>5191</v>
      </c>
      <c r="C80" s="29" t="s">
        <v>58</v>
      </c>
      <c r="D80" s="5" t="s">
        <v>7417</v>
      </c>
      <c r="E80" s="5"/>
      <c r="F80" s="8"/>
      <c r="G80" s="8"/>
      <c r="H80" s="5"/>
      <c r="I80" s="5"/>
      <c r="J80" s="8"/>
      <c r="K80" s="8"/>
      <c r="L80" s="5"/>
      <c r="M80" s="8"/>
      <c r="N80" s="8"/>
      <c r="O80" s="8"/>
      <c r="P80" s="5"/>
      <c r="Q80" s="8"/>
      <c r="R80" s="8"/>
      <c r="S80" s="8"/>
      <c r="T80" s="8"/>
      <c r="U80" s="8"/>
      <c r="V80" s="8"/>
      <c r="W80" s="5" t="s">
        <v>4093</v>
      </c>
      <c r="X80" s="6"/>
      <c r="Y80" s="8" t="str">
        <f aca="false">IF(D80&lt;&gt;"No hacer",CONCATENATE(A80,"-",LEFT(C80),"-",IF(#REF!&lt;&gt;C80,1,RIGHT(#REF!)+1)),"")</f>
        <v/>
      </c>
      <c r="Z80" s="5"/>
      <c r="AA80" s="5"/>
      <c r="AB80" s="5"/>
      <c r="AC80" s="5"/>
      <c r="AD80" s="5"/>
    </row>
    <row r="81" customFormat="false" ht="75" hidden="false" customHeight="true" outlineLevel="0" collapsed="false">
      <c r="A81" s="11" t="s">
        <v>5239</v>
      </c>
      <c r="B81" s="6" t="s">
        <v>5240</v>
      </c>
      <c r="C81" s="29" t="s">
        <v>58</v>
      </c>
      <c r="D81" s="5" t="s">
        <v>7417</v>
      </c>
      <c r="E81" s="5"/>
      <c r="F81" s="8"/>
      <c r="G81" s="8"/>
      <c r="H81" s="5"/>
      <c r="I81" s="5"/>
      <c r="J81" s="8"/>
      <c r="K81" s="8"/>
      <c r="L81" s="5"/>
      <c r="M81" s="8"/>
      <c r="N81" s="8"/>
      <c r="O81" s="8"/>
      <c r="P81" s="5"/>
      <c r="Q81" s="8"/>
      <c r="R81" s="8"/>
      <c r="S81" s="8"/>
      <c r="T81" s="8"/>
      <c r="U81" s="8"/>
      <c r="V81" s="8"/>
      <c r="W81" s="5" t="s">
        <v>4093</v>
      </c>
      <c r="X81" s="6"/>
      <c r="Y81" s="8" t="str">
        <f aca="false">IF(D81&lt;&gt;"No hacer",CONCATENATE(A81,"-",LEFT(C81),"-",IF(#REF!&lt;&gt;C81,1,RIGHT(#REF!)+1)),"")</f>
        <v/>
      </c>
      <c r="Z81" s="5"/>
      <c r="AA81" s="5"/>
      <c r="AB81" s="5"/>
      <c r="AC81" s="5"/>
      <c r="AD81" s="5"/>
    </row>
    <row r="82" customFormat="false" ht="75" hidden="false" customHeight="true" outlineLevel="0" collapsed="false">
      <c r="A82" s="11" t="s">
        <v>5239</v>
      </c>
      <c r="B82" s="6" t="s">
        <v>5240</v>
      </c>
      <c r="C82" s="29" t="s">
        <v>58</v>
      </c>
      <c r="D82" s="5" t="s">
        <v>7417</v>
      </c>
      <c r="E82" s="5"/>
      <c r="F82" s="8"/>
      <c r="G82" s="8"/>
      <c r="H82" s="5"/>
      <c r="I82" s="5"/>
      <c r="J82" s="8"/>
      <c r="K82" s="8"/>
      <c r="L82" s="5"/>
      <c r="M82" s="8"/>
      <c r="N82" s="8"/>
      <c r="O82" s="8"/>
      <c r="P82" s="5"/>
      <c r="Q82" s="8"/>
      <c r="R82" s="8"/>
      <c r="S82" s="8"/>
      <c r="T82" s="8"/>
      <c r="U82" s="8"/>
      <c r="V82" s="8"/>
      <c r="W82" s="5" t="s">
        <v>4093</v>
      </c>
      <c r="X82" s="6"/>
      <c r="Y82" s="8" t="str">
        <f aca="false">IF(D82&lt;&gt;"No hacer",CONCATENATE(A82,"-",LEFT(C82),"-",IF(C81&lt;&gt;C82,1,RIGHT(Y81)+1)),"")</f>
        <v/>
      </c>
      <c r="Z82" s="5"/>
      <c r="AA82" s="5"/>
      <c r="AB82" s="5"/>
      <c r="AC82" s="5"/>
      <c r="AD82" s="5"/>
    </row>
    <row r="83" customFormat="false" ht="75" hidden="false" customHeight="true" outlineLevel="0" collapsed="false">
      <c r="A83" s="11" t="s">
        <v>5239</v>
      </c>
      <c r="B83" s="6" t="s">
        <v>5240</v>
      </c>
      <c r="C83" s="29" t="s">
        <v>58</v>
      </c>
      <c r="D83" s="5" t="s">
        <v>7417</v>
      </c>
      <c r="E83" s="5"/>
      <c r="F83" s="8"/>
      <c r="G83" s="8"/>
      <c r="H83" s="5"/>
      <c r="I83" s="5"/>
      <c r="J83" s="8"/>
      <c r="K83" s="8"/>
      <c r="L83" s="5"/>
      <c r="M83" s="8"/>
      <c r="N83" s="8"/>
      <c r="O83" s="8"/>
      <c r="P83" s="5"/>
      <c r="Q83" s="8"/>
      <c r="R83" s="8"/>
      <c r="S83" s="8"/>
      <c r="T83" s="8"/>
      <c r="U83" s="8"/>
      <c r="V83" s="8"/>
      <c r="W83" s="5" t="s">
        <v>4093</v>
      </c>
      <c r="X83" s="6"/>
      <c r="Y83" s="8" t="str">
        <f aca="false">IF(D83&lt;&gt;"No hacer",CONCATENATE(A83,"-",LEFT(C83),"-",IF(C82&lt;&gt;C83,1,RIGHT(Y82)+1)),"")</f>
        <v/>
      </c>
      <c r="Z83" s="5"/>
      <c r="AA83" s="5"/>
      <c r="AB83" s="5"/>
      <c r="AC83" s="5"/>
      <c r="AD83" s="5"/>
    </row>
    <row r="84" customFormat="false" ht="75" hidden="false" customHeight="true" outlineLevel="0" collapsed="false">
      <c r="A84" s="11" t="s">
        <v>5239</v>
      </c>
      <c r="B84" s="6" t="s">
        <v>5240</v>
      </c>
      <c r="C84" s="29" t="s">
        <v>58</v>
      </c>
      <c r="D84" s="5" t="s">
        <v>7417</v>
      </c>
      <c r="E84" s="5"/>
      <c r="F84" s="8"/>
      <c r="G84" s="8"/>
      <c r="H84" s="5"/>
      <c r="I84" s="5"/>
      <c r="J84" s="8"/>
      <c r="K84" s="8"/>
      <c r="L84" s="5"/>
      <c r="M84" s="8"/>
      <c r="N84" s="8"/>
      <c r="O84" s="8"/>
      <c r="P84" s="5"/>
      <c r="Q84" s="8"/>
      <c r="R84" s="8"/>
      <c r="S84" s="8"/>
      <c r="T84" s="8"/>
      <c r="U84" s="8"/>
      <c r="V84" s="8"/>
      <c r="W84" s="5" t="s">
        <v>4093</v>
      </c>
      <c r="X84" s="6"/>
      <c r="Y84" s="8" t="str">
        <f aca="false">IF(D84&lt;&gt;"No hacer",CONCATENATE(A84,"-",LEFT(C84),"-",IF(C83&lt;&gt;C84,1,RIGHT(Y83)+1)),"")</f>
        <v/>
      </c>
      <c r="Z84" s="5"/>
      <c r="AA84" s="5"/>
      <c r="AB84" s="5"/>
      <c r="AC84" s="5"/>
      <c r="AD84" s="5"/>
    </row>
    <row r="85" customFormat="false" ht="75" hidden="false" customHeight="true" outlineLevel="0" collapsed="false">
      <c r="A85" s="11" t="s">
        <v>5239</v>
      </c>
      <c r="B85" s="6" t="s">
        <v>5240</v>
      </c>
      <c r="C85" s="29" t="s">
        <v>58</v>
      </c>
      <c r="D85" s="5" t="s">
        <v>7417</v>
      </c>
      <c r="E85" s="5"/>
      <c r="F85" s="8"/>
      <c r="G85" s="8"/>
      <c r="H85" s="5"/>
      <c r="I85" s="5"/>
      <c r="J85" s="8"/>
      <c r="K85" s="8"/>
      <c r="L85" s="5"/>
      <c r="M85" s="8"/>
      <c r="N85" s="8"/>
      <c r="O85" s="8"/>
      <c r="P85" s="5"/>
      <c r="Q85" s="8"/>
      <c r="R85" s="8"/>
      <c r="S85" s="8"/>
      <c r="T85" s="8"/>
      <c r="U85" s="8"/>
      <c r="V85" s="8"/>
      <c r="W85" s="5" t="s">
        <v>4093</v>
      </c>
      <c r="X85" s="6"/>
      <c r="Y85" s="8" t="str">
        <f aca="false">IF(D85&lt;&gt;"No hacer",CONCATENATE(A85,"-",LEFT(C85),"-",IF(C84&lt;&gt;C85,1,RIGHT(Y84)+1)),"")</f>
        <v/>
      </c>
      <c r="Z85" s="5"/>
      <c r="AA85" s="5"/>
      <c r="AB85" s="5"/>
      <c r="AC85" s="5"/>
      <c r="AD85" s="5"/>
    </row>
    <row r="86" customFormat="false" ht="75" hidden="false" customHeight="true" outlineLevel="0" collapsed="false">
      <c r="A86" s="5" t="s">
        <v>5261</v>
      </c>
      <c r="B86" s="6" t="s">
        <v>5262</v>
      </c>
      <c r="C86" s="29" t="s">
        <v>58</v>
      </c>
      <c r="D86" s="5" t="s">
        <v>7417</v>
      </c>
      <c r="E86" s="5"/>
      <c r="F86" s="8"/>
      <c r="G86" s="8"/>
      <c r="H86" s="5"/>
      <c r="I86" s="5"/>
      <c r="J86" s="8"/>
      <c r="K86" s="8"/>
      <c r="L86" s="5"/>
      <c r="M86" s="8"/>
      <c r="N86" s="8"/>
      <c r="O86" s="8"/>
      <c r="P86" s="5"/>
      <c r="Q86" s="8"/>
      <c r="R86" s="8"/>
      <c r="S86" s="8"/>
      <c r="T86" s="8"/>
      <c r="U86" s="8"/>
      <c r="V86" s="8"/>
      <c r="W86" s="5" t="s">
        <v>4093</v>
      </c>
      <c r="X86" s="6"/>
      <c r="Y86" s="8" t="str">
        <f aca="false">IF(D86&lt;&gt;"No hacer",CONCATENATE(A86,"-",LEFT(C86),"-",IF(#REF!&lt;&gt;C86,1,RIGHT(#REF!)+1)),"")</f>
        <v/>
      </c>
      <c r="Z86" s="5"/>
      <c r="AA86" s="5"/>
      <c r="AB86" s="5"/>
      <c r="AC86" s="5"/>
      <c r="AD86" s="5"/>
    </row>
    <row r="87" customFormat="false" ht="75" hidden="false" customHeight="true" outlineLevel="0" collapsed="false">
      <c r="A87" s="5" t="s">
        <v>5275</v>
      </c>
      <c r="B87" s="6" t="s">
        <v>5276</v>
      </c>
      <c r="C87" s="29" t="s">
        <v>58</v>
      </c>
      <c r="D87" s="5" t="s">
        <v>7417</v>
      </c>
      <c r="E87" s="5"/>
      <c r="F87" s="8"/>
      <c r="G87" s="8"/>
      <c r="H87" s="5"/>
      <c r="I87" s="5"/>
      <c r="J87" s="8"/>
      <c r="K87" s="8"/>
      <c r="L87" s="5"/>
      <c r="M87" s="8"/>
      <c r="N87" s="8"/>
      <c r="O87" s="8"/>
      <c r="P87" s="5"/>
      <c r="Q87" s="8"/>
      <c r="R87" s="8"/>
      <c r="S87" s="8"/>
      <c r="T87" s="8"/>
      <c r="U87" s="8"/>
      <c r="V87" s="8"/>
      <c r="W87" s="5" t="s">
        <v>4093</v>
      </c>
      <c r="X87" s="6"/>
      <c r="Y87" s="8" t="str">
        <f aca="false">IF(D87&lt;&gt;"No hacer",CONCATENATE(A87,"-",LEFT(C87),"-",IF(#REF!&lt;&gt;C87,1,RIGHT(#REF!)+1)),"")</f>
        <v/>
      </c>
      <c r="Z87" s="5"/>
      <c r="AA87" s="5"/>
      <c r="AB87" s="5"/>
      <c r="AC87" s="5"/>
      <c r="AD87" s="5"/>
    </row>
    <row r="88" customFormat="false" ht="75" hidden="false" customHeight="true" outlineLevel="0" collapsed="false">
      <c r="A88" s="5" t="s">
        <v>5289</v>
      </c>
      <c r="B88" s="6" t="s">
        <v>5290</v>
      </c>
      <c r="C88" s="29" t="s">
        <v>58</v>
      </c>
      <c r="D88" s="5" t="s">
        <v>7417</v>
      </c>
      <c r="E88" s="5"/>
      <c r="F88" s="8"/>
      <c r="G88" s="8"/>
      <c r="H88" s="5"/>
      <c r="I88" s="5"/>
      <c r="J88" s="8"/>
      <c r="K88" s="8"/>
      <c r="L88" s="5"/>
      <c r="M88" s="8"/>
      <c r="N88" s="8"/>
      <c r="O88" s="8"/>
      <c r="P88" s="5"/>
      <c r="Q88" s="8"/>
      <c r="R88" s="8"/>
      <c r="S88" s="8"/>
      <c r="T88" s="8"/>
      <c r="U88" s="8"/>
      <c r="V88" s="8"/>
      <c r="W88" s="5" t="s">
        <v>4093</v>
      </c>
      <c r="X88" s="6"/>
      <c r="Y88" s="8" t="str">
        <f aca="false">IF(D88&lt;&gt;"No hacer",CONCATENATE(A88,"-",LEFT(C88),"-",IF(#REF!&lt;&gt;C88,1,RIGHT(#REF!)+1)),"")</f>
        <v/>
      </c>
      <c r="Z88" s="5"/>
      <c r="AA88" s="5"/>
      <c r="AB88" s="5"/>
      <c r="AC88" s="5"/>
      <c r="AD88" s="5"/>
    </row>
    <row r="89" customFormat="false" ht="75" hidden="false" customHeight="true" outlineLevel="0" collapsed="false">
      <c r="A89" s="5" t="s">
        <v>5304</v>
      </c>
      <c r="B89" s="6" t="s">
        <v>5305</v>
      </c>
      <c r="C89" s="29" t="s">
        <v>58</v>
      </c>
      <c r="D89" s="5" t="s">
        <v>7417</v>
      </c>
      <c r="E89" s="5"/>
      <c r="F89" s="8"/>
      <c r="G89" s="8"/>
      <c r="H89" s="5"/>
      <c r="I89" s="5"/>
      <c r="J89" s="8"/>
      <c r="K89" s="8"/>
      <c r="L89" s="5"/>
      <c r="M89" s="8"/>
      <c r="N89" s="8"/>
      <c r="O89" s="8"/>
      <c r="P89" s="5"/>
      <c r="Q89" s="8"/>
      <c r="R89" s="8"/>
      <c r="S89" s="8"/>
      <c r="T89" s="8"/>
      <c r="U89" s="8"/>
      <c r="V89" s="8"/>
      <c r="W89" s="5" t="s">
        <v>4093</v>
      </c>
      <c r="X89" s="6"/>
      <c r="Y89" s="8" t="str">
        <f aca="false">IF(D89&lt;&gt;"No hacer",CONCATENATE(A89,"-",LEFT(C89),"-",IF(#REF!&lt;&gt;C89,1,RIGHT(#REF!)+1)),"")</f>
        <v/>
      </c>
      <c r="Z89" s="5"/>
      <c r="AA89" s="5"/>
      <c r="AB89" s="5"/>
      <c r="AC89" s="5"/>
      <c r="AD89" s="5"/>
    </row>
    <row r="90" customFormat="false" ht="75" hidden="false" customHeight="true" outlineLevel="0" collapsed="false">
      <c r="A90" s="5" t="s">
        <v>5319</v>
      </c>
      <c r="B90" s="6" t="s">
        <v>5320</v>
      </c>
      <c r="C90" s="29" t="s">
        <v>58</v>
      </c>
      <c r="D90" s="5" t="s">
        <v>7417</v>
      </c>
      <c r="E90" s="5"/>
      <c r="F90" s="8"/>
      <c r="G90" s="8"/>
      <c r="H90" s="5"/>
      <c r="I90" s="5"/>
      <c r="J90" s="8"/>
      <c r="K90" s="8"/>
      <c r="L90" s="5"/>
      <c r="M90" s="8"/>
      <c r="N90" s="8"/>
      <c r="O90" s="8"/>
      <c r="P90" s="5"/>
      <c r="Q90" s="8"/>
      <c r="R90" s="8"/>
      <c r="S90" s="8"/>
      <c r="T90" s="8"/>
      <c r="U90" s="8"/>
      <c r="V90" s="8"/>
      <c r="W90" s="5" t="s">
        <v>4093</v>
      </c>
      <c r="X90" s="6"/>
      <c r="Y90" s="8" t="str">
        <f aca="false">IF(D90&lt;&gt;"No hacer",CONCATENATE(A90,"-",LEFT(C90),"-",IF(#REF!&lt;&gt;C90,1,RIGHT(#REF!)+1)),"")</f>
        <v/>
      </c>
      <c r="Z90" s="5"/>
      <c r="AA90" s="5"/>
      <c r="AB90" s="5"/>
      <c r="AC90" s="5"/>
      <c r="AD90" s="5"/>
    </row>
    <row r="91" customFormat="false" ht="75" hidden="false" customHeight="true" outlineLevel="0" collapsed="false">
      <c r="A91" s="5" t="s">
        <v>5429</v>
      </c>
      <c r="B91" s="6" t="s">
        <v>5430</v>
      </c>
      <c r="C91" s="29" t="s">
        <v>58</v>
      </c>
      <c r="D91" s="5" t="s">
        <v>7417</v>
      </c>
      <c r="E91" s="5"/>
      <c r="F91" s="8"/>
      <c r="G91" s="8"/>
      <c r="H91" s="5"/>
      <c r="I91" s="5"/>
      <c r="J91" s="8"/>
      <c r="K91" s="8"/>
      <c r="L91" s="5"/>
      <c r="M91" s="8"/>
      <c r="N91" s="8"/>
      <c r="O91" s="8"/>
      <c r="P91" s="5"/>
      <c r="Q91" s="8"/>
      <c r="R91" s="8"/>
      <c r="S91" s="8"/>
      <c r="T91" s="8"/>
      <c r="U91" s="8"/>
      <c r="V91" s="8"/>
      <c r="W91" s="5" t="s">
        <v>4093</v>
      </c>
      <c r="X91" s="6"/>
      <c r="Y91" s="8" t="str">
        <f aca="false">IF(D91&lt;&gt;"No hacer",CONCATENATE(A91,"-",LEFT(C91),"-",IF(#REF!&lt;&gt;C91,1,RIGHT(#REF!)+1)),"")</f>
        <v/>
      </c>
      <c r="Z91" s="5"/>
      <c r="AA91" s="5"/>
      <c r="AB91" s="5"/>
      <c r="AC91" s="5"/>
      <c r="AD91" s="5"/>
    </row>
    <row r="92" customFormat="false" ht="75" hidden="false" customHeight="true" outlineLevel="0" collapsed="false">
      <c r="A92" s="5" t="s">
        <v>5791</v>
      </c>
      <c r="B92" s="6" t="s">
        <v>5792</v>
      </c>
      <c r="C92" s="29" t="s">
        <v>58</v>
      </c>
      <c r="D92" s="5" t="s">
        <v>7417</v>
      </c>
      <c r="E92" s="5"/>
      <c r="F92" s="8"/>
      <c r="G92" s="8"/>
      <c r="H92" s="5"/>
      <c r="I92" s="5"/>
      <c r="J92" s="8"/>
      <c r="K92" s="8"/>
      <c r="L92" s="5"/>
      <c r="M92" s="8"/>
      <c r="N92" s="8"/>
      <c r="O92" s="8"/>
      <c r="P92" s="5"/>
      <c r="Q92" s="8"/>
      <c r="R92" s="8"/>
      <c r="S92" s="8"/>
      <c r="T92" s="8"/>
      <c r="U92" s="8"/>
      <c r="V92" s="8"/>
      <c r="W92" s="5" t="s">
        <v>4093</v>
      </c>
      <c r="X92" s="6"/>
      <c r="Y92" s="8" t="str">
        <f aca="false">IF(D92&lt;&gt;"No hacer",CONCATENATE(A92,"-",LEFT(C92),"-",IF(#REF!&lt;&gt;C92,1,RIGHT(#REF!)+1)),"")</f>
        <v/>
      </c>
      <c r="Z92" s="5"/>
      <c r="AA92" s="5"/>
      <c r="AB92" s="5"/>
      <c r="AC92" s="5"/>
      <c r="AD92" s="5"/>
    </row>
    <row r="93" customFormat="false" ht="75" hidden="false" customHeight="true" outlineLevel="0" collapsed="false">
      <c r="A93" s="5" t="s">
        <v>7463</v>
      </c>
      <c r="B93" s="6" t="s">
        <v>7464</v>
      </c>
      <c r="C93" s="39" t="s">
        <v>34</v>
      </c>
      <c r="D93" s="5" t="s">
        <v>7417</v>
      </c>
      <c r="E93" s="5"/>
      <c r="F93" s="8" t="s">
        <v>7465</v>
      </c>
      <c r="G93" s="8"/>
      <c r="H93" s="5"/>
      <c r="I93" s="5"/>
      <c r="J93" s="8"/>
      <c r="K93" s="6"/>
      <c r="L93" s="5"/>
      <c r="M93" s="8"/>
      <c r="N93" s="8"/>
      <c r="O93" s="8"/>
      <c r="P93" s="5"/>
      <c r="Q93" s="8"/>
      <c r="R93" s="8"/>
      <c r="S93" s="8"/>
      <c r="T93" s="8"/>
      <c r="U93" s="8"/>
      <c r="V93" s="8"/>
      <c r="W93" s="5" t="s">
        <v>4093</v>
      </c>
      <c r="X93" s="6"/>
      <c r="Y93" s="8" t="str">
        <f aca="false">IF(D93&lt;&gt;"No hacer",CONCATENATE(A93,"-",LEFT(C93),"-",IF(#REF!&lt;&gt;C93,1,RIGHT(#REF!)+1)),"")</f>
        <v/>
      </c>
      <c r="Z93" s="5" t="s">
        <v>7466</v>
      </c>
      <c r="AA93" s="5" t="s">
        <v>351</v>
      </c>
      <c r="AB93" s="5"/>
      <c r="AC93" s="5"/>
      <c r="AD93" s="5"/>
    </row>
    <row r="94" customFormat="false" ht="75" hidden="false" customHeight="true" outlineLevel="0" collapsed="false">
      <c r="A94" s="5" t="s">
        <v>7463</v>
      </c>
      <c r="B94" s="6" t="s">
        <v>7464</v>
      </c>
      <c r="C94" s="38" t="s">
        <v>48</v>
      </c>
      <c r="D94" s="5" t="s">
        <v>7417</v>
      </c>
      <c r="E94" s="5"/>
      <c r="F94" s="8" t="s">
        <v>7465</v>
      </c>
      <c r="G94" s="8"/>
      <c r="H94" s="5"/>
      <c r="I94" s="5"/>
      <c r="J94" s="8"/>
      <c r="K94" s="8"/>
      <c r="L94" s="5"/>
      <c r="M94" s="8"/>
      <c r="N94" s="8"/>
      <c r="O94" s="8"/>
      <c r="P94" s="5"/>
      <c r="Q94" s="8"/>
      <c r="R94" s="8"/>
      <c r="S94" s="8"/>
      <c r="T94" s="8"/>
      <c r="U94" s="8"/>
      <c r="V94" s="8"/>
      <c r="W94" s="5" t="s">
        <v>4093</v>
      </c>
      <c r="X94" s="6"/>
      <c r="Y94" s="8" t="str">
        <f aca="false">IF(D94&lt;&gt;"No hacer",CONCATENATE(A94,"-",LEFT(C94),"-",IF(C93&lt;&gt;C94,1,RIGHT(Y93)+1)),"")</f>
        <v/>
      </c>
      <c r="Z94" s="5" t="s">
        <v>7466</v>
      </c>
      <c r="AA94" s="5" t="s">
        <v>351</v>
      </c>
      <c r="AB94" s="5"/>
      <c r="AC94" s="5"/>
      <c r="AD94" s="5"/>
    </row>
    <row r="95" customFormat="false" ht="75" hidden="false" customHeight="true" outlineLevel="0" collapsed="false">
      <c r="A95" s="5" t="s">
        <v>7463</v>
      </c>
      <c r="B95" s="6" t="s">
        <v>7464</v>
      </c>
      <c r="C95" s="29" t="s">
        <v>58</v>
      </c>
      <c r="D95" s="5" t="s">
        <v>7417</v>
      </c>
      <c r="E95" s="5"/>
      <c r="F95" s="8" t="s">
        <v>7465</v>
      </c>
      <c r="G95" s="8"/>
      <c r="H95" s="5"/>
      <c r="I95" s="5"/>
      <c r="J95" s="8"/>
      <c r="K95" s="8"/>
      <c r="L95" s="5"/>
      <c r="M95" s="8"/>
      <c r="N95" s="8"/>
      <c r="O95" s="8"/>
      <c r="P95" s="5"/>
      <c r="Q95" s="8"/>
      <c r="R95" s="8"/>
      <c r="S95" s="8"/>
      <c r="T95" s="8"/>
      <c r="U95" s="8"/>
      <c r="V95" s="8"/>
      <c r="W95" s="5" t="s">
        <v>4093</v>
      </c>
      <c r="X95" s="6"/>
      <c r="Y95" s="8" t="str">
        <f aca="false">IF(D95&lt;&gt;"No hacer",CONCATENATE(A95,"-",LEFT(C95),"-",IF(C94&lt;&gt;C95,1,RIGHT(Y94)+1)),"")</f>
        <v/>
      </c>
      <c r="Z95" s="5" t="s">
        <v>7466</v>
      </c>
      <c r="AA95" s="5" t="s">
        <v>351</v>
      </c>
      <c r="AB95" s="5"/>
      <c r="AC95" s="5"/>
      <c r="AD95" s="5"/>
    </row>
    <row r="96" customFormat="false" ht="75" hidden="false" customHeight="true" outlineLevel="0" collapsed="false">
      <c r="A96" s="40" t="s">
        <v>6403</v>
      </c>
      <c r="B96" s="6" t="s">
        <v>6404</v>
      </c>
      <c r="C96" s="29" t="s">
        <v>58</v>
      </c>
      <c r="D96" s="5" t="s">
        <v>7417</v>
      </c>
      <c r="E96" s="5"/>
      <c r="F96" s="8"/>
      <c r="G96" s="8"/>
      <c r="H96" s="5"/>
      <c r="I96" s="5"/>
      <c r="J96" s="8"/>
      <c r="K96" s="8"/>
      <c r="L96" s="5"/>
      <c r="M96" s="8"/>
      <c r="N96" s="8"/>
      <c r="O96" s="8"/>
      <c r="P96" s="5"/>
      <c r="Q96" s="8"/>
      <c r="R96" s="8"/>
      <c r="S96" s="8"/>
      <c r="T96" s="8"/>
      <c r="U96" s="8"/>
      <c r="V96" s="8"/>
      <c r="W96" s="5" t="s">
        <v>4093</v>
      </c>
      <c r="X96" s="6"/>
      <c r="Y96" s="8" t="str">
        <f aca="false">IF(D96&lt;&gt;"No hacer",CONCATENATE(A96,"-",LEFT(C96),"-",IF(#REF!&lt;&gt;C96,1,RIGHT(#REF!)+1)),"")</f>
        <v/>
      </c>
      <c r="Z96" s="5" t="s">
        <v>7467</v>
      </c>
      <c r="AA96" s="5"/>
      <c r="AB96" s="5"/>
      <c r="AC96" s="5"/>
      <c r="AD96" s="5"/>
    </row>
    <row r="97" customFormat="false" ht="75" hidden="false" customHeight="true" outlineLevel="0" collapsed="false">
      <c r="A97" s="40" t="s">
        <v>6423</v>
      </c>
      <c r="B97" s="6" t="s">
        <v>6424</v>
      </c>
      <c r="C97" s="29" t="s">
        <v>58</v>
      </c>
      <c r="D97" s="5" t="s">
        <v>7417</v>
      </c>
      <c r="E97" s="5"/>
      <c r="F97" s="8"/>
      <c r="G97" s="8"/>
      <c r="H97" s="5"/>
      <c r="I97" s="5"/>
      <c r="J97" s="8"/>
      <c r="K97" s="8"/>
      <c r="L97" s="5"/>
      <c r="M97" s="8"/>
      <c r="N97" s="8"/>
      <c r="O97" s="8"/>
      <c r="P97" s="5"/>
      <c r="Q97" s="8"/>
      <c r="R97" s="8"/>
      <c r="S97" s="8"/>
      <c r="T97" s="8"/>
      <c r="U97" s="8"/>
      <c r="V97" s="8"/>
      <c r="W97" s="5" t="s">
        <v>4093</v>
      </c>
      <c r="X97" s="6"/>
      <c r="Y97" s="8" t="str">
        <f aca="false">IF(D97&lt;&gt;"No hacer",CONCATENATE(A97,"-",LEFT(C97),"-",IF(#REF!&lt;&gt;C97,1,RIGHT(#REF!)+1)),"")</f>
        <v/>
      </c>
      <c r="Z97" s="5" t="s">
        <v>7468</v>
      </c>
      <c r="AA97" s="5"/>
      <c r="AB97" s="5"/>
      <c r="AC97" s="5"/>
      <c r="AD97" s="5"/>
    </row>
    <row r="98" customFormat="false" ht="75" hidden="false" customHeight="true" outlineLevel="0" collapsed="false">
      <c r="A98" s="40" t="s">
        <v>6506</v>
      </c>
      <c r="B98" s="6" t="s">
        <v>6507</v>
      </c>
      <c r="C98" s="29" t="s">
        <v>58</v>
      </c>
      <c r="D98" s="5" t="s">
        <v>7417</v>
      </c>
      <c r="E98" s="5"/>
      <c r="F98" s="8"/>
      <c r="G98" s="8"/>
      <c r="H98" s="5"/>
      <c r="I98" s="5"/>
      <c r="J98" s="8"/>
      <c r="K98" s="8"/>
      <c r="L98" s="5"/>
      <c r="M98" s="8"/>
      <c r="N98" s="8"/>
      <c r="O98" s="8"/>
      <c r="P98" s="5"/>
      <c r="Q98" s="8"/>
      <c r="R98" s="8"/>
      <c r="S98" s="8"/>
      <c r="T98" s="8"/>
      <c r="U98" s="8"/>
      <c r="V98" s="8"/>
      <c r="W98" s="5" t="s">
        <v>4093</v>
      </c>
      <c r="X98" s="6"/>
      <c r="Y98" s="8" t="str">
        <f aca="false">IF(D98&lt;&gt;"No hacer",CONCATENATE(A98,"-",LEFT(C98),"-",IF(#REF!&lt;&gt;C98,1,RIGHT(#REF!)+1)),"")</f>
        <v/>
      </c>
      <c r="Z98" s="5" t="s">
        <v>7469</v>
      </c>
      <c r="AA98" s="5"/>
      <c r="AB98" s="5"/>
      <c r="AC98" s="5"/>
      <c r="AD98" s="5"/>
    </row>
    <row r="99" customFormat="false" ht="75" hidden="false" customHeight="true" outlineLevel="0" collapsed="false">
      <c r="A99" s="5" t="s">
        <v>6563</v>
      </c>
      <c r="B99" s="6" t="s">
        <v>6564</v>
      </c>
      <c r="C99" s="29" t="s">
        <v>58</v>
      </c>
      <c r="D99" s="5" t="s">
        <v>7417</v>
      </c>
      <c r="E99" s="5"/>
      <c r="F99" s="8"/>
      <c r="G99" s="8"/>
      <c r="H99" s="5"/>
      <c r="I99" s="5"/>
      <c r="J99" s="8"/>
      <c r="K99" s="8"/>
      <c r="L99" s="5"/>
      <c r="M99" s="8"/>
      <c r="N99" s="8"/>
      <c r="O99" s="8"/>
      <c r="P99" s="5"/>
      <c r="Q99" s="8"/>
      <c r="R99" s="8"/>
      <c r="S99" s="8"/>
      <c r="T99" s="8"/>
      <c r="U99" s="8"/>
      <c r="V99" s="8"/>
      <c r="W99" s="5" t="s">
        <v>4093</v>
      </c>
      <c r="X99" s="6"/>
      <c r="Y99" s="8" t="str">
        <f aca="false">IF(D99&lt;&gt;"No hacer",CONCATENATE(A99,"-",LEFT(C99),"-",IF(#REF!&lt;&gt;C99,1,RIGHT(#REF!)+1)),"")</f>
        <v/>
      </c>
      <c r="Z99" s="5" t="s">
        <v>7470</v>
      </c>
      <c r="AA99" s="5"/>
      <c r="AB99" s="5"/>
      <c r="AC99" s="5"/>
      <c r="AD99" s="5"/>
    </row>
    <row r="100" customFormat="false" ht="75" hidden="false" customHeight="true" outlineLevel="0" collapsed="false">
      <c r="A100" s="5" t="s">
        <v>6713</v>
      </c>
      <c r="B100" s="6" t="s">
        <v>6714</v>
      </c>
      <c r="C100" s="29" t="s">
        <v>58</v>
      </c>
      <c r="D100" s="5" t="s">
        <v>7417</v>
      </c>
      <c r="E100" s="5"/>
      <c r="F100" s="8"/>
      <c r="G100" s="8"/>
      <c r="H100" s="5"/>
      <c r="I100" s="5"/>
      <c r="J100" s="8"/>
      <c r="K100" s="8"/>
      <c r="L100" s="5"/>
      <c r="M100" s="8"/>
      <c r="N100" s="8"/>
      <c r="O100" s="8"/>
      <c r="P100" s="5"/>
      <c r="Q100" s="8"/>
      <c r="R100" s="8"/>
      <c r="S100" s="8"/>
      <c r="T100" s="8"/>
      <c r="U100" s="8"/>
      <c r="V100" s="8"/>
      <c r="W100" s="5" t="s">
        <v>4093</v>
      </c>
      <c r="X100" s="6"/>
      <c r="Y100" s="8" t="str">
        <f aca="false">IF(D100&lt;&gt;"No hacer",CONCATENATE(A100,"-",LEFT(C100),"-",IF(#REF!&lt;&gt;C100,1,RIGHT(#REF!)+1)),"")</f>
        <v/>
      </c>
      <c r="Z100" s="5" t="s">
        <v>7470</v>
      </c>
      <c r="AA100" s="5"/>
      <c r="AB100" s="5"/>
      <c r="AC100" s="5"/>
      <c r="AD100" s="5"/>
    </row>
    <row r="101" customFormat="false" ht="75" hidden="false" customHeight="true" outlineLevel="0" collapsed="false">
      <c r="A101" s="5" t="s">
        <v>7471</v>
      </c>
      <c r="B101" s="6" t="s">
        <v>7472</v>
      </c>
      <c r="C101" s="39" t="s">
        <v>34</v>
      </c>
      <c r="D101" s="19" t="s">
        <v>7417</v>
      </c>
      <c r="E101" s="19"/>
      <c r="F101" s="6"/>
      <c r="G101" s="6"/>
      <c r="H101" s="6"/>
      <c r="I101" s="6"/>
      <c r="J101" s="6"/>
      <c r="K101" s="6"/>
      <c r="L101" s="5"/>
      <c r="M101" s="8"/>
      <c r="N101" s="6"/>
      <c r="O101" s="8"/>
      <c r="P101" s="5"/>
      <c r="Q101" s="8"/>
      <c r="R101" s="8"/>
      <c r="S101" s="8"/>
      <c r="T101" s="8"/>
      <c r="U101" s="8"/>
      <c r="V101" s="8"/>
      <c r="W101" s="5" t="s">
        <v>4093</v>
      </c>
      <c r="X101" s="6"/>
      <c r="Y101" s="8" t="str">
        <f aca="false">IF(D101&lt;&gt;"No hacer",CONCATENATE(A101,"-",LEFT(C101),"-",IF(#REF!&lt;&gt;C101,1,RIGHT(#REF!)+1)),"")</f>
        <v/>
      </c>
      <c r="Z101" s="5" t="s">
        <v>7473</v>
      </c>
      <c r="AA101" s="5"/>
      <c r="AB101" s="5"/>
      <c r="AC101" s="5"/>
      <c r="AD101" s="5"/>
    </row>
    <row r="102" customFormat="false" ht="75" hidden="false" customHeight="true" outlineLevel="0" collapsed="false">
      <c r="A102" s="5" t="s">
        <v>7471</v>
      </c>
      <c r="B102" s="6" t="s">
        <v>7472</v>
      </c>
      <c r="C102" s="38" t="s">
        <v>48</v>
      </c>
      <c r="D102" s="19" t="s">
        <v>7417</v>
      </c>
      <c r="E102" s="19"/>
      <c r="F102" s="8"/>
      <c r="G102" s="8"/>
      <c r="H102" s="5"/>
      <c r="I102" s="5"/>
      <c r="J102" s="8"/>
      <c r="K102" s="8"/>
      <c r="L102" s="5"/>
      <c r="M102" s="8"/>
      <c r="N102" s="8"/>
      <c r="O102" s="8"/>
      <c r="P102" s="5"/>
      <c r="Q102" s="8"/>
      <c r="R102" s="8"/>
      <c r="S102" s="8"/>
      <c r="T102" s="8"/>
      <c r="U102" s="8"/>
      <c r="V102" s="8"/>
      <c r="W102" s="5" t="s">
        <v>4093</v>
      </c>
      <c r="X102" s="6"/>
      <c r="Y102" s="8" t="str">
        <f aca="false">IF(D102&lt;&gt;"No hacer",CONCATENATE(A102,"-",LEFT(C102),"-",IF(C101&lt;&gt;C102,1,RIGHT(Y101)+1)),"")</f>
        <v/>
      </c>
      <c r="Z102" s="5" t="s">
        <v>7473</v>
      </c>
      <c r="AA102" s="5"/>
      <c r="AB102" s="5"/>
      <c r="AC102" s="5"/>
      <c r="AD102" s="5"/>
    </row>
    <row r="103" customFormat="false" ht="75" hidden="false" customHeight="true" outlineLevel="0" collapsed="false">
      <c r="A103" s="5" t="s">
        <v>7471</v>
      </c>
      <c r="B103" s="6" t="s">
        <v>7472</v>
      </c>
      <c r="C103" s="29" t="s">
        <v>58</v>
      </c>
      <c r="D103" s="19" t="s">
        <v>7417</v>
      </c>
      <c r="E103" s="19"/>
      <c r="F103" s="8"/>
      <c r="G103" s="8"/>
      <c r="H103" s="5"/>
      <c r="I103" s="5"/>
      <c r="J103" s="8"/>
      <c r="K103" s="8"/>
      <c r="L103" s="5"/>
      <c r="M103" s="8"/>
      <c r="N103" s="8"/>
      <c r="O103" s="8"/>
      <c r="P103" s="5"/>
      <c r="Q103" s="8"/>
      <c r="R103" s="8"/>
      <c r="S103" s="8"/>
      <c r="T103" s="8"/>
      <c r="U103" s="8"/>
      <c r="V103" s="8"/>
      <c r="W103" s="5" t="s">
        <v>4093</v>
      </c>
      <c r="X103" s="6"/>
      <c r="Y103" s="8" t="str">
        <f aca="false">IF(D103&lt;&gt;"No hacer",CONCATENATE(A103,"-",LEFT(C103),"-",IF(C102&lt;&gt;C103,1,RIGHT(Y102)+1)),"")</f>
        <v/>
      </c>
      <c r="Z103" s="5" t="s">
        <v>7473</v>
      </c>
      <c r="AA103" s="5"/>
      <c r="AB103" s="5"/>
      <c r="AC103" s="5"/>
      <c r="AD103" s="5"/>
    </row>
  </sheetData>
  <conditionalFormatting sqref="C1:C103">
    <cfRule type="cellIs" priority="2" operator="equal" aboveAverage="0" equalAverage="0" bottom="0" percent="0" rank="0" text="" dxfId="15">
      <formula>"Identificar"</formula>
    </cfRule>
  </conditionalFormatting>
  <conditionalFormatting sqref="C1:C103">
    <cfRule type="cellIs" priority="3" operator="equal" aboveAverage="0" equalAverage="0" bottom="0" percent="0" rank="0" text="" dxfId="16">
      <formula>"Evocar"</formula>
    </cfRule>
  </conditionalFormatting>
  <conditionalFormatting sqref="C1:C103">
    <cfRule type="cellIs" priority="4" operator="equal" aboveAverage="0" equalAverage="0" bottom="0" percent="0" rank="0" text="" dxfId="17">
      <formula>"Aplicar"</formula>
    </cfRule>
  </conditionalFormatting>
  <conditionalFormatting sqref="D1:D103">
    <cfRule type="cellIs" priority="5" operator="equal" aboveAverage="0" equalAverage="0" bottom="0" percent="0" rank="0" text="" dxfId="28">
      <formula>"Problema técnico"</formula>
    </cfRule>
  </conditionalFormatting>
  <conditionalFormatting sqref="D1:D103">
    <cfRule type="cellIs" priority="6" operator="equal" aboveAverage="0" equalAverage="0" bottom="0" percent="0" rank="0" text="" dxfId="18">
      <formula>"JSON revisado"</formula>
    </cfRule>
  </conditionalFormatting>
  <conditionalFormatting sqref="D1:D103">
    <cfRule type="cellIs" priority="7" operator="equal" aboveAverage="0" equalAverage="0" bottom="0" percent="0" rank="0" text="" dxfId="29">
      <formula>"OK TE+hint"</formula>
    </cfRule>
  </conditionalFormatting>
  <conditionalFormatting sqref="D1:D103">
    <cfRule type="cellIs" priority="8" operator="equal" aboveAverage="0" equalAverage="0" bottom="0" percent="0" rank="0" text="" dxfId="19">
      <formula>"JSON+TE+hint"</formula>
    </cfRule>
  </conditionalFormatting>
  <conditionalFormatting sqref="D1:D103">
    <cfRule type="cellIs" priority="9" operator="equal" aboveAverage="0" equalAverage="0" bottom="0" percent="0" rank="0" text="" dxfId="20">
      <formula>"Ortografía+cast"</formula>
    </cfRule>
  </conditionalFormatting>
  <conditionalFormatting sqref="D1:D103">
    <cfRule type="cellIs" priority="10" operator="equal" aboveAverage="0" equalAverage="0" bottom="0" percent="0" rank="0" text="" dxfId="21">
      <formula>"Técnico"</formula>
    </cfRule>
  </conditionalFormatting>
  <conditionalFormatting sqref="D1:D103">
    <cfRule type="cellIs" priority="11" operator="equal" aboveAverage="0" equalAverage="0" bottom="0" percent="0" rank="0" text="" dxfId="30">
      <formula>"JSON base"</formula>
    </cfRule>
  </conditionalFormatting>
  <conditionalFormatting sqref="D1:D103">
    <cfRule type="cellIs" priority="12" operator="equal" aboveAverage="0" equalAverage="0" bottom="0" percent="0" rank="0" text="" dxfId="23">
      <formula>"No hacer"</formula>
    </cfRule>
  </conditionalFormatting>
  <conditionalFormatting sqref="E1:E103">
    <cfRule type="cellIs" priority="13" operator="equal" aboveAverage="0" equalAverage="0" bottom="0" percent="0" rank="0" text="" dxfId="24">
      <formula>"Sí"</formula>
    </cfRule>
  </conditionalFormatting>
  <conditionalFormatting sqref="E1:E103">
    <cfRule type="cellIs" priority="14" operator="equal" aboveAverage="0" equalAverage="0" bottom="0" percent="0" rank="0" text="" dxfId="25">
      <formula>"No"</formula>
    </cfRule>
  </conditionalFormatting>
  <conditionalFormatting sqref="D1:D103">
    <cfRule type="cellIs" priority="15" operator="equal" aboveAverage="0" equalAverage="0" bottom="0" percent="0" rank="0" text="" dxfId="31">
      <formula>"Pendiente de OK TE+hint"</formula>
    </cfRule>
  </conditionalFormatting>
  <dataValidations count="2">
    <dataValidation allowBlank="true" errorStyle="stop" operator="between" showDropDown="false" showErrorMessage="false" showInputMessage="false" sqref="E2:E103 H2:H59 I60 H61:H100 H102:H103" type="list">
      <formula1>"Sí,No"</formula1>
      <formula2>0</formula2>
    </dataValidation>
    <dataValidation allowBlank="true" errorStyle="stop" operator="between" showDropDown="false" showErrorMessage="false" showInputMessage="false" sqref="D2:D103" type="list">
      <formula1>"No hacer,Ortografía+cast,Técnico,JSON base,Pendiente de OK TE+hint,OK TE+hint,JSON+TE+hint,JSON revisado,Problema técnico"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8.88"/>
    <col collapsed="false" customWidth="false" hidden="true" outlineLevel="0" max="5" min="3" style="0" width="12.63"/>
    <col collapsed="false" customWidth="true" hidden="false" outlineLevel="0" max="6" min="6" style="0" width="18.88"/>
    <col collapsed="false" customWidth="true" hidden="false" outlineLevel="0" max="8" min="8" style="0" width="25.74"/>
    <col collapsed="false" customWidth="true" hidden="false" outlineLevel="0" max="10" min="10" style="0" width="14.38"/>
    <col collapsed="false" customWidth="true" hidden="true" outlineLevel="0" max="11" min="11" style="0" width="17.13"/>
    <col collapsed="false" customWidth="true" hidden="false" outlineLevel="0" max="12" min="12" style="0" width="30.5"/>
    <col collapsed="false" customWidth="true" hidden="false" outlineLevel="0" max="13" min="13" style="0" width="18.88"/>
  </cols>
  <sheetData>
    <row r="1" customFormat="false" ht="15.75" hidden="false" customHeight="false" outlineLevel="0" collapsed="false">
      <c r="A1" s="1" t="s">
        <v>7474</v>
      </c>
      <c r="B1" s="1" t="s">
        <v>1</v>
      </c>
      <c r="C1" s="1" t="s">
        <v>7475</v>
      </c>
      <c r="D1" s="1" t="s">
        <v>7476</v>
      </c>
      <c r="E1" s="1" t="s">
        <v>7477</v>
      </c>
      <c r="F1" s="1" t="s">
        <v>7478</v>
      </c>
      <c r="G1" s="1" t="s">
        <v>7479</v>
      </c>
      <c r="H1" s="1" t="s">
        <v>7480</v>
      </c>
      <c r="I1" s="41" t="s">
        <v>3</v>
      </c>
      <c r="J1" s="42" t="s">
        <v>7481</v>
      </c>
      <c r="K1" s="42" t="s">
        <v>7482</v>
      </c>
      <c r="L1" s="43" t="s">
        <v>7483</v>
      </c>
      <c r="M1" s="3" t="s">
        <v>7484</v>
      </c>
      <c r="N1" s="44" t="str">
        <f aca="false">CONCATENATE("Pendiente de dibujar: ",COUNTIF(I:I,"=Pendiente de dibujar"))</f>
        <v>Pendiente de dibujar: 0</v>
      </c>
      <c r="O1" s="45" t="str">
        <f aca="false">CONCATENATE("Pendiente de revisar: ",COUNTIF(I:I,"=Pendiente de revisar"))</f>
        <v>Pendiente de revisar: 0</v>
      </c>
      <c r="P1" s="46" t="str">
        <f aca="false">CONCATENATE("Pendiente de corrección: ",COUNTIF(I:I,"=Pendiente de corrección"))</f>
        <v>Pendiente de corrección: 0</v>
      </c>
      <c r="Q1" s="47" t="str">
        <f aca="false">CONCATENATE("OK: ",COUNTIF(I:I,"=OK"))</f>
        <v>OK: 517</v>
      </c>
      <c r="R1" s="48" t="s">
        <v>7485</v>
      </c>
      <c r="S1" s="40"/>
      <c r="T1" s="40"/>
      <c r="U1" s="40"/>
      <c r="V1" s="40"/>
      <c r="W1" s="40"/>
      <c r="X1" s="40"/>
      <c r="Y1" s="40"/>
      <c r="Z1" s="40"/>
    </row>
    <row r="2" customFormat="false" ht="15.75" hidden="false" customHeight="false" outlineLevel="0" collapsed="false">
      <c r="A2" s="5" t="s">
        <v>7486</v>
      </c>
      <c r="B2" s="5" t="s">
        <v>7487</v>
      </c>
      <c r="C2" s="5"/>
      <c r="D2" s="5" t="s">
        <v>7488</v>
      </c>
      <c r="E2" s="5" t="s">
        <v>38</v>
      </c>
      <c r="F2" s="8" t="s">
        <v>7489</v>
      </c>
      <c r="G2" s="5"/>
      <c r="H2" s="8"/>
      <c r="I2" s="49" t="s">
        <v>7490</v>
      </c>
      <c r="J2" s="5" t="s">
        <v>7491</v>
      </c>
      <c r="K2" s="50" t="s">
        <v>7492</v>
      </c>
      <c r="L2" s="51"/>
      <c r="M2" s="52" t="s">
        <v>7493</v>
      </c>
      <c r="N2" s="53"/>
      <c r="O2" s="53"/>
      <c r="P2" s="53"/>
      <c r="Q2" s="53"/>
      <c r="R2" s="53"/>
      <c r="S2" s="53"/>
      <c r="T2" s="53"/>
      <c r="U2" s="53"/>
      <c r="V2" s="53"/>
      <c r="W2" s="53"/>
      <c r="X2" s="53"/>
      <c r="Y2" s="53"/>
      <c r="Z2" s="53"/>
    </row>
    <row r="3" customFormat="false" ht="15.75" hidden="false" customHeight="false" outlineLevel="0" collapsed="false">
      <c r="A3" s="5" t="s">
        <v>7494</v>
      </c>
      <c r="B3" s="11" t="s">
        <v>7495</v>
      </c>
      <c r="C3" s="5"/>
      <c r="D3" s="5" t="s">
        <v>7496</v>
      </c>
      <c r="E3" s="5" t="s">
        <v>38</v>
      </c>
      <c r="F3" s="8" t="s">
        <v>7497</v>
      </c>
      <c r="G3" s="5"/>
      <c r="H3" s="8" t="s">
        <v>7498</v>
      </c>
      <c r="I3" s="49" t="s">
        <v>7490</v>
      </c>
      <c r="J3" s="5" t="s">
        <v>7499</v>
      </c>
      <c r="K3" s="50" t="s">
        <v>7500</v>
      </c>
      <c r="L3" s="51"/>
      <c r="M3" s="52" t="s">
        <v>7501</v>
      </c>
      <c r="N3" s="53"/>
      <c r="O3" s="53"/>
      <c r="P3" s="53"/>
      <c r="Q3" s="53"/>
      <c r="R3" s="53"/>
      <c r="S3" s="53"/>
      <c r="T3" s="53"/>
      <c r="U3" s="53"/>
      <c r="V3" s="53"/>
      <c r="W3" s="53"/>
      <c r="X3" s="53"/>
      <c r="Y3" s="53"/>
      <c r="Z3" s="53"/>
    </row>
    <row r="4" customFormat="false" ht="15.75" hidden="false" customHeight="false" outlineLevel="0" collapsed="false">
      <c r="A4" s="5" t="s">
        <v>7502</v>
      </c>
      <c r="B4" s="5" t="s">
        <v>7503</v>
      </c>
      <c r="C4" s="5"/>
      <c r="D4" s="5" t="s">
        <v>7504</v>
      </c>
      <c r="E4" s="5" t="s">
        <v>38</v>
      </c>
      <c r="F4" s="8" t="s">
        <v>7505</v>
      </c>
      <c r="G4" s="5"/>
      <c r="H4" s="8" t="s">
        <v>7506</v>
      </c>
      <c r="I4" s="49" t="s">
        <v>7490</v>
      </c>
      <c r="J4" s="5" t="s">
        <v>7507</v>
      </c>
      <c r="K4" s="50" t="s">
        <v>7508</v>
      </c>
      <c r="L4" s="51"/>
      <c r="M4" s="52" t="s">
        <v>7509</v>
      </c>
      <c r="N4" s="53"/>
      <c r="O4" s="53"/>
      <c r="P4" s="53"/>
      <c r="Q4" s="53"/>
      <c r="R4" s="53"/>
      <c r="S4" s="53"/>
      <c r="T4" s="53"/>
      <c r="U4" s="53"/>
      <c r="V4" s="53"/>
      <c r="W4" s="53"/>
      <c r="X4" s="53"/>
      <c r="Y4" s="53"/>
      <c r="Z4" s="53"/>
    </row>
    <row r="5" customFormat="false" ht="15.75" hidden="false" customHeight="false" outlineLevel="0" collapsed="false">
      <c r="A5" s="5" t="s">
        <v>7510</v>
      </c>
      <c r="B5" s="5" t="s">
        <v>7511</v>
      </c>
      <c r="C5" s="5"/>
      <c r="D5" s="5" t="s">
        <v>7512</v>
      </c>
      <c r="E5" s="5" t="s">
        <v>38</v>
      </c>
      <c r="F5" s="8" t="s">
        <v>7513</v>
      </c>
      <c r="G5" s="5"/>
      <c r="H5" s="8" t="s">
        <v>7514</v>
      </c>
      <c r="I5" s="49" t="s">
        <v>7490</v>
      </c>
      <c r="J5" s="5" t="s">
        <v>7515</v>
      </c>
      <c r="K5" s="20" t="s">
        <v>7516</v>
      </c>
      <c r="L5" s="51" t="s">
        <v>7517</v>
      </c>
      <c r="M5" s="52" t="s">
        <v>7518</v>
      </c>
      <c r="N5" s="53"/>
      <c r="O5" s="53"/>
      <c r="P5" s="53"/>
      <c r="Q5" s="53"/>
      <c r="R5" s="53"/>
      <c r="S5" s="53"/>
      <c r="T5" s="53"/>
      <c r="U5" s="53"/>
      <c r="V5" s="53"/>
      <c r="W5" s="53"/>
      <c r="X5" s="53"/>
      <c r="Y5" s="53"/>
      <c r="Z5" s="53"/>
    </row>
    <row r="6" customFormat="false" ht="15.75" hidden="false" customHeight="false" outlineLevel="0" collapsed="false">
      <c r="A6" s="5" t="s">
        <v>7510</v>
      </c>
      <c r="B6" s="5" t="s">
        <v>7519</v>
      </c>
      <c r="C6" s="5"/>
      <c r="D6" s="5" t="s">
        <v>7512</v>
      </c>
      <c r="E6" s="5" t="s">
        <v>38</v>
      </c>
      <c r="F6" s="8" t="s">
        <v>7513</v>
      </c>
      <c r="G6" s="5" t="s">
        <v>7520</v>
      </c>
      <c r="H6" s="8" t="s">
        <v>7521</v>
      </c>
      <c r="I6" s="49" t="s">
        <v>7490</v>
      </c>
      <c r="J6" s="5" t="s">
        <v>7522</v>
      </c>
      <c r="K6" s="20" t="s">
        <v>7523</v>
      </c>
      <c r="L6" s="51"/>
      <c r="M6" s="25" t="s">
        <v>7524</v>
      </c>
      <c r="N6" s="53"/>
      <c r="O6" s="53"/>
      <c r="P6" s="53"/>
      <c r="Q6" s="53"/>
      <c r="R6" s="53"/>
      <c r="S6" s="53"/>
      <c r="T6" s="53"/>
      <c r="U6" s="53"/>
      <c r="V6" s="53"/>
      <c r="W6" s="53"/>
      <c r="X6" s="53"/>
      <c r="Y6" s="53"/>
      <c r="Z6" s="53"/>
    </row>
    <row r="7" customFormat="false" ht="15.75" hidden="false" customHeight="false" outlineLevel="0" collapsed="false">
      <c r="A7" s="5" t="s">
        <v>7510</v>
      </c>
      <c r="B7" s="5" t="s">
        <v>7525</v>
      </c>
      <c r="C7" s="5"/>
      <c r="D7" s="5" t="s">
        <v>7526</v>
      </c>
      <c r="E7" s="5" t="s">
        <v>38</v>
      </c>
      <c r="F7" s="8" t="s">
        <v>7527</v>
      </c>
      <c r="G7" s="5"/>
      <c r="H7" s="8" t="s">
        <v>7528</v>
      </c>
      <c r="I7" s="49" t="s">
        <v>7490</v>
      </c>
      <c r="J7" s="5" t="s">
        <v>7529</v>
      </c>
      <c r="K7" s="20" t="s">
        <v>7530</v>
      </c>
      <c r="L7" s="51"/>
      <c r="M7" s="25" t="s">
        <v>7531</v>
      </c>
      <c r="N7" s="53"/>
      <c r="O7" s="53"/>
      <c r="P7" s="53"/>
      <c r="Q7" s="53"/>
      <c r="R7" s="53"/>
      <c r="S7" s="53"/>
      <c r="T7" s="53"/>
      <c r="U7" s="53"/>
      <c r="V7" s="53"/>
      <c r="W7" s="53"/>
      <c r="X7" s="53"/>
      <c r="Y7" s="53"/>
      <c r="Z7" s="53"/>
    </row>
    <row r="8" customFormat="false" ht="15.75" hidden="false" customHeight="false" outlineLevel="0" collapsed="false">
      <c r="A8" s="11" t="s">
        <v>7510</v>
      </c>
      <c r="B8" s="11" t="s">
        <v>7532</v>
      </c>
      <c r="C8" s="5"/>
      <c r="D8" s="5" t="s">
        <v>7512</v>
      </c>
      <c r="E8" s="5" t="s">
        <v>38</v>
      </c>
      <c r="F8" s="8" t="s">
        <v>7533</v>
      </c>
      <c r="G8" s="5"/>
      <c r="H8" s="8" t="s">
        <v>7534</v>
      </c>
      <c r="I8" s="49" t="s">
        <v>7490</v>
      </c>
      <c r="J8" s="5" t="s">
        <v>7535</v>
      </c>
      <c r="K8" s="20" t="s">
        <v>7536</v>
      </c>
      <c r="L8" s="51"/>
      <c r="M8" s="25" t="s">
        <v>7537</v>
      </c>
      <c r="N8" s="53"/>
      <c r="O8" s="53"/>
      <c r="P8" s="53"/>
      <c r="Q8" s="53"/>
      <c r="R8" s="53"/>
      <c r="S8" s="53"/>
      <c r="T8" s="53"/>
      <c r="U8" s="53"/>
      <c r="V8" s="53"/>
      <c r="W8" s="53"/>
      <c r="X8" s="53"/>
      <c r="Y8" s="53"/>
      <c r="Z8" s="53"/>
    </row>
    <row r="9" customFormat="false" ht="15.75" hidden="false" customHeight="false" outlineLevel="0" collapsed="false">
      <c r="A9" s="5" t="s">
        <v>7510</v>
      </c>
      <c r="B9" s="5" t="s">
        <v>7538</v>
      </c>
      <c r="C9" s="5"/>
      <c r="D9" s="5" t="s">
        <v>7512</v>
      </c>
      <c r="E9" s="5" t="s">
        <v>38</v>
      </c>
      <c r="F9" s="8" t="s">
        <v>7527</v>
      </c>
      <c r="G9" s="5"/>
      <c r="H9" s="8" t="s">
        <v>7539</v>
      </c>
      <c r="I9" s="49" t="s">
        <v>7490</v>
      </c>
      <c r="J9" s="5" t="s">
        <v>7540</v>
      </c>
      <c r="K9" s="20" t="s">
        <v>7541</v>
      </c>
      <c r="L9" s="54" t="s">
        <v>7542</v>
      </c>
      <c r="M9" s="25" t="s">
        <v>7543</v>
      </c>
      <c r="N9" s="53"/>
      <c r="O9" s="53"/>
      <c r="P9" s="53"/>
      <c r="Q9" s="53"/>
      <c r="R9" s="53"/>
      <c r="S9" s="53"/>
      <c r="T9" s="53"/>
      <c r="U9" s="53"/>
      <c r="V9" s="53"/>
      <c r="W9" s="53"/>
      <c r="X9" s="53"/>
      <c r="Y9" s="53"/>
      <c r="Z9" s="53"/>
    </row>
    <row r="10" customFormat="false" ht="15.75" hidden="false" customHeight="false" outlineLevel="0" collapsed="false">
      <c r="A10" s="5" t="s">
        <v>7544</v>
      </c>
      <c r="B10" s="5" t="s">
        <v>7545</v>
      </c>
      <c r="C10" s="5"/>
      <c r="D10" s="5" t="s">
        <v>7546</v>
      </c>
      <c r="E10" s="5" t="s">
        <v>7547</v>
      </c>
      <c r="F10" s="8" t="s">
        <v>7548</v>
      </c>
      <c r="G10" s="5"/>
      <c r="H10" s="8" t="s">
        <v>7549</v>
      </c>
      <c r="I10" s="49" t="s">
        <v>7490</v>
      </c>
      <c r="J10" s="5" t="s">
        <v>7550</v>
      </c>
      <c r="K10" s="20" t="s">
        <v>7551</v>
      </c>
      <c r="L10" s="51" t="s">
        <v>7552</v>
      </c>
      <c r="M10" s="25" t="s">
        <v>7553</v>
      </c>
      <c r="N10" s="53"/>
      <c r="O10" s="53"/>
      <c r="P10" s="53"/>
      <c r="Q10" s="53"/>
      <c r="R10" s="53"/>
      <c r="S10" s="53"/>
      <c r="T10" s="53"/>
      <c r="U10" s="53"/>
      <c r="V10" s="53"/>
      <c r="W10" s="53"/>
      <c r="X10" s="53"/>
      <c r="Y10" s="53"/>
      <c r="Z10" s="53"/>
    </row>
    <row r="11" customFormat="false" ht="112.5" hidden="false" customHeight="true" outlineLevel="0" collapsed="false">
      <c r="A11" s="5" t="s">
        <v>7554</v>
      </c>
      <c r="B11" s="5" t="s">
        <v>7555</v>
      </c>
      <c r="C11" s="5"/>
      <c r="D11" s="5" t="s">
        <v>7546</v>
      </c>
      <c r="E11" s="5"/>
      <c r="F11" s="8" t="s">
        <v>7556</v>
      </c>
      <c r="G11" s="5"/>
      <c r="H11" s="8"/>
      <c r="I11" s="49" t="s">
        <v>7490</v>
      </c>
      <c r="J11" s="5" t="s">
        <v>7557</v>
      </c>
      <c r="K11" s="20" t="s">
        <v>7558</v>
      </c>
      <c r="L11" s="51" t="s">
        <v>7559</v>
      </c>
      <c r="M11" s="25" t="s">
        <v>7560</v>
      </c>
      <c r="N11" s="53"/>
      <c r="O11" s="53"/>
      <c r="P11" s="53"/>
      <c r="Q11" s="53"/>
      <c r="R11" s="53"/>
      <c r="S11" s="53"/>
      <c r="T11" s="53"/>
      <c r="U11" s="53"/>
      <c r="V11" s="53"/>
      <c r="W11" s="53"/>
      <c r="X11" s="53"/>
      <c r="Y11" s="53"/>
      <c r="Z11" s="53"/>
    </row>
    <row r="12" customFormat="false" ht="15.75" hidden="false" customHeight="false" outlineLevel="0" collapsed="false">
      <c r="A12" s="5" t="s">
        <v>7544</v>
      </c>
      <c r="B12" s="5" t="s">
        <v>7561</v>
      </c>
      <c r="C12" s="5"/>
      <c r="D12" s="5" t="s">
        <v>7546</v>
      </c>
      <c r="E12" s="5"/>
      <c r="F12" s="8"/>
      <c r="G12" s="5"/>
      <c r="H12" s="8" t="s">
        <v>7562</v>
      </c>
      <c r="I12" s="49" t="s">
        <v>7490</v>
      </c>
      <c r="J12" s="5" t="s">
        <v>7563</v>
      </c>
      <c r="K12" s="20" t="s">
        <v>7564</v>
      </c>
      <c r="L12" s="51" t="s">
        <v>7565</v>
      </c>
      <c r="M12" s="25" t="s">
        <v>7566</v>
      </c>
      <c r="N12" s="53"/>
      <c r="O12" s="53"/>
      <c r="P12" s="53"/>
      <c r="Q12" s="53"/>
      <c r="R12" s="53"/>
      <c r="S12" s="53"/>
      <c r="T12" s="53"/>
      <c r="U12" s="53"/>
      <c r="V12" s="53"/>
      <c r="W12" s="53"/>
      <c r="X12" s="53"/>
      <c r="Y12" s="53"/>
      <c r="Z12" s="53"/>
    </row>
    <row r="13" customFormat="false" ht="15.75" hidden="false" customHeight="false" outlineLevel="0" collapsed="false">
      <c r="A13" s="5" t="s">
        <v>7544</v>
      </c>
      <c r="B13" s="5" t="s">
        <v>7567</v>
      </c>
      <c r="C13" s="5"/>
      <c r="D13" s="5" t="s">
        <v>7546</v>
      </c>
      <c r="E13" s="5"/>
      <c r="F13" s="8"/>
      <c r="G13" s="5"/>
      <c r="H13" s="8" t="s">
        <v>7562</v>
      </c>
      <c r="I13" s="49" t="s">
        <v>7490</v>
      </c>
      <c r="J13" s="5" t="s">
        <v>7568</v>
      </c>
      <c r="K13" s="20" t="s">
        <v>7569</v>
      </c>
      <c r="L13" s="51" t="s">
        <v>7570</v>
      </c>
      <c r="M13" s="52" t="s">
        <v>7571</v>
      </c>
      <c r="N13" s="53"/>
      <c r="O13" s="53"/>
      <c r="P13" s="53"/>
      <c r="Q13" s="53"/>
      <c r="R13" s="53"/>
      <c r="S13" s="53"/>
      <c r="T13" s="53"/>
      <c r="U13" s="53"/>
      <c r="V13" s="53"/>
      <c r="W13" s="53"/>
      <c r="X13" s="53"/>
      <c r="Y13" s="53"/>
      <c r="Z13" s="53"/>
    </row>
    <row r="14" customFormat="false" ht="15.75" hidden="false" customHeight="false" outlineLevel="0" collapsed="false">
      <c r="A14" s="5" t="s">
        <v>7572</v>
      </c>
      <c r="B14" s="5" t="s">
        <v>7573</v>
      </c>
      <c r="C14" s="5"/>
      <c r="D14" s="5" t="s">
        <v>7574</v>
      </c>
      <c r="E14" s="5"/>
      <c r="F14" s="8"/>
      <c r="G14" s="5"/>
      <c r="H14" s="8" t="s">
        <v>7575</v>
      </c>
      <c r="I14" s="49" t="s">
        <v>7490</v>
      </c>
      <c r="J14" s="5" t="s">
        <v>7576</v>
      </c>
      <c r="K14" s="20" t="s">
        <v>7577</v>
      </c>
      <c r="L14" s="51" t="s">
        <v>7578</v>
      </c>
      <c r="M14" s="52" t="s">
        <v>7579</v>
      </c>
      <c r="N14" s="53"/>
      <c r="O14" s="53"/>
      <c r="P14" s="53"/>
      <c r="Q14" s="53"/>
      <c r="R14" s="53"/>
      <c r="S14" s="53"/>
      <c r="T14" s="53"/>
      <c r="U14" s="53"/>
      <c r="V14" s="53"/>
      <c r="W14" s="53"/>
      <c r="X14" s="53"/>
      <c r="Y14" s="53"/>
      <c r="Z14" s="53"/>
    </row>
    <row r="15" customFormat="false" ht="15.75" hidden="false" customHeight="false" outlineLevel="0" collapsed="false">
      <c r="A15" s="5" t="s">
        <v>7580</v>
      </c>
      <c r="B15" s="5" t="s">
        <v>7581</v>
      </c>
      <c r="C15" s="5"/>
      <c r="D15" s="5" t="s">
        <v>7512</v>
      </c>
      <c r="E15" s="5" t="s">
        <v>38</v>
      </c>
      <c r="F15" s="8"/>
      <c r="G15" s="5"/>
      <c r="H15" s="8" t="s">
        <v>7575</v>
      </c>
      <c r="I15" s="49" t="s">
        <v>7490</v>
      </c>
      <c r="J15" s="5" t="s">
        <v>7582</v>
      </c>
      <c r="K15" s="20" t="s">
        <v>7583</v>
      </c>
      <c r="L15" s="51" t="s">
        <v>7584</v>
      </c>
      <c r="M15" s="25" t="s">
        <v>7585</v>
      </c>
      <c r="N15" s="53"/>
      <c r="O15" s="53"/>
      <c r="P15" s="53"/>
      <c r="Q15" s="53"/>
      <c r="R15" s="53"/>
      <c r="S15" s="53"/>
      <c r="T15" s="53"/>
      <c r="U15" s="53"/>
      <c r="V15" s="53"/>
      <c r="W15" s="53"/>
      <c r="X15" s="53"/>
      <c r="Y15" s="53"/>
      <c r="Z15" s="53"/>
    </row>
    <row r="16" customFormat="false" ht="112.5" hidden="false" customHeight="true" outlineLevel="0" collapsed="false">
      <c r="A16" s="5" t="s">
        <v>7586</v>
      </c>
      <c r="B16" s="5" t="s">
        <v>7587</v>
      </c>
      <c r="C16" s="5"/>
      <c r="D16" s="5" t="s">
        <v>7574</v>
      </c>
      <c r="E16" s="5" t="s">
        <v>7547</v>
      </c>
      <c r="F16" s="8"/>
      <c r="G16" s="5"/>
      <c r="H16" s="8" t="s">
        <v>7575</v>
      </c>
      <c r="I16" s="49" t="s">
        <v>7490</v>
      </c>
      <c r="J16" s="5" t="s">
        <v>7588</v>
      </c>
      <c r="K16" s="20" t="s">
        <v>7589</v>
      </c>
      <c r="L16" s="51" t="s">
        <v>7584</v>
      </c>
      <c r="M16" s="25" t="s">
        <v>7590</v>
      </c>
      <c r="N16" s="53"/>
      <c r="O16" s="53"/>
      <c r="P16" s="53"/>
      <c r="Q16" s="53"/>
      <c r="R16" s="53"/>
      <c r="S16" s="53"/>
      <c r="T16" s="53"/>
      <c r="U16" s="53"/>
      <c r="V16" s="53"/>
      <c r="W16" s="53"/>
      <c r="X16" s="53"/>
      <c r="Y16" s="53"/>
      <c r="Z16" s="53"/>
    </row>
    <row r="17" customFormat="false" ht="15.75" hidden="false" customHeight="false" outlineLevel="0" collapsed="false">
      <c r="A17" s="5" t="s">
        <v>7591</v>
      </c>
      <c r="B17" s="5" t="s">
        <v>7592</v>
      </c>
      <c r="C17" s="5"/>
      <c r="D17" s="5" t="s">
        <v>7574</v>
      </c>
      <c r="E17" s="5" t="s">
        <v>38</v>
      </c>
      <c r="F17" s="8"/>
      <c r="G17" s="5"/>
      <c r="H17" s="8" t="s">
        <v>7593</v>
      </c>
      <c r="I17" s="49" t="s">
        <v>7490</v>
      </c>
      <c r="J17" s="5" t="s">
        <v>7594</v>
      </c>
      <c r="K17" s="20" t="s">
        <v>7583</v>
      </c>
      <c r="L17" s="51"/>
      <c r="M17" s="25" t="s">
        <v>7595</v>
      </c>
      <c r="N17" s="53"/>
      <c r="O17" s="53"/>
      <c r="P17" s="53"/>
      <c r="Q17" s="53"/>
      <c r="R17" s="53"/>
      <c r="S17" s="53"/>
      <c r="T17" s="53"/>
      <c r="U17" s="53"/>
      <c r="V17" s="53"/>
      <c r="W17" s="53"/>
      <c r="X17" s="53"/>
      <c r="Y17" s="53"/>
      <c r="Z17" s="53"/>
    </row>
    <row r="18" customFormat="false" ht="15.75" hidden="false" customHeight="false" outlineLevel="0" collapsed="false">
      <c r="A18" s="5" t="s">
        <v>7596</v>
      </c>
      <c r="B18" s="5" t="s">
        <v>7597</v>
      </c>
      <c r="C18" s="5"/>
      <c r="D18" s="5"/>
      <c r="E18" s="5"/>
      <c r="F18" s="8"/>
      <c r="G18" s="5"/>
      <c r="H18" s="8" t="s">
        <v>7598</v>
      </c>
      <c r="I18" s="49" t="s">
        <v>7490</v>
      </c>
      <c r="J18" s="5" t="s">
        <v>7599</v>
      </c>
      <c r="K18" s="20" t="s">
        <v>7600</v>
      </c>
      <c r="L18" s="51"/>
      <c r="M18" s="25" t="s">
        <v>7601</v>
      </c>
      <c r="N18" s="53"/>
      <c r="O18" s="53"/>
      <c r="P18" s="53"/>
      <c r="Q18" s="53"/>
      <c r="R18" s="53"/>
      <c r="S18" s="53"/>
      <c r="T18" s="53"/>
      <c r="U18" s="53"/>
      <c r="V18" s="53"/>
      <c r="W18" s="53"/>
      <c r="X18" s="53"/>
      <c r="Y18" s="53"/>
      <c r="Z18" s="53"/>
    </row>
    <row r="19" customFormat="false" ht="112.5" hidden="false" customHeight="true" outlineLevel="0" collapsed="false">
      <c r="A19" s="5" t="s">
        <v>7602</v>
      </c>
      <c r="B19" s="5" t="s">
        <v>7603</v>
      </c>
      <c r="C19" s="5"/>
      <c r="D19" s="5"/>
      <c r="E19" s="5"/>
      <c r="F19" s="8"/>
      <c r="G19" s="5"/>
      <c r="H19" s="25" t="s">
        <v>7604</v>
      </c>
      <c r="I19" s="49" t="s">
        <v>7490</v>
      </c>
      <c r="J19" s="5" t="s">
        <v>7605</v>
      </c>
      <c r="K19" s="50" t="s">
        <v>7606</v>
      </c>
      <c r="L19" s="51" t="s">
        <v>7607</v>
      </c>
      <c r="M19" s="25" t="s">
        <v>7608</v>
      </c>
      <c r="N19" s="53"/>
      <c r="O19" s="53"/>
      <c r="P19" s="53"/>
      <c r="Q19" s="53"/>
      <c r="R19" s="53"/>
      <c r="S19" s="53"/>
      <c r="T19" s="53"/>
      <c r="U19" s="53"/>
      <c r="V19" s="53"/>
      <c r="W19" s="53"/>
      <c r="X19" s="53"/>
      <c r="Y19" s="53"/>
      <c r="Z19" s="53"/>
    </row>
    <row r="20" customFormat="false" ht="81" hidden="false" customHeight="true" outlineLevel="0" collapsed="false">
      <c r="A20" s="5" t="s">
        <v>7602</v>
      </c>
      <c r="B20" s="5" t="s">
        <v>7603</v>
      </c>
      <c r="C20" s="5"/>
      <c r="D20" s="5"/>
      <c r="E20" s="5"/>
      <c r="F20" s="8"/>
      <c r="G20" s="5"/>
      <c r="H20" s="8" t="s">
        <v>7609</v>
      </c>
      <c r="I20" s="49" t="s">
        <v>7490</v>
      </c>
      <c r="J20" s="5" t="s">
        <v>7610</v>
      </c>
      <c r="K20" s="6"/>
      <c r="L20" s="51"/>
      <c r="M20" s="25" t="s">
        <v>7611</v>
      </c>
      <c r="N20" s="53"/>
      <c r="O20" s="53"/>
      <c r="P20" s="53"/>
      <c r="Q20" s="53"/>
      <c r="R20" s="53"/>
      <c r="S20" s="53"/>
      <c r="T20" s="53"/>
      <c r="U20" s="53"/>
      <c r="V20" s="53"/>
      <c r="W20" s="53"/>
      <c r="X20" s="53"/>
      <c r="Y20" s="53"/>
      <c r="Z20" s="53"/>
    </row>
    <row r="21" customFormat="false" ht="81" hidden="false" customHeight="true" outlineLevel="0" collapsed="false">
      <c r="A21" s="5" t="s">
        <v>7602</v>
      </c>
      <c r="B21" s="5" t="s">
        <v>7603</v>
      </c>
      <c r="C21" s="5"/>
      <c r="D21" s="5"/>
      <c r="E21" s="5"/>
      <c r="F21" s="8"/>
      <c r="G21" s="5"/>
      <c r="H21" s="8" t="s">
        <v>7612</v>
      </c>
      <c r="I21" s="49" t="s">
        <v>7490</v>
      </c>
      <c r="J21" s="5" t="s">
        <v>7613</v>
      </c>
      <c r="K21" s="6"/>
      <c r="L21" s="51"/>
      <c r="M21" s="25" t="s">
        <v>7614</v>
      </c>
      <c r="N21" s="53"/>
      <c r="O21" s="53"/>
      <c r="P21" s="53"/>
      <c r="Q21" s="53"/>
      <c r="R21" s="53"/>
      <c r="S21" s="53"/>
      <c r="T21" s="53"/>
      <c r="U21" s="53"/>
      <c r="V21" s="53"/>
      <c r="W21" s="53"/>
      <c r="X21" s="53"/>
      <c r="Y21" s="53"/>
      <c r="Z21" s="53"/>
    </row>
    <row r="22" customFormat="false" ht="81" hidden="false" customHeight="true" outlineLevel="0" collapsed="false">
      <c r="A22" s="5" t="s">
        <v>7602</v>
      </c>
      <c r="B22" s="5" t="s">
        <v>7603</v>
      </c>
      <c r="C22" s="5"/>
      <c r="D22" s="5"/>
      <c r="E22" s="5"/>
      <c r="F22" s="8"/>
      <c r="G22" s="5"/>
      <c r="H22" s="8" t="s">
        <v>7615</v>
      </c>
      <c r="I22" s="49" t="s">
        <v>7490</v>
      </c>
      <c r="J22" s="5" t="s">
        <v>7616</v>
      </c>
      <c r="K22" s="6"/>
      <c r="L22" s="51"/>
      <c r="M22" s="25" t="s">
        <v>7617</v>
      </c>
      <c r="N22" s="53"/>
      <c r="O22" s="53"/>
      <c r="P22" s="53"/>
      <c r="Q22" s="53"/>
      <c r="R22" s="53"/>
      <c r="S22" s="53"/>
      <c r="T22" s="53"/>
      <c r="U22" s="53"/>
      <c r="V22" s="53"/>
      <c r="W22" s="53"/>
      <c r="X22" s="53"/>
      <c r="Y22" s="53"/>
      <c r="Z22" s="53"/>
    </row>
    <row r="23" customFormat="false" ht="81" hidden="false" customHeight="true" outlineLevel="0" collapsed="false">
      <c r="A23" s="5" t="s">
        <v>7602</v>
      </c>
      <c r="B23" s="5" t="s">
        <v>7603</v>
      </c>
      <c r="C23" s="5"/>
      <c r="D23" s="5"/>
      <c r="E23" s="5"/>
      <c r="F23" s="8"/>
      <c r="G23" s="5"/>
      <c r="H23" s="8" t="s">
        <v>7618</v>
      </c>
      <c r="I23" s="49" t="s">
        <v>7490</v>
      </c>
      <c r="J23" s="5" t="s">
        <v>7619</v>
      </c>
      <c r="K23" s="6"/>
      <c r="L23" s="51"/>
      <c r="M23" s="25" t="s">
        <v>7620</v>
      </c>
      <c r="N23" s="53"/>
      <c r="O23" s="53"/>
      <c r="P23" s="53"/>
      <c r="Q23" s="53"/>
      <c r="R23" s="53"/>
      <c r="S23" s="53"/>
      <c r="T23" s="53"/>
      <c r="U23" s="53"/>
      <c r="V23" s="53"/>
      <c r="W23" s="53"/>
      <c r="X23" s="53"/>
      <c r="Y23" s="53"/>
      <c r="Z23" s="53"/>
    </row>
    <row r="24" customFormat="false" ht="81" hidden="false" customHeight="true" outlineLevel="0" collapsed="false">
      <c r="A24" s="5" t="s">
        <v>7602</v>
      </c>
      <c r="B24" s="5" t="s">
        <v>7621</v>
      </c>
      <c r="C24" s="5"/>
      <c r="D24" s="5"/>
      <c r="E24" s="5"/>
      <c r="F24" s="8"/>
      <c r="G24" s="5"/>
      <c r="H24" s="55" t="s">
        <v>7622</v>
      </c>
      <c r="I24" s="49" t="s">
        <v>7490</v>
      </c>
      <c r="J24" s="5" t="s">
        <v>7623</v>
      </c>
      <c r="K24" s="20" t="s">
        <v>7624</v>
      </c>
      <c r="L24" s="51" t="s">
        <v>7625</v>
      </c>
      <c r="M24" s="25" t="s">
        <v>7626</v>
      </c>
      <c r="N24" s="53"/>
      <c r="O24" s="53"/>
      <c r="P24" s="53"/>
      <c r="Q24" s="53"/>
      <c r="R24" s="53"/>
      <c r="S24" s="53"/>
      <c r="T24" s="53"/>
      <c r="U24" s="53"/>
      <c r="V24" s="53"/>
      <c r="W24" s="53"/>
      <c r="X24" s="53"/>
      <c r="Y24" s="53"/>
      <c r="Z24" s="53"/>
    </row>
    <row r="25" customFormat="false" ht="77.25" hidden="false" customHeight="true" outlineLevel="0" collapsed="false">
      <c r="A25" s="5" t="s">
        <v>7602</v>
      </c>
      <c r="B25" s="5" t="s">
        <v>7621</v>
      </c>
      <c r="C25" s="5"/>
      <c r="D25" s="5"/>
      <c r="E25" s="5"/>
      <c r="F25" s="8"/>
      <c r="G25" s="5"/>
      <c r="H25" s="8" t="s">
        <v>7627</v>
      </c>
      <c r="I25" s="49" t="s">
        <v>7490</v>
      </c>
      <c r="J25" s="5" t="s">
        <v>7628</v>
      </c>
      <c r="K25" s="6"/>
      <c r="L25" s="51"/>
      <c r="M25" s="52" t="s">
        <v>7629</v>
      </c>
      <c r="N25" s="53"/>
      <c r="O25" s="53"/>
      <c r="P25" s="53"/>
      <c r="Q25" s="53"/>
      <c r="R25" s="53"/>
      <c r="S25" s="53"/>
      <c r="T25" s="53"/>
      <c r="U25" s="53"/>
      <c r="V25" s="53"/>
      <c r="W25" s="53"/>
      <c r="X25" s="53"/>
      <c r="Y25" s="53"/>
      <c r="Z25" s="53"/>
    </row>
    <row r="26" customFormat="false" ht="77.25" hidden="false" customHeight="true" outlineLevel="0" collapsed="false">
      <c r="A26" s="5" t="s">
        <v>7602</v>
      </c>
      <c r="B26" s="5" t="s">
        <v>7621</v>
      </c>
      <c r="C26" s="5"/>
      <c r="D26" s="5"/>
      <c r="E26" s="5"/>
      <c r="F26" s="8"/>
      <c r="G26" s="5"/>
      <c r="H26" s="8" t="s">
        <v>7630</v>
      </c>
      <c r="I26" s="49" t="s">
        <v>7490</v>
      </c>
      <c r="J26" s="5" t="s">
        <v>7631</v>
      </c>
      <c r="K26" s="6"/>
      <c r="L26" s="51"/>
      <c r="M26" s="52" t="s">
        <v>7632</v>
      </c>
      <c r="N26" s="53"/>
      <c r="O26" s="53"/>
      <c r="P26" s="53"/>
      <c r="Q26" s="53"/>
      <c r="R26" s="53"/>
      <c r="S26" s="53"/>
      <c r="T26" s="53"/>
      <c r="U26" s="53"/>
      <c r="V26" s="53"/>
      <c r="W26" s="53"/>
      <c r="X26" s="53"/>
      <c r="Y26" s="53"/>
      <c r="Z26" s="53"/>
    </row>
    <row r="27" customFormat="false" ht="77.25" hidden="false" customHeight="true" outlineLevel="0" collapsed="false">
      <c r="A27" s="5" t="s">
        <v>7602</v>
      </c>
      <c r="B27" s="5" t="s">
        <v>7621</v>
      </c>
      <c r="C27" s="5"/>
      <c r="D27" s="5"/>
      <c r="E27" s="5"/>
      <c r="F27" s="8"/>
      <c r="G27" s="5"/>
      <c r="H27" s="8" t="s">
        <v>7633</v>
      </c>
      <c r="I27" s="49" t="s">
        <v>7490</v>
      </c>
      <c r="J27" s="5" t="s">
        <v>7634</v>
      </c>
      <c r="K27" s="6"/>
      <c r="L27" s="51"/>
      <c r="M27" s="52" t="s">
        <v>7635</v>
      </c>
      <c r="N27" s="53"/>
      <c r="O27" s="53"/>
      <c r="P27" s="53"/>
      <c r="Q27" s="53"/>
      <c r="R27" s="53"/>
      <c r="S27" s="53"/>
      <c r="T27" s="53"/>
      <c r="U27" s="53"/>
      <c r="V27" s="53"/>
      <c r="W27" s="53"/>
      <c r="X27" s="53"/>
      <c r="Y27" s="53"/>
      <c r="Z27" s="53"/>
    </row>
    <row r="28" customFormat="false" ht="77.25" hidden="false" customHeight="true" outlineLevel="0" collapsed="false">
      <c r="A28" s="5" t="s">
        <v>7602</v>
      </c>
      <c r="B28" s="5" t="s">
        <v>7621</v>
      </c>
      <c r="C28" s="5"/>
      <c r="D28" s="5"/>
      <c r="E28" s="5"/>
      <c r="F28" s="8"/>
      <c r="G28" s="5"/>
      <c r="H28" s="8" t="s">
        <v>7636</v>
      </c>
      <c r="I28" s="49" t="s">
        <v>7490</v>
      </c>
      <c r="J28" s="5" t="s">
        <v>7637</v>
      </c>
      <c r="K28" s="6"/>
      <c r="L28" s="51"/>
      <c r="M28" s="52" t="s">
        <v>7638</v>
      </c>
      <c r="N28" s="53"/>
      <c r="O28" s="53"/>
      <c r="P28" s="53"/>
      <c r="Q28" s="53"/>
      <c r="R28" s="53"/>
      <c r="S28" s="53"/>
      <c r="T28" s="53"/>
      <c r="U28" s="53"/>
      <c r="V28" s="53"/>
      <c r="W28" s="53"/>
      <c r="X28" s="53"/>
      <c r="Y28" s="53"/>
      <c r="Z28" s="53"/>
    </row>
    <row r="29" customFormat="false" ht="77.25" hidden="false" customHeight="true" outlineLevel="0" collapsed="false">
      <c r="A29" s="5" t="s">
        <v>7602</v>
      </c>
      <c r="B29" s="5" t="s">
        <v>7639</v>
      </c>
      <c r="C29" s="5"/>
      <c r="D29" s="5"/>
      <c r="E29" s="5"/>
      <c r="F29" s="8"/>
      <c r="G29" s="5"/>
      <c r="H29" s="25" t="s">
        <v>7640</v>
      </c>
      <c r="I29" s="49" t="s">
        <v>7490</v>
      </c>
      <c r="J29" s="5" t="s">
        <v>7641</v>
      </c>
      <c r="K29" s="20" t="s">
        <v>7642</v>
      </c>
      <c r="L29" s="51" t="s">
        <v>7625</v>
      </c>
      <c r="M29" s="52" t="s">
        <v>7643</v>
      </c>
      <c r="N29" s="53"/>
      <c r="O29" s="53"/>
      <c r="P29" s="53"/>
      <c r="Q29" s="53"/>
      <c r="R29" s="53"/>
      <c r="S29" s="53"/>
      <c r="T29" s="53"/>
      <c r="U29" s="53"/>
      <c r="V29" s="53"/>
      <c r="W29" s="53"/>
      <c r="X29" s="53"/>
      <c r="Y29" s="53"/>
      <c r="Z29" s="53"/>
    </row>
    <row r="30" customFormat="false" ht="86.25" hidden="false" customHeight="true" outlineLevel="0" collapsed="false">
      <c r="A30" s="5" t="s">
        <v>7602</v>
      </c>
      <c r="B30" s="5" t="s">
        <v>7639</v>
      </c>
      <c r="C30" s="5"/>
      <c r="D30" s="5"/>
      <c r="E30" s="5"/>
      <c r="F30" s="8"/>
      <c r="G30" s="5"/>
      <c r="H30" s="8" t="s">
        <v>7644</v>
      </c>
      <c r="I30" s="49" t="s">
        <v>7490</v>
      </c>
      <c r="J30" s="5" t="s">
        <v>7645</v>
      </c>
      <c r="K30" s="53"/>
      <c r="L30" s="51"/>
      <c r="M30" s="25" t="s">
        <v>7646</v>
      </c>
      <c r="N30" s="53"/>
      <c r="O30" s="53"/>
      <c r="P30" s="53"/>
      <c r="Q30" s="53"/>
      <c r="R30" s="53"/>
      <c r="S30" s="53"/>
      <c r="T30" s="53"/>
      <c r="U30" s="53"/>
      <c r="V30" s="53"/>
      <c r="W30" s="53"/>
      <c r="X30" s="53"/>
      <c r="Y30" s="53"/>
      <c r="Z30" s="53"/>
    </row>
    <row r="31" customFormat="false" ht="86.25" hidden="false" customHeight="true" outlineLevel="0" collapsed="false">
      <c r="A31" s="5" t="s">
        <v>7602</v>
      </c>
      <c r="B31" s="5" t="s">
        <v>7639</v>
      </c>
      <c r="C31" s="5"/>
      <c r="D31" s="5"/>
      <c r="E31" s="5"/>
      <c r="F31" s="8"/>
      <c r="G31" s="5"/>
      <c r="H31" s="8" t="s">
        <v>7647</v>
      </c>
      <c r="I31" s="49" t="s">
        <v>7490</v>
      </c>
      <c r="J31" s="5" t="s">
        <v>7648</v>
      </c>
      <c r="K31" s="53"/>
      <c r="L31" s="51"/>
      <c r="M31" s="25" t="s">
        <v>7649</v>
      </c>
      <c r="N31" s="53"/>
      <c r="O31" s="53"/>
      <c r="P31" s="53"/>
      <c r="Q31" s="53"/>
      <c r="R31" s="53"/>
      <c r="S31" s="53"/>
      <c r="T31" s="53"/>
      <c r="U31" s="53"/>
      <c r="V31" s="53"/>
      <c r="W31" s="53"/>
      <c r="X31" s="53"/>
      <c r="Y31" s="53"/>
      <c r="Z31" s="53"/>
    </row>
    <row r="32" customFormat="false" ht="86.25" hidden="false" customHeight="true" outlineLevel="0" collapsed="false">
      <c r="A32" s="5" t="s">
        <v>7602</v>
      </c>
      <c r="B32" s="5" t="s">
        <v>7639</v>
      </c>
      <c r="C32" s="5"/>
      <c r="D32" s="5"/>
      <c r="E32" s="5"/>
      <c r="F32" s="8"/>
      <c r="G32" s="5"/>
      <c r="H32" s="8" t="s">
        <v>7650</v>
      </c>
      <c r="I32" s="49" t="s">
        <v>7490</v>
      </c>
      <c r="J32" s="5" t="s">
        <v>7651</v>
      </c>
      <c r="K32" s="53"/>
      <c r="L32" s="51"/>
      <c r="M32" s="25" t="s">
        <v>7652</v>
      </c>
      <c r="N32" s="53"/>
      <c r="O32" s="53"/>
      <c r="P32" s="53"/>
      <c r="Q32" s="53"/>
      <c r="R32" s="53"/>
      <c r="S32" s="53"/>
      <c r="T32" s="53"/>
      <c r="U32" s="53"/>
      <c r="V32" s="53"/>
      <c r="W32" s="53"/>
      <c r="X32" s="53"/>
      <c r="Y32" s="53"/>
      <c r="Z32" s="53"/>
    </row>
    <row r="33" customFormat="false" ht="86.25" hidden="false" customHeight="true" outlineLevel="0" collapsed="false">
      <c r="A33" s="5" t="s">
        <v>7602</v>
      </c>
      <c r="B33" s="5" t="s">
        <v>7639</v>
      </c>
      <c r="C33" s="5"/>
      <c r="D33" s="5"/>
      <c r="E33" s="5"/>
      <c r="F33" s="8"/>
      <c r="G33" s="5"/>
      <c r="H33" s="8" t="s">
        <v>7653</v>
      </c>
      <c r="I33" s="49" t="s">
        <v>7490</v>
      </c>
      <c r="J33" s="5" t="s">
        <v>7654</v>
      </c>
      <c r="K33" s="53"/>
      <c r="L33" s="51"/>
      <c r="M33" s="25" t="s">
        <v>7655</v>
      </c>
      <c r="N33" s="53"/>
      <c r="O33" s="53"/>
      <c r="P33" s="53"/>
      <c r="Q33" s="53"/>
      <c r="R33" s="53"/>
      <c r="S33" s="53"/>
      <c r="T33" s="53"/>
      <c r="U33" s="53"/>
      <c r="V33" s="53"/>
      <c r="W33" s="53"/>
      <c r="X33" s="53"/>
      <c r="Y33" s="53"/>
      <c r="Z33" s="53"/>
    </row>
    <row r="34" customFormat="false" ht="86.25" hidden="false" customHeight="true" outlineLevel="0" collapsed="false">
      <c r="A34" s="5" t="s">
        <v>7656</v>
      </c>
      <c r="B34" s="5" t="s">
        <v>7657</v>
      </c>
      <c r="C34" s="5" t="s">
        <v>7658</v>
      </c>
      <c r="D34" s="5"/>
      <c r="E34" s="5"/>
      <c r="F34" s="8" t="s">
        <v>7659</v>
      </c>
      <c r="G34" s="5"/>
      <c r="H34" s="25" t="s">
        <v>7660</v>
      </c>
      <c r="I34" s="49" t="s">
        <v>7490</v>
      </c>
      <c r="J34" s="5" t="s">
        <v>7661</v>
      </c>
      <c r="K34" s="53"/>
      <c r="L34" s="51"/>
      <c r="M34" s="25" t="s">
        <v>7662</v>
      </c>
      <c r="N34" s="53"/>
      <c r="O34" s="53"/>
      <c r="P34" s="53"/>
      <c r="Q34" s="53"/>
      <c r="R34" s="53"/>
      <c r="S34" s="53"/>
      <c r="T34" s="53"/>
      <c r="U34" s="53"/>
      <c r="V34" s="53"/>
      <c r="W34" s="53"/>
      <c r="X34" s="53"/>
      <c r="Y34" s="53"/>
      <c r="Z34" s="53"/>
    </row>
    <row r="35" customFormat="false" ht="76.5" hidden="false" customHeight="true" outlineLevel="0" collapsed="false">
      <c r="A35" s="5" t="s">
        <v>7656</v>
      </c>
      <c r="B35" s="5" t="s">
        <v>7657</v>
      </c>
      <c r="C35" s="5"/>
      <c r="D35" s="5"/>
      <c r="E35" s="5"/>
      <c r="F35" s="8"/>
      <c r="G35" s="5"/>
      <c r="H35" s="8" t="s">
        <v>7663</v>
      </c>
      <c r="I35" s="49" t="s">
        <v>7490</v>
      </c>
      <c r="J35" s="5" t="s">
        <v>7664</v>
      </c>
      <c r="K35" s="53"/>
      <c r="L35" s="51"/>
      <c r="M35" s="25" t="s">
        <v>7665</v>
      </c>
      <c r="N35" s="53"/>
      <c r="O35" s="53"/>
      <c r="P35" s="53"/>
      <c r="Q35" s="53"/>
      <c r="R35" s="53"/>
      <c r="S35" s="53"/>
      <c r="T35" s="53"/>
      <c r="U35" s="53"/>
      <c r="V35" s="53"/>
      <c r="W35" s="53"/>
      <c r="X35" s="53"/>
      <c r="Y35" s="53"/>
      <c r="Z35" s="53"/>
    </row>
    <row r="36" customFormat="false" ht="76.5" hidden="false" customHeight="true" outlineLevel="0" collapsed="false">
      <c r="A36" s="5" t="s">
        <v>7656</v>
      </c>
      <c r="B36" s="5" t="s">
        <v>7657</v>
      </c>
      <c r="C36" s="5"/>
      <c r="D36" s="5"/>
      <c r="E36" s="5"/>
      <c r="F36" s="8"/>
      <c r="G36" s="5"/>
      <c r="H36" s="8" t="s">
        <v>7666</v>
      </c>
      <c r="I36" s="49" t="s">
        <v>7490</v>
      </c>
      <c r="J36" s="5" t="s">
        <v>7667</v>
      </c>
      <c r="K36" s="53"/>
      <c r="L36" s="51"/>
      <c r="M36" s="25" t="s">
        <v>7668</v>
      </c>
      <c r="N36" s="53"/>
      <c r="O36" s="53"/>
      <c r="P36" s="53"/>
      <c r="Q36" s="53"/>
      <c r="R36" s="53"/>
      <c r="S36" s="53"/>
      <c r="T36" s="53"/>
      <c r="U36" s="53"/>
      <c r="V36" s="53"/>
      <c r="W36" s="53"/>
      <c r="X36" s="53"/>
      <c r="Y36" s="53"/>
      <c r="Z36" s="53"/>
    </row>
    <row r="37" customFormat="false" ht="76.5" hidden="false" customHeight="true" outlineLevel="0" collapsed="false">
      <c r="A37" s="5" t="s">
        <v>7656</v>
      </c>
      <c r="B37" s="5" t="s">
        <v>7657</v>
      </c>
      <c r="C37" s="5"/>
      <c r="D37" s="5"/>
      <c r="E37" s="5"/>
      <c r="F37" s="8"/>
      <c r="G37" s="5"/>
      <c r="H37" s="8" t="s">
        <v>7666</v>
      </c>
      <c r="I37" s="49" t="s">
        <v>7490</v>
      </c>
      <c r="J37" s="5" t="s">
        <v>7669</v>
      </c>
      <c r="K37" s="53"/>
      <c r="L37" s="51"/>
      <c r="M37" s="25" t="s">
        <v>7670</v>
      </c>
      <c r="N37" s="53"/>
      <c r="O37" s="53"/>
      <c r="P37" s="53"/>
      <c r="Q37" s="53"/>
      <c r="R37" s="53"/>
      <c r="S37" s="53"/>
      <c r="T37" s="53"/>
      <c r="U37" s="53"/>
      <c r="V37" s="53"/>
      <c r="W37" s="53"/>
      <c r="X37" s="53"/>
      <c r="Y37" s="53"/>
      <c r="Z37" s="53"/>
    </row>
    <row r="38" customFormat="false" ht="76.5" hidden="false" customHeight="true" outlineLevel="0" collapsed="false">
      <c r="A38" s="5" t="s">
        <v>7656</v>
      </c>
      <c r="B38" s="5" t="s">
        <v>7657</v>
      </c>
      <c r="C38" s="5"/>
      <c r="D38" s="5"/>
      <c r="E38" s="5"/>
      <c r="F38" s="8"/>
      <c r="G38" s="5"/>
      <c r="H38" s="8" t="s">
        <v>7666</v>
      </c>
      <c r="I38" s="49" t="s">
        <v>7490</v>
      </c>
      <c r="J38" s="5" t="s">
        <v>7671</v>
      </c>
      <c r="K38" s="53"/>
      <c r="L38" s="51"/>
      <c r="M38" s="25" t="s">
        <v>7672</v>
      </c>
      <c r="N38" s="53"/>
      <c r="O38" s="53"/>
      <c r="P38" s="53"/>
      <c r="Q38" s="53"/>
      <c r="R38" s="53"/>
      <c r="S38" s="53"/>
      <c r="T38" s="53"/>
      <c r="U38" s="53"/>
      <c r="V38" s="53"/>
      <c r="W38" s="53"/>
      <c r="X38" s="53"/>
      <c r="Y38" s="53"/>
      <c r="Z38" s="53"/>
    </row>
    <row r="39" customFormat="false" ht="76.5" hidden="false" customHeight="true" outlineLevel="0" collapsed="false">
      <c r="A39" s="5" t="s">
        <v>7656</v>
      </c>
      <c r="B39" s="5" t="s">
        <v>7657</v>
      </c>
      <c r="C39" s="5"/>
      <c r="D39" s="5"/>
      <c r="E39" s="5"/>
      <c r="F39" s="8"/>
      <c r="G39" s="5"/>
      <c r="H39" s="8" t="s">
        <v>7666</v>
      </c>
      <c r="I39" s="49" t="s">
        <v>7490</v>
      </c>
      <c r="J39" s="5" t="s">
        <v>7673</v>
      </c>
      <c r="K39" s="53"/>
      <c r="L39" s="51"/>
      <c r="M39" s="25" t="s">
        <v>7674</v>
      </c>
      <c r="N39" s="53"/>
      <c r="O39" s="53"/>
      <c r="P39" s="53"/>
      <c r="Q39" s="53"/>
      <c r="R39" s="53"/>
      <c r="S39" s="53"/>
      <c r="T39" s="53"/>
      <c r="U39" s="53"/>
      <c r="V39" s="53"/>
      <c r="W39" s="53"/>
      <c r="X39" s="53"/>
      <c r="Y39" s="53"/>
      <c r="Z39" s="53"/>
    </row>
    <row r="40" customFormat="false" ht="76.5" hidden="false" customHeight="true" outlineLevel="0" collapsed="false">
      <c r="A40" s="5" t="s">
        <v>7675</v>
      </c>
      <c r="B40" s="5" t="s">
        <v>7676</v>
      </c>
      <c r="C40" s="5" t="s">
        <v>7658</v>
      </c>
      <c r="D40" s="5"/>
      <c r="E40" s="5"/>
      <c r="F40" s="8" t="s">
        <v>7659</v>
      </c>
      <c r="G40" s="5"/>
      <c r="H40" s="25" t="s">
        <v>7677</v>
      </c>
      <c r="I40" s="49" t="s">
        <v>7490</v>
      </c>
      <c r="J40" s="5" t="s">
        <v>7678</v>
      </c>
      <c r="K40" s="53"/>
      <c r="L40" s="51"/>
      <c r="M40" s="25" t="s">
        <v>7679</v>
      </c>
      <c r="N40" s="53"/>
      <c r="O40" s="53"/>
      <c r="P40" s="53"/>
      <c r="Q40" s="53"/>
      <c r="R40" s="53"/>
      <c r="S40" s="53"/>
      <c r="T40" s="53"/>
      <c r="U40" s="53"/>
      <c r="V40" s="53"/>
      <c r="W40" s="53"/>
      <c r="X40" s="53"/>
      <c r="Y40" s="53"/>
      <c r="Z40" s="53"/>
    </row>
    <row r="41" customFormat="false" ht="75.75" hidden="false" customHeight="true" outlineLevel="0" collapsed="false">
      <c r="A41" s="5" t="s">
        <v>7675</v>
      </c>
      <c r="B41" s="5" t="s">
        <v>7676</v>
      </c>
      <c r="C41" s="5"/>
      <c r="D41" s="5"/>
      <c r="E41" s="5"/>
      <c r="F41" s="8"/>
      <c r="G41" s="5"/>
      <c r="H41" s="8" t="s">
        <v>7680</v>
      </c>
      <c r="I41" s="49" t="s">
        <v>7490</v>
      </c>
      <c r="J41" s="5" t="s">
        <v>7681</v>
      </c>
      <c r="K41" s="53"/>
      <c r="L41" s="51"/>
      <c r="M41" s="52" t="s">
        <v>7682</v>
      </c>
      <c r="N41" s="53"/>
      <c r="O41" s="53"/>
      <c r="P41" s="53"/>
      <c r="Q41" s="53"/>
      <c r="R41" s="53"/>
      <c r="S41" s="53"/>
      <c r="T41" s="53"/>
      <c r="U41" s="53"/>
      <c r="V41" s="53"/>
      <c r="W41" s="53"/>
      <c r="X41" s="53"/>
      <c r="Y41" s="53"/>
      <c r="Z41" s="53"/>
    </row>
    <row r="42" customFormat="false" ht="75.75" hidden="false" customHeight="true" outlineLevel="0" collapsed="false">
      <c r="A42" s="5" t="s">
        <v>7675</v>
      </c>
      <c r="B42" s="5" t="s">
        <v>7676</v>
      </c>
      <c r="C42" s="5"/>
      <c r="D42" s="5"/>
      <c r="E42" s="5"/>
      <c r="F42" s="8"/>
      <c r="G42" s="5"/>
      <c r="H42" s="8" t="s">
        <v>7680</v>
      </c>
      <c r="I42" s="49" t="s">
        <v>7490</v>
      </c>
      <c r="J42" s="5" t="s">
        <v>7683</v>
      </c>
      <c r="K42" s="53"/>
      <c r="L42" s="51"/>
      <c r="M42" s="52" t="s">
        <v>7684</v>
      </c>
      <c r="N42" s="53"/>
      <c r="O42" s="53"/>
      <c r="P42" s="53"/>
      <c r="Q42" s="53"/>
      <c r="R42" s="53"/>
      <c r="S42" s="53"/>
      <c r="T42" s="53"/>
      <c r="U42" s="53"/>
      <c r="V42" s="53"/>
      <c r="W42" s="53"/>
      <c r="X42" s="53"/>
      <c r="Y42" s="53"/>
      <c r="Z42" s="53"/>
    </row>
    <row r="43" customFormat="false" ht="75.75" hidden="false" customHeight="true" outlineLevel="0" collapsed="false">
      <c r="A43" s="5" t="s">
        <v>7675</v>
      </c>
      <c r="B43" s="5" t="s">
        <v>7676</v>
      </c>
      <c r="C43" s="5"/>
      <c r="D43" s="5"/>
      <c r="E43" s="5"/>
      <c r="F43" s="8"/>
      <c r="G43" s="5"/>
      <c r="H43" s="8" t="s">
        <v>7680</v>
      </c>
      <c r="I43" s="49" t="s">
        <v>7490</v>
      </c>
      <c r="J43" s="5" t="s">
        <v>7685</v>
      </c>
      <c r="K43" s="53"/>
      <c r="L43" s="51"/>
      <c r="M43" s="52" t="s">
        <v>7686</v>
      </c>
      <c r="N43" s="53"/>
      <c r="O43" s="53"/>
      <c r="P43" s="53"/>
      <c r="Q43" s="53"/>
      <c r="R43" s="53"/>
      <c r="S43" s="53"/>
      <c r="T43" s="53"/>
      <c r="U43" s="53"/>
      <c r="V43" s="53"/>
      <c r="W43" s="53"/>
      <c r="X43" s="53"/>
      <c r="Y43" s="53"/>
      <c r="Z43" s="53"/>
    </row>
    <row r="44" customFormat="false" ht="75.75" hidden="false" customHeight="true" outlineLevel="0" collapsed="false">
      <c r="A44" s="5" t="s">
        <v>7675</v>
      </c>
      <c r="B44" s="5" t="s">
        <v>7676</v>
      </c>
      <c r="C44" s="5"/>
      <c r="D44" s="5"/>
      <c r="E44" s="5"/>
      <c r="F44" s="8"/>
      <c r="G44" s="5"/>
      <c r="H44" s="8" t="s">
        <v>7680</v>
      </c>
      <c r="I44" s="49" t="s">
        <v>7490</v>
      </c>
      <c r="J44" s="5" t="s">
        <v>7687</v>
      </c>
      <c r="K44" s="53"/>
      <c r="L44" s="51"/>
      <c r="M44" s="52" t="s">
        <v>7688</v>
      </c>
      <c r="N44" s="53"/>
      <c r="O44" s="53"/>
      <c r="P44" s="53"/>
      <c r="Q44" s="53"/>
      <c r="R44" s="53"/>
      <c r="S44" s="53"/>
      <c r="T44" s="53"/>
      <c r="U44" s="53"/>
      <c r="V44" s="53"/>
      <c r="W44" s="53"/>
      <c r="X44" s="53"/>
      <c r="Y44" s="53"/>
      <c r="Z44" s="53"/>
    </row>
    <row r="45" customFormat="false" ht="75.75" hidden="false" customHeight="true" outlineLevel="0" collapsed="false">
      <c r="A45" s="5" t="s">
        <v>7675</v>
      </c>
      <c r="B45" s="5" t="s">
        <v>7676</v>
      </c>
      <c r="C45" s="5"/>
      <c r="D45" s="5"/>
      <c r="E45" s="5"/>
      <c r="F45" s="8"/>
      <c r="G45" s="5"/>
      <c r="H45" s="8" t="s">
        <v>7680</v>
      </c>
      <c r="I45" s="49" t="s">
        <v>7490</v>
      </c>
      <c r="J45" s="5" t="s">
        <v>7689</v>
      </c>
      <c r="K45" s="53"/>
      <c r="L45" s="51"/>
      <c r="M45" s="52" t="s">
        <v>7690</v>
      </c>
      <c r="N45" s="53"/>
      <c r="O45" s="53"/>
      <c r="P45" s="53"/>
      <c r="Q45" s="53"/>
      <c r="R45" s="53"/>
      <c r="S45" s="53"/>
      <c r="T45" s="53"/>
      <c r="U45" s="53"/>
      <c r="V45" s="53"/>
      <c r="W45" s="53"/>
      <c r="X45" s="53"/>
      <c r="Y45" s="53"/>
      <c r="Z45" s="53"/>
    </row>
    <row r="46" customFormat="false" ht="75.75" hidden="false" customHeight="true" outlineLevel="0" collapsed="false">
      <c r="A46" s="5" t="s">
        <v>7691</v>
      </c>
      <c r="B46" s="5" t="s">
        <v>7692</v>
      </c>
      <c r="C46" s="5" t="s">
        <v>7658</v>
      </c>
      <c r="D46" s="5"/>
      <c r="E46" s="5"/>
      <c r="F46" s="8" t="s">
        <v>7659</v>
      </c>
      <c r="G46" s="5"/>
      <c r="H46" s="25" t="s">
        <v>7693</v>
      </c>
      <c r="I46" s="49" t="s">
        <v>7490</v>
      </c>
      <c r="J46" s="5" t="s">
        <v>7694</v>
      </c>
      <c r="K46" s="53"/>
      <c r="L46" s="51"/>
      <c r="M46" s="52" t="s">
        <v>7695</v>
      </c>
      <c r="N46" s="53"/>
      <c r="O46" s="53"/>
      <c r="P46" s="53"/>
      <c r="Q46" s="53"/>
      <c r="R46" s="53"/>
      <c r="S46" s="53"/>
      <c r="T46" s="53"/>
      <c r="U46" s="53"/>
      <c r="V46" s="53"/>
      <c r="W46" s="53"/>
      <c r="X46" s="53"/>
      <c r="Y46" s="53"/>
      <c r="Z46" s="53"/>
    </row>
    <row r="47" customFormat="false" ht="80.25" hidden="false" customHeight="true" outlineLevel="0" collapsed="false">
      <c r="A47" s="5" t="s">
        <v>7691</v>
      </c>
      <c r="B47" s="5" t="s">
        <v>7692</v>
      </c>
      <c r="C47" s="5"/>
      <c r="D47" s="5"/>
      <c r="E47" s="5"/>
      <c r="F47" s="8"/>
      <c r="G47" s="5"/>
      <c r="H47" s="8" t="s">
        <v>7696</v>
      </c>
      <c r="I47" s="49" t="s">
        <v>7490</v>
      </c>
      <c r="J47" s="5" t="s">
        <v>7697</v>
      </c>
      <c r="K47" s="53"/>
      <c r="L47" s="51"/>
      <c r="M47" s="25" t="s">
        <v>7698</v>
      </c>
      <c r="N47" s="53"/>
      <c r="O47" s="53"/>
      <c r="P47" s="53"/>
      <c r="Q47" s="53"/>
      <c r="R47" s="53"/>
      <c r="S47" s="53"/>
      <c r="T47" s="53"/>
      <c r="U47" s="53"/>
      <c r="V47" s="53"/>
      <c r="W47" s="53"/>
      <c r="X47" s="53"/>
      <c r="Y47" s="53"/>
      <c r="Z47" s="53"/>
    </row>
    <row r="48" customFormat="false" ht="80.25" hidden="false" customHeight="true" outlineLevel="0" collapsed="false">
      <c r="A48" s="5" t="s">
        <v>7691</v>
      </c>
      <c r="B48" s="5" t="s">
        <v>7692</v>
      </c>
      <c r="C48" s="5"/>
      <c r="D48" s="5"/>
      <c r="E48" s="5"/>
      <c r="F48" s="8"/>
      <c r="G48" s="5"/>
      <c r="H48" s="8" t="s">
        <v>7699</v>
      </c>
      <c r="I48" s="49" t="s">
        <v>7490</v>
      </c>
      <c r="J48" s="5" t="s">
        <v>7700</v>
      </c>
      <c r="K48" s="53"/>
      <c r="L48" s="51"/>
      <c r="M48" s="25" t="s">
        <v>7701</v>
      </c>
      <c r="N48" s="53"/>
      <c r="O48" s="53"/>
      <c r="P48" s="53"/>
      <c r="Q48" s="53"/>
      <c r="R48" s="53"/>
      <c r="S48" s="53"/>
      <c r="T48" s="53"/>
      <c r="U48" s="53"/>
      <c r="V48" s="53"/>
      <c r="W48" s="53"/>
      <c r="X48" s="53"/>
      <c r="Y48" s="53"/>
      <c r="Z48" s="53"/>
    </row>
    <row r="49" customFormat="false" ht="80.25" hidden="false" customHeight="true" outlineLevel="0" collapsed="false">
      <c r="A49" s="5" t="s">
        <v>7691</v>
      </c>
      <c r="B49" s="5" t="s">
        <v>7692</v>
      </c>
      <c r="C49" s="5"/>
      <c r="D49" s="5"/>
      <c r="E49" s="5"/>
      <c r="F49" s="8"/>
      <c r="G49" s="5"/>
      <c r="H49" s="8" t="s">
        <v>7699</v>
      </c>
      <c r="I49" s="49" t="s">
        <v>7490</v>
      </c>
      <c r="J49" s="5" t="s">
        <v>7702</v>
      </c>
      <c r="K49" s="53"/>
      <c r="L49" s="51"/>
      <c r="M49" s="25" t="s">
        <v>7703</v>
      </c>
      <c r="N49" s="53"/>
      <c r="O49" s="53"/>
      <c r="P49" s="53"/>
      <c r="Q49" s="53"/>
      <c r="R49" s="53"/>
      <c r="S49" s="53"/>
      <c r="T49" s="53"/>
      <c r="U49" s="53"/>
      <c r="V49" s="53"/>
      <c r="W49" s="53"/>
      <c r="X49" s="53"/>
      <c r="Y49" s="53"/>
      <c r="Z49" s="53"/>
    </row>
    <row r="50" customFormat="false" ht="80.25" hidden="false" customHeight="true" outlineLevel="0" collapsed="false">
      <c r="A50" s="5" t="s">
        <v>7691</v>
      </c>
      <c r="B50" s="5" t="s">
        <v>7692</v>
      </c>
      <c r="C50" s="5"/>
      <c r="D50" s="5"/>
      <c r="E50" s="5"/>
      <c r="F50" s="8"/>
      <c r="G50" s="5"/>
      <c r="H50" s="8" t="s">
        <v>7699</v>
      </c>
      <c r="I50" s="49" t="s">
        <v>7490</v>
      </c>
      <c r="J50" s="5" t="s">
        <v>7704</v>
      </c>
      <c r="K50" s="53"/>
      <c r="L50" s="51"/>
      <c r="M50" s="25" t="s">
        <v>7705</v>
      </c>
      <c r="N50" s="53"/>
      <c r="O50" s="53"/>
      <c r="P50" s="53"/>
      <c r="Q50" s="53"/>
      <c r="R50" s="53"/>
      <c r="S50" s="53"/>
      <c r="T50" s="53"/>
      <c r="U50" s="53"/>
      <c r="V50" s="53"/>
      <c r="W50" s="53"/>
      <c r="X50" s="53"/>
      <c r="Y50" s="53"/>
      <c r="Z50" s="53"/>
    </row>
    <row r="51" customFormat="false" ht="80.25" hidden="false" customHeight="true" outlineLevel="0" collapsed="false">
      <c r="A51" s="5" t="s">
        <v>7691</v>
      </c>
      <c r="B51" s="5" t="s">
        <v>7692</v>
      </c>
      <c r="C51" s="5"/>
      <c r="D51" s="5"/>
      <c r="E51" s="5"/>
      <c r="F51" s="8"/>
      <c r="G51" s="5"/>
      <c r="H51" s="8" t="s">
        <v>7699</v>
      </c>
      <c r="I51" s="49" t="s">
        <v>7490</v>
      </c>
      <c r="J51" s="5" t="s">
        <v>7706</v>
      </c>
      <c r="K51" s="53"/>
      <c r="L51" s="51"/>
      <c r="M51" s="25" t="s">
        <v>7707</v>
      </c>
      <c r="N51" s="53"/>
      <c r="O51" s="53"/>
      <c r="P51" s="53"/>
      <c r="Q51" s="53"/>
      <c r="R51" s="53"/>
      <c r="S51" s="53"/>
      <c r="T51" s="53"/>
      <c r="U51" s="53"/>
      <c r="V51" s="53"/>
      <c r="W51" s="53"/>
      <c r="X51" s="53"/>
      <c r="Y51" s="53"/>
      <c r="Z51" s="53"/>
    </row>
    <row r="52" customFormat="false" ht="80.25" hidden="false" customHeight="true" outlineLevel="0" collapsed="false">
      <c r="A52" s="5" t="s">
        <v>7602</v>
      </c>
      <c r="B52" s="5" t="s">
        <v>7708</v>
      </c>
      <c r="C52" s="5"/>
      <c r="D52" s="5"/>
      <c r="E52" s="5"/>
      <c r="F52" s="8"/>
      <c r="G52" s="5"/>
      <c r="H52" s="8" t="s">
        <v>7709</v>
      </c>
      <c r="I52" s="49" t="s">
        <v>7490</v>
      </c>
      <c r="J52" s="5" t="s">
        <v>7710</v>
      </c>
      <c r="K52" s="53"/>
      <c r="L52" s="51"/>
      <c r="M52" s="25" t="s">
        <v>7711</v>
      </c>
      <c r="N52" s="53"/>
      <c r="O52" s="53"/>
      <c r="P52" s="53"/>
      <c r="Q52" s="53"/>
      <c r="R52" s="53"/>
      <c r="S52" s="53"/>
      <c r="T52" s="53"/>
      <c r="U52" s="53"/>
      <c r="V52" s="53"/>
      <c r="W52" s="53"/>
      <c r="X52" s="53"/>
      <c r="Y52" s="53"/>
      <c r="Z52" s="53"/>
    </row>
    <row r="53" customFormat="false" ht="75.75" hidden="false" customHeight="true" outlineLevel="0" collapsed="false">
      <c r="A53" s="5" t="s">
        <v>7602</v>
      </c>
      <c r="B53" s="5" t="s">
        <v>7708</v>
      </c>
      <c r="C53" s="5"/>
      <c r="D53" s="5"/>
      <c r="E53" s="5"/>
      <c r="F53" s="8"/>
      <c r="G53" s="5"/>
      <c r="H53" s="8" t="s">
        <v>7712</v>
      </c>
      <c r="I53" s="49" t="s">
        <v>7490</v>
      </c>
      <c r="J53" s="5" t="s">
        <v>7713</v>
      </c>
      <c r="K53" s="53"/>
      <c r="L53" s="51"/>
      <c r="M53" s="25" t="s">
        <v>7714</v>
      </c>
      <c r="N53" s="53"/>
      <c r="O53" s="53"/>
      <c r="P53" s="53"/>
      <c r="Q53" s="53"/>
      <c r="R53" s="53"/>
      <c r="S53" s="53"/>
      <c r="T53" s="53"/>
      <c r="U53" s="53"/>
      <c r="V53" s="53"/>
      <c r="W53" s="53"/>
      <c r="X53" s="53"/>
      <c r="Y53" s="53"/>
      <c r="Z53" s="53"/>
    </row>
    <row r="54" customFormat="false" ht="75.75" hidden="false" customHeight="true" outlineLevel="0" collapsed="false">
      <c r="A54" s="5" t="s">
        <v>7602</v>
      </c>
      <c r="B54" s="5" t="s">
        <v>7708</v>
      </c>
      <c r="C54" s="5"/>
      <c r="D54" s="5"/>
      <c r="E54" s="5"/>
      <c r="F54" s="8"/>
      <c r="G54" s="5"/>
      <c r="H54" s="8" t="s">
        <v>7715</v>
      </c>
      <c r="I54" s="49" t="s">
        <v>7490</v>
      </c>
      <c r="J54" s="5" t="s">
        <v>7716</v>
      </c>
      <c r="K54" s="53"/>
      <c r="L54" s="51"/>
      <c r="M54" s="25" t="s">
        <v>7717</v>
      </c>
      <c r="N54" s="53"/>
      <c r="O54" s="53"/>
      <c r="P54" s="53"/>
      <c r="Q54" s="53"/>
      <c r="R54" s="53"/>
      <c r="S54" s="53"/>
      <c r="T54" s="53"/>
      <c r="U54" s="53"/>
      <c r="V54" s="53"/>
      <c r="W54" s="53"/>
      <c r="X54" s="53"/>
      <c r="Y54" s="53"/>
      <c r="Z54" s="53"/>
    </row>
    <row r="55" customFormat="false" ht="75.75" hidden="false" customHeight="true" outlineLevel="0" collapsed="false">
      <c r="A55" s="5" t="s">
        <v>7602</v>
      </c>
      <c r="B55" s="5" t="s">
        <v>7708</v>
      </c>
      <c r="C55" s="5"/>
      <c r="D55" s="5"/>
      <c r="E55" s="5"/>
      <c r="F55" s="8"/>
      <c r="G55" s="5"/>
      <c r="H55" s="8" t="s">
        <v>7718</v>
      </c>
      <c r="I55" s="49" t="s">
        <v>7490</v>
      </c>
      <c r="J55" s="5" t="s">
        <v>7719</v>
      </c>
      <c r="K55" s="53"/>
      <c r="L55" s="51"/>
      <c r="M55" s="25" t="s">
        <v>7720</v>
      </c>
      <c r="N55" s="53"/>
      <c r="O55" s="53"/>
      <c r="P55" s="53"/>
      <c r="Q55" s="53"/>
      <c r="R55" s="53"/>
      <c r="S55" s="53"/>
      <c r="T55" s="53"/>
      <c r="U55" s="53"/>
      <c r="V55" s="53"/>
      <c r="W55" s="53"/>
      <c r="X55" s="53"/>
      <c r="Y55" s="53"/>
      <c r="Z55" s="53"/>
    </row>
    <row r="56" customFormat="false" ht="75.75" hidden="false" customHeight="true" outlineLevel="0" collapsed="false">
      <c r="A56" s="5" t="s">
        <v>7602</v>
      </c>
      <c r="B56" s="5" t="s">
        <v>7708</v>
      </c>
      <c r="C56" s="5"/>
      <c r="D56" s="5"/>
      <c r="E56" s="5"/>
      <c r="F56" s="8"/>
      <c r="G56" s="5"/>
      <c r="H56" s="8" t="s">
        <v>7721</v>
      </c>
      <c r="I56" s="49" t="s">
        <v>7490</v>
      </c>
      <c r="J56" s="5" t="s">
        <v>7722</v>
      </c>
      <c r="K56" s="53"/>
      <c r="L56" s="51"/>
      <c r="M56" s="25" t="s">
        <v>7723</v>
      </c>
      <c r="N56" s="53"/>
      <c r="O56" s="53"/>
      <c r="P56" s="53"/>
      <c r="Q56" s="53"/>
      <c r="R56" s="53"/>
      <c r="S56" s="53"/>
      <c r="T56" s="53"/>
      <c r="U56" s="53"/>
      <c r="V56" s="53"/>
      <c r="W56" s="53"/>
      <c r="X56" s="53"/>
      <c r="Y56" s="53"/>
      <c r="Z56" s="53"/>
    </row>
    <row r="57" customFormat="false" ht="75.75" hidden="false" customHeight="true" outlineLevel="0" collapsed="false">
      <c r="A57" s="5" t="s">
        <v>7602</v>
      </c>
      <c r="B57" s="5" t="s">
        <v>7708</v>
      </c>
      <c r="C57" s="5"/>
      <c r="D57" s="5"/>
      <c r="E57" s="5"/>
      <c r="F57" s="8"/>
      <c r="G57" s="5"/>
      <c r="H57" s="8" t="s">
        <v>7724</v>
      </c>
      <c r="I57" s="49" t="s">
        <v>7490</v>
      </c>
      <c r="J57" s="5" t="s">
        <v>7725</v>
      </c>
      <c r="K57" s="53"/>
      <c r="L57" s="51"/>
      <c r="M57" s="25" t="s">
        <v>7726</v>
      </c>
      <c r="N57" s="53"/>
      <c r="O57" s="53"/>
      <c r="P57" s="53"/>
      <c r="Q57" s="53"/>
      <c r="R57" s="53"/>
      <c r="S57" s="53"/>
      <c r="T57" s="53"/>
      <c r="U57" s="53"/>
      <c r="V57" s="53"/>
      <c r="W57" s="53"/>
      <c r="X57" s="53"/>
      <c r="Y57" s="53"/>
      <c r="Z57" s="53"/>
    </row>
    <row r="58" customFormat="false" ht="75.75" hidden="false" customHeight="true" outlineLevel="0" collapsed="false">
      <c r="A58" s="5" t="s">
        <v>7602</v>
      </c>
      <c r="B58" s="5" t="s">
        <v>7708</v>
      </c>
      <c r="C58" s="5"/>
      <c r="D58" s="5"/>
      <c r="E58" s="5"/>
      <c r="F58" s="8"/>
      <c r="G58" s="5"/>
      <c r="H58" s="8" t="s">
        <v>7727</v>
      </c>
      <c r="I58" s="49" t="s">
        <v>7490</v>
      </c>
      <c r="J58" s="5" t="s">
        <v>7728</v>
      </c>
      <c r="K58" s="53"/>
      <c r="L58" s="51"/>
      <c r="M58" s="25" t="s">
        <v>7729</v>
      </c>
      <c r="N58" s="53"/>
      <c r="O58" s="53"/>
      <c r="P58" s="53"/>
      <c r="Q58" s="53"/>
      <c r="R58" s="53"/>
      <c r="S58" s="53"/>
      <c r="T58" s="53"/>
      <c r="U58" s="53"/>
      <c r="V58" s="53"/>
      <c r="W58" s="53"/>
      <c r="X58" s="53"/>
      <c r="Y58" s="53"/>
      <c r="Z58" s="53"/>
    </row>
    <row r="59" customFormat="false" ht="75.75" hidden="false" customHeight="true" outlineLevel="0" collapsed="false">
      <c r="A59" s="5" t="s">
        <v>7602</v>
      </c>
      <c r="B59" s="5" t="s">
        <v>7730</v>
      </c>
      <c r="C59" s="5"/>
      <c r="D59" s="5"/>
      <c r="E59" s="5"/>
      <c r="F59" s="8"/>
      <c r="G59" s="5"/>
      <c r="H59" s="25" t="s">
        <v>7731</v>
      </c>
      <c r="I59" s="49" t="s">
        <v>7490</v>
      </c>
      <c r="J59" s="5" t="s">
        <v>7732</v>
      </c>
      <c r="K59" s="53"/>
      <c r="L59" s="51"/>
      <c r="M59" s="25" t="s">
        <v>7733</v>
      </c>
      <c r="N59" s="53"/>
      <c r="O59" s="53"/>
      <c r="P59" s="53"/>
      <c r="Q59" s="53"/>
      <c r="R59" s="53"/>
      <c r="S59" s="53"/>
      <c r="T59" s="53"/>
      <c r="U59" s="53"/>
      <c r="V59" s="53"/>
      <c r="W59" s="53"/>
      <c r="X59" s="53"/>
      <c r="Y59" s="53"/>
      <c r="Z59" s="53"/>
    </row>
    <row r="60" customFormat="false" ht="72" hidden="false" customHeight="true" outlineLevel="0" collapsed="false">
      <c r="A60" s="5" t="s">
        <v>7602</v>
      </c>
      <c r="B60" s="5" t="s">
        <v>7730</v>
      </c>
      <c r="C60" s="5"/>
      <c r="D60" s="5"/>
      <c r="E60" s="5"/>
      <c r="F60" s="8"/>
      <c r="G60" s="5"/>
      <c r="H60" s="8" t="s">
        <v>7734</v>
      </c>
      <c r="I60" s="49" t="s">
        <v>7490</v>
      </c>
      <c r="J60" s="5" t="s">
        <v>7735</v>
      </c>
      <c r="K60" s="53"/>
      <c r="L60" s="51"/>
      <c r="M60" s="25" t="s">
        <v>7736</v>
      </c>
      <c r="N60" s="53"/>
      <c r="O60" s="53"/>
      <c r="P60" s="53"/>
      <c r="Q60" s="53"/>
      <c r="R60" s="53"/>
      <c r="S60" s="53"/>
      <c r="T60" s="53"/>
      <c r="U60" s="53"/>
      <c r="V60" s="53"/>
      <c r="W60" s="53"/>
      <c r="X60" s="53"/>
      <c r="Y60" s="53"/>
      <c r="Z60" s="53"/>
    </row>
    <row r="61" customFormat="false" ht="72" hidden="false" customHeight="true" outlineLevel="0" collapsed="false">
      <c r="A61" s="5" t="s">
        <v>7602</v>
      </c>
      <c r="B61" s="5" t="s">
        <v>7730</v>
      </c>
      <c r="C61" s="5"/>
      <c r="D61" s="5"/>
      <c r="E61" s="5"/>
      <c r="F61" s="8"/>
      <c r="G61" s="5"/>
      <c r="H61" s="8" t="s">
        <v>7734</v>
      </c>
      <c r="I61" s="49" t="s">
        <v>7490</v>
      </c>
      <c r="J61" s="5" t="s">
        <v>7737</v>
      </c>
      <c r="K61" s="53"/>
      <c r="L61" s="51"/>
      <c r="M61" s="25" t="s">
        <v>7738</v>
      </c>
      <c r="N61" s="53"/>
      <c r="O61" s="53"/>
      <c r="P61" s="53"/>
      <c r="Q61" s="53"/>
      <c r="R61" s="53"/>
      <c r="S61" s="53"/>
      <c r="T61" s="53"/>
      <c r="U61" s="53"/>
      <c r="V61" s="53"/>
      <c r="W61" s="53"/>
      <c r="X61" s="53"/>
      <c r="Y61" s="53"/>
      <c r="Z61" s="53"/>
    </row>
    <row r="62" customFormat="false" ht="72" hidden="false" customHeight="true" outlineLevel="0" collapsed="false">
      <c r="A62" s="5" t="s">
        <v>7602</v>
      </c>
      <c r="B62" s="5" t="s">
        <v>7730</v>
      </c>
      <c r="C62" s="5"/>
      <c r="D62" s="5"/>
      <c r="E62" s="5"/>
      <c r="F62" s="8"/>
      <c r="G62" s="5"/>
      <c r="H62" s="8" t="s">
        <v>7739</v>
      </c>
      <c r="I62" s="49" t="s">
        <v>7490</v>
      </c>
      <c r="J62" s="5" t="s">
        <v>7740</v>
      </c>
      <c r="K62" s="53"/>
      <c r="L62" s="51"/>
      <c r="M62" s="25" t="s">
        <v>7741</v>
      </c>
      <c r="N62" s="53"/>
      <c r="O62" s="53"/>
      <c r="P62" s="53"/>
      <c r="Q62" s="53"/>
      <c r="R62" s="53"/>
      <c r="S62" s="53"/>
      <c r="T62" s="53"/>
      <c r="U62" s="53"/>
      <c r="V62" s="53"/>
      <c r="W62" s="53"/>
      <c r="X62" s="53"/>
      <c r="Y62" s="53"/>
      <c r="Z62" s="53"/>
    </row>
    <row r="63" customFormat="false" ht="72" hidden="false" customHeight="true" outlineLevel="0" collapsed="false">
      <c r="A63" s="5" t="s">
        <v>7602</v>
      </c>
      <c r="B63" s="5" t="s">
        <v>7730</v>
      </c>
      <c r="C63" s="5"/>
      <c r="D63" s="5"/>
      <c r="E63" s="5"/>
      <c r="F63" s="8"/>
      <c r="G63" s="5"/>
      <c r="H63" s="8" t="s">
        <v>7742</v>
      </c>
      <c r="I63" s="49" t="s">
        <v>7490</v>
      </c>
      <c r="J63" s="5" t="s">
        <v>7743</v>
      </c>
      <c r="K63" s="53"/>
      <c r="L63" s="51"/>
      <c r="M63" s="25" t="s">
        <v>7744</v>
      </c>
      <c r="N63" s="53"/>
      <c r="O63" s="53"/>
      <c r="P63" s="53"/>
      <c r="Q63" s="53"/>
      <c r="R63" s="53"/>
      <c r="S63" s="53"/>
      <c r="T63" s="53"/>
      <c r="U63" s="53"/>
      <c r="V63" s="53"/>
      <c r="W63" s="53"/>
      <c r="X63" s="53"/>
      <c r="Y63" s="53"/>
      <c r="Z63" s="53"/>
    </row>
    <row r="64" customFormat="false" ht="72" hidden="false" customHeight="true" outlineLevel="0" collapsed="false">
      <c r="A64" s="5" t="s">
        <v>7602</v>
      </c>
      <c r="B64" s="5" t="s">
        <v>7730</v>
      </c>
      <c r="C64" s="5"/>
      <c r="D64" s="5"/>
      <c r="E64" s="5"/>
      <c r="F64" s="8"/>
      <c r="G64" s="5"/>
      <c r="H64" s="8" t="s">
        <v>7739</v>
      </c>
      <c r="I64" s="49" t="s">
        <v>7490</v>
      </c>
      <c r="J64" s="5" t="s">
        <v>7745</v>
      </c>
      <c r="K64" s="53"/>
      <c r="L64" s="51"/>
      <c r="M64" s="25" t="s">
        <v>7746</v>
      </c>
      <c r="N64" s="53"/>
      <c r="O64" s="53"/>
      <c r="P64" s="53"/>
      <c r="Q64" s="53"/>
      <c r="R64" s="53"/>
      <c r="S64" s="53"/>
      <c r="T64" s="53"/>
      <c r="U64" s="53"/>
      <c r="V64" s="53"/>
      <c r="W64" s="53"/>
      <c r="X64" s="53"/>
      <c r="Y64" s="53"/>
      <c r="Z64" s="53"/>
    </row>
    <row r="65" customFormat="false" ht="72" hidden="false" customHeight="true" outlineLevel="0" collapsed="false">
      <c r="A65" s="5" t="s">
        <v>7602</v>
      </c>
      <c r="B65" s="5" t="s">
        <v>7730</v>
      </c>
      <c r="C65" s="5"/>
      <c r="D65" s="5"/>
      <c r="E65" s="5"/>
      <c r="F65" s="8"/>
      <c r="G65" s="5"/>
      <c r="H65" s="8" t="s">
        <v>7734</v>
      </c>
      <c r="I65" s="49" t="s">
        <v>7490</v>
      </c>
      <c r="J65" s="5" t="s">
        <v>7747</v>
      </c>
      <c r="K65" s="53"/>
      <c r="L65" s="51"/>
      <c r="M65" s="25" t="s">
        <v>7748</v>
      </c>
      <c r="N65" s="53"/>
      <c r="O65" s="53"/>
      <c r="P65" s="53"/>
      <c r="Q65" s="53"/>
      <c r="R65" s="53"/>
      <c r="S65" s="53"/>
      <c r="T65" s="53"/>
      <c r="U65" s="53"/>
      <c r="V65" s="53"/>
      <c r="W65" s="53"/>
      <c r="X65" s="53"/>
      <c r="Y65" s="53"/>
      <c r="Z65" s="53"/>
    </row>
    <row r="66" customFormat="false" ht="72" hidden="false" customHeight="true" outlineLevel="0" collapsed="false">
      <c r="A66" s="5" t="s">
        <v>7602</v>
      </c>
      <c r="B66" s="5" t="s">
        <v>7730</v>
      </c>
      <c r="C66" s="5"/>
      <c r="D66" s="5"/>
      <c r="E66" s="5"/>
      <c r="F66" s="8"/>
      <c r="G66" s="5"/>
      <c r="H66" s="8" t="s">
        <v>7734</v>
      </c>
      <c r="I66" s="49" t="s">
        <v>7490</v>
      </c>
      <c r="J66" s="5" t="s">
        <v>7749</v>
      </c>
      <c r="K66" s="53"/>
      <c r="L66" s="51"/>
      <c r="M66" s="25" t="s">
        <v>7750</v>
      </c>
      <c r="N66" s="53"/>
      <c r="O66" s="53"/>
      <c r="P66" s="53"/>
      <c r="Q66" s="53"/>
      <c r="R66" s="53"/>
      <c r="S66" s="53"/>
      <c r="T66" s="53"/>
      <c r="U66" s="53"/>
      <c r="V66" s="53"/>
      <c r="W66" s="53"/>
      <c r="X66" s="53"/>
      <c r="Y66" s="53"/>
      <c r="Z66" s="53"/>
    </row>
    <row r="67" customFormat="false" ht="72" hidden="false" customHeight="true" outlineLevel="0" collapsed="false">
      <c r="A67" s="5" t="s">
        <v>7602</v>
      </c>
      <c r="B67" s="5" t="s">
        <v>7730</v>
      </c>
      <c r="C67" s="5"/>
      <c r="D67" s="5"/>
      <c r="E67" s="5"/>
      <c r="F67" s="8"/>
      <c r="G67" s="5"/>
      <c r="H67" s="8" t="s">
        <v>7739</v>
      </c>
      <c r="I67" s="49" t="s">
        <v>7490</v>
      </c>
      <c r="J67" s="5" t="s">
        <v>7751</v>
      </c>
      <c r="K67" s="53"/>
      <c r="L67" s="51"/>
      <c r="M67" s="25" t="s">
        <v>7752</v>
      </c>
      <c r="N67" s="53"/>
      <c r="O67" s="53"/>
      <c r="P67" s="53"/>
      <c r="Q67" s="53"/>
      <c r="R67" s="53"/>
      <c r="S67" s="53"/>
      <c r="T67" s="53"/>
      <c r="U67" s="53"/>
      <c r="V67" s="53"/>
      <c r="W67" s="53"/>
      <c r="X67" s="53"/>
      <c r="Y67" s="53"/>
      <c r="Z67" s="53"/>
    </row>
    <row r="68" customFormat="false" ht="72" hidden="false" customHeight="true" outlineLevel="0" collapsed="false">
      <c r="A68" s="5" t="s">
        <v>7602</v>
      </c>
      <c r="B68" s="5" t="s">
        <v>7753</v>
      </c>
      <c r="C68" s="5"/>
      <c r="D68" s="5"/>
      <c r="E68" s="5"/>
      <c r="F68" s="8"/>
      <c r="G68" s="5"/>
      <c r="H68" s="8" t="s">
        <v>7754</v>
      </c>
      <c r="I68" s="49" t="s">
        <v>7490</v>
      </c>
      <c r="J68" s="5" t="s">
        <v>7755</v>
      </c>
      <c r="K68" s="53"/>
      <c r="L68" s="51"/>
      <c r="M68" s="25" t="s">
        <v>7756</v>
      </c>
      <c r="N68" s="53"/>
      <c r="O68" s="53"/>
      <c r="P68" s="53"/>
      <c r="Q68" s="53"/>
      <c r="R68" s="53"/>
      <c r="S68" s="53"/>
      <c r="T68" s="53"/>
      <c r="U68" s="53"/>
      <c r="V68" s="53"/>
      <c r="W68" s="53"/>
      <c r="X68" s="53"/>
      <c r="Y68" s="53"/>
      <c r="Z68" s="53"/>
    </row>
    <row r="69" customFormat="false" ht="77.25" hidden="false" customHeight="true" outlineLevel="0" collapsed="false">
      <c r="A69" s="5" t="s">
        <v>7602</v>
      </c>
      <c r="B69" s="5" t="s">
        <v>7753</v>
      </c>
      <c r="C69" s="5"/>
      <c r="D69" s="5"/>
      <c r="E69" s="5"/>
      <c r="F69" s="8"/>
      <c r="G69" s="5"/>
      <c r="H69" s="8" t="s">
        <v>7757</v>
      </c>
      <c r="I69" s="49" t="s">
        <v>7490</v>
      </c>
      <c r="J69" s="5" t="s">
        <v>7758</v>
      </c>
      <c r="K69" s="53"/>
      <c r="L69" s="51"/>
      <c r="M69" s="25" t="s">
        <v>7759</v>
      </c>
      <c r="N69" s="53"/>
      <c r="O69" s="53"/>
      <c r="P69" s="53"/>
      <c r="Q69" s="53"/>
      <c r="R69" s="53"/>
      <c r="S69" s="53"/>
      <c r="T69" s="53"/>
      <c r="U69" s="53"/>
      <c r="V69" s="53"/>
      <c r="W69" s="53"/>
      <c r="X69" s="53"/>
      <c r="Y69" s="53"/>
      <c r="Z69" s="53"/>
    </row>
    <row r="70" customFormat="false" ht="77.25" hidden="false" customHeight="true" outlineLevel="0" collapsed="false">
      <c r="A70" s="5" t="s">
        <v>7602</v>
      </c>
      <c r="B70" s="5" t="s">
        <v>7753</v>
      </c>
      <c r="C70" s="5"/>
      <c r="D70" s="5"/>
      <c r="E70" s="5"/>
      <c r="F70" s="8"/>
      <c r="G70" s="5"/>
      <c r="H70" s="8" t="s">
        <v>7760</v>
      </c>
      <c r="I70" s="49" t="s">
        <v>7490</v>
      </c>
      <c r="J70" s="5" t="s">
        <v>7761</v>
      </c>
      <c r="K70" s="53"/>
      <c r="L70" s="51"/>
      <c r="M70" s="25" t="s">
        <v>7762</v>
      </c>
      <c r="N70" s="53"/>
      <c r="O70" s="53"/>
      <c r="P70" s="53"/>
      <c r="Q70" s="53"/>
      <c r="R70" s="53"/>
      <c r="S70" s="53"/>
      <c r="T70" s="53"/>
      <c r="U70" s="53"/>
      <c r="V70" s="53"/>
      <c r="W70" s="53"/>
      <c r="X70" s="53"/>
      <c r="Y70" s="53"/>
      <c r="Z70" s="53"/>
    </row>
    <row r="71" customFormat="false" ht="77.25" hidden="false" customHeight="true" outlineLevel="0" collapsed="false">
      <c r="A71" s="5" t="s">
        <v>7602</v>
      </c>
      <c r="B71" s="5" t="s">
        <v>7753</v>
      </c>
      <c r="C71" s="5"/>
      <c r="D71" s="5"/>
      <c r="E71" s="5"/>
      <c r="F71" s="8"/>
      <c r="G71" s="5"/>
      <c r="H71" s="8" t="s">
        <v>7763</v>
      </c>
      <c r="I71" s="49" t="s">
        <v>7490</v>
      </c>
      <c r="J71" s="5" t="s">
        <v>7764</v>
      </c>
      <c r="K71" s="53"/>
      <c r="L71" s="51"/>
      <c r="M71" s="25" t="s">
        <v>7765</v>
      </c>
      <c r="N71" s="53"/>
      <c r="O71" s="53"/>
      <c r="P71" s="53"/>
      <c r="Q71" s="53"/>
      <c r="R71" s="53"/>
      <c r="S71" s="53"/>
      <c r="T71" s="53"/>
      <c r="U71" s="53"/>
      <c r="V71" s="53"/>
      <c r="W71" s="53"/>
      <c r="X71" s="53"/>
      <c r="Y71" s="53"/>
      <c r="Z71" s="53"/>
    </row>
    <row r="72" customFormat="false" ht="77.25" hidden="false" customHeight="true" outlineLevel="0" collapsed="false">
      <c r="A72" s="5" t="s">
        <v>7602</v>
      </c>
      <c r="B72" s="5" t="s">
        <v>7753</v>
      </c>
      <c r="C72" s="5"/>
      <c r="D72" s="5"/>
      <c r="E72" s="5"/>
      <c r="F72" s="8"/>
      <c r="G72" s="5"/>
      <c r="H72" s="8" t="s">
        <v>7766</v>
      </c>
      <c r="I72" s="49" t="s">
        <v>7490</v>
      </c>
      <c r="J72" s="5" t="s">
        <v>7767</v>
      </c>
      <c r="K72" s="53"/>
      <c r="L72" s="51"/>
      <c r="M72" s="25" t="s">
        <v>7768</v>
      </c>
      <c r="N72" s="53"/>
      <c r="O72" s="53"/>
      <c r="P72" s="53"/>
      <c r="Q72" s="53"/>
      <c r="R72" s="53"/>
      <c r="S72" s="53"/>
      <c r="T72" s="53"/>
      <c r="U72" s="53"/>
      <c r="V72" s="53"/>
      <c r="W72" s="53"/>
      <c r="X72" s="53"/>
      <c r="Y72" s="53"/>
      <c r="Z72" s="53"/>
    </row>
    <row r="73" customFormat="false" ht="77.25" hidden="false" customHeight="true" outlineLevel="0" collapsed="false">
      <c r="A73" s="5" t="s">
        <v>7602</v>
      </c>
      <c r="B73" s="5" t="s">
        <v>7753</v>
      </c>
      <c r="C73" s="5"/>
      <c r="D73" s="5"/>
      <c r="E73" s="5"/>
      <c r="F73" s="8"/>
      <c r="G73" s="5"/>
      <c r="H73" s="8" t="s">
        <v>7769</v>
      </c>
      <c r="I73" s="49" t="s">
        <v>7490</v>
      </c>
      <c r="J73" s="5" t="s">
        <v>7770</v>
      </c>
      <c r="K73" s="53"/>
      <c r="L73" s="51"/>
      <c r="M73" s="25" t="s">
        <v>7771</v>
      </c>
      <c r="N73" s="53"/>
      <c r="O73" s="53"/>
      <c r="P73" s="53"/>
      <c r="Q73" s="53"/>
      <c r="R73" s="53"/>
      <c r="S73" s="53"/>
      <c r="T73" s="53"/>
      <c r="U73" s="53"/>
      <c r="V73" s="53"/>
      <c r="W73" s="53"/>
      <c r="X73" s="53"/>
      <c r="Y73" s="53"/>
      <c r="Z73" s="53"/>
    </row>
    <row r="74" customFormat="false" ht="77.25" hidden="false" customHeight="true" outlineLevel="0" collapsed="false">
      <c r="A74" s="5" t="s">
        <v>7602</v>
      </c>
      <c r="B74" s="5" t="s">
        <v>7753</v>
      </c>
      <c r="C74" s="5"/>
      <c r="D74" s="5"/>
      <c r="E74" s="5"/>
      <c r="F74" s="8"/>
      <c r="G74" s="5"/>
      <c r="H74" s="8" t="s">
        <v>7772</v>
      </c>
      <c r="I74" s="49" t="s">
        <v>7490</v>
      </c>
      <c r="J74" s="5" t="s">
        <v>7773</v>
      </c>
      <c r="K74" s="53"/>
      <c r="L74" s="51"/>
      <c r="M74" s="25" t="s">
        <v>7774</v>
      </c>
      <c r="N74" s="53"/>
      <c r="O74" s="53"/>
      <c r="P74" s="53"/>
      <c r="Q74" s="53"/>
      <c r="R74" s="53"/>
      <c r="S74" s="53"/>
      <c r="T74" s="53"/>
      <c r="U74" s="53"/>
      <c r="V74" s="53"/>
      <c r="W74" s="53"/>
      <c r="X74" s="53"/>
      <c r="Y74" s="53"/>
      <c r="Z74" s="53"/>
    </row>
    <row r="75" customFormat="false" ht="77.25" hidden="false" customHeight="true" outlineLevel="0" collapsed="false">
      <c r="A75" s="5" t="s">
        <v>7602</v>
      </c>
      <c r="B75" s="5" t="s">
        <v>7775</v>
      </c>
      <c r="C75" s="5"/>
      <c r="D75" s="5"/>
      <c r="E75" s="5"/>
      <c r="F75" s="8" t="s">
        <v>7776</v>
      </c>
      <c r="G75" s="5"/>
      <c r="H75" s="8" t="s">
        <v>7777</v>
      </c>
      <c r="I75" s="49" t="s">
        <v>7490</v>
      </c>
      <c r="J75" s="5" t="s">
        <v>7778</v>
      </c>
      <c r="K75" s="53"/>
      <c r="L75" s="51"/>
      <c r="M75" s="25" t="s">
        <v>7779</v>
      </c>
      <c r="N75" s="53"/>
      <c r="O75" s="53"/>
      <c r="P75" s="53"/>
      <c r="Q75" s="53"/>
      <c r="R75" s="53"/>
      <c r="S75" s="53"/>
      <c r="T75" s="53"/>
      <c r="U75" s="53"/>
      <c r="V75" s="53"/>
      <c r="W75" s="53"/>
      <c r="X75" s="53"/>
      <c r="Y75" s="53"/>
      <c r="Z75" s="53"/>
    </row>
    <row r="76" customFormat="false" ht="77.25" hidden="false" customHeight="true" outlineLevel="0" collapsed="false">
      <c r="A76" s="5" t="s">
        <v>7602</v>
      </c>
      <c r="B76" s="5" t="s">
        <v>7775</v>
      </c>
      <c r="C76" s="5"/>
      <c r="D76" s="5"/>
      <c r="E76" s="5"/>
      <c r="F76" s="8"/>
      <c r="G76" s="5"/>
      <c r="H76" s="8" t="s">
        <v>7780</v>
      </c>
      <c r="I76" s="49" t="s">
        <v>7490</v>
      </c>
      <c r="J76" s="5" t="s">
        <v>7781</v>
      </c>
      <c r="K76" s="53"/>
      <c r="L76" s="51"/>
      <c r="M76" s="25" t="s">
        <v>7782</v>
      </c>
      <c r="N76" s="53"/>
      <c r="O76" s="53"/>
      <c r="P76" s="53"/>
      <c r="Q76" s="53"/>
      <c r="R76" s="53"/>
      <c r="S76" s="53"/>
      <c r="T76" s="53"/>
      <c r="U76" s="53"/>
      <c r="V76" s="53"/>
      <c r="W76" s="53"/>
      <c r="X76" s="53"/>
      <c r="Y76" s="53"/>
      <c r="Z76" s="53"/>
    </row>
    <row r="77" customFormat="false" ht="77.25" hidden="false" customHeight="true" outlineLevel="0" collapsed="false">
      <c r="A77" s="5" t="s">
        <v>7602</v>
      </c>
      <c r="B77" s="5" t="s">
        <v>7775</v>
      </c>
      <c r="C77" s="5"/>
      <c r="D77" s="5"/>
      <c r="E77" s="5"/>
      <c r="F77" s="8"/>
      <c r="G77" s="5"/>
      <c r="H77" s="8" t="s">
        <v>7783</v>
      </c>
      <c r="I77" s="49" t="s">
        <v>7490</v>
      </c>
      <c r="J77" s="5" t="s">
        <v>7784</v>
      </c>
      <c r="K77" s="53"/>
      <c r="L77" s="51"/>
      <c r="M77" s="25" t="s">
        <v>7785</v>
      </c>
      <c r="N77" s="53"/>
      <c r="O77" s="53"/>
      <c r="P77" s="53"/>
      <c r="Q77" s="53"/>
      <c r="R77" s="53"/>
      <c r="S77" s="53"/>
      <c r="T77" s="53"/>
      <c r="U77" s="53"/>
      <c r="V77" s="53"/>
      <c r="W77" s="53"/>
      <c r="X77" s="53"/>
      <c r="Y77" s="53"/>
      <c r="Z77" s="53"/>
    </row>
    <row r="78" customFormat="false" ht="77.25" hidden="false" customHeight="true" outlineLevel="0" collapsed="false">
      <c r="A78" s="5" t="s">
        <v>7602</v>
      </c>
      <c r="B78" s="5" t="s">
        <v>7775</v>
      </c>
      <c r="C78" s="5"/>
      <c r="D78" s="5"/>
      <c r="E78" s="5"/>
      <c r="F78" s="8"/>
      <c r="G78" s="5"/>
      <c r="H78" s="8" t="s">
        <v>7786</v>
      </c>
      <c r="I78" s="49" t="s">
        <v>7490</v>
      </c>
      <c r="J78" s="5" t="s">
        <v>7787</v>
      </c>
      <c r="K78" s="53"/>
      <c r="L78" s="51"/>
      <c r="M78" s="25" t="s">
        <v>7788</v>
      </c>
      <c r="N78" s="53"/>
      <c r="O78" s="53"/>
      <c r="P78" s="53"/>
      <c r="Q78" s="53"/>
      <c r="R78" s="53"/>
      <c r="S78" s="53"/>
      <c r="T78" s="53"/>
      <c r="U78" s="53"/>
      <c r="V78" s="53"/>
      <c r="W78" s="53"/>
      <c r="X78" s="53"/>
      <c r="Y78" s="53"/>
      <c r="Z78" s="53"/>
    </row>
    <row r="79" customFormat="false" ht="77.25" hidden="false" customHeight="true" outlineLevel="0" collapsed="false">
      <c r="A79" s="5" t="s">
        <v>7602</v>
      </c>
      <c r="B79" s="5" t="s">
        <v>7775</v>
      </c>
      <c r="C79" s="5"/>
      <c r="D79" s="5"/>
      <c r="E79" s="5"/>
      <c r="F79" s="8"/>
      <c r="G79" s="5"/>
      <c r="H79" s="8" t="s">
        <v>7789</v>
      </c>
      <c r="I79" s="49" t="s">
        <v>7490</v>
      </c>
      <c r="J79" s="5" t="s">
        <v>7790</v>
      </c>
      <c r="K79" s="53"/>
      <c r="L79" s="51"/>
      <c r="M79" s="25" t="s">
        <v>7791</v>
      </c>
      <c r="N79" s="53"/>
      <c r="O79" s="53"/>
      <c r="P79" s="53"/>
      <c r="Q79" s="53"/>
      <c r="R79" s="53"/>
      <c r="S79" s="53"/>
      <c r="T79" s="53"/>
      <c r="U79" s="53"/>
      <c r="V79" s="53"/>
      <c r="W79" s="53"/>
      <c r="X79" s="53"/>
      <c r="Y79" s="53"/>
      <c r="Z79" s="53"/>
    </row>
    <row r="80" customFormat="false" ht="77.25" hidden="false" customHeight="true" outlineLevel="0" collapsed="false">
      <c r="A80" s="5" t="s">
        <v>7602</v>
      </c>
      <c r="B80" s="5" t="s">
        <v>7775</v>
      </c>
      <c r="C80" s="5"/>
      <c r="D80" s="5"/>
      <c r="E80" s="5"/>
      <c r="F80" s="8"/>
      <c r="G80" s="5"/>
      <c r="H80" s="8" t="s">
        <v>7792</v>
      </c>
      <c r="I80" s="49" t="s">
        <v>7490</v>
      </c>
      <c r="J80" s="5" t="s">
        <v>7793</v>
      </c>
      <c r="K80" s="53"/>
      <c r="L80" s="51"/>
      <c r="M80" s="25" t="s">
        <v>7794</v>
      </c>
      <c r="N80" s="53"/>
      <c r="O80" s="53"/>
      <c r="P80" s="53"/>
      <c r="Q80" s="53"/>
      <c r="R80" s="53"/>
      <c r="S80" s="53"/>
      <c r="T80" s="53"/>
      <c r="U80" s="53"/>
      <c r="V80" s="53"/>
      <c r="W80" s="53"/>
      <c r="X80" s="53"/>
      <c r="Y80" s="53"/>
      <c r="Z80" s="53"/>
    </row>
    <row r="81" customFormat="false" ht="112.5" hidden="false" customHeight="true" outlineLevel="0" collapsed="false">
      <c r="A81" s="5" t="s">
        <v>7602</v>
      </c>
      <c r="B81" s="5" t="s">
        <v>7795</v>
      </c>
      <c r="C81" s="5"/>
      <c r="D81" s="5"/>
      <c r="E81" s="5"/>
      <c r="F81" s="8"/>
      <c r="G81" s="5"/>
      <c r="H81" s="8" t="s">
        <v>7796</v>
      </c>
      <c r="I81" s="49" t="s">
        <v>7490</v>
      </c>
      <c r="J81" s="5" t="s">
        <v>7797</v>
      </c>
      <c r="K81" s="53"/>
      <c r="L81" s="51" t="s">
        <v>7798</v>
      </c>
      <c r="M81" s="25" t="s">
        <v>7799</v>
      </c>
      <c r="N81" s="53"/>
      <c r="O81" s="53"/>
      <c r="P81" s="53"/>
      <c r="Q81" s="53"/>
      <c r="R81" s="53"/>
      <c r="S81" s="53"/>
      <c r="T81" s="53"/>
      <c r="U81" s="53"/>
      <c r="V81" s="53"/>
      <c r="W81" s="53"/>
      <c r="X81" s="53"/>
      <c r="Y81" s="53"/>
      <c r="Z81" s="53"/>
    </row>
    <row r="82" customFormat="false" ht="65.25" hidden="false" customHeight="true" outlineLevel="0" collapsed="false">
      <c r="A82" s="5" t="s">
        <v>7602</v>
      </c>
      <c r="B82" s="5" t="s">
        <v>7795</v>
      </c>
      <c r="C82" s="5"/>
      <c r="D82" s="5"/>
      <c r="E82" s="5"/>
      <c r="F82" s="8"/>
      <c r="G82" s="5"/>
      <c r="H82" s="8" t="s">
        <v>7800</v>
      </c>
      <c r="I82" s="49" t="s">
        <v>7490</v>
      </c>
      <c r="J82" s="5" t="s">
        <v>7801</v>
      </c>
      <c r="K82" s="53"/>
      <c r="L82" s="51"/>
      <c r="M82" s="25" t="s">
        <v>7802</v>
      </c>
      <c r="N82" s="53"/>
      <c r="O82" s="53"/>
      <c r="P82" s="53"/>
      <c r="Q82" s="53"/>
      <c r="R82" s="53"/>
      <c r="S82" s="53"/>
      <c r="T82" s="53"/>
      <c r="U82" s="53"/>
      <c r="V82" s="53"/>
      <c r="W82" s="53"/>
      <c r="X82" s="53"/>
      <c r="Y82" s="53"/>
      <c r="Z82" s="53"/>
    </row>
    <row r="83" customFormat="false" ht="65.25" hidden="false" customHeight="true" outlineLevel="0" collapsed="false">
      <c r="A83" s="5" t="s">
        <v>7602</v>
      </c>
      <c r="B83" s="5" t="s">
        <v>7795</v>
      </c>
      <c r="C83" s="5"/>
      <c r="D83" s="5"/>
      <c r="E83" s="5"/>
      <c r="F83" s="8"/>
      <c r="G83" s="5"/>
      <c r="H83" s="8" t="s">
        <v>7803</v>
      </c>
      <c r="I83" s="49" t="s">
        <v>7490</v>
      </c>
      <c r="J83" s="5" t="s">
        <v>7804</v>
      </c>
      <c r="K83" s="53"/>
      <c r="L83" s="51"/>
      <c r="M83" s="25" t="s">
        <v>7805</v>
      </c>
      <c r="N83" s="53"/>
      <c r="O83" s="53"/>
      <c r="P83" s="53"/>
      <c r="Q83" s="53"/>
      <c r="R83" s="53"/>
      <c r="S83" s="53"/>
      <c r="T83" s="53"/>
      <c r="U83" s="53"/>
      <c r="V83" s="53"/>
      <c r="W83" s="53"/>
      <c r="X83" s="53"/>
      <c r="Y83" s="53"/>
      <c r="Z83" s="53"/>
    </row>
    <row r="84" customFormat="false" ht="65.25" hidden="false" customHeight="true" outlineLevel="0" collapsed="false">
      <c r="A84" s="5" t="s">
        <v>7602</v>
      </c>
      <c r="B84" s="5" t="s">
        <v>7795</v>
      </c>
      <c r="C84" s="5"/>
      <c r="D84" s="5"/>
      <c r="E84" s="5"/>
      <c r="F84" s="8"/>
      <c r="G84" s="5"/>
      <c r="H84" s="8" t="s">
        <v>7806</v>
      </c>
      <c r="I84" s="49" t="s">
        <v>7490</v>
      </c>
      <c r="J84" s="5" t="s">
        <v>7807</v>
      </c>
      <c r="K84" s="53"/>
      <c r="L84" s="51"/>
      <c r="M84" s="25" t="s">
        <v>7808</v>
      </c>
      <c r="N84" s="53"/>
      <c r="O84" s="53"/>
      <c r="P84" s="53"/>
      <c r="Q84" s="53"/>
      <c r="R84" s="53"/>
      <c r="S84" s="53"/>
      <c r="T84" s="53"/>
      <c r="U84" s="53"/>
      <c r="V84" s="53"/>
      <c r="W84" s="53"/>
      <c r="X84" s="53"/>
      <c r="Y84" s="53"/>
      <c r="Z84" s="53"/>
    </row>
    <row r="85" customFormat="false" ht="65.25" hidden="false" customHeight="true" outlineLevel="0" collapsed="false">
      <c r="A85" s="5" t="s">
        <v>7602</v>
      </c>
      <c r="B85" s="5" t="s">
        <v>7795</v>
      </c>
      <c r="C85" s="5"/>
      <c r="D85" s="5"/>
      <c r="E85" s="5"/>
      <c r="F85" s="8"/>
      <c r="G85" s="5"/>
      <c r="H85" s="8" t="s">
        <v>7809</v>
      </c>
      <c r="I85" s="49" t="s">
        <v>7490</v>
      </c>
      <c r="J85" s="5" t="s">
        <v>7810</v>
      </c>
      <c r="K85" s="53"/>
      <c r="L85" s="51"/>
      <c r="M85" s="25" t="s">
        <v>7811</v>
      </c>
      <c r="N85" s="53"/>
      <c r="O85" s="53"/>
      <c r="P85" s="53"/>
      <c r="Q85" s="53"/>
      <c r="R85" s="53"/>
      <c r="S85" s="53"/>
      <c r="T85" s="53"/>
      <c r="U85" s="53"/>
      <c r="V85" s="53"/>
      <c r="W85" s="53"/>
      <c r="X85" s="53"/>
      <c r="Y85" s="53"/>
      <c r="Z85" s="53"/>
    </row>
    <row r="86" customFormat="false" ht="65.25" hidden="false" customHeight="true" outlineLevel="0" collapsed="false">
      <c r="A86" s="5" t="s">
        <v>7602</v>
      </c>
      <c r="B86" s="5" t="s">
        <v>7795</v>
      </c>
      <c r="C86" s="5"/>
      <c r="D86" s="5"/>
      <c r="E86" s="5"/>
      <c r="F86" s="8"/>
      <c r="G86" s="5"/>
      <c r="H86" s="8" t="s">
        <v>7812</v>
      </c>
      <c r="I86" s="49" t="s">
        <v>7490</v>
      </c>
      <c r="J86" s="5" t="s">
        <v>7813</v>
      </c>
      <c r="K86" s="53"/>
      <c r="L86" s="51"/>
      <c r="M86" s="25" t="s">
        <v>7814</v>
      </c>
      <c r="N86" s="53"/>
      <c r="O86" s="53"/>
      <c r="P86" s="53"/>
      <c r="Q86" s="53"/>
      <c r="R86" s="53"/>
      <c r="S86" s="53"/>
      <c r="T86" s="53"/>
      <c r="U86" s="53"/>
      <c r="V86" s="53"/>
      <c r="W86" s="53"/>
      <c r="X86" s="53"/>
      <c r="Y86" s="53"/>
      <c r="Z86" s="53"/>
    </row>
    <row r="87" customFormat="false" ht="67.5" hidden="false" customHeight="true" outlineLevel="0" collapsed="false">
      <c r="A87" s="5" t="s">
        <v>7602</v>
      </c>
      <c r="B87" s="5" t="s">
        <v>7795</v>
      </c>
      <c r="C87" s="5"/>
      <c r="D87" s="5"/>
      <c r="E87" s="5"/>
      <c r="F87" s="8"/>
      <c r="G87" s="5"/>
      <c r="H87" s="8" t="s">
        <v>7815</v>
      </c>
      <c r="I87" s="49" t="s">
        <v>7490</v>
      </c>
      <c r="J87" s="5" t="s">
        <v>7816</v>
      </c>
      <c r="K87" s="53"/>
      <c r="L87" s="51"/>
      <c r="M87" s="25" t="s">
        <v>7817</v>
      </c>
      <c r="N87" s="53"/>
      <c r="O87" s="53"/>
      <c r="P87" s="53"/>
      <c r="Q87" s="53"/>
      <c r="R87" s="53"/>
      <c r="S87" s="53"/>
      <c r="T87" s="53"/>
      <c r="U87" s="53"/>
      <c r="V87" s="53"/>
      <c r="W87" s="53"/>
      <c r="X87" s="53"/>
      <c r="Y87" s="53"/>
      <c r="Z87" s="53"/>
    </row>
    <row r="88" customFormat="false" ht="148.5" hidden="false" customHeight="true" outlineLevel="0" collapsed="false">
      <c r="A88" s="5" t="s">
        <v>7818</v>
      </c>
      <c r="B88" s="5" t="s">
        <v>7819</v>
      </c>
      <c r="C88" s="5"/>
      <c r="D88" s="5"/>
      <c r="E88" s="5"/>
      <c r="F88" s="8"/>
      <c r="G88" s="5"/>
      <c r="H88" s="25" t="s">
        <v>7820</v>
      </c>
      <c r="I88" s="49" t="s">
        <v>7490</v>
      </c>
      <c r="J88" s="5" t="s">
        <v>7821</v>
      </c>
      <c r="K88" s="53"/>
      <c r="L88" s="54" t="s">
        <v>7822</v>
      </c>
      <c r="M88" s="25" t="s">
        <v>7823</v>
      </c>
      <c r="N88" s="53"/>
      <c r="O88" s="53"/>
      <c r="P88" s="53"/>
      <c r="Q88" s="53"/>
      <c r="R88" s="53"/>
      <c r="S88" s="53"/>
      <c r="T88" s="53"/>
      <c r="U88" s="53"/>
      <c r="V88" s="53"/>
      <c r="W88" s="53"/>
      <c r="X88" s="53"/>
      <c r="Y88" s="53"/>
      <c r="Z88" s="53"/>
    </row>
    <row r="89" customFormat="false" ht="86.25" hidden="false" customHeight="true" outlineLevel="0" collapsed="false">
      <c r="A89" s="5" t="s">
        <v>7818</v>
      </c>
      <c r="B89" s="5" t="s">
        <v>7819</v>
      </c>
      <c r="C89" s="5"/>
      <c r="D89" s="5"/>
      <c r="E89" s="5"/>
      <c r="F89" s="8"/>
      <c r="G89" s="5"/>
      <c r="H89" s="8" t="s">
        <v>7824</v>
      </c>
      <c r="I89" s="49" t="s">
        <v>7490</v>
      </c>
      <c r="J89" s="5" t="s">
        <v>7825</v>
      </c>
      <c r="K89" s="53"/>
      <c r="L89" s="51"/>
      <c r="M89" s="25" t="s">
        <v>7826</v>
      </c>
      <c r="N89" s="53"/>
      <c r="O89" s="53"/>
      <c r="P89" s="53"/>
      <c r="Q89" s="53"/>
      <c r="R89" s="53"/>
      <c r="S89" s="53"/>
      <c r="T89" s="53"/>
      <c r="U89" s="53"/>
      <c r="V89" s="53"/>
      <c r="W89" s="53"/>
      <c r="X89" s="53"/>
      <c r="Y89" s="53"/>
      <c r="Z89" s="53"/>
    </row>
    <row r="90" customFormat="false" ht="86.25" hidden="false" customHeight="true" outlineLevel="0" collapsed="false">
      <c r="A90" s="5" t="s">
        <v>7818</v>
      </c>
      <c r="B90" s="5" t="s">
        <v>7819</v>
      </c>
      <c r="C90" s="5"/>
      <c r="D90" s="5"/>
      <c r="E90" s="5"/>
      <c r="F90" s="8"/>
      <c r="G90" s="5"/>
      <c r="H90" s="8" t="s">
        <v>7827</v>
      </c>
      <c r="I90" s="49" t="s">
        <v>7490</v>
      </c>
      <c r="J90" s="5" t="s">
        <v>7828</v>
      </c>
      <c r="K90" s="53"/>
      <c r="L90" s="51"/>
      <c r="M90" s="25" t="s">
        <v>7829</v>
      </c>
      <c r="N90" s="53"/>
      <c r="O90" s="53"/>
      <c r="P90" s="53"/>
      <c r="Q90" s="53"/>
      <c r="R90" s="53"/>
      <c r="S90" s="53"/>
      <c r="T90" s="53"/>
      <c r="U90" s="53"/>
      <c r="V90" s="53"/>
      <c r="W90" s="53"/>
      <c r="X90" s="53"/>
      <c r="Y90" s="53"/>
      <c r="Z90" s="53"/>
    </row>
    <row r="91" customFormat="false" ht="86.25" hidden="false" customHeight="true" outlineLevel="0" collapsed="false">
      <c r="A91" s="5" t="s">
        <v>7818</v>
      </c>
      <c r="B91" s="5" t="s">
        <v>7819</v>
      </c>
      <c r="C91" s="5"/>
      <c r="D91" s="5"/>
      <c r="E91" s="5"/>
      <c r="F91" s="8"/>
      <c r="G91" s="5"/>
      <c r="H91" s="8" t="s">
        <v>7830</v>
      </c>
      <c r="I91" s="49" t="s">
        <v>7490</v>
      </c>
      <c r="J91" s="5" t="s">
        <v>7831</v>
      </c>
      <c r="K91" s="53"/>
      <c r="L91" s="51"/>
      <c r="M91" s="25" t="s">
        <v>7832</v>
      </c>
      <c r="N91" s="53"/>
      <c r="O91" s="53"/>
      <c r="P91" s="53"/>
      <c r="Q91" s="53"/>
      <c r="R91" s="53"/>
      <c r="S91" s="53"/>
      <c r="T91" s="53"/>
      <c r="U91" s="53"/>
      <c r="V91" s="53"/>
      <c r="W91" s="53"/>
      <c r="X91" s="53"/>
      <c r="Y91" s="53"/>
      <c r="Z91" s="53"/>
    </row>
    <row r="92" customFormat="false" ht="86.25" hidden="false" customHeight="true" outlineLevel="0" collapsed="false">
      <c r="A92" s="5" t="s">
        <v>7833</v>
      </c>
      <c r="B92" s="5" t="s">
        <v>7834</v>
      </c>
      <c r="C92" s="5"/>
      <c r="D92" s="5"/>
      <c r="E92" s="5"/>
      <c r="F92" s="8"/>
      <c r="G92" s="5"/>
      <c r="H92" s="8" t="s">
        <v>7835</v>
      </c>
      <c r="I92" s="49" t="s">
        <v>7490</v>
      </c>
      <c r="J92" s="5" t="s">
        <v>7836</v>
      </c>
      <c r="K92" s="53"/>
      <c r="L92" s="54" t="s">
        <v>7822</v>
      </c>
      <c r="M92" s="25" t="s">
        <v>7837</v>
      </c>
      <c r="N92" s="53"/>
      <c r="O92" s="53"/>
      <c r="P92" s="53"/>
      <c r="Q92" s="53"/>
      <c r="R92" s="53"/>
      <c r="S92" s="53"/>
      <c r="T92" s="53"/>
      <c r="U92" s="53"/>
      <c r="V92" s="53"/>
      <c r="W92" s="53"/>
      <c r="X92" s="53"/>
      <c r="Y92" s="53"/>
      <c r="Z92" s="53"/>
    </row>
    <row r="93" customFormat="false" ht="75.75" hidden="false" customHeight="true" outlineLevel="0" collapsed="false">
      <c r="A93" s="5" t="s">
        <v>7833</v>
      </c>
      <c r="B93" s="5" t="s">
        <v>7834</v>
      </c>
      <c r="C93" s="5"/>
      <c r="D93" s="5"/>
      <c r="E93" s="5"/>
      <c r="F93" s="8"/>
      <c r="G93" s="5"/>
      <c r="H93" s="8" t="s">
        <v>7835</v>
      </c>
      <c r="I93" s="49" t="s">
        <v>7490</v>
      </c>
      <c r="J93" s="5" t="s">
        <v>7838</v>
      </c>
      <c r="K93" s="53"/>
      <c r="L93" s="51"/>
      <c r="M93" s="25" t="s">
        <v>7839</v>
      </c>
      <c r="N93" s="53"/>
      <c r="O93" s="53"/>
      <c r="P93" s="53"/>
      <c r="Q93" s="53"/>
      <c r="R93" s="53"/>
      <c r="S93" s="53"/>
      <c r="T93" s="53"/>
      <c r="U93" s="53"/>
      <c r="V93" s="53"/>
      <c r="W93" s="53"/>
      <c r="X93" s="53"/>
      <c r="Y93" s="53"/>
      <c r="Z93" s="53"/>
    </row>
    <row r="94" customFormat="false" ht="75.75" hidden="false" customHeight="true" outlineLevel="0" collapsed="false">
      <c r="A94" s="5" t="s">
        <v>7833</v>
      </c>
      <c r="B94" s="5" t="s">
        <v>7834</v>
      </c>
      <c r="C94" s="5"/>
      <c r="D94" s="5"/>
      <c r="E94" s="5"/>
      <c r="F94" s="8"/>
      <c r="G94" s="5"/>
      <c r="H94" s="8" t="s">
        <v>7835</v>
      </c>
      <c r="I94" s="49" t="s">
        <v>7490</v>
      </c>
      <c r="J94" s="5" t="s">
        <v>7840</v>
      </c>
      <c r="K94" s="53"/>
      <c r="L94" s="51"/>
      <c r="M94" s="25" t="s">
        <v>7841</v>
      </c>
      <c r="N94" s="53"/>
      <c r="O94" s="53"/>
      <c r="P94" s="53"/>
      <c r="Q94" s="53"/>
      <c r="R94" s="53"/>
      <c r="S94" s="53"/>
      <c r="T94" s="53"/>
      <c r="U94" s="53"/>
      <c r="V94" s="53"/>
      <c r="W94" s="53"/>
      <c r="X94" s="53"/>
      <c r="Y94" s="53"/>
      <c r="Z94" s="53"/>
    </row>
    <row r="95" customFormat="false" ht="75.75" hidden="false" customHeight="true" outlineLevel="0" collapsed="false">
      <c r="A95" s="5" t="s">
        <v>7833</v>
      </c>
      <c r="B95" s="5" t="s">
        <v>7834</v>
      </c>
      <c r="C95" s="5"/>
      <c r="D95" s="5"/>
      <c r="E95" s="5"/>
      <c r="F95" s="8"/>
      <c r="G95" s="5"/>
      <c r="H95" s="8" t="s">
        <v>7835</v>
      </c>
      <c r="I95" s="49" t="s">
        <v>7490</v>
      </c>
      <c r="J95" s="5" t="s">
        <v>7842</v>
      </c>
      <c r="K95" s="53"/>
      <c r="L95" s="51"/>
      <c r="M95" s="25" t="s">
        <v>7843</v>
      </c>
      <c r="N95" s="53"/>
      <c r="O95" s="53"/>
      <c r="P95" s="53"/>
      <c r="Q95" s="53"/>
      <c r="R95" s="53"/>
      <c r="S95" s="53"/>
      <c r="T95" s="53"/>
      <c r="U95" s="53"/>
      <c r="V95" s="53"/>
      <c r="W95" s="53"/>
      <c r="X95" s="53"/>
      <c r="Y95" s="53"/>
      <c r="Z95" s="53"/>
    </row>
    <row r="96" customFormat="false" ht="75.75" hidden="false" customHeight="true" outlineLevel="0" collapsed="false">
      <c r="A96" s="5" t="s">
        <v>7844</v>
      </c>
      <c r="B96" s="5" t="s">
        <v>7845</v>
      </c>
      <c r="C96" s="5"/>
      <c r="D96" s="5"/>
      <c r="E96" s="5"/>
      <c r="F96" s="8"/>
      <c r="G96" s="5"/>
      <c r="H96" s="8" t="s">
        <v>7846</v>
      </c>
      <c r="I96" s="49" t="s">
        <v>7490</v>
      </c>
      <c r="J96" s="5" t="s">
        <v>7847</v>
      </c>
      <c r="K96" s="53"/>
      <c r="L96" s="54" t="s">
        <v>7822</v>
      </c>
      <c r="M96" s="25" t="s">
        <v>7848</v>
      </c>
      <c r="N96" s="53"/>
      <c r="O96" s="53"/>
      <c r="P96" s="53"/>
      <c r="Q96" s="53"/>
      <c r="R96" s="53"/>
      <c r="S96" s="53"/>
      <c r="T96" s="53"/>
      <c r="U96" s="53"/>
      <c r="V96" s="53"/>
      <c r="W96" s="53"/>
      <c r="X96" s="53"/>
      <c r="Y96" s="53"/>
      <c r="Z96" s="53"/>
    </row>
    <row r="97" customFormat="false" ht="69.75" hidden="false" customHeight="true" outlineLevel="0" collapsed="false">
      <c r="A97" s="5" t="s">
        <v>7844</v>
      </c>
      <c r="B97" s="5" t="s">
        <v>7845</v>
      </c>
      <c r="C97" s="5"/>
      <c r="D97" s="5"/>
      <c r="E97" s="5"/>
      <c r="F97" s="8"/>
      <c r="G97" s="5"/>
      <c r="H97" s="8" t="s">
        <v>7846</v>
      </c>
      <c r="I97" s="49" t="s">
        <v>7490</v>
      </c>
      <c r="J97" s="5" t="s">
        <v>7849</v>
      </c>
      <c r="K97" s="53"/>
      <c r="L97" s="51"/>
      <c r="M97" s="25" t="s">
        <v>7850</v>
      </c>
      <c r="N97" s="53"/>
      <c r="O97" s="53"/>
      <c r="P97" s="53"/>
      <c r="Q97" s="53"/>
      <c r="R97" s="53"/>
      <c r="S97" s="53"/>
      <c r="T97" s="53"/>
      <c r="U97" s="53"/>
      <c r="V97" s="53"/>
      <c r="W97" s="53"/>
      <c r="X97" s="53"/>
      <c r="Y97" s="53"/>
      <c r="Z97" s="53"/>
    </row>
    <row r="98" customFormat="false" ht="69.75" hidden="false" customHeight="true" outlineLevel="0" collapsed="false">
      <c r="A98" s="5" t="s">
        <v>7844</v>
      </c>
      <c r="B98" s="5" t="s">
        <v>7845</v>
      </c>
      <c r="C98" s="5"/>
      <c r="D98" s="5"/>
      <c r="E98" s="5"/>
      <c r="F98" s="8"/>
      <c r="G98" s="5"/>
      <c r="H98" s="8" t="s">
        <v>7846</v>
      </c>
      <c r="I98" s="49" t="s">
        <v>7490</v>
      </c>
      <c r="J98" s="5" t="s">
        <v>7851</v>
      </c>
      <c r="K98" s="53"/>
      <c r="L98" s="51"/>
      <c r="M98" s="25" t="s">
        <v>7852</v>
      </c>
      <c r="N98" s="53"/>
      <c r="O98" s="53"/>
      <c r="P98" s="53"/>
      <c r="Q98" s="53"/>
      <c r="R98" s="53"/>
      <c r="S98" s="53"/>
      <c r="T98" s="53"/>
      <c r="U98" s="53"/>
      <c r="V98" s="53"/>
      <c r="W98" s="53"/>
      <c r="X98" s="53"/>
      <c r="Y98" s="53"/>
      <c r="Z98" s="53"/>
    </row>
    <row r="99" customFormat="false" ht="69.75" hidden="false" customHeight="true" outlineLevel="0" collapsed="false">
      <c r="A99" s="5" t="s">
        <v>7844</v>
      </c>
      <c r="B99" s="5" t="s">
        <v>7845</v>
      </c>
      <c r="C99" s="5"/>
      <c r="D99" s="5"/>
      <c r="E99" s="5"/>
      <c r="F99" s="8"/>
      <c r="G99" s="5"/>
      <c r="H99" s="8" t="s">
        <v>7846</v>
      </c>
      <c r="I99" s="49" t="s">
        <v>7490</v>
      </c>
      <c r="J99" s="5" t="s">
        <v>7853</v>
      </c>
      <c r="K99" s="53"/>
      <c r="L99" s="51"/>
      <c r="M99" s="25" t="s">
        <v>7854</v>
      </c>
      <c r="N99" s="53"/>
      <c r="O99" s="53"/>
      <c r="P99" s="53"/>
      <c r="Q99" s="53"/>
      <c r="R99" s="53"/>
      <c r="S99" s="53"/>
      <c r="T99" s="53"/>
      <c r="U99" s="53"/>
      <c r="V99" s="53"/>
      <c r="W99" s="53"/>
      <c r="X99" s="53"/>
      <c r="Y99" s="53"/>
      <c r="Z99" s="53"/>
    </row>
    <row r="100" customFormat="false" ht="69.75" hidden="false" customHeight="true" outlineLevel="0" collapsed="false">
      <c r="A100" s="5" t="s">
        <v>7855</v>
      </c>
      <c r="B100" s="5" t="s">
        <v>7856</v>
      </c>
      <c r="C100" s="5"/>
      <c r="D100" s="5"/>
      <c r="E100" s="5"/>
      <c r="F100" s="8" t="s">
        <v>7857</v>
      </c>
      <c r="G100" s="5"/>
      <c r="H100" s="25" t="s">
        <v>7858</v>
      </c>
      <c r="I100" s="49" t="s">
        <v>7490</v>
      </c>
      <c r="J100" s="5" t="s">
        <v>7859</v>
      </c>
      <c r="K100" s="53"/>
      <c r="L100" s="51"/>
      <c r="M100" s="25" t="s">
        <v>7860</v>
      </c>
      <c r="N100" s="53"/>
      <c r="O100" s="53"/>
      <c r="P100" s="53"/>
      <c r="Q100" s="53"/>
      <c r="R100" s="53"/>
      <c r="S100" s="53"/>
      <c r="T100" s="53"/>
      <c r="U100" s="53"/>
      <c r="V100" s="53"/>
      <c r="W100" s="53"/>
      <c r="X100" s="53"/>
      <c r="Y100" s="53"/>
      <c r="Z100" s="53"/>
    </row>
    <row r="101" customFormat="false" ht="69.75" hidden="false" customHeight="true" outlineLevel="0" collapsed="false">
      <c r="A101" s="5" t="s">
        <v>7855</v>
      </c>
      <c r="B101" s="5" t="s">
        <v>7856</v>
      </c>
      <c r="C101" s="5"/>
      <c r="D101" s="5"/>
      <c r="E101" s="5"/>
      <c r="F101" s="8"/>
      <c r="G101" s="5"/>
      <c r="H101" s="8" t="s">
        <v>7861</v>
      </c>
      <c r="I101" s="49" t="s">
        <v>7490</v>
      </c>
      <c r="J101" s="5" t="s">
        <v>7862</v>
      </c>
      <c r="K101" s="53"/>
      <c r="L101" s="51"/>
      <c r="M101" s="25" t="s">
        <v>7863</v>
      </c>
      <c r="N101" s="53"/>
      <c r="O101" s="53"/>
      <c r="P101" s="53"/>
      <c r="Q101" s="53"/>
      <c r="R101" s="53"/>
      <c r="S101" s="53"/>
      <c r="T101" s="53"/>
      <c r="U101" s="53"/>
      <c r="V101" s="53"/>
      <c r="W101" s="53"/>
      <c r="X101" s="53"/>
      <c r="Y101" s="53"/>
      <c r="Z101" s="53"/>
    </row>
    <row r="102" customFormat="false" ht="69.75" hidden="false" customHeight="true" outlineLevel="0" collapsed="false">
      <c r="A102" s="5" t="s">
        <v>7855</v>
      </c>
      <c r="B102" s="5" t="s">
        <v>7856</v>
      </c>
      <c r="C102" s="5"/>
      <c r="D102" s="5"/>
      <c r="E102" s="5"/>
      <c r="F102" s="8"/>
      <c r="G102" s="5"/>
      <c r="H102" s="8" t="s">
        <v>7864</v>
      </c>
      <c r="I102" s="49" t="s">
        <v>7490</v>
      </c>
      <c r="J102" s="5" t="s">
        <v>7865</v>
      </c>
      <c r="K102" s="53"/>
      <c r="L102" s="51"/>
      <c r="M102" s="25" t="s">
        <v>7866</v>
      </c>
      <c r="N102" s="53"/>
      <c r="O102" s="53"/>
      <c r="P102" s="53"/>
      <c r="Q102" s="53"/>
      <c r="R102" s="53"/>
      <c r="S102" s="53"/>
      <c r="T102" s="53"/>
      <c r="U102" s="53"/>
      <c r="V102" s="53"/>
      <c r="W102" s="53"/>
      <c r="X102" s="53"/>
      <c r="Y102" s="53"/>
      <c r="Z102" s="53"/>
    </row>
    <row r="103" customFormat="false" ht="69.75" hidden="false" customHeight="true" outlineLevel="0" collapsed="false">
      <c r="A103" s="5" t="s">
        <v>7855</v>
      </c>
      <c r="B103" s="5" t="s">
        <v>7856</v>
      </c>
      <c r="C103" s="5"/>
      <c r="D103" s="5"/>
      <c r="E103" s="5"/>
      <c r="F103" s="8"/>
      <c r="G103" s="5"/>
      <c r="H103" s="8" t="s">
        <v>7867</v>
      </c>
      <c r="I103" s="49" t="s">
        <v>7490</v>
      </c>
      <c r="J103" s="5" t="s">
        <v>7868</v>
      </c>
      <c r="K103" s="53"/>
      <c r="L103" s="51"/>
      <c r="M103" s="25" t="s">
        <v>7869</v>
      </c>
      <c r="N103" s="53"/>
      <c r="O103" s="53"/>
      <c r="P103" s="53"/>
      <c r="Q103" s="53"/>
      <c r="R103" s="53"/>
      <c r="S103" s="53"/>
      <c r="T103" s="53"/>
      <c r="U103" s="53"/>
      <c r="V103" s="53"/>
      <c r="W103" s="53"/>
      <c r="X103" s="53"/>
      <c r="Y103" s="53"/>
      <c r="Z103" s="53"/>
    </row>
    <row r="104" customFormat="false" ht="69.75" hidden="false" customHeight="true" outlineLevel="0" collapsed="false">
      <c r="A104" s="5" t="s">
        <v>7855</v>
      </c>
      <c r="B104" s="5" t="s">
        <v>7856</v>
      </c>
      <c r="C104" s="5"/>
      <c r="D104" s="5"/>
      <c r="E104" s="5"/>
      <c r="F104" s="8"/>
      <c r="G104" s="5"/>
      <c r="H104" s="8" t="s">
        <v>7870</v>
      </c>
      <c r="I104" s="49" t="s">
        <v>7490</v>
      </c>
      <c r="J104" s="5" t="s">
        <v>7871</v>
      </c>
      <c r="K104" s="53"/>
      <c r="L104" s="51"/>
      <c r="M104" s="25" t="s">
        <v>7872</v>
      </c>
      <c r="N104" s="53"/>
      <c r="O104" s="53"/>
      <c r="P104" s="53"/>
      <c r="Q104" s="53"/>
      <c r="R104" s="53"/>
      <c r="S104" s="53"/>
      <c r="T104" s="53"/>
      <c r="U104" s="53"/>
      <c r="V104" s="53"/>
      <c r="W104" s="53"/>
      <c r="X104" s="53"/>
      <c r="Y104" s="53"/>
      <c r="Z104" s="53"/>
    </row>
    <row r="105" customFormat="false" ht="69.75" hidden="false" customHeight="true" outlineLevel="0" collapsed="false">
      <c r="A105" s="5" t="s">
        <v>7855</v>
      </c>
      <c r="B105" s="5" t="s">
        <v>7856</v>
      </c>
      <c r="C105" s="5"/>
      <c r="D105" s="5"/>
      <c r="E105" s="5"/>
      <c r="F105" s="8"/>
      <c r="G105" s="5"/>
      <c r="H105" s="8" t="s">
        <v>7873</v>
      </c>
      <c r="I105" s="49" t="s">
        <v>7490</v>
      </c>
      <c r="J105" s="5" t="s">
        <v>7874</v>
      </c>
      <c r="K105" s="53"/>
      <c r="L105" s="51"/>
      <c r="M105" s="25" t="s">
        <v>7875</v>
      </c>
      <c r="N105" s="53"/>
      <c r="O105" s="53"/>
      <c r="P105" s="53"/>
      <c r="Q105" s="53"/>
      <c r="R105" s="53"/>
      <c r="S105" s="53"/>
      <c r="T105" s="53"/>
      <c r="U105" s="53"/>
      <c r="V105" s="53"/>
      <c r="W105" s="53"/>
      <c r="X105" s="53"/>
      <c r="Y105" s="53"/>
      <c r="Z105" s="53"/>
    </row>
    <row r="106" customFormat="false" ht="112.5" hidden="false" customHeight="true" outlineLevel="0" collapsed="false">
      <c r="A106" s="5" t="s">
        <v>7855</v>
      </c>
      <c r="B106" s="5" t="s">
        <v>7876</v>
      </c>
      <c r="C106" s="5"/>
      <c r="D106" s="5"/>
      <c r="E106" s="5"/>
      <c r="F106" s="8"/>
      <c r="G106" s="5" t="s">
        <v>7877</v>
      </c>
      <c r="H106" s="25" t="s">
        <v>7878</v>
      </c>
      <c r="I106" s="49" t="s">
        <v>7490</v>
      </c>
      <c r="J106" s="5" t="s">
        <v>7879</v>
      </c>
      <c r="K106" s="53"/>
      <c r="L106" s="51"/>
      <c r="M106" s="25" t="s">
        <v>7880</v>
      </c>
      <c r="N106" s="53"/>
      <c r="O106" s="53"/>
      <c r="P106" s="53"/>
      <c r="Q106" s="53"/>
      <c r="R106" s="53"/>
      <c r="S106" s="53"/>
      <c r="T106" s="53"/>
      <c r="U106" s="53"/>
      <c r="V106" s="53"/>
      <c r="W106" s="53"/>
      <c r="X106" s="53"/>
      <c r="Y106" s="53"/>
      <c r="Z106" s="53"/>
    </row>
    <row r="107" customFormat="false" ht="37.5" hidden="false" customHeight="true" outlineLevel="0" collapsed="false">
      <c r="A107" s="5" t="s">
        <v>7855</v>
      </c>
      <c r="B107" s="5" t="s">
        <v>7876</v>
      </c>
      <c r="C107" s="5"/>
      <c r="D107" s="5"/>
      <c r="E107" s="5"/>
      <c r="F107" s="8"/>
      <c r="G107" s="5"/>
      <c r="H107" s="8" t="s">
        <v>7881</v>
      </c>
      <c r="I107" s="49" t="s">
        <v>7490</v>
      </c>
      <c r="J107" s="5" t="s">
        <v>7882</v>
      </c>
      <c r="K107" s="36"/>
      <c r="L107" s="56"/>
      <c r="M107" s="25" t="s">
        <v>7883</v>
      </c>
      <c r="N107" s="53"/>
      <c r="O107" s="53"/>
      <c r="P107" s="53"/>
      <c r="Q107" s="53"/>
      <c r="R107" s="53"/>
      <c r="S107" s="53"/>
      <c r="T107" s="53"/>
      <c r="U107" s="53"/>
      <c r="V107" s="53"/>
      <c r="W107" s="53"/>
      <c r="X107" s="53"/>
      <c r="Y107" s="53"/>
      <c r="Z107" s="53"/>
    </row>
    <row r="108" customFormat="false" ht="37.5" hidden="false" customHeight="true" outlineLevel="0" collapsed="false">
      <c r="A108" s="5" t="s">
        <v>7855</v>
      </c>
      <c r="B108" s="5" t="s">
        <v>7876</v>
      </c>
      <c r="C108" s="5"/>
      <c r="D108" s="5"/>
      <c r="E108" s="5"/>
      <c r="F108" s="8"/>
      <c r="G108" s="5"/>
      <c r="H108" s="8" t="s">
        <v>7884</v>
      </c>
      <c r="I108" s="49" t="s">
        <v>7490</v>
      </c>
      <c r="J108" s="5" t="s">
        <v>7885</v>
      </c>
      <c r="K108" s="36"/>
      <c r="L108" s="56"/>
      <c r="M108" s="25" t="s">
        <v>7886</v>
      </c>
      <c r="N108" s="53"/>
      <c r="O108" s="53"/>
      <c r="P108" s="53"/>
      <c r="Q108" s="53"/>
      <c r="R108" s="53"/>
      <c r="S108" s="53"/>
      <c r="T108" s="53"/>
      <c r="U108" s="53"/>
      <c r="V108" s="53"/>
      <c r="W108" s="53"/>
      <c r="X108" s="53"/>
      <c r="Y108" s="53"/>
      <c r="Z108" s="53"/>
    </row>
    <row r="109" customFormat="false" ht="37.5" hidden="false" customHeight="true" outlineLevel="0" collapsed="false">
      <c r="A109" s="5" t="s">
        <v>7855</v>
      </c>
      <c r="B109" s="5" t="s">
        <v>7876</v>
      </c>
      <c r="C109" s="5"/>
      <c r="D109" s="5"/>
      <c r="E109" s="5"/>
      <c r="F109" s="8"/>
      <c r="G109" s="5"/>
      <c r="H109" s="8" t="s">
        <v>7887</v>
      </c>
      <c r="I109" s="49" t="s">
        <v>7490</v>
      </c>
      <c r="J109" s="5" t="s">
        <v>7888</v>
      </c>
      <c r="K109" s="36"/>
      <c r="L109" s="56"/>
      <c r="M109" s="25" t="s">
        <v>7889</v>
      </c>
      <c r="N109" s="53"/>
      <c r="O109" s="53"/>
      <c r="P109" s="53"/>
      <c r="Q109" s="53"/>
      <c r="R109" s="53"/>
      <c r="S109" s="53"/>
      <c r="T109" s="53"/>
      <c r="U109" s="53"/>
      <c r="V109" s="53"/>
      <c r="W109" s="53"/>
      <c r="X109" s="53"/>
      <c r="Y109" s="53"/>
      <c r="Z109" s="53"/>
    </row>
    <row r="110" customFormat="false" ht="37.5" hidden="false" customHeight="true" outlineLevel="0" collapsed="false">
      <c r="A110" s="5" t="s">
        <v>7855</v>
      </c>
      <c r="B110" s="5" t="s">
        <v>7876</v>
      </c>
      <c r="C110" s="5"/>
      <c r="D110" s="5"/>
      <c r="E110" s="5"/>
      <c r="F110" s="8"/>
      <c r="G110" s="5"/>
      <c r="H110" s="8" t="s">
        <v>7890</v>
      </c>
      <c r="I110" s="49" t="s">
        <v>7490</v>
      </c>
      <c r="J110" s="5" t="s">
        <v>7891</v>
      </c>
      <c r="K110" s="36"/>
      <c r="L110" s="56"/>
      <c r="M110" s="25" t="s">
        <v>7892</v>
      </c>
      <c r="N110" s="53"/>
      <c r="O110" s="53"/>
      <c r="P110" s="53"/>
      <c r="Q110" s="53"/>
      <c r="R110" s="53"/>
      <c r="S110" s="53"/>
      <c r="T110" s="53"/>
      <c r="U110" s="53"/>
      <c r="V110" s="53"/>
      <c r="W110" s="53"/>
      <c r="X110" s="53"/>
      <c r="Y110" s="53"/>
      <c r="Z110" s="53"/>
    </row>
    <row r="111" customFormat="false" ht="37.5" hidden="false" customHeight="true" outlineLevel="0" collapsed="false">
      <c r="A111" s="5" t="s">
        <v>7855</v>
      </c>
      <c r="B111" s="5" t="s">
        <v>7876</v>
      </c>
      <c r="C111" s="5"/>
      <c r="D111" s="5"/>
      <c r="E111" s="5"/>
      <c r="F111" s="8"/>
      <c r="G111" s="5"/>
      <c r="H111" s="8" t="s">
        <v>7893</v>
      </c>
      <c r="I111" s="49" t="s">
        <v>7490</v>
      </c>
      <c r="J111" s="5" t="s">
        <v>7894</v>
      </c>
      <c r="K111" s="36"/>
      <c r="L111" s="56"/>
      <c r="M111" s="25" t="s">
        <v>7895</v>
      </c>
      <c r="N111" s="53"/>
      <c r="O111" s="53"/>
      <c r="P111" s="53"/>
      <c r="Q111" s="53"/>
      <c r="R111" s="53"/>
      <c r="S111" s="53"/>
      <c r="T111" s="53"/>
      <c r="U111" s="53"/>
      <c r="V111" s="53"/>
      <c r="W111" s="53"/>
      <c r="X111" s="53"/>
      <c r="Y111" s="53"/>
      <c r="Z111" s="53"/>
    </row>
    <row r="112" customFormat="false" ht="37.5" hidden="false" customHeight="true" outlineLevel="0" collapsed="false">
      <c r="A112" s="5" t="s">
        <v>7855</v>
      </c>
      <c r="B112" s="5" t="s">
        <v>7896</v>
      </c>
      <c r="C112" s="5"/>
      <c r="D112" s="5"/>
      <c r="E112" s="5"/>
      <c r="F112" s="8" t="s">
        <v>7897</v>
      </c>
      <c r="G112" s="5"/>
      <c r="H112" s="25" t="s">
        <v>7898</v>
      </c>
      <c r="I112" s="49" t="s">
        <v>7490</v>
      </c>
      <c r="J112" s="11" t="s">
        <v>7899</v>
      </c>
      <c r="K112" s="36" t="s">
        <v>7900</v>
      </c>
      <c r="L112" s="56"/>
      <c r="M112" s="25" t="s">
        <v>7901</v>
      </c>
      <c r="N112" s="53"/>
      <c r="O112" s="53"/>
      <c r="P112" s="53"/>
      <c r="Q112" s="53"/>
      <c r="R112" s="53"/>
      <c r="S112" s="53"/>
      <c r="T112" s="53"/>
      <c r="U112" s="53"/>
      <c r="V112" s="53"/>
      <c r="W112" s="53"/>
      <c r="X112" s="53"/>
      <c r="Y112" s="53"/>
      <c r="Z112" s="53"/>
    </row>
    <row r="113" customFormat="false" ht="37.5" hidden="false" customHeight="true" outlineLevel="0" collapsed="false">
      <c r="A113" s="5" t="s">
        <v>7855</v>
      </c>
      <c r="B113" s="5"/>
      <c r="C113" s="5"/>
      <c r="D113" s="5"/>
      <c r="E113" s="5"/>
      <c r="F113" s="8"/>
      <c r="G113" s="5"/>
      <c r="H113" s="8" t="s">
        <v>7510</v>
      </c>
      <c r="I113" s="49" t="s">
        <v>7490</v>
      </c>
      <c r="J113" s="11" t="s">
        <v>7902</v>
      </c>
      <c r="K113" s="36" t="s">
        <v>7903</v>
      </c>
      <c r="L113" s="56"/>
      <c r="M113" s="25" t="s">
        <v>7904</v>
      </c>
      <c r="N113" s="53"/>
      <c r="O113" s="53"/>
      <c r="P113" s="53"/>
      <c r="Q113" s="53"/>
      <c r="R113" s="53"/>
      <c r="S113" s="53"/>
      <c r="T113" s="53"/>
      <c r="U113" s="53"/>
      <c r="V113" s="53"/>
      <c r="W113" s="53"/>
      <c r="X113" s="53"/>
      <c r="Y113" s="53"/>
      <c r="Z113" s="53"/>
    </row>
    <row r="114" customFormat="false" ht="37.5" hidden="false" customHeight="true" outlineLevel="0" collapsed="false">
      <c r="A114" s="5" t="s">
        <v>7855</v>
      </c>
      <c r="B114" s="5" t="s">
        <v>7905</v>
      </c>
      <c r="C114" s="5"/>
      <c r="D114" s="5"/>
      <c r="E114" s="5"/>
      <c r="F114" s="8" t="s">
        <v>7897</v>
      </c>
      <c r="G114" s="5"/>
      <c r="H114" s="25" t="s">
        <v>7906</v>
      </c>
      <c r="I114" s="49" t="s">
        <v>7490</v>
      </c>
      <c r="J114" s="11" t="s">
        <v>7907</v>
      </c>
      <c r="K114" s="53"/>
      <c r="L114" s="51"/>
      <c r="M114" s="25" t="s">
        <v>7908</v>
      </c>
      <c r="N114" s="53"/>
      <c r="O114" s="53"/>
      <c r="P114" s="53"/>
      <c r="Q114" s="53"/>
      <c r="R114" s="53"/>
      <c r="S114" s="53"/>
      <c r="T114" s="53"/>
      <c r="U114" s="53"/>
      <c r="V114" s="53"/>
      <c r="W114" s="53"/>
      <c r="X114" s="53"/>
      <c r="Y114" s="53"/>
      <c r="Z114" s="53"/>
    </row>
    <row r="115" customFormat="false" ht="75" hidden="false" customHeight="true" outlineLevel="0" collapsed="false">
      <c r="A115" s="5" t="s">
        <v>7855</v>
      </c>
      <c r="B115" s="5" t="s">
        <v>7909</v>
      </c>
      <c r="C115" s="5"/>
      <c r="D115" s="5"/>
      <c r="E115" s="5"/>
      <c r="F115" s="8"/>
      <c r="G115" s="5"/>
      <c r="H115" s="8" t="s">
        <v>7910</v>
      </c>
      <c r="I115" s="49" t="s">
        <v>7490</v>
      </c>
      <c r="J115" s="11" t="s">
        <v>7911</v>
      </c>
      <c r="K115" s="53"/>
      <c r="L115" s="51"/>
      <c r="M115" s="52" t="s">
        <v>7912</v>
      </c>
      <c r="N115" s="53"/>
      <c r="O115" s="53"/>
      <c r="P115" s="53"/>
      <c r="Q115" s="53"/>
      <c r="R115" s="53"/>
      <c r="S115" s="53"/>
      <c r="T115" s="53"/>
      <c r="U115" s="53"/>
      <c r="V115" s="53"/>
      <c r="W115" s="53"/>
      <c r="X115" s="53"/>
      <c r="Y115" s="53"/>
      <c r="Z115" s="53"/>
    </row>
    <row r="116" customFormat="false" ht="75" hidden="false" customHeight="true" outlineLevel="0" collapsed="false">
      <c r="A116" s="5" t="s">
        <v>7855</v>
      </c>
      <c r="B116" s="5" t="s">
        <v>7913</v>
      </c>
      <c r="C116" s="5"/>
      <c r="D116" s="5"/>
      <c r="E116" s="5"/>
      <c r="F116" s="52" t="s">
        <v>7914</v>
      </c>
      <c r="G116" s="5"/>
      <c r="H116" s="8" t="s">
        <v>7915</v>
      </c>
      <c r="I116" s="49" t="s">
        <v>7490</v>
      </c>
      <c r="J116" s="11" t="s">
        <v>7916</v>
      </c>
      <c r="K116" s="53"/>
      <c r="L116" s="51"/>
      <c r="M116" s="52" t="s">
        <v>7917</v>
      </c>
      <c r="N116" s="53"/>
      <c r="O116" s="53"/>
      <c r="P116" s="53"/>
      <c r="Q116" s="53"/>
      <c r="R116" s="53"/>
      <c r="S116" s="53"/>
      <c r="T116" s="53"/>
      <c r="U116" s="53"/>
      <c r="V116" s="53"/>
      <c r="W116" s="53"/>
      <c r="X116" s="53"/>
      <c r="Y116" s="53"/>
      <c r="Z116" s="53"/>
    </row>
    <row r="117" customFormat="false" ht="75" hidden="false" customHeight="true" outlineLevel="0" collapsed="false">
      <c r="A117" s="5" t="s">
        <v>7855</v>
      </c>
      <c r="B117" s="5" t="s">
        <v>7918</v>
      </c>
      <c r="C117" s="5"/>
      <c r="D117" s="5"/>
      <c r="E117" s="5"/>
      <c r="F117" s="8"/>
      <c r="G117" s="5"/>
      <c r="H117" s="8" t="s">
        <v>7591</v>
      </c>
      <c r="I117" s="49" t="s">
        <v>7490</v>
      </c>
      <c r="J117" s="11" t="s">
        <v>7919</v>
      </c>
      <c r="K117" s="53"/>
      <c r="L117" s="51"/>
      <c r="M117" s="25" t="s">
        <v>7904</v>
      </c>
      <c r="N117" s="53"/>
      <c r="O117" s="53"/>
      <c r="P117" s="53"/>
      <c r="Q117" s="53"/>
      <c r="R117" s="53"/>
      <c r="S117" s="53"/>
      <c r="T117" s="53"/>
      <c r="U117" s="53"/>
      <c r="V117" s="53"/>
      <c r="W117" s="53"/>
      <c r="X117" s="53"/>
      <c r="Y117" s="53"/>
      <c r="Z117" s="53"/>
    </row>
    <row r="118" customFormat="false" ht="85.5" hidden="false" customHeight="true" outlineLevel="0" collapsed="false">
      <c r="A118" s="5" t="s">
        <v>7920</v>
      </c>
      <c r="B118" s="5" t="s">
        <v>7921</v>
      </c>
      <c r="C118" s="5"/>
      <c r="D118" s="5"/>
      <c r="E118" s="5"/>
      <c r="F118" s="8"/>
      <c r="G118" s="5"/>
      <c r="H118" s="52" t="s">
        <v>7922</v>
      </c>
      <c r="I118" s="49" t="s">
        <v>7490</v>
      </c>
      <c r="J118" s="5" t="s">
        <v>7923</v>
      </c>
      <c r="K118" s="53"/>
      <c r="L118" s="54" t="s">
        <v>7924</v>
      </c>
      <c r="M118" s="25" t="s">
        <v>7925</v>
      </c>
      <c r="N118" s="53"/>
      <c r="O118" s="53"/>
      <c r="P118" s="53"/>
      <c r="Q118" s="53"/>
      <c r="R118" s="53"/>
      <c r="S118" s="53"/>
      <c r="T118" s="53"/>
      <c r="U118" s="53"/>
      <c r="V118" s="53"/>
      <c r="W118" s="53"/>
      <c r="X118" s="53"/>
      <c r="Y118" s="53"/>
      <c r="Z118" s="53"/>
    </row>
    <row r="119" customFormat="false" ht="100.5" hidden="false" customHeight="true" outlineLevel="0" collapsed="false">
      <c r="A119" s="5" t="s">
        <v>7920</v>
      </c>
      <c r="B119" s="5" t="s">
        <v>7921</v>
      </c>
      <c r="C119" s="5"/>
      <c r="D119" s="5"/>
      <c r="E119" s="5"/>
      <c r="F119" s="8"/>
      <c r="G119" s="5"/>
      <c r="H119" s="8" t="s">
        <v>7926</v>
      </c>
      <c r="I119" s="49" t="s">
        <v>7490</v>
      </c>
      <c r="J119" s="5" t="s">
        <v>7927</v>
      </c>
      <c r="K119" s="53"/>
      <c r="L119" s="51"/>
      <c r="M119" s="25" t="s">
        <v>7928</v>
      </c>
      <c r="N119" s="53"/>
      <c r="O119" s="53"/>
      <c r="P119" s="53"/>
      <c r="Q119" s="53"/>
      <c r="R119" s="53"/>
      <c r="S119" s="53"/>
      <c r="T119" s="53"/>
      <c r="U119" s="53"/>
      <c r="V119" s="53"/>
      <c r="W119" s="53"/>
      <c r="X119" s="53"/>
      <c r="Y119" s="53"/>
      <c r="Z119" s="53"/>
    </row>
    <row r="120" customFormat="false" ht="100.5" hidden="false" customHeight="true" outlineLevel="0" collapsed="false">
      <c r="A120" s="5" t="s">
        <v>7920</v>
      </c>
      <c r="B120" s="5" t="s">
        <v>7921</v>
      </c>
      <c r="C120" s="5"/>
      <c r="D120" s="5"/>
      <c r="E120" s="5"/>
      <c r="F120" s="8"/>
      <c r="G120" s="5"/>
      <c r="H120" s="8" t="s">
        <v>7929</v>
      </c>
      <c r="I120" s="49" t="s">
        <v>7490</v>
      </c>
      <c r="J120" s="5" t="s">
        <v>7930</v>
      </c>
      <c r="K120" s="53"/>
      <c r="L120" s="51"/>
      <c r="M120" s="25" t="s">
        <v>7931</v>
      </c>
      <c r="N120" s="53"/>
      <c r="O120" s="53"/>
      <c r="P120" s="53"/>
      <c r="Q120" s="53"/>
      <c r="R120" s="53"/>
      <c r="S120" s="53"/>
      <c r="T120" s="53"/>
      <c r="U120" s="53"/>
      <c r="V120" s="53"/>
      <c r="W120" s="53"/>
      <c r="X120" s="53"/>
      <c r="Y120" s="53"/>
      <c r="Z120" s="53"/>
    </row>
    <row r="121" customFormat="false" ht="100.5" hidden="false" customHeight="true" outlineLevel="0" collapsed="false">
      <c r="A121" s="5" t="s">
        <v>7920</v>
      </c>
      <c r="B121" s="5" t="s">
        <v>7921</v>
      </c>
      <c r="C121" s="5"/>
      <c r="D121" s="5"/>
      <c r="E121" s="5"/>
      <c r="F121" s="8"/>
      <c r="G121" s="5"/>
      <c r="H121" s="8" t="s">
        <v>7932</v>
      </c>
      <c r="I121" s="49" t="s">
        <v>7490</v>
      </c>
      <c r="J121" s="5" t="s">
        <v>7933</v>
      </c>
      <c r="K121" s="53"/>
      <c r="L121" s="51"/>
      <c r="M121" s="25" t="s">
        <v>7934</v>
      </c>
      <c r="N121" s="53"/>
      <c r="O121" s="53"/>
      <c r="P121" s="53"/>
      <c r="Q121" s="53"/>
      <c r="R121" s="53"/>
      <c r="S121" s="53"/>
      <c r="T121" s="53"/>
      <c r="U121" s="53"/>
      <c r="V121" s="53"/>
      <c r="W121" s="53"/>
      <c r="X121" s="53"/>
      <c r="Y121" s="53"/>
      <c r="Z121" s="53"/>
    </row>
    <row r="122" customFormat="false" ht="100.5" hidden="false" customHeight="true" outlineLevel="0" collapsed="false">
      <c r="A122" s="5" t="s">
        <v>7920</v>
      </c>
      <c r="B122" s="5" t="s">
        <v>7921</v>
      </c>
      <c r="C122" s="5"/>
      <c r="D122" s="5"/>
      <c r="E122" s="5"/>
      <c r="F122" s="8"/>
      <c r="G122" s="5"/>
      <c r="H122" s="8" t="s">
        <v>7935</v>
      </c>
      <c r="I122" s="49" t="s">
        <v>7490</v>
      </c>
      <c r="J122" s="5" t="s">
        <v>7936</v>
      </c>
      <c r="K122" s="53"/>
      <c r="L122" s="51"/>
      <c r="M122" s="25" t="s">
        <v>7937</v>
      </c>
      <c r="N122" s="53"/>
      <c r="O122" s="53"/>
      <c r="P122" s="53"/>
      <c r="Q122" s="53"/>
      <c r="R122" s="53"/>
      <c r="S122" s="53"/>
      <c r="T122" s="53"/>
      <c r="U122" s="53"/>
      <c r="V122" s="53"/>
      <c r="W122" s="53"/>
      <c r="X122" s="53"/>
      <c r="Y122" s="53"/>
      <c r="Z122" s="53"/>
    </row>
    <row r="123" customFormat="false" ht="100.5" hidden="false" customHeight="true" outlineLevel="0" collapsed="false">
      <c r="A123" s="5" t="s">
        <v>7920</v>
      </c>
      <c r="B123" s="5" t="s">
        <v>7921</v>
      </c>
      <c r="C123" s="5"/>
      <c r="D123" s="5"/>
      <c r="E123" s="5"/>
      <c r="F123" s="8"/>
      <c r="G123" s="5"/>
      <c r="H123" s="8" t="s">
        <v>7938</v>
      </c>
      <c r="I123" s="49" t="s">
        <v>7490</v>
      </c>
      <c r="J123" s="5" t="s">
        <v>7939</v>
      </c>
      <c r="K123" s="53"/>
      <c r="L123" s="51"/>
      <c r="M123" s="25" t="s">
        <v>7940</v>
      </c>
      <c r="N123" s="53"/>
      <c r="O123" s="53"/>
      <c r="P123" s="53"/>
      <c r="Q123" s="53"/>
      <c r="R123" s="53"/>
      <c r="S123" s="53"/>
      <c r="T123" s="53"/>
      <c r="U123" s="53"/>
      <c r="V123" s="53"/>
      <c r="W123" s="53"/>
      <c r="X123" s="53"/>
      <c r="Y123" s="53"/>
      <c r="Z123" s="53"/>
    </row>
    <row r="124" customFormat="false" ht="100.5" hidden="false" customHeight="true" outlineLevel="0" collapsed="false">
      <c r="A124" s="5" t="s">
        <v>7920</v>
      </c>
      <c r="B124" s="5" t="s">
        <v>7921</v>
      </c>
      <c r="C124" s="5"/>
      <c r="D124" s="5"/>
      <c r="E124" s="5"/>
      <c r="F124" s="8"/>
      <c r="G124" s="5"/>
      <c r="H124" s="8" t="s">
        <v>7941</v>
      </c>
      <c r="I124" s="49" t="s">
        <v>7490</v>
      </c>
      <c r="J124" s="5" t="s">
        <v>7942</v>
      </c>
      <c r="K124" s="53"/>
      <c r="L124" s="51"/>
      <c r="M124" s="25" t="s">
        <v>7943</v>
      </c>
      <c r="N124" s="53"/>
      <c r="O124" s="53"/>
      <c r="P124" s="53"/>
      <c r="Q124" s="53"/>
      <c r="R124" s="53"/>
      <c r="S124" s="53"/>
      <c r="T124" s="53"/>
      <c r="U124" s="53"/>
      <c r="V124" s="53"/>
      <c r="W124" s="53"/>
      <c r="X124" s="53"/>
      <c r="Y124" s="53"/>
      <c r="Z124" s="53"/>
    </row>
    <row r="125" customFormat="false" ht="100.5" hidden="false" customHeight="true" outlineLevel="0" collapsed="false">
      <c r="A125" s="5" t="s">
        <v>7944</v>
      </c>
      <c r="B125" s="5" t="s">
        <v>7945</v>
      </c>
      <c r="C125" s="5"/>
      <c r="D125" s="5"/>
      <c r="E125" s="5"/>
      <c r="F125" s="8"/>
      <c r="G125" s="5"/>
      <c r="H125" s="52" t="s">
        <v>7946</v>
      </c>
      <c r="I125" s="49" t="s">
        <v>7490</v>
      </c>
      <c r="J125" s="5" t="s">
        <v>7947</v>
      </c>
      <c r="K125" s="53"/>
      <c r="L125" s="51" t="s">
        <v>7948</v>
      </c>
      <c r="M125" s="25" t="s">
        <v>7949</v>
      </c>
      <c r="N125" s="53"/>
      <c r="O125" s="53"/>
      <c r="P125" s="53"/>
      <c r="Q125" s="53"/>
      <c r="R125" s="53"/>
      <c r="S125" s="53"/>
      <c r="T125" s="53"/>
      <c r="U125" s="53"/>
      <c r="V125" s="53"/>
      <c r="W125" s="53"/>
      <c r="X125" s="53"/>
      <c r="Y125" s="53"/>
      <c r="Z125" s="53"/>
    </row>
    <row r="126" customFormat="false" ht="96.75" hidden="false" customHeight="true" outlineLevel="0" collapsed="false">
      <c r="A126" s="5" t="s">
        <v>7944</v>
      </c>
      <c r="B126" s="5" t="s">
        <v>7945</v>
      </c>
      <c r="C126" s="5"/>
      <c r="D126" s="5"/>
      <c r="E126" s="5"/>
      <c r="F126" s="8"/>
      <c r="G126" s="5"/>
      <c r="H126" s="8" t="s">
        <v>7950</v>
      </c>
      <c r="I126" s="49" t="s">
        <v>7490</v>
      </c>
      <c r="J126" s="5" t="s">
        <v>7951</v>
      </c>
      <c r="K126" s="53"/>
      <c r="L126" s="51"/>
      <c r="M126" s="25" t="s">
        <v>7952</v>
      </c>
      <c r="N126" s="53"/>
      <c r="O126" s="53"/>
      <c r="P126" s="53"/>
      <c r="Q126" s="53"/>
      <c r="R126" s="53"/>
      <c r="S126" s="53"/>
      <c r="T126" s="53"/>
      <c r="U126" s="53"/>
      <c r="V126" s="53"/>
      <c r="W126" s="53"/>
      <c r="X126" s="53"/>
      <c r="Y126" s="53"/>
      <c r="Z126" s="53"/>
    </row>
    <row r="127" customFormat="false" ht="96.75" hidden="false" customHeight="true" outlineLevel="0" collapsed="false">
      <c r="A127" s="5" t="s">
        <v>7944</v>
      </c>
      <c r="B127" s="5" t="s">
        <v>7945</v>
      </c>
      <c r="C127" s="5"/>
      <c r="D127" s="5"/>
      <c r="E127" s="5"/>
      <c r="F127" s="8"/>
      <c r="G127" s="5"/>
      <c r="H127" s="8" t="s">
        <v>7953</v>
      </c>
      <c r="I127" s="49" t="s">
        <v>7490</v>
      </c>
      <c r="J127" s="5" t="s">
        <v>7954</v>
      </c>
      <c r="K127" s="53"/>
      <c r="L127" s="51"/>
      <c r="M127" s="25" t="s">
        <v>7955</v>
      </c>
      <c r="N127" s="53"/>
      <c r="O127" s="53"/>
      <c r="P127" s="53"/>
      <c r="Q127" s="53"/>
      <c r="R127" s="53"/>
      <c r="S127" s="53"/>
      <c r="T127" s="53"/>
      <c r="U127" s="53"/>
      <c r="V127" s="53"/>
      <c r="W127" s="53"/>
      <c r="X127" s="53"/>
      <c r="Y127" s="53"/>
      <c r="Z127" s="53"/>
    </row>
    <row r="128" customFormat="false" ht="96.75" hidden="false" customHeight="true" outlineLevel="0" collapsed="false">
      <c r="A128" s="5" t="s">
        <v>7944</v>
      </c>
      <c r="B128" s="5" t="s">
        <v>7945</v>
      </c>
      <c r="C128" s="5"/>
      <c r="D128" s="5"/>
      <c r="E128" s="5"/>
      <c r="F128" s="8"/>
      <c r="G128" s="5"/>
      <c r="H128" s="8" t="s">
        <v>7956</v>
      </c>
      <c r="I128" s="49" t="s">
        <v>7490</v>
      </c>
      <c r="J128" s="5" t="s">
        <v>7957</v>
      </c>
      <c r="K128" s="53"/>
      <c r="L128" s="51"/>
      <c r="M128" s="25" t="s">
        <v>7958</v>
      </c>
      <c r="N128" s="53"/>
      <c r="O128" s="53"/>
      <c r="P128" s="53"/>
      <c r="Q128" s="53"/>
      <c r="R128" s="53"/>
      <c r="S128" s="53"/>
      <c r="T128" s="53"/>
      <c r="U128" s="53"/>
      <c r="V128" s="53"/>
      <c r="W128" s="53"/>
      <c r="X128" s="53"/>
      <c r="Y128" s="53"/>
      <c r="Z128" s="53"/>
    </row>
    <row r="129" customFormat="false" ht="96.75" hidden="false" customHeight="true" outlineLevel="0" collapsed="false">
      <c r="A129" s="5" t="s">
        <v>7944</v>
      </c>
      <c r="B129" s="5" t="s">
        <v>7945</v>
      </c>
      <c r="C129" s="5"/>
      <c r="D129" s="5"/>
      <c r="E129" s="5"/>
      <c r="F129" s="8"/>
      <c r="G129" s="5"/>
      <c r="H129" s="8" t="s">
        <v>7959</v>
      </c>
      <c r="I129" s="49" t="s">
        <v>7490</v>
      </c>
      <c r="J129" s="5" t="s">
        <v>7960</v>
      </c>
      <c r="K129" s="53"/>
      <c r="L129" s="51"/>
      <c r="M129" s="25" t="s">
        <v>7961</v>
      </c>
      <c r="N129" s="53"/>
      <c r="O129" s="53"/>
      <c r="P129" s="53"/>
      <c r="Q129" s="53"/>
      <c r="R129" s="53"/>
      <c r="S129" s="53"/>
      <c r="T129" s="53"/>
      <c r="U129" s="53"/>
      <c r="V129" s="53"/>
      <c r="W129" s="53"/>
      <c r="X129" s="53"/>
      <c r="Y129" s="53"/>
      <c r="Z129" s="53"/>
    </row>
    <row r="130" customFormat="false" ht="96.75" hidden="false" customHeight="true" outlineLevel="0" collapsed="false">
      <c r="A130" s="5" t="s">
        <v>7944</v>
      </c>
      <c r="B130" s="5" t="s">
        <v>7945</v>
      </c>
      <c r="C130" s="5"/>
      <c r="D130" s="5"/>
      <c r="E130" s="5"/>
      <c r="F130" s="8"/>
      <c r="G130" s="5"/>
      <c r="H130" s="8" t="s">
        <v>7962</v>
      </c>
      <c r="I130" s="49" t="s">
        <v>7490</v>
      </c>
      <c r="J130" s="5" t="s">
        <v>7963</v>
      </c>
      <c r="K130" s="53"/>
      <c r="L130" s="51"/>
      <c r="M130" s="25" t="s">
        <v>7964</v>
      </c>
      <c r="N130" s="53"/>
      <c r="O130" s="53"/>
      <c r="P130" s="53"/>
      <c r="Q130" s="53"/>
      <c r="R130" s="53"/>
      <c r="S130" s="53"/>
      <c r="T130" s="53"/>
      <c r="U130" s="53"/>
      <c r="V130" s="53"/>
      <c r="W130" s="53"/>
      <c r="X130" s="53"/>
      <c r="Y130" s="53"/>
      <c r="Z130" s="53"/>
    </row>
    <row r="131" customFormat="false" ht="96.75" hidden="false" customHeight="true" outlineLevel="0" collapsed="false">
      <c r="A131" s="5" t="s">
        <v>7944</v>
      </c>
      <c r="B131" s="5" t="s">
        <v>7945</v>
      </c>
      <c r="C131" s="5"/>
      <c r="D131" s="5"/>
      <c r="E131" s="5"/>
      <c r="F131" s="8"/>
      <c r="G131" s="5"/>
      <c r="H131" s="8" t="s">
        <v>7965</v>
      </c>
      <c r="I131" s="49" t="s">
        <v>7490</v>
      </c>
      <c r="J131" s="5" t="s">
        <v>7966</v>
      </c>
      <c r="K131" s="53"/>
      <c r="L131" s="51"/>
      <c r="M131" s="25" t="s">
        <v>7967</v>
      </c>
      <c r="N131" s="53"/>
      <c r="O131" s="53"/>
      <c r="P131" s="53"/>
      <c r="Q131" s="53"/>
      <c r="R131" s="53"/>
      <c r="S131" s="53"/>
      <c r="T131" s="53"/>
      <c r="U131" s="53"/>
      <c r="V131" s="53"/>
      <c r="W131" s="53"/>
      <c r="X131" s="53"/>
      <c r="Y131" s="53"/>
      <c r="Z131" s="53"/>
    </row>
    <row r="132" customFormat="false" ht="96.75" hidden="false" customHeight="true" outlineLevel="0" collapsed="false">
      <c r="A132" s="5" t="s">
        <v>7968</v>
      </c>
      <c r="B132" s="5" t="s">
        <v>7969</v>
      </c>
      <c r="C132" s="5"/>
      <c r="D132" s="5"/>
      <c r="E132" s="5"/>
      <c r="F132" s="8"/>
      <c r="G132" s="5"/>
      <c r="H132" s="8" t="s">
        <v>7970</v>
      </c>
      <c r="I132" s="49" t="s">
        <v>7490</v>
      </c>
      <c r="J132" s="5" t="s">
        <v>7971</v>
      </c>
      <c r="K132" s="53"/>
      <c r="L132" s="51" t="s">
        <v>7948</v>
      </c>
      <c r="M132" s="25" t="s">
        <v>7972</v>
      </c>
      <c r="N132" s="53"/>
      <c r="O132" s="53"/>
      <c r="P132" s="53"/>
      <c r="Q132" s="53"/>
      <c r="R132" s="53"/>
      <c r="S132" s="53"/>
      <c r="T132" s="53"/>
      <c r="U132" s="53"/>
      <c r="V132" s="53"/>
      <c r="W132" s="53"/>
      <c r="X132" s="53"/>
      <c r="Y132" s="53"/>
      <c r="Z132" s="53"/>
    </row>
    <row r="133" customFormat="false" ht="43.5" hidden="false" customHeight="true" outlineLevel="0" collapsed="false">
      <c r="A133" s="5" t="s">
        <v>7968</v>
      </c>
      <c r="B133" s="5" t="s">
        <v>7969</v>
      </c>
      <c r="C133" s="5"/>
      <c r="D133" s="5"/>
      <c r="E133" s="5"/>
      <c r="F133" s="8"/>
      <c r="G133" s="5"/>
      <c r="H133" s="8" t="s">
        <v>7973</v>
      </c>
      <c r="I133" s="49" t="s">
        <v>7490</v>
      </c>
      <c r="J133" s="5" t="s">
        <v>7974</v>
      </c>
      <c r="K133" s="53"/>
      <c r="L133" s="51"/>
      <c r="M133" s="25" t="s">
        <v>7975</v>
      </c>
      <c r="N133" s="53"/>
      <c r="O133" s="53"/>
      <c r="P133" s="53"/>
      <c r="Q133" s="53"/>
      <c r="R133" s="53"/>
      <c r="S133" s="53"/>
      <c r="T133" s="53"/>
      <c r="U133" s="53"/>
      <c r="V133" s="53"/>
      <c r="W133" s="53"/>
      <c r="X133" s="53"/>
      <c r="Y133" s="53"/>
      <c r="Z133" s="53"/>
    </row>
    <row r="134" customFormat="false" ht="43.5" hidden="false" customHeight="true" outlineLevel="0" collapsed="false">
      <c r="A134" s="5" t="s">
        <v>7968</v>
      </c>
      <c r="B134" s="5" t="s">
        <v>7969</v>
      </c>
      <c r="C134" s="5"/>
      <c r="D134" s="5"/>
      <c r="E134" s="5"/>
      <c r="F134" s="8"/>
      <c r="G134" s="5"/>
      <c r="H134" s="8" t="s">
        <v>7976</v>
      </c>
      <c r="I134" s="49" t="s">
        <v>7490</v>
      </c>
      <c r="J134" s="5" t="s">
        <v>7977</v>
      </c>
      <c r="K134" s="53"/>
      <c r="L134" s="51"/>
      <c r="M134" s="25" t="s">
        <v>7978</v>
      </c>
      <c r="N134" s="53"/>
      <c r="O134" s="53"/>
      <c r="P134" s="53"/>
      <c r="Q134" s="53"/>
      <c r="R134" s="53"/>
      <c r="S134" s="53"/>
      <c r="T134" s="53"/>
      <c r="U134" s="53"/>
      <c r="V134" s="53"/>
      <c r="W134" s="53"/>
      <c r="X134" s="53"/>
      <c r="Y134" s="53"/>
      <c r="Z134" s="53"/>
    </row>
    <row r="135" customFormat="false" ht="43.5" hidden="false" customHeight="true" outlineLevel="0" collapsed="false">
      <c r="A135" s="5" t="s">
        <v>7968</v>
      </c>
      <c r="B135" s="5" t="s">
        <v>7969</v>
      </c>
      <c r="C135" s="5"/>
      <c r="D135" s="5"/>
      <c r="E135" s="5"/>
      <c r="F135" s="8"/>
      <c r="G135" s="5"/>
      <c r="H135" s="8" t="s">
        <v>7979</v>
      </c>
      <c r="I135" s="49" t="s">
        <v>7490</v>
      </c>
      <c r="J135" s="5" t="s">
        <v>7980</v>
      </c>
      <c r="K135" s="53"/>
      <c r="L135" s="51"/>
      <c r="M135" s="25" t="s">
        <v>7981</v>
      </c>
      <c r="N135" s="53"/>
      <c r="O135" s="53"/>
      <c r="P135" s="53"/>
      <c r="Q135" s="53"/>
      <c r="R135" s="53"/>
      <c r="S135" s="53"/>
      <c r="T135" s="53"/>
      <c r="U135" s="53"/>
      <c r="V135" s="53"/>
      <c r="W135" s="53"/>
      <c r="X135" s="53"/>
      <c r="Y135" s="53"/>
      <c r="Z135" s="53"/>
    </row>
    <row r="136" customFormat="false" ht="43.5" hidden="false" customHeight="true" outlineLevel="0" collapsed="false">
      <c r="A136" s="5" t="s">
        <v>7968</v>
      </c>
      <c r="B136" s="5" t="s">
        <v>7969</v>
      </c>
      <c r="C136" s="5"/>
      <c r="D136" s="5"/>
      <c r="E136" s="5"/>
      <c r="F136" s="8"/>
      <c r="G136" s="5"/>
      <c r="H136" s="8" t="s">
        <v>7982</v>
      </c>
      <c r="I136" s="49" t="s">
        <v>7490</v>
      </c>
      <c r="J136" s="5" t="s">
        <v>7983</v>
      </c>
      <c r="K136" s="53"/>
      <c r="L136" s="51"/>
      <c r="M136" s="25" t="s">
        <v>7984</v>
      </c>
      <c r="N136" s="53"/>
      <c r="O136" s="53"/>
      <c r="P136" s="53"/>
      <c r="Q136" s="53"/>
      <c r="R136" s="53"/>
      <c r="S136" s="53"/>
      <c r="T136" s="53"/>
      <c r="U136" s="53"/>
      <c r="V136" s="53"/>
      <c r="W136" s="53"/>
      <c r="X136" s="53"/>
      <c r="Y136" s="53"/>
      <c r="Z136" s="53"/>
    </row>
    <row r="137" customFormat="false" ht="43.5" hidden="false" customHeight="true" outlineLevel="0" collapsed="false">
      <c r="A137" s="5" t="s">
        <v>7968</v>
      </c>
      <c r="B137" s="5" t="s">
        <v>7969</v>
      </c>
      <c r="C137" s="5"/>
      <c r="D137" s="5"/>
      <c r="E137" s="5"/>
      <c r="F137" s="8"/>
      <c r="G137" s="5"/>
      <c r="H137" s="8" t="s">
        <v>7985</v>
      </c>
      <c r="I137" s="49" t="s">
        <v>7490</v>
      </c>
      <c r="J137" s="5" t="s">
        <v>7986</v>
      </c>
      <c r="K137" s="53"/>
      <c r="L137" s="51"/>
      <c r="M137" s="25" t="s">
        <v>7987</v>
      </c>
      <c r="N137" s="53"/>
      <c r="O137" s="53"/>
      <c r="P137" s="53"/>
      <c r="Q137" s="53"/>
      <c r="R137" s="53"/>
      <c r="S137" s="53"/>
      <c r="T137" s="53"/>
      <c r="U137" s="53"/>
      <c r="V137" s="53"/>
      <c r="W137" s="53"/>
      <c r="X137" s="53"/>
      <c r="Y137" s="53"/>
      <c r="Z137" s="53"/>
    </row>
    <row r="138" customFormat="false" ht="43.5" hidden="false" customHeight="true" outlineLevel="0" collapsed="false">
      <c r="A138" s="5" t="s">
        <v>7968</v>
      </c>
      <c r="B138" s="5" t="s">
        <v>7969</v>
      </c>
      <c r="C138" s="5"/>
      <c r="D138" s="5"/>
      <c r="E138" s="5"/>
      <c r="F138" s="8"/>
      <c r="G138" s="5"/>
      <c r="H138" s="8" t="s">
        <v>7973</v>
      </c>
      <c r="I138" s="49" t="s">
        <v>7490</v>
      </c>
      <c r="J138" s="5" t="s">
        <v>7988</v>
      </c>
      <c r="K138" s="53"/>
      <c r="L138" s="51"/>
      <c r="M138" s="25" t="s">
        <v>7989</v>
      </c>
      <c r="N138" s="53"/>
      <c r="O138" s="53"/>
      <c r="P138" s="53"/>
      <c r="Q138" s="53"/>
      <c r="R138" s="53"/>
      <c r="S138" s="53"/>
      <c r="T138" s="53"/>
      <c r="U138" s="53"/>
      <c r="V138" s="53"/>
      <c r="W138" s="53"/>
      <c r="X138" s="53"/>
      <c r="Y138" s="53"/>
      <c r="Z138" s="53"/>
    </row>
    <row r="139" customFormat="false" ht="87" hidden="false" customHeight="true" outlineLevel="0" collapsed="false">
      <c r="A139" s="5" t="s">
        <v>7990</v>
      </c>
      <c r="B139" s="5" t="s">
        <v>7991</v>
      </c>
      <c r="C139" s="5"/>
      <c r="D139" s="5"/>
      <c r="E139" s="5"/>
      <c r="F139" s="8"/>
      <c r="G139" s="5"/>
      <c r="H139" s="8" t="s">
        <v>7992</v>
      </c>
      <c r="I139" s="49" t="s">
        <v>7490</v>
      </c>
      <c r="J139" s="5" t="s">
        <v>7993</v>
      </c>
      <c r="K139" s="53"/>
      <c r="L139" s="51"/>
      <c r="M139" s="25" t="s">
        <v>7994</v>
      </c>
      <c r="N139" s="53"/>
      <c r="O139" s="53"/>
      <c r="P139" s="53"/>
      <c r="Q139" s="53"/>
      <c r="R139" s="53"/>
      <c r="S139" s="53"/>
      <c r="T139" s="53"/>
      <c r="U139" s="53"/>
      <c r="V139" s="53"/>
      <c r="W139" s="53"/>
      <c r="X139" s="53"/>
      <c r="Y139" s="53"/>
      <c r="Z139" s="53"/>
    </row>
    <row r="140" customFormat="false" ht="43.5" hidden="false" customHeight="true" outlineLevel="0" collapsed="false">
      <c r="A140" s="5" t="s">
        <v>7990</v>
      </c>
      <c r="B140" s="5" t="s">
        <v>7991</v>
      </c>
      <c r="C140" s="5"/>
      <c r="D140" s="5"/>
      <c r="E140" s="5"/>
      <c r="F140" s="8"/>
      <c r="G140" s="5"/>
      <c r="H140" s="8" t="s">
        <v>7995</v>
      </c>
      <c r="I140" s="49" t="s">
        <v>7490</v>
      </c>
      <c r="J140" s="5" t="s">
        <v>7996</v>
      </c>
      <c r="K140" s="53"/>
      <c r="L140" s="51"/>
      <c r="M140" s="25" t="s">
        <v>7997</v>
      </c>
      <c r="N140" s="53"/>
      <c r="O140" s="53"/>
      <c r="P140" s="53"/>
      <c r="Q140" s="53"/>
      <c r="R140" s="53"/>
      <c r="S140" s="53"/>
      <c r="T140" s="53"/>
      <c r="U140" s="53"/>
      <c r="V140" s="53"/>
      <c r="W140" s="53"/>
      <c r="X140" s="53"/>
      <c r="Y140" s="53"/>
      <c r="Z140" s="53"/>
    </row>
    <row r="141" customFormat="false" ht="43.5" hidden="false" customHeight="true" outlineLevel="0" collapsed="false">
      <c r="A141" s="5" t="s">
        <v>7990</v>
      </c>
      <c r="B141" s="5" t="s">
        <v>7991</v>
      </c>
      <c r="C141" s="5"/>
      <c r="D141" s="5"/>
      <c r="E141" s="5"/>
      <c r="F141" s="8"/>
      <c r="G141" s="5"/>
      <c r="H141" s="8" t="s">
        <v>7998</v>
      </c>
      <c r="I141" s="49" t="s">
        <v>7490</v>
      </c>
      <c r="J141" s="5" t="s">
        <v>7999</v>
      </c>
      <c r="K141" s="53"/>
      <c r="L141" s="51"/>
      <c r="M141" s="25" t="s">
        <v>8000</v>
      </c>
      <c r="N141" s="53"/>
      <c r="O141" s="53"/>
      <c r="P141" s="53"/>
      <c r="Q141" s="53"/>
      <c r="R141" s="53"/>
      <c r="S141" s="53"/>
      <c r="T141" s="53"/>
      <c r="U141" s="53"/>
      <c r="V141" s="53"/>
      <c r="W141" s="53"/>
      <c r="X141" s="53"/>
      <c r="Y141" s="53"/>
      <c r="Z141" s="53"/>
    </row>
    <row r="142" customFormat="false" ht="43.5" hidden="false" customHeight="true" outlineLevel="0" collapsed="false">
      <c r="A142" s="5" t="s">
        <v>7990</v>
      </c>
      <c r="B142" s="5" t="s">
        <v>7991</v>
      </c>
      <c r="C142" s="5"/>
      <c r="D142" s="5"/>
      <c r="E142" s="5"/>
      <c r="F142" s="8"/>
      <c r="G142" s="5"/>
      <c r="H142" s="8" t="s">
        <v>8001</v>
      </c>
      <c r="I142" s="49" t="s">
        <v>7490</v>
      </c>
      <c r="J142" s="5" t="s">
        <v>8002</v>
      </c>
      <c r="K142" s="53"/>
      <c r="L142" s="51"/>
      <c r="M142" s="25" t="s">
        <v>8003</v>
      </c>
      <c r="N142" s="53"/>
      <c r="O142" s="53"/>
      <c r="P142" s="53"/>
      <c r="Q142" s="53"/>
      <c r="R142" s="53"/>
      <c r="S142" s="53"/>
      <c r="T142" s="53"/>
      <c r="U142" s="53"/>
      <c r="V142" s="53"/>
      <c r="W142" s="53"/>
      <c r="X142" s="53"/>
      <c r="Y142" s="53"/>
      <c r="Z142" s="53"/>
    </row>
    <row r="143" customFormat="false" ht="43.5" hidden="false" customHeight="true" outlineLevel="0" collapsed="false">
      <c r="A143" s="5" t="s">
        <v>7990</v>
      </c>
      <c r="B143" s="5" t="s">
        <v>7991</v>
      </c>
      <c r="C143" s="5"/>
      <c r="D143" s="5"/>
      <c r="E143" s="5"/>
      <c r="F143" s="8"/>
      <c r="G143" s="5"/>
      <c r="H143" s="8" t="s">
        <v>8004</v>
      </c>
      <c r="I143" s="49" t="s">
        <v>7490</v>
      </c>
      <c r="J143" s="5" t="s">
        <v>8005</v>
      </c>
      <c r="K143" s="53"/>
      <c r="L143" s="51"/>
      <c r="M143" s="25" t="s">
        <v>8006</v>
      </c>
      <c r="N143" s="53"/>
      <c r="O143" s="53"/>
      <c r="P143" s="53"/>
      <c r="Q143" s="53"/>
      <c r="R143" s="53"/>
      <c r="S143" s="53"/>
      <c r="T143" s="53"/>
      <c r="U143" s="53"/>
      <c r="V143" s="53"/>
      <c r="W143" s="53"/>
      <c r="X143" s="53"/>
      <c r="Y143" s="53"/>
      <c r="Z143" s="53"/>
    </row>
    <row r="144" customFormat="false" ht="43.5" hidden="false" customHeight="true" outlineLevel="0" collapsed="false">
      <c r="A144" s="5" t="s">
        <v>7990</v>
      </c>
      <c r="B144" s="5" t="s">
        <v>7991</v>
      </c>
      <c r="C144" s="5"/>
      <c r="D144" s="5"/>
      <c r="E144" s="5"/>
      <c r="F144" s="8"/>
      <c r="G144" s="5"/>
      <c r="H144" s="8" t="s">
        <v>8007</v>
      </c>
      <c r="I144" s="49" t="s">
        <v>7490</v>
      </c>
      <c r="J144" s="5" t="s">
        <v>8008</v>
      </c>
      <c r="K144" s="53"/>
      <c r="L144" s="51"/>
      <c r="M144" s="25" t="s">
        <v>8009</v>
      </c>
      <c r="N144" s="53"/>
      <c r="O144" s="53"/>
      <c r="P144" s="53"/>
      <c r="Q144" s="53"/>
      <c r="R144" s="53"/>
      <c r="S144" s="53"/>
      <c r="T144" s="53"/>
      <c r="U144" s="53"/>
      <c r="V144" s="53"/>
      <c r="W144" s="53"/>
      <c r="X144" s="53"/>
      <c r="Y144" s="53"/>
      <c r="Z144" s="53"/>
    </row>
    <row r="145" customFormat="false" ht="15.75" hidden="false" customHeight="false" outlineLevel="0" collapsed="false">
      <c r="A145" s="22"/>
      <c r="B145" s="5" t="s">
        <v>8010</v>
      </c>
      <c r="C145" s="5"/>
      <c r="D145" s="5"/>
      <c r="E145" s="5"/>
      <c r="F145" s="8" t="s">
        <v>8011</v>
      </c>
      <c r="G145" s="5"/>
      <c r="H145" s="8" t="s">
        <v>8012</v>
      </c>
      <c r="I145" s="49" t="s">
        <v>7490</v>
      </c>
      <c r="J145" s="5" t="s">
        <v>8013</v>
      </c>
      <c r="K145" s="53"/>
      <c r="L145" s="51"/>
      <c r="M145" s="25" t="s">
        <v>8014</v>
      </c>
      <c r="N145" s="53"/>
      <c r="O145" s="53"/>
      <c r="P145" s="53"/>
      <c r="Q145" s="53"/>
      <c r="R145" s="53"/>
      <c r="S145" s="53"/>
      <c r="T145" s="53"/>
      <c r="U145" s="53"/>
      <c r="V145" s="53"/>
      <c r="W145" s="53"/>
      <c r="X145" s="53"/>
      <c r="Y145" s="53"/>
      <c r="Z145" s="53"/>
    </row>
    <row r="146" customFormat="false" ht="15.75" hidden="false" customHeight="false" outlineLevel="0" collapsed="false">
      <c r="A146" s="5" t="s">
        <v>8015</v>
      </c>
      <c r="B146" s="5" t="s">
        <v>8016</v>
      </c>
      <c r="C146" s="5"/>
      <c r="D146" s="5"/>
      <c r="E146" s="5"/>
      <c r="F146" s="8"/>
      <c r="G146" s="5"/>
      <c r="H146" s="8" t="s">
        <v>8017</v>
      </c>
      <c r="I146" s="49" t="s">
        <v>7490</v>
      </c>
      <c r="J146" s="5" t="s">
        <v>8018</v>
      </c>
      <c r="K146" s="53"/>
      <c r="L146" s="54" t="s">
        <v>8019</v>
      </c>
      <c r="M146" s="25" t="s">
        <v>8020</v>
      </c>
      <c r="N146" s="53"/>
      <c r="O146" s="53"/>
      <c r="P146" s="53"/>
      <c r="Q146" s="53"/>
      <c r="R146" s="53"/>
      <c r="S146" s="53"/>
      <c r="T146" s="53"/>
      <c r="U146" s="53"/>
      <c r="V146" s="53"/>
      <c r="W146" s="53"/>
      <c r="X146" s="53"/>
      <c r="Y146" s="53"/>
      <c r="Z146" s="53"/>
    </row>
    <row r="147" customFormat="false" ht="15.75" hidden="false" customHeight="false" outlineLevel="0" collapsed="false">
      <c r="A147" s="5" t="s">
        <v>8021</v>
      </c>
      <c r="B147" s="5" t="s">
        <v>8022</v>
      </c>
      <c r="C147" s="5"/>
      <c r="D147" s="5"/>
      <c r="E147" s="5"/>
      <c r="F147" s="8"/>
      <c r="G147" s="5"/>
      <c r="H147" s="8" t="s">
        <v>8023</v>
      </c>
      <c r="I147" s="49" t="s">
        <v>7490</v>
      </c>
      <c r="J147" s="5" t="s">
        <v>8024</v>
      </c>
      <c r="K147" s="53"/>
      <c r="L147" s="51"/>
      <c r="M147" s="25" t="s">
        <v>8025</v>
      </c>
      <c r="N147" s="53"/>
      <c r="O147" s="53"/>
      <c r="P147" s="53"/>
      <c r="Q147" s="53"/>
      <c r="R147" s="53"/>
      <c r="S147" s="53"/>
      <c r="T147" s="53"/>
      <c r="U147" s="53"/>
      <c r="V147" s="53"/>
      <c r="W147" s="53"/>
      <c r="X147" s="53"/>
      <c r="Y147" s="53"/>
      <c r="Z147" s="53"/>
    </row>
    <row r="148" customFormat="false" ht="15.75" hidden="false" customHeight="false" outlineLevel="0" collapsed="false">
      <c r="A148" s="5" t="s">
        <v>7494</v>
      </c>
      <c r="B148" s="5" t="s">
        <v>8026</v>
      </c>
      <c r="C148" s="5"/>
      <c r="D148" s="5"/>
      <c r="E148" s="5"/>
      <c r="F148" s="8"/>
      <c r="G148" s="5"/>
      <c r="H148" s="8" t="s">
        <v>8027</v>
      </c>
      <c r="I148" s="49" t="s">
        <v>7490</v>
      </c>
      <c r="J148" s="5" t="s">
        <v>8028</v>
      </c>
      <c r="K148" s="53"/>
      <c r="L148" s="51" t="s">
        <v>8029</v>
      </c>
      <c r="M148" s="25" t="s">
        <v>8030</v>
      </c>
      <c r="N148" s="53"/>
      <c r="O148" s="53"/>
      <c r="P148" s="53"/>
      <c r="Q148" s="53"/>
      <c r="R148" s="53"/>
      <c r="S148" s="53"/>
      <c r="T148" s="53"/>
      <c r="U148" s="53"/>
      <c r="V148" s="53"/>
      <c r="W148" s="53"/>
      <c r="X148" s="53"/>
      <c r="Y148" s="53"/>
      <c r="Z148" s="53"/>
    </row>
    <row r="149" customFormat="false" ht="15.75" hidden="false" customHeight="false" outlineLevel="0" collapsed="false">
      <c r="A149" s="5" t="s">
        <v>8031</v>
      </c>
      <c r="B149" s="5" t="s">
        <v>8032</v>
      </c>
      <c r="C149" s="5"/>
      <c r="D149" s="5"/>
      <c r="E149" s="5"/>
      <c r="F149" s="8" t="s">
        <v>8033</v>
      </c>
      <c r="G149" s="5"/>
      <c r="H149" s="8" t="s">
        <v>8034</v>
      </c>
      <c r="I149" s="49" t="s">
        <v>7490</v>
      </c>
      <c r="J149" s="5" t="s">
        <v>8035</v>
      </c>
      <c r="K149" s="53"/>
      <c r="L149" s="51"/>
      <c r="M149" s="25" t="s">
        <v>8036</v>
      </c>
      <c r="N149" s="53"/>
      <c r="O149" s="53"/>
      <c r="P149" s="53"/>
      <c r="Q149" s="53"/>
      <c r="R149" s="53"/>
      <c r="S149" s="53"/>
      <c r="T149" s="53"/>
      <c r="U149" s="53"/>
      <c r="V149" s="53"/>
      <c r="W149" s="53"/>
      <c r="X149" s="53"/>
      <c r="Y149" s="53"/>
      <c r="Z149" s="53"/>
    </row>
    <row r="150" customFormat="false" ht="75" hidden="false" customHeight="true" outlineLevel="0" collapsed="false">
      <c r="A150" s="5" t="s">
        <v>7494</v>
      </c>
      <c r="B150" s="5" t="s">
        <v>8037</v>
      </c>
      <c r="C150" s="5"/>
      <c r="D150" s="5"/>
      <c r="E150" s="5"/>
      <c r="F150" s="8"/>
      <c r="G150" s="5"/>
      <c r="H150" s="8" t="s">
        <v>8038</v>
      </c>
      <c r="I150" s="49" t="s">
        <v>7490</v>
      </c>
      <c r="J150" s="5" t="s">
        <v>8039</v>
      </c>
      <c r="K150" s="53"/>
      <c r="L150" s="51"/>
      <c r="M150" s="25" t="s">
        <v>8040</v>
      </c>
      <c r="N150" s="53"/>
      <c r="O150" s="53"/>
      <c r="P150" s="53"/>
      <c r="Q150" s="53"/>
      <c r="R150" s="53"/>
      <c r="S150" s="53"/>
      <c r="T150" s="53"/>
      <c r="U150" s="53"/>
      <c r="V150" s="53"/>
      <c r="W150" s="53"/>
      <c r="X150" s="53"/>
      <c r="Y150" s="53"/>
      <c r="Z150" s="53"/>
    </row>
    <row r="151" customFormat="false" ht="75" hidden="false" customHeight="true" outlineLevel="0" collapsed="false">
      <c r="A151" s="5" t="s">
        <v>7554</v>
      </c>
      <c r="B151" s="5" t="s">
        <v>8041</v>
      </c>
      <c r="C151" s="5"/>
      <c r="D151" s="5"/>
      <c r="E151" s="5"/>
      <c r="F151" s="8" t="s">
        <v>8042</v>
      </c>
      <c r="G151" s="5"/>
      <c r="H151" s="8" t="s">
        <v>8043</v>
      </c>
      <c r="I151" s="49" t="s">
        <v>7490</v>
      </c>
      <c r="J151" s="5" t="s">
        <v>8044</v>
      </c>
      <c r="K151" s="53"/>
      <c r="L151" s="54" t="s">
        <v>8045</v>
      </c>
      <c r="M151" s="25" t="s">
        <v>8046</v>
      </c>
      <c r="N151" s="53"/>
      <c r="O151" s="53"/>
      <c r="P151" s="53"/>
      <c r="Q151" s="53"/>
      <c r="R151" s="53"/>
      <c r="S151" s="53"/>
      <c r="T151" s="53"/>
      <c r="U151" s="53"/>
      <c r="V151" s="53"/>
      <c r="W151" s="53"/>
      <c r="X151" s="53"/>
      <c r="Y151" s="53"/>
      <c r="Z151" s="53"/>
    </row>
    <row r="152" customFormat="false" ht="56.25" hidden="false" customHeight="true" outlineLevel="0" collapsed="false">
      <c r="A152" s="5" t="s">
        <v>7990</v>
      </c>
      <c r="B152" s="5" t="s">
        <v>8047</v>
      </c>
      <c r="C152" s="5"/>
      <c r="D152" s="5"/>
      <c r="E152" s="5"/>
      <c r="F152" s="8"/>
      <c r="G152" s="5"/>
      <c r="H152" s="8" t="s">
        <v>8048</v>
      </c>
      <c r="I152" s="49" t="s">
        <v>7490</v>
      </c>
      <c r="J152" s="5" t="s">
        <v>8049</v>
      </c>
      <c r="K152" s="53"/>
      <c r="L152" s="51" t="s">
        <v>8050</v>
      </c>
      <c r="M152" s="25" t="s">
        <v>8051</v>
      </c>
      <c r="N152" s="53"/>
      <c r="O152" s="53"/>
      <c r="P152" s="53"/>
      <c r="Q152" s="53"/>
      <c r="R152" s="53"/>
      <c r="S152" s="53"/>
      <c r="T152" s="53"/>
      <c r="U152" s="53"/>
      <c r="V152" s="53"/>
      <c r="W152" s="53"/>
      <c r="X152" s="53"/>
      <c r="Y152" s="53"/>
      <c r="Z152" s="53"/>
    </row>
    <row r="153" customFormat="false" ht="67.5" hidden="false" customHeight="true" outlineLevel="0" collapsed="false">
      <c r="A153" s="5" t="s">
        <v>8052</v>
      </c>
      <c r="B153" s="5" t="s">
        <v>8053</v>
      </c>
      <c r="C153" s="5"/>
      <c r="D153" s="5"/>
      <c r="E153" s="5"/>
      <c r="F153" s="8"/>
      <c r="G153" s="5"/>
      <c r="H153" s="25" t="s">
        <v>8054</v>
      </c>
      <c r="I153" s="49" t="s">
        <v>7490</v>
      </c>
      <c r="J153" s="5" t="s">
        <v>8055</v>
      </c>
      <c r="K153" s="53"/>
      <c r="L153" s="51"/>
      <c r="M153" s="25" t="s">
        <v>8056</v>
      </c>
      <c r="N153" s="53"/>
      <c r="O153" s="53"/>
      <c r="P153" s="53"/>
      <c r="Q153" s="53"/>
      <c r="R153" s="53"/>
      <c r="S153" s="53"/>
      <c r="T153" s="53"/>
      <c r="U153" s="53"/>
      <c r="V153" s="53"/>
      <c r="W153" s="53"/>
      <c r="X153" s="53"/>
      <c r="Y153" s="53"/>
      <c r="Z153" s="53"/>
    </row>
    <row r="154" customFormat="false" ht="56.25" hidden="false" customHeight="true" outlineLevel="0" collapsed="false">
      <c r="A154" s="5" t="s">
        <v>8052</v>
      </c>
      <c r="B154" s="5" t="s">
        <v>8053</v>
      </c>
      <c r="C154" s="5"/>
      <c r="D154" s="5"/>
      <c r="E154" s="5"/>
      <c r="F154" s="8"/>
      <c r="G154" s="5"/>
      <c r="H154" s="8" t="s">
        <v>8057</v>
      </c>
      <c r="I154" s="49" t="s">
        <v>7490</v>
      </c>
      <c r="J154" s="5" t="s">
        <v>8058</v>
      </c>
      <c r="K154" s="53"/>
      <c r="L154" s="51"/>
      <c r="M154" s="25" t="s">
        <v>8059</v>
      </c>
      <c r="N154" s="53"/>
      <c r="O154" s="53"/>
      <c r="P154" s="53"/>
      <c r="Q154" s="53"/>
      <c r="R154" s="53"/>
      <c r="S154" s="53"/>
      <c r="T154" s="53"/>
      <c r="U154" s="53"/>
      <c r="V154" s="53"/>
      <c r="W154" s="53"/>
      <c r="X154" s="53"/>
      <c r="Y154" s="53"/>
      <c r="Z154" s="53"/>
    </row>
    <row r="155" customFormat="false" ht="56.25" hidden="false" customHeight="true" outlineLevel="0" collapsed="false">
      <c r="A155" s="5" t="s">
        <v>8052</v>
      </c>
      <c r="B155" s="5" t="s">
        <v>8053</v>
      </c>
      <c r="C155" s="5"/>
      <c r="D155" s="5"/>
      <c r="E155" s="5"/>
      <c r="F155" s="8"/>
      <c r="G155" s="5"/>
      <c r="H155" s="8" t="s">
        <v>8060</v>
      </c>
      <c r="I155" s="49" t="s">
        <v>7490</v>
      </c>
      <c r="J155" s="5" t="s">
        <v>8061</v>
      </c>
      <c r="K155" s="53"/>
      <c r="L155" s="51"/>
      <c r="M155" s="25" t="s">
        <v>8062</v>
      </c>
      <c r="N155" s="53"/>
      <c r="O155" s="53"/>
      <c r="P155" s="53"/>
      <c r="Q155" s="53"/>
      <c r="R155" s="53"/>
      <c r="S155" s="53"/>
      <c r="T155" s="53"/>
      <c r="U155" s="53"/>
      <c r="V155" s="53"/>
      <c r="W155" s="53"/>
      <c r="X155" s="53"/>
      <c r="Y155" s="53"/>
      <c r="Z155" s="53"/>
    </row>
    <row r="156" customFormat="false" ht="56.25" hidden="false" customHeight="true" outlineLevel="0" collapsed="false">
      <c r="A156" s="5" t="s">
        <v>8052</v>
      </c>
      <c r="B156" s="5" t="s">
        <v>8053</v>
      </c>
      <c r="C156" s="5"/>
      <c r="D156" s="5"/>
      <c r="E156" s="5"/>
      <c r="F156" s="8"/>
      <c r="G156" s="5"/>
      <c r="H156" s="8" t="s">
        <v>8063</v>
      </c>
      <c r="I156" s="49" t="s">
        <v>7490</v>
      </c>
      <c r="J156" s="5" t="s">
        <v>8064</v>
      </c>
      <c r="K156" s="53"/>
      <c r="L156" s="51"/>
      <c r="M156" s="25" t="s">
        <v>8065</v>
      </c>
      <c r="N156" s="53"/>
      <c r="O156" s="53"/>
      <c r="P156" s="53"/>
      <c r="Q156" s="53"/>
      <c r="R156" s="53"/>
      <c r="S156" s="53"/>
      <c r="T156" s="53"/>
      <c r="U156" s="53"/>
      <c r="V156" s="53"/>
      <c r="W156" s="53"/>
      <c r="X156" s="53"/>
      <c r="Y156" s="53"/>
      <c r="Z156" s="53"/>
    </row>
    <row r="157" customFormat="false" ht="56.25" hidden="false" customHeight="true" outlineLevel="0" collapsed="false">
      <c r="A157" s="5" t="s">
        <v>8052</v>
      </c>
      <c r="B157" s="5" t="s">
        <v>8053</v>
      </c>
      <c r="C157" s="5"/>
      <c r="D157" s="5"/>
      <c r="E157" s="5"/>
      <c r="F157" s="8"/>
      <c r="G157" s="5"/>
      <c r="H157" s="8" t="s">
        <v>8066</v>
      </c>
      <c r="I157" s="49" t="s">
        <v>7490</v>
      </c>
      <c r="J157" s="5" t="s">
        <v>8067</v>
      </c>
      <c r="K157" s="53"/>
      <c r="L157" s="51"/>
      <c r="M157" s="25" t="s">
        <v>8068</v>
      </c>
      <c r="N157" s="53"/>
      <c r="O157" s="53"/>
      <c r="P157" s="53"/>
      <c r="Q157" s="53"/>
      <c r="R157" s="53"/>
      <c r="S157" s="53"/>
      <c r="T157" s="53"/>
      <c r="U157" s="53"/>
      <c r="V157" s="53"/>
      <c r="W157" s="53"/>
      <c r="X157" s="53"/>
      <c r="Y157" s="53"/>
      <c r="Z157" s="53"/>
    </row>
    <row r="158" customFormat="false" ht="56.25" hidden="false" customHeight="true" outlineLevel="0" collapsed="false">
      <c r="A158" s="5" t="s">
        <v>8052</v>
      </c>
      <c r="B158" s="5" t="s">
        <v>8053</v>
      </c>
      <c r="C158" s="5"/>
      <c r="D158" s="5"/>
      <c r="E158" s="5"/>
      <c r="F158" s="8"/>
      <c r="G158" s="5"/>
      <c r="H158" s="8" t="s">
        <v>8069</v>
      </c>
      <c r="I158" s="49" t="s">
        <v>7490</v>
      </c>
      <c r="J158" s="5" t="s">
        <v>8070</v>
      </c>
      <c r="K158" s="53"/>
      <c r="L158" s="51"/>
      <c r="M158" s="25" t="s">
        <v>8071</v>
      </c>
      <c r="N158" s="53"/>
      <c r="O158" s="53"/>
      <c r="P158" s="53"/>
      <c r="Q158" s="53"/>
      <c r="R158" s="53"/>
      <c r="S158" s="53"/>
      <c r="T158" s="53"/>
      <c r="U158" s="53"/>
      <c r="V158" s="53"/>
      <c r="W158" s="53"/>
      <c r="X158" s="53"/>
      <c r="Y158" s="53"/>
      <c r="Z158" s="53"/>
    </row>
    <row r="159" customFormat="false" ht="56.25" hidden="false" customHeight="true" outlineLevel="0" collapsed="false">
      <c r="A159" s="5" t="s">
        <v>8052</v>
      </c>
      <c r="B159" s="5" t="s">
        <v>8053</v>
      </c>
      <c r="C159" s="5"/>
      <c r="D159" s="5"/>
      <c r="E159" s="5"/>
      <c r="F159" s="8"/>
      <c r="G159" s="5"/>
      <c r="H159" s="8" t="s">
        <v>8072</v>
      </c>
      <c r="I159" s="49" t="s">
        <v>7490</v>
      </c>
      <c r="J159" s="5" t="s">
        <v>8073</v>
      </c>
      <c r="K159" s="53"/>
      <c r="L159" s="51"/>
      <c r="M159" s="25" t="s">
        <v>8074</v>
      </c>
      <c r="N159" s="53"/>
      <c r="O159" s="53"/>
      <c r="P159" s="53"/>
      <c r="Q159" s="53"/>
      <c r="R159" s="53"/>
      <c r="S159" s="53"/>
      <c r="T159" s="53"/>
      <c r="U159" s="53"/>
      <c r="V159" s="53"/>
      <c r="W159" s="53"/>
      <c r="X159" s="53"/>
      <c r="Y159" s="53"/>
      <c r="Z159" s="53"/>
    </row>
    <row r="160" customFormat="false" ht="78" hidden="false" customHeight="true" outlineLevel="0" collapsed="false">
      <c r="A160" s="5" t="s">
        <v>8052</v>
      </c>
      <c r="B160" s="5" t="s">
        <v>8053</v>
      </c>
      <c r="C160" s="5"/>
      <c r="D160" s="5"/>
      <c r="E160" s="5"/>
      <c r="F160" s="8"/>
      <c r="G160" s="5"/>
      <c r="H160" s="8" t="s">
        <v>8075</v>
      </c>
      <c r="I160" s="49" t="s">
        <v>7490</v>
      </c>
      <c r="J160" s="5" t="s">
        <v>8076</v>
      </c>
      <c r="K160" s="53"/>
      <c r="L160" s="51"/>
      <c r="M160" s="25" t="s">
        <v>8077</v>
      </c>
      <c r="N160" s="53"/>
      <c r="O160" s="53"/>
      <c r="P160" s="53"/>
      <c r="Q160" s="53"/>
      <c r="R160" s="53"/>
      <c r="S160" s="53"/>
      <c r="T160" s="53"/>
      <c r="U160" s="53"/>
      <c r="V160" s="53"/>
      <c r="W160" s="53"/>
      <c r="X160" s="53"/>
      <c r="Y160" s="53"/>
      <c r="Z160" s="53"/>
    </row>
    <row r="161" customFormat="false" ht="110.25" hidden="false" customHeight="true" outlineLevel="0" collapsed="false">
      <c r="A161" s="5" t="s">
        <v>8052</v>
      </c>
      <c r="B161" s="5" t="s">
        <v>8053</v>
      </c>
      <c r="C161" s="5"/>
      <c r="D161" s="5"/>
      <c r="E161" s="5"/>
      <c r="F161" s="6"/>
      <c r="G161" s="5"/>
      <c r="H161" s="6" t="s">
        <v>8057</v>
      </c>
      <c r="I161" s="49" t="s">
        <v>7490</v>
      </c>
      <c r="J161" s="5" t="s">
        <v>8078</v>
      </c>
      <c r="K161" s="53"/>
      <c r="L161" s="51"/>
      <c r="M161" s="25" t="s">
        <v>8079</v>
      </c>
      <c r="N161" s="53"/>
      <c r="O161" s="53"/>
      <c r="P161" s="53"/>
      <c r="Q161" s="53"/>
      <c r="R161" s="53"/>
      <c r="S161" s="53"/>
      <c r="T161" s="53"/>
      <c r="U161" s="53"/>
      <c r="V161" s="53"/>
      <c r="W161" s="53"/>
      <c r="X161" s="53"/>
      <c r="Y161" s="53"/>
      <c r="Z161" s="53"/>
    </row>
    <row r="162" customFormat="false" ht="110.25" hidden="false" customHeight="true" outlineLevel="0" collapsed="false">
      <c r="A162" s="5" t="s">
        <v>8052</v>
      </c>
      <c r="B162" s="5" t="s">
        <v>8053</v>
      </c>
      <c r="C162" s="5"/>
      <c r="D162" s="5"/>
      <c r="E162" s="5"/>
      <c r="F162" s="6"/>
      <c r="G162" s="5"/>
      <c r="H162" s="6" t="s">
        <v>8063</v>
      </c>
      <c r="I162" s="49" t="s">
        <v>7490</v>
      </c>
      <c r="J162" s="5" t="s">
        <v>8080</v>
      </c>
      <c r="K162" s="53"/>
      <c r="L162" s="51"/>
      <c r="M162" s="25" t="s">
        <v>8081</v>
      </c>
      <c r="N162" s="53"/>
      <c r="O162" s="53"/>
      <c r="P162" s="53"/>
      <c r="Q162" s="53"/>
      <c r="R162" s="53"/>
      <c r="S162" s="53"/>
      <c r="T162" s="53"/>
      <c r="U162" s="53"/>
      <c r="V162" s="53"/>
      <c r="W162" s="53"/>
      <c r="X162" s="53"/>
      <c r="Y162" s="53"/>
      <c r="Z162" s="53"/>
    </row>
    <row r="163" customFormat="false" ht="110.25" hidden="false" customHeight="true" outlineLevel="0" collapsed="false">
      <c r="A163" s="5" t="s">
        <v>8052</v>
      </c>
      <c r="B163" s="5" t="s">
        <v>8053</v>
      </c>
      <c r="C163" s="5"/>
      <c r="D163" s="5"/>
      <c r="E163" s="5"/>
      <c r="F163" s="6"/>
      <c r="G163" s="5"/>
      <c r="H163" s="6" t="s">
        <v>8082</v>
      </c>
      <c r="I163" s="49" t="s">
        <v>7490</v>
      </c>
      <c r="J163" s="5" t="s">
        <v>8083</v>
      </c>
      <c r="K163" s="53"/>
      <c r="L163" s="51"/>
      <c r="M163" s="25" t="s">
        <v>8084</v>
      </c>
      <c r="N163" s="53"/>
      <c r="O163" s="53"/>
      <c r="P163" s="53"/>
      <c r="Q163" s="53"/>
      <c r="R163" s="53"/>
      <c r="S163" s="53"/>
      <c r="T163" s="53"/>
      <c r="U163" s="53"/>
      <c r="V163" s="53"/>
      <c r="W163" s="53"/>
      <c r="X163" s="53"/>
      <c r="Y163" s="53"/>
      <c r="Z163" s="53"/>
    </row>
    <row r="164" customFormat="false" ht="110.25" hidden="false" customHeight="true" outlineLevel="0" collapsed="false">
      <c r="A164" s="5" t="s">
        <v>8085</v>
      </c>
      <c r="B164" s="5" t="s">
        <v>8086</v>
      </c>
      <c r="C164" s="5"/>
      <c r="D164" s="5"/>
      <c r="E164" s="5"/>
      <c r="F164" s="6" t="s">
        <v>8087</v>
      </c>
      <c r="G164" s="5"/>
      <c r="H164" s="6" t="s">
        <v>7992</v>
      </c>
      <c r="I164" s="49" t="s">
        <v>7490</v>
      </c>
      <c r="J164" s="5" t="s">
        <v>8088</v>
      </c>
      <c r="K164" s="53"/>
      <c r="L164" s="51"/>
      <c r="M164" s="25" t="s">
        <v>8089</v>
      </c>
      <c r="N164" s="53"/>
      <c r="O164" s="53"/>
      <c r="P164" s="53"/>
      <c r="Q164" s="53"/>
      <c r="R164" s="53"/>
      <c r="S164" s="53"/>
      <c r="T164" s="53"/>
      <c r="U164" s="53"/>
      <c r="V164" s="53"/>
      <c r="W164" s="53"/>
      <c r="X164" s="53"/>
      <c r="Y164" s="53"/>
      <c r="Z164" s="53"/>
    </row>
    <row r="165" customFormat="false" ht="110.25" hidden="false" customHeight="true" outlineLevel="0" collapsed="false">
      <c r="A165" s="5" t="s">
        <v>8085</v>
      </c>
      <c r="B165" s="5" t="s">
        <v>8086</v>
      </c>
      <c r="C165" s="5"/>
      <c r="D165" s="5"/>
      <c r="E165" s="5"/>
      <c r="F165" s="6" t="s">
        <v>8090</v>
      </c>
      <c r="G165" s="5"/>
      <c r="H165" s="6" t="s">
        <v>8091</v>
      </c>
      <c r="I165" s="49" t="s">
        <v>7490</v>
      </c>
      <c r="J165" s="5" t="s">
        <v>8092</v>
      </c>
      <c r="K165" s="53"/>
      <c r="L165" s="51"/>
      <c r="M165" s="25" t="s">
        <v>8093</v>
      </c>
      <c r="N165" s="53"/>
      <c r="O165" s="53"/>
      <c r="P165" s="53"/>
      <c r="Q165" s="53"/>
      <c r="R165" s="53"/>
      <c r="S165" s="53"/>
      <c r="T165" s="53"/>
      <c r="U165" s="53"/>
      <c r="V165" s="53"/>
      <c r="W165" s="53"/>
      <c r="X165" s="53"/>
      <c r="Y165" s="53"/>
      <c r="Z165" s="53"/>
    </row>
    <row r="166" customFormat="false" ht="121.5" hidden="false" customHeight="true" outlineLevel="0" collapsed="false">
      <c r="A166" s="5" t="s">
        <v>8085</v>
      </c>
      <c r="B166" s="5" t="s">
        <v>8094</v>
      </c>
      <c r="C166" s="5"/>
      <c r="D166" s="5"/>
      <c r="E166" s="5"/>
      <c r="F166" s="6" t="s">
        <v>8095</v>
      </c>
      <c r="G166" s="5"/>
      <c r="H166" s="6" t="s">
        <v>8096</v>
      </c>
      <c r="I166" s="49" t="s">
        <v>7490</v>
      </c>
      <c r="J166" s="5" t="s">
        <v>8097</v>
      </c>
      <c r="K166" s="53"/>
      <c r="L166" s="54" t="s">
        <v>8098</v>
      </c>
      <c r="M166" s="25" t="s">
        <v>8099</v>
      </c>
      <c r="N166" s="53"/>
      <c r="O166" s="53"/>
      <c r="P166" s="53"/>
      <c r="Q166" s="53"/>
      <c r="R166" s="53"/>
      <c r="S166" s="53"/>
      <c r="T166" s="53"/>
      <c r="U166" s="53"/>
      <c r="V166" s="53"/>
      <c r="W166" s="53"/>
      <c r="X166" s="53"/>
      <c r="Y166" s="53"/>
      <c r="Z166" s="53"/>
    </row>
    <row r="167" customFormat="false" ht="121.5" hidden="false" customHeight="true" outlineLevel="0" collapsed="false">
      <c r="A167" s="5" t="s">
        <v>8085</v>
      </c>
      <c r="B167" s="5" t="s">
        <v>8094</v>
      </c>
      <c r="C167" s="5"/>
      <c r="D167" s="5"/>
      <c r="E167" s="5"/>
      <c r="F167" s="6" t="s">
        <v>8100</v>
      </c>
      <c r="G167" s="5"/>
      <c r="H167" s="6" t="s">
        <v>8101</v>
      </c>
      <c r="I167" s="49" t="s">
        <v>7490</v>
      </c>
      <c r="J167" s="5" t="s">
        <v>8102</v>
      </c>
      <c r="K167" s="53"/>
      <c r="M167" s="25" t="s">
        <v>8103</v>
      </c>
      <c r="N167" s="53"/>
      <c r="O167" s="53"/>
      <c r="P167" s="53"/>
      <c r="Q167" s="53"/>
      <c r="R167" s="53"/>
      <c r="S167" s="53"/>
      <c r="T167" s="53"/>
      <c r="U167" s="53"/>
      <c r="V167" s="53"/>
      <c r="W167" s="53"/>
      <c r="X167" s="53"/>
      <c r="Y167" s="53"/>
      <c r="Z167" s="53"/>
    </row>
    <row r="168" customFormat="false" ht="15.75" hidden="false" customHeight="false" outlineLevel="0" collapsed="false">
      <c r="A168" s="5" t="s">
        <v>8104</v>
      </c>
      <c r="B168" s="5" t="s">
        <v>8105</v>
      </c>
      <c r="C168" s="5"/>
      <c r="D168" s="5"/>
      <c r="E168" s="5"/>
      <c r="F168" s="8"/>
      <c r="G168" s="5"/>
      <c r="H168" s="8" t="s">
        <v>8106</v>
      </c>
      <c r="I168" s="49" t="s">
        <v>7490</v>
      </c>
      <c r="J168" s="5" t="s">
        <v>8107</v>
      </c>
      <c r="K168" s="53"/>
      <c r="L168" s="54" t="s">
        <v>8108</v>
      </c>
      <c r="M168" s="52" t="s">
        <v>8109</v>
      </c>
      <c r="N168" s="53"/>
      <c r="O168" s="53"/>
      <c r="P168" s="53"/>
      <c r="Q168" s="53"/>
      <c r="R168" s="53"/>
      <c r="S168" s="53"/>
      <c r="T168" s="53"/>
      <c r="U168" s="53"/>
      <c r="V168" s="53"/>
      <c r="W168" s="53"/>
      <c r="X168" s="53"/>
      <c r="Y168" s="53"/>
      <c r="Z168" s="53"/>
    </row>
    <row r="169" customFormat="false" ht="15.75" hidden="false" customHeight="false" outlineLevel="0" collapsed="false">
      <c r="A169" s="5" t="s">
        <v>8104</v>
      </c>
      <c r="B169" s="5" t="s">
        <v>8105</v>
      </c>
      <c r="C169" s="5"/>
      <c r="D169" s="5"/>
      <c r="E169" s="5"/>
      <c r="F169" s="8"/>
      <c r="G169" s="5"/>
      <c r="H169" s="8" t="s">
        <v>7926</v>
      </c>
      <c r="I169" s="49" t="s">
        <v>7490</v>
      </c>
      <c r="J169" s="57" t="s">
        <v>8110</v>
      </c>
      <c r="K169" s="53"/>
      <c r="L169" s="51"/>
      <c r="M169" s="52" t="s">
        <v>8111</v>
      </c>
      <c r="N169" s="53"/>
      <c r="O169" s="53"/>
      <c r="P169" s="53"/>
      <c r="Q169" s="53"/>
      <c r="R169" s="53"/>
      <c r="S169" s="53"/>
      <c r="T169" s="53"/>
      <c r="U169" s="53"/>
      <c r="V169" s="53"/>
      <c r="W169" s="53"/>
      <c r="X169" s="53"/>
      <c r="Y169" s="53"/>
      <c r="Z169" s="53"/>
    </row>
    <row r="170" customFormat="false" ht="15.75" hidden="false" customHeight="false" outlineLevel="0" collapsed="false">
      <c r="A170" s="5" t="s">
        <v>8112</v>
      </c>
      <c r="B170" s="5" t="s">
        <v>8113</v>
      </c>
      <c r="C170" s="5"/>
      <c r="D170" s="5"/>
      <c r="E170" s="5"/>
      <c r="F170" s="8"/>
      <c r="G170" s="5"/>
      <c r="H170" s="8" t="s">
        <v>7959</v>
      </c>
      <c r="I170" s="49" t="s">
        <v>7490</v>
      </c>
      <c r="J170" s="5" t="s">
        <v>8114</v>
      </c>
      <c r="K170" s="53"/>
      <c r="L170" s="51" t="s">
        <v>8108</v>
      </c>
      <c r="M170" s="52" t="s">
        <v>8115</v>
      </c>
      <c r="N170" s="53"/>
      <c r="O170" s="53"/>
      <c r="P170" s="53"/>
      <c r="Q170" s="53"/>
      <c r="R170" s="53"/>
      <c r="S170" s="53"/>
      <c r="T170" s="53"/>
      <c r="U170" s="53"/>
      <c r="V170" s="53"/>
      <c r="W170" s="53"/>
      <c r="X170" s="53"/>
      <c r="Y170" s="53"/>
      <c r="Z170" s="53"/>
    </row>
    <row r="171" customFormat="false" ht="15.75" hidden="false" customHeight="false" outlineLevel="0" collapsed="false">
      <c r="A171" s="5" t="s">
        <v>8112</v>
      </c>
      <c r="B171" s="5" t="s">
        <v>8113</v>
      </c>
      <c r="C171" s="5"/>
      <c r="D171" s="5"/>
      <c r="E171" s="5"/>
      <c r="F171" s="8"/>
      <c r="G171" s="5"/>
      <c r="H171" s="8" t="s">
        <v>8116</v>
      </c>
      <c r="I171" s="49" t="s">
        <v>7490</v>
      </c>
      <c r="J171" s="57" t="s">
        <v>8117</v>
      </c>
      <c r="K171" s="53"/>
      <c r="L171" s="51"/>
      <c r="M171" s="52" t="s">
        <v>8118</v>
      </c>
      <c r="N171" s="53"/>
      <c r="O171" s="53"/>
      <c r="P171" s="53"/>
      <c r="Q171" s="53"/>
      <c r="R171" s="53"/>
      <c r="S171" s="53"/>
      <c r="T171" s="53"/>
      <c r="U171" s="53"/>
      <c r="V171" s="53"/>
      <c r="W171" s="53"/>
      <c r="X171" s="53"/>
      <c r="Y171" s="53"/>
      <c r="Z171" s="53"/>
    </row>
    <row r="172" customFormat="false" ht="15.75" hidden="false" customHeight="false" outlineLevel="0" collapsed="false">
      <c r="A172" s="5" t="s">
        <v>8119</v>
      </c>
      <c r="B172" s="5" t="s">
        <v>8120</v>
      </c>
      <c r="C172" s="5"/>
      <c r="D172" s="5"/>
      <c r="E172" s="5"/>
      <c r="F172" s="8"/>
      <c r="G172" s="5"/>
      <c r="H172" s="8" t="s">
        <v>8121</v>
      </c>
      <c r="I172" s="49" t="s">
        <v>7490</v>
      </c>
      <c r="J172" s="5" t="s">
        <v>8122</v>
      </c>
      <c r="K172" s="53"/>
      <c r="L172" s="51" t="s">
        <v>8108</v>
      </c>
      <c r="M172" s="52" t="s">
        <v>8123</v>
      </c>
      <c r="N172" s="53"/>
      <c r="O172" s="53"/>
      <c r="P172" s="53"/>
      <c r="Q172" s="53"/>
      <c r="R172" s="53"/>
      <c r="S172" s="53"/>
      <c r="T172" s="53"/>
      <c r="U172" s="53"/>
      <c r="V172" s="53"/>
      <c r="W172" s="53"/>
      <c r="X172" s="53"/>
      <c r="Y172" s="53"/>
      <c r="Z172" s="53"/>
    </row>
    <row r="173" customFormat="false" ht="15.75" hidden="false" customHeight="false" outlineLevel="0" collapsed="false">
      <c r="A173" s="5" t="s">
        <v>8119</v>
      </c>
      <c r="B173" s="5" t="s">
        <v>8120</v>
      </c>
      <c r="C173" s="5"/>
      <c r="D173" s="5"/>
      <c r="E173" s="5"/>
      <c r="F173" s="8"/>
      <c r="G173" s="5"/>
      <c r="H173" s="8" t="s">
        <v>7976</v>
      </c>
      <c r="I173" s="49" t="s">
        <v>7490</v>
      </c>
      <c r="J173" s="5" t="s">
        <v>8124</v>
      </c>
      <c r="K173" s="53"/>
      <c r="L173" s="51"/>
      <c r="M173" s="52" t="s">
        <v>8125</v>
      </c>
      <c r="N173" s="53"/>
      <c r="O173" s="53"/>
      <c r="P173" s="53"/>
      <c r="Q173" s="53"/>
      <c r="R173" s="53"/>
      <c r="S173" s="53"/>
      <c r="T173" s="53"/>
      <c r="U173" s="53"/>
      <c r="V173" s="53"/>
      <c r="W173" s="53"/>
      <c r="X173" s="53"/>
      <c r="Y173" s="53"/>
      <c r="Z173" s="53"/>
    </row>
    <row r="174" customFormat="false" ht="15.75" hidden="false" customHeight="false" outlineLevel="0" collapsed="false">
      <c r="A174" s="5" t="s">
        <v>8126</v>
      </c>
      <c r="B174" s="5" t="s">
        <v>8127</v>
      </c>
      <c r="C174" s="5"/>
      <c r="D174" s="5"/>
      <c r="E174" s="5"/>
      <c r="F174" s="8"/>
      <c r="G174" s="5"/>
      <c r="H174" s="8" t="s">
        <v>8128</v>
      </c>
      <c r="I174" s="49" t="s">
        <v>7490</v>
      </c>
      <c r="J174" s="5" t="s">
        <v>8129</v>
      </c>
      <c r="K174" s="53"/>
      <c r="L174" s="54" t="s">
        <v>8130</v>
      </c>
      <c r="M174" s="52" t="s">
        <v>8131</v>
      </c>
      <c r="N174" s="53"/>
      <c r="O174" s="53"/>
      <c r="P174" s="53"/>
      <c r="Q174" s="53"/>
      <c r="R174" s="53"/>
      <c r="S174" s="53"/>
      <c r="T174" s="53"/>
      <c r="U174" s="53"/>
      <c r="V174" s="53"/>
      <c r="W174" s="53"/>
      <c r="X174" s="53"/>
      <c r="Y174" s="53"/>
      <c r="Z174" s="53"/>
    </row>
    <row r="175" customFormat="false" ht="15.75" hidden="false" customHeight="false" outlineLevel="0" collapsed="false">
      <c r="A175" s="5" t="s">
        <v>8126</v>
      </c>
      <c r="B175" s="5" t="s">
        <v>8127</v>
      </c>
      <c r="C175" s="5"/>
      <c r="D175" s="5"/>
      <c r="E175" s="5"/>
      <c r="F175" s="8"/>
      <c r="G175" s="5"/>
      <c r="H175" s="8" t="s">
        <v>8132</v>
      </c>
      <c r="I175" s="49" t="s">
        <v>7490</v>
      </c>
      <c r="J175" s="5" t="s">
        <v>8133</v>
      </c>
      <c r="K175" s="53"/>
      <c r="L175" s="51"/>
      <c r="M175" s="52" t="s">
        <v>8134</v>
      </c>
      <c r="N175" s="53"/>
      <c r="O175" s="53"/>
      <c r="P175" s="53"/>
      <c r="Q175" s="53"/>
      <c r="R175" s="53"/>
      <c r="S175" s="53"/>
      <c r="T175" s="53"/>
      <c r="U175" s="53"/>
      <c r="V175" s="53"/>
      <c r="W175" s="53"/>
      <c r="X175" s="53"/>
      <c r="Y175" s="53"/>
      <c r="Z175" s="53"/>
    </row>
    <row r="176" customFormat="false" ht="15.75" hidden="false" customHeight="false" outlineLevel="0" collapsed="false">
      <c r="A176" s="5" t="s">
        <v>8135</v>
      </c>
      <c r="B176" s="5" t="s">
        <v>8127</v>
      </c>
      <c r="C176" s="5"/>
      <c r="D176" s="5"/>
      <c r="E176" s="5"/>
      <c r="F176" s="8"/>
      <c r="G176" s="5"/>
      <c r="H176" s="8" t="s">
        <v>8136</v>
      </c>
      <c r="I176" s="49" t="s">
        <v>7490</v>
      </c>
      <c r="J176" s="5" t="s">
        <v>8137</v>
      </c>
      <c r="K176" s="53"/>
      <c r="L176" s="51" t="s">
        <v>8138</v>
      </c>
      <c r="M176" s="25" t="s">
        <v>8139</v>
      </c>
      <c r="N176" s="53"/>
      <c r="O176" s="53"/>
      <c r="P176" s="53"/>
      <c r="Q176" s="53"/>
      <c r="R176" s="53"/>
      <c r="S176" s="53"/>
      <c r="T176" s="53"/>
      <c r="U176" s="53"/>
      <c r="V176" s="53"/>
      <c r="W176" s="53"/>
      <c r="X176" s="53"/>
      <c r="Y176" s="53"/>
      <c r="Z176" s="53"/>
    </row>
    <row r="177" customFormat="false" ht="15.75" hidden="false" customHeight="false" outlineLevel="0" collapsed="false">
      <c r="A177" s="5" t="s">
        <v>8135</v>
      </c>
      <c r="B177" s="5" t="s">
        <v>8127</v>
      </c>
      <c r="C177" s="5"/>
      <c r="D177" s="5"/>
      <c r="E177" s="5"/>
      <c r="F177" s="8"/>
      <c r="G177" s="5"/>
      <c r="H177" s="8" t="s">
        <v>8140</v>
      </c>
      <c r="I177" s="49" t="s">
        <v>7490</v>
      </c>
      <c r="J177" s="5" t="s">
        <v>8141</v>
      </c>
      <c r="K177" s="53"/>
      <c r="L177" s="51"/>
      <c r="M177" s="25" t="s">
        <v>8142</v>
      </c>
      <c r="N177" s="53"/>
      <c r="O177" s="53"/>
      <c r="P177" s="53"/>
      <c r="Q177" s="53"/>
      <c r="R177" s="53"/>
      <c r="S177" s="53"/>
      <c r="T177" s="53"/>
      <c r="U177" s="53"/>
      <c r="V177" s="53"/>
      <c r="W177" s="53"/>
      <c r="X177" s="53"/>
      <c r="Y177" s="53"/>
      <c r="Z177" s="53"/>
    </row>
    <row r="178" customFormat="false" ht="15.75" hidden="false" customHeight="false" outlineLevel="0" collapsed="false">
      <c r="A178" s="11" t="s">
        <v>8143</v>
      </c>
      <c r="B178" s="5" t="s">
        <v>8127</v>
      </c>
      <c r="C178" s="5"/>
      <c r="D178" s="5"/>
      <c r="E178" s="5"/>
      <c r="F178" s="8"/>
      <c r="G178" s="5"/>
      <c r="H178" s="8" t="s">
        <v>8144</v>
      </c>
      <c r="I178" s="49" t="s">
        <v>7490</v>
      </c>
      <c r="J178" s="5" t="s">
        <v>8145</v>
      </c>
      <c r="K178" s="53"/>
      <c r="L178" s="51" t="s">
        <v>8138</v>
      </c>
      <c r="M178" s="25" t="s">
        <v>8146</v>
      </c>
      <c r="N178" s="53"/>
      <c r="O178" s="53"/>
      <c r="P178" s="53"/>
      <c r="Q178" s="53"/>
      <c r="R178" s="53"/>
      <c r="S178" s="53"/>
      <c r="T178" s="53"/>
      <c r="U178" s="53"/>
      <c r="V178" s="53"/>
      <c r="W178" s="53"/>
      <c r="X178" s="53"/>
      <c r="Y178" s="53"/>
      <c r="Z178" s="53"/>
    </row>
    <row r="179" customFormat="false" ht="15.75" hidden="false" customHeight="false" outlineLevel="0" collapsed="false">
      <c r="A179" s="11" t="s">
        <v>8143</v>
      </c>
      <c r="B179" s="5" t="s">
        <v>8127</v>
      </c>
      <c r="C179" s="5"/>
      <c r="D179" s="5"/>
      <c r="E179" s="5"/>
      <c r="F179" s="8"/>
      <c r="G179" s="5"/>
      <c r="H179" s="8" t="s">
        <v>8147</v>
      </c>
      <c r="I179" s="49" t="s">
        <v>7490</v>
      </c>
      <c r="J179" s="5" t="s">
        <v>8148</v>
      </c>
      <c r="K179" s="53"/>
      <c r="L179" s="51"/>
      <c r="M179" s="25" t="s">
        <v>8149</v>
      </c>
      <c r="N179" s="53"/>
      <c r="O179" s="53"/>
      <c r="P179" s="53"/>
      <c r="Q179" s="53"/>
      <c r="R179" s="53"/>
      <c r="S179" s="53"/>
      <c r="T179" s="53"/>
      <c r="U179" s="53"/>
      <c r="V179" s="53"/>
      <c r="W179" s="53"/>
      <c r="X179" s="53"/>
      <c r="Y179" s="53"/>
      <c r="Z179" s="53"/>
    </row>
    <row r="180" customFormat="false" ht="75" hidden="false" customHeight="true" outlineLevel="0" collapsed="false">
      <c r="A180" s="5" t="s">
        <v>8104</v>
      </c>
      <c r="B180" s="5" t="s">
        <v>8150</v>
      </c>
      <c r="C180" s="5"/>
      <c r="D180" s="5"/>
      <c r="E180" s="5"/>
      <c r="F180" s="8" t="s">
        <v>8151</v>
      </c>
      <c r="G180" s="5"/>
      <c r="H180" s="25" t="s">
        <v>8152</v>
      </c>
      <c r="I180" s="49" t="s">
        <v>7490</v>
      </c>
      <c r="J180" s="6" t="s">
        <v>8153</v>
      </c>
      <c r="K180" s="53"/>
      <c r="L180" s="51"/>
      <c r="M180" s="25" t="s">
        <v>8154</v>
      </c>
      <c r="N180" s="53"/>
      <c r="O180" s="53"/>
      <c r="P180" s="53"/>
      <c r="Q180" s="53"/>
      <c r="R180" s="53"/>
      <c r="S180" s="53"/>
      <c r="T180" s="53"/>
      <c r="U180" s="53"/>
      <c r="V180" s="53"/>
      <c r="W180" s="53"/>
      <c r="X180" s="53"/>
      <c r="Y180" s="53"/>
      <c r="Z180" s="53"/>
    </row>
    <row r="181" customFormat="false" ht="75" hidden="false" customHeight="true" outlineLevel="0" collapsed="false">
      <c r="A181" s="5" t="s">
        <v>8104</v>
      </c>
      <c r="B181" s="5" t="s">
        <v>8155</v>
      </c>
      <c r="C181" s="5"/>
      <c r="D181" s="5"/>
      <c r="E181" s="5"/>
      <c r="F181" s="8" t="s">
        <v>8156</v>
      </c>
      <c r="G181" s="5"/>
      <c r="H181" s="25" t="s">
        <v>8152</v>
      </c>
      <c r="I181" s="49" t="s">
        <v>7490</v>
      </c>
      <c r="J181" s="11" t="s">
        <v>8157</v>
      </c>
      <c r="K181" s="53"/>
      <c r="L181" s="51" t="s">
        <v>8158</v>
      </c>
      <c r="M181" s="25" t="s">
        <v>8159</v>
      </c>
      <c r="N181" s="53"/>
      <c r="O181" s="53"/>
      <c r="P181" s="53"/>
      <c r="Q181" s="53"/>
      <c r="R181" s="53"/>
      <c r="S181" s="53"/>
      <c r="T181" s="53"/>
      <c r="U181" s="53"/>
      <c r="V181" s="53"/>
      <c r="W181" s="53"/>
      <c r="X181" s="53"/>
      <c r="Y181" s="53"/>
      <c r="Z181" s="53"/>
    </row>
    <row r="182" customFormat="false" ht="75" hidden="false" customHeight="true" outlineLevel="0" collapsed="false">
      <c r="A182" s="5" t="s">
        <v>8160</v>
      </c>
      <c r="B182" s="5" t="s">
        <v>8161</v>
      </c>
      <c r="C182" s="5"/>
      <c r="D182" s="5"/>
      <c r="E182" s="5"/>
      <c r="F182" s="8" t="s">
        <v>8143</v>
      </c>
      <c r="G182" s="5"/>
      <c r="H182" s="25" t="s">
        <v>8162</v>
      </c>
      <c r="I182" s="49" t="s">
        <v>7490</v>
      </c>
      <c r="J182" s="6" t="s">
        <v>8163</v>
      </c>
      <c r="K182" s="53"/>
      <c r="L182" s="51"/>
      <c r="M182" s="25" t="s">
        <v>8164</v>
      </c>
      <c r="N182" s="53"/>
      <c r="O182" s="53"/>
      <c r="P182" s="53"/>
      <c r="Q182" s="53"/>
      <c r="R182" s="53"/>
      <c r="S182" s="53"/>
      <c r="T182" s="53"/>
      <c r="U182" s="53"/>
      <c r="V182" s="53"/>
      <c r="W182" s="53"/>
      <c r="X182" s="53"/>
      <c r="Y182" s="53"/>
      <c r="Z182" s="53"/>
    </row>
    <row r="183" customFormat="false" ht="75" hidden="false" customHeight="true" outlineLevel="0" collapsed="false">
      <c r="A183" s="5" t="s">
        <v>8165</v>
      </c>
      <c r="B183" s="5" t="s">
        <v>8166</v>
      </c>
      <c r="C183" s="5"/>
      <c r="D183" s="5"/>
      <c r="E183" s="5"/>
      <c r="F183" s="8" t="s">
        <v>8167</v>
      </c>
      <c r="G183" s="5"/>
      <c r="H183" s="8" t="s">
        <v>8168</v>
      </c>
      <c r="I183" s="49" t="s">
        <v>7490</v>
      </c>
      <c r="J183" s="7" t="s">
        <v>8169</v>
      </c>
      <c r="K183" s="53"/>
      <c r="L183" s="51"/>
      <c r="M183" s="52" t="s">
        <v>8170</v>
      </c>
      <c r="N183" s="53"/>
      <c r="O183" s="53"/>
      <c r="P183" s="53"/>
      <c r="Q183" s="53"/>
      <c r="R183" s="53"/>
      <c r="S183" s="53"/>
      <c r="T183" s="53"/>
      <c r="U183" s="53"/>
      <c r="V183" s="53"/>
      <c r="W183" s="53"/>
      <c r="X183" s="53"/>
      <c r="Y183" s="53"/>
      <c r="Z183" s="53"/>
    </row>
    <row r="184" customFormat="false" ht="149.25" hidden="false" customHeight="true" outlineLevel="0" collapsed="false">
      <c r="A184" s="5" t="s">
        <v>8165</v>
      </c>
      <c r="B184" s="5" t="s">
        <v>8171</v>
      </c>
      <c r="C184" s="5"/>
      <c r="D184" s="5"/>
      <c r="E184" s="5"/>
      <c r="F184" s="8" t="s">
        <v>8172</v>
      </c>
      <c r="G184" s="5"/>
      <c r="H184" s="8" t="s">
        <v>8173</v>
      </c>
      <c r="I184" s="49" t="s">
        <v>7490</v>
      </c>
      <c r="J184" s="7" t="s">
        <v>8174</v>
      </c>
      <c r="K184" s="53"/>
      <c r="L184" s="51" t="s">
        <v>8175</v>
      </c>
      <c r="M184" s="25" t="s">
        <v>8176</v>
      </c>
      <c r="N184" s="53"/>
      <c r="O184" s="53"/>
      <c r="P184" s="53"/>
      <c r="Q184" s="53"/>
      <c r="R184" s="53"/>
      <c r="S184" s="53"/>
      <c r="T184" s="53"/>
      <c r="U184" s="53"/>
      <c r="V184" s="53"/>
      <c r="W184" s="53"/>
      <c r="X184" s="53"/>
      <c r="Y184" s="53"/>
      <c r="Z184" s="53"/>
    </row>
    <row r="185" customFormat="false" ht="75" hidden="false" customHeight="true" outlineLevel="0" collapsed="false">
      <c r="A185" s="5" t="s">
        <v>8165</v>
      </c>
      <c r="B185" s="5" t="s">
        <v>8171</v>
      </c>
      <c r="C185" s="5"/>
      <c r="D185" s="5"/>
      <c r="E185" s="5"/>
      <c r="F185" s="8"/>
      <c r="G185" s="5"/>
      <c r="H185" s="8" t="s">
        <v>8177</v>
      </c>
      <c r="I185" s="49" t="s">
        <v>7490</v>
      </c>
      <c r="J185" s="7" t="s">
        <v>8178</v>
      </c>
      <c r="K185" s="53"/>
      <c r="L185" s="51"/>
      <c r="M185" s="25" t="s">
        <v>8179</v>
      </c>
      <c r="N185" s="53"/>
      <c r="O185" s="53"/>
      <c r="P185" s="53"/>
      <c r="Q185" s="53"/>
      <c r="R185" s="53"/>
      <c r="S185" s="53"/>
      <c r="T185" s="53"/>
      <c r="U185" s="53"/>
      <c r="V185" s="53"/>
      <c r="W185" s="53"/>
      <c r="X185" s="53"/>
      <c r="Y185" s="53"/>
      <c r="Z185" s="53"/>
    </row>
    <row r="186" customFormat="false" ht="75" hidden="false" customHeight="true" outlineLevel="0" collapsed="false">
      <c r="A186" s="5" t="s">
        <v>8165</v>
      </c>
      <c r="B186" s="5" t="s">
        <v>8171</v>
      </c>
      <c r="C186" s="5"/>
      <c r="D186" s="5"/>
      <c r="E186" s="5"/>
      <c r="F186" s="8"/>
      <c r="G186" s="5"/>
      <c r="H186" s="8" t="s">
        <v>8180</v>
      </c>
      <c r="I186" s="49" t="s">
        <v>7490</v>
      </c>
      <c r="J186" s="7" t="s">
        <v>8181</v>
      </c>
      <c r="K186" s="53"/>
      <c r="L186" s="51"/>
      <c r="M186" s="25" t="s">
        <v>8182</v>
      </c>
      <c r="N186" s="53"/>
      <c r="O186" s="53"/>
      <c r="P186" s="53"/>
      <c r="Q186" s="53"/>
      <c r="R186" s="53"/>
      <c r="S186" s="53"/>
      <c r="T186" s="53"/>
      <c r="U186" s="53"/>
      <c r="V186" s="53"/>
      <c r="W186" s="53"/>
      <c r="X186" s="53"/>
      <c r="Y186" s="53"/>
      <c r="Z186" s="53"/>
    </row>
    <row r="187" customFormat="false" ht="75" hidden="false" customHeight="true" outlineLevel="0" collapsed="false">
      <c r="A187" s="5" t="s">
        <v>8165</v>
      </c>
      <c r="B187" s="5" t="s">
        <v>8183</v>
      </c>
      <c r="C187" s="5"/>
      <c r="D187" s="5"/>
      <c r="E187" s="5"/>
      <c r="F187" s="8" t="s">
        <v>8172</v>
      </c>
      <c r="G187" s="5"/>
      <c r="H187" s="25" t="s">
        <v>8184</v>
      </c>
      <c r="I187" s="49" t="s">
        <v>7490</v>
      </c>
      <c r="J187" s="6" t="s">
        <v>8185</v>
      </c>
      <c r="K187" s="53"/>
      <c r="L187" s="51"/>
      <c r="M187" s="25" t="s">
        <v>8186</v>
      </c>
      <c r="N187" s="53"/>
      <c r="O187" s="53"/>
      <c r="P187" s="53"/>
      <c r="Q187" s="53"/>
      <c r="R187" s="53"/>
      <c r="S187" s="53"/>
      <c r="T187" s="53"/>
      <c r="U187" s="53"/>
      <c r="V187" s="53"/>
      <c r="W187" s="53"/>
      <c r="X187" s="53"/>
      <c r="Y187" s="53"/>
      <c r="Z187" s="53"/>
    </row>
    <row r="188" customFormat="false" ht="75" hidden="false" customHeight="true" outlineLevel="0" collapsed="false">
      <c r="A188" s="5" t="s">
        <v>8165</v>
      </c>
      <c r="B188" s="5" t="s">
        <v>8187</v>
      </c>
      <c r="C188" s="5"/>
      <c r="D188" s="5"/>
      <c r="E188" s="5"/>
      <c r="F188" s="8" t="s">
        <v>8172</v>
      </c>
      <c r="G188" s="5"/>
      <c r="H188" s="25" t="s">
        <v>8188</v>
      </c>
      <c r="I188" s="49" t="s">
        <v>7490</v>
      </c>
      <c r="J188" s="6" t="s">
        <v>8189</v>
      </c>
      <c r="K188" s="53"/>
      <c r="L188" s="51" t="s">
        <v>8190</v>
      </c>
      <c r="M188" s="52" t="s">
        <v>8191</v>
      </c>
      <c r="N188" s="53"/>
      <c r="O188" s="53"/>
      <c r="P188" s="53"/>
      <c r="Q188" s="53"/>
      <c r="R188" s="53"/>
      <c r="S188" s="53"/>
      <c r="T188" s="53"/>
      <c r="U188" s="53"/>
      <c r="V188" s="53"/>
      <c r="W188" s="53"/>
      <c r="X188" s="53"/>
      <c r="Y188" s="53"/>
      <c r="Z188" s="53"/>
    </row>
    <row r="189" customFormat="false" ht="75" hidden="false" customHeight="true" outlineLevel="0" collapsed="false">
      <c r="A189" s="5" t="s">
        <v>8165</v>
      </c>
      <c r="B189" s="5" t="s">
        <v>8192</v>
      </c>
      <c r="C189" s="5"/>
      <c r="D189" s="5"/>
      <c r="E189" s="5"/>
      <c r="F189" s="8" t="s">
        <v>8172</v>
      </c>
      <c r="G189" s="5"/>
      <c r="H189" s="8" t="s">
        <v>8193</v>
      </c>
      <c r="I189" s="49" t="s">
        <v>7490</v>
      </c>
      <c r="J189" s="6" t="s">
        <v>8194</v>
      </c>
      <c r="K189" s="53"/>
      <c r="L189" s="51" t="s">
        <v>8195</v>
      </c>
      <c r="M189" s="25" t="s">
        <v>8196</v>
      </c>
      <c r="N189" s="53"/>
      <c r="O189" s="53"/>
      <c r="P189" s="53"/>
      <c r="Q189" s="53"/>
      <c r="R189" s="53"/>
      <c r="S189" s="53"/>
      <c r="T189" s="53"/>
      <c r="U189" s="53"/>
      <c r="V189" s="53"/>
      <c r="W189" s="53"/>
      <c r="X189" s="53"/>
      <c r="Y189" s="53"/>
      <c r="Z189" s="53"/>
    </row>
    <row r="190" customFormat="false" ht="75" hidden="false" customHeight="true" outlineLevel="0" collapsed="false">
      <c r="A190" s="5" t="s">
        <v>8165</v>
      </c>
      <c r="B190" s="5" t="s">
        <v>8197</v>
      </c>
      <c r="C190" s="5"/>
      <c r="D190" s="5"/>
      <c r="E190" s="5"/>
      <c r="F190" s="8" t="s">
        <v>8172</v>
      </c>
      <c r="G190" s="5"/>
      <c r="H190" s="8" t="s">
        <v>8198</v>
      </c>
      <c r="I190" s="49" t="s">
        <v>7490</v>
      </c>
      <c r="J190" s="6" t="s">
        <v>8199</v>
      </c>
      <c r="K190" s="53"/>
      <c r="L190" s="51"/>
      <c r="M190" s="25" t="s">
        <v>8200</v>
      </c>
      <c r="N190" s="53"/>
      <c r="O190" s="53"/>
      <c r="P190" s="53"/>
      <c r="Q190" s="53"/>
      <c r="R190" s="53"/>
      <c r="S190" s="53"/>
      <c r="T190" s="53"/>
      <c r="U190" s="53"/>
      <c r="V190" s="53"/>
      <c r="W190" s="53"/>
      <c r="X190" s="53"/>
      <c r="Y190" s="53"/>
      <c r="Z190" s="53"/>
    </row>
    <row r="191" customFormat="false" ht="75" hidden="false" customHeight="true" outlineLevel="0" collapsed="false">
      <c r="A191" s="5" t="s">
        <v>8165</v>
      </c>
      <c r="B191" s="5" t="s">
        <v>8201</v>
      </c>
      <c r="C191" s="5"/>
      <c r="D191" s="5"/>
      <c r="E191" s="5"/>
      <c r="F191" s="8" t="s">
        <v>8172</v>
      </c>
      <c r="G191" s="5"/>
      <c r="H191" s="8" t="s">
        <v>8202</v>
      </c>
      <c r="I191" s="49" t="s">
        <v>7490</v>
      </c>
      <c r="J191" s="5" t="s">
        <v>8203</v>
      </c>
      <c r="K191" s="53"/>
      <c r="L191" s="51"/>
      <c r="M191" s="25" t="s">
        <v>8204</v>
      </c>
      <c r="N191" s="53"/>
      <c r="O191" s="53"/>
      <c r="P191" s="53"/>
      <c r="Q191" s="53"/>
      <c r="R191" s="53"/>
      <c r="S191" s="53"/>
      <c r="T191" s="53"/>
      <c r="U191" s="53"/>
      <c r="V191" s="53"/>
      <c r="W191" s="53"/>
      <c r="X191" s="53"/>
      <c r="Y191" s="53"/>
      <c r="Z191" s="53"/>
    </row>
    <row r="192" customFormat="false" ht="75" hidden="false" customHeight="true" outlineLevel="0" collapsed="false">
      <c r="A192" s="5" t="s">
        <v>8205</v>
      </c>
      <c r="B192" s="5" t="s">
        <v>8206</v>
      </c>
      <c r="C192" s="5"/>
      <c r="D192" s="5"/>
      <c r="E192" s="5"/>
      <c r="F192" s="8"/>
      <c r="G192" s="5"/>
      <c r="H192" s="8" t="s">
        <v>8207</v>
      </c>
      <c r="I192" s="49" t="s">
        <v>7490</v>
      </c>
      <c r="J192" s="5" t="s">
        <v>8208</v>
      </c>
      <c r="K192" s="53"/>
      <c r="L192" s="51"/>
      <c r="M192" s="25" t="s">
        <v>8209</v>
      </c>
      <c r="N192" s="53"/>
      <c r="O192" s="53"/>
      <c r="P192" s="53"/>
      <c r="Q192" s="53"/>
      <c r="R192" s="53"/>
      <c r="S192" s="53"/>
      <c r="T192" s="53"/>
      <c r="U192" s="53"/>
      <c r="V192" s="53"/>
      <c r="W192" s="53"/>
      <c r="X192" s="53"/>
      <c r="Y192" s="53"/>
      <c r="Z192" s="53"/>
    </row>
    <row r="193" customFormat="false" ht="75" hidden="false" customHeight="true" outlineLevel="0" collapsed="false">
      <c r="A193" s="5" t="s">
        <v>8205</v>
      </c>
      <c r="B193" s="5" t="s">
        <v>8206</v>
      </c>
      <c r="C193" s="5"/>
      <c r="D193" s="5"/>
      <c r="E193" s="5"/>
      <c r="F193" s="8"/>
      <c r="G193" s="5"/>
      <c r="H193" s="8" t="s">
        <v>8210</v>
      </c>
      <c r="I193" s="49" t="s">
        <v>7490</v>
      </c>
      <c r="J193" s="5" t="s">
        <v>8211</v>
      </c>
      <c r="K193" s="53"/>
      <c r="L193" s="51"/>
      <c r="M193" s="25" t="s">
        <v>8212</v>
      </c>
      <c r="N193" s="53"/>
      <c r="O193" s="53"/>
      <c r="P193" s="53"/>
      <c r="Q193" s="53"/>
      <c r="R193" s="53"/>
      <c r="S193" s="53"/>
      <c r="T193" s="53"/>
      <c r="U193" s="53"/>
      <c r="V193" s="53"/>
      <c r="W193" s="53"/>
      <c r="X193" s="53"/>
      <c r="Y193" s="53"/>
      <c r="Z193" s="53"/>
    </row>
    <row r="194" customFormat="false" ht="75" hidden="false" customHeight="true" outlineLevel="0" collapsed="false">
      <c r="A194" s="5" t="s">
        <v>8205</v>
      </c>
      <c r="B194" s="5" t="s">
        <v>8206</v>
      </c>
      <c r="C194" s="5"/>
      <c r="D194" s="5"/>
      <c r="E194" s="5"/>
      <c r="F194" s="8"/>
      <c r="G194" s="5"/>
      <c r="H194" s="8" t="s">
        <v>8213</v>
      </c>
      <c r="I194" s="49" t="s">
        <v>7490</v>
      </c>
      <c r="J194" s="5" t="s">
        <v>8214</v>
      </c>
      <c r="K194" s="53"/>
      <c r="L194" s="51"/>
      <c r="M194" s="25" t="s">
        <v>8215</v>
      </c>
      <c r="N194" s="53"/>
      <c r="O194" s="53"/>
      <c r="P194" s="53"/>
      <c r="Q194" s="53"/>
      <c r="R194" s="53"/>
      <c r="S194" s="53"/>
      <c r="T194" s="53"/>
      <c r="U194" s="53"/>
      <c r="V194" s="53"/>
      <c r="W194" s="53"/>
      <c r="X194" s="53"/>
      <c r="Y194" s="53"/>
      <c r="Z194" s="53"/>
    </row>
    <row r="195" customFormat="false" ht="75" hidden="false" customHeight="true" outlineLevel="0" collapsed="false">
      <c r="A195" s="5" t="s">
        <v>8205</v>
      </c>
      <c r="B195" s="5" t="s">
        <v>8206</v>
      </c>
      <c r="C195" s="5"/>
      <c r="D195" s="5"/>
      <c r="E195" s="5"/>
      <c r="F195" s="8"/>
      <c r="G195" s="5"/>
      <c r="H195" s="8" t="s">
        <v>8216</v>
      </c>
      <c r="I195" s="49" t="s">
        <v>7490</v>
      </c>
      <c r="J195" s="5" t="s">
        <v>8217</v>
      </c>
      <c r="K195" s="53"/>
      <c r="L195" s="51"/>
      <c r="M195" s="25" t="s">
        <v>8218</v>
      </c>
      <c r="N195" s="53"/>
      <c r="O195" s="53"/>
      <c r="P195" s="53"/>
      <c r="Q195" s="53"/>
      <c r="R195" s="53"/>
      <c r="S195" s="53"/>
      <c r="T195" s="53"/>
      <c r="U195" s="53"/>
      <c r="V195" s="53"/>
      <c r="W195" s="53"/>
      <c r="X195" s="53"/>
      <c r="Y195" s="53"/>
      <c r="Z195" s="53"/>
    </row>
    <row r="196" customFormat="false" ht="75" hidden="false" customHeight="true" outlineLevel="0" collapsed="false">
      <c r="A196" s="5" t="s">
        <v>8205</v>
      </c>
      <c r="B196" s="5" t="s">
        <v>8206</v>
      </c>
      <c r="C196" s="5"/>
      <c r="D196" s="5"/>
      <c r="E196" s="5"/>
      <c r="F196" s="8"/>
      <c r="G196" s="5"/>
      <c r="H196" s="8" t="s">
        <v>8219</v>
      </c>
      <c r="I196" s="49" t="s">
        <v>7490</v>
      </c>
      <c r="J196" s="5" t="s">
        <v>8220</v>
      </c>
      <c r="K196" s="53"/>
      <c r="L196" s="51"/>
      <c r="M196" s="25" t="s">
        <v>8221</v>
      </c>
      <c r="N196" s="53"/>
      <c r="O196" s="53"/>
      <c r="P196" s="53"/>
      <c r="Q196" s="53"/>
      <c r="R196" s="53"/>
      <c r="S196" s="53"/>
      <c r="T196" s="53"/>
      <c r="U196" s="53"/>
      <c r="V196" s="53"/>
      <c r="W196" s="53"/>
      <c r="X196" s="53"/>
      <c r="Y196" s="53"/>
      <c r="Z196" s="53"/>
    </row>
    <row r="197" customFormat="false" ht="75" hidden="false" customHeight="true" outlineLevel="0" collapsed="false">
      <c r="A197" s="5" t="s">
        <v>8205</v>
      </c>
      <c r="B197" s="5" t="s">
        <v>8206</v>
      </c>
      <c r="C197" s="5"/>
      <c r="D197" s="5"/>
      <c r="E197" s="5"/>
      <c r="F197" s="8"/>
      <c r="G197" s="5"/>
      <c r="H197" s="8" t="s">
        <v>8222</v>
      </c>
      <c r="I197" s="49" t="s">
        <v>7490</v>
      </c>
      <c r="J197" s="5" t="s">
        <v>8223</v>
      </c>
      <c r="K197" s="53"/>
      <c r="L197" s="51"/>
      <c r="M197" s="25" t="s">
        <v>8224</v>
      </c>
      <c r="N197" s="53"/>
      <c r="O197" s="53"/>
      <c r="P197" s="53"/>
      <c r="Q197" s="53"/>
      <c r="R197" s="53"/>
      <c r="S197" s="53"/>
      <c r="T197" s="53"/>
      <c r="U197" s="53"/>
      <c r="V197" s="53"/>
      <c r="W197" s="53"/>
      <c r="X197" s="53"/>
      <c r="Y197" s="53"/>
      <c r="Z197" s="53"/>
    </row>
    <row r="198" customFormat="false" ht="75" hidden="false" customHeight="true" outlineLevel="0" collapsed="false">
      <c r="A198" s="5" t="s">
        <v>8205</v>
      </c>
      <c r="B198" s="5" t="s">
        <v>8206</v>
      </c>
      <c r="C198" s="5"/>
      <c r="D198" s="5"/>
      <c r="E198" s="5"/>
      <c r="F198" s="8"/>
      <c r="G198" s="5"/>
      <c r="H198" s="8" t="s">
        <v>8225</v>
      </c>
      <c r="I198" s="49" t="s">
        <v>7490</v>
      </c>
      <c r="J198" s="5" t="s">
        <v>8226</v>
      </c>
      <c r="K198" s="53"/>
      <c r="L198" s="51"/>
      <c r="M198" s="25" t="s">
        <v>8227</v>
      </c>
      <c r="N198" s="53"/>
      <c r="O198" s="53"/>
      <c r="P198" s="53"/>
      <c r="Q198" s="53"/>
      <c r="R198" s="53"/>
      <c r="S198" s="53"/>
      <c r="T198" s="53"/>
      <c r="U198" s="53"/>
      <c r="V198" s="53"/>
      <c r="W198" s="53"/>
      <c r="X198" s="53"/>
      <c r="Y198" s="53"/>
      <c r="Z198" s="53"/>
    </row>
    <row r="199" customFormat="false" ht="75" hidden="false" customHeight="true" outlineLevel="0" collapsed="false">
      <c r="A199" s="5" t="s">
        <v>8205</v>
      </c>
      <c r="B199" s="5" t="s">
        <v>8206</v>
      </c>
      <c r="C199" s="5"/>
      <c r="D199" s="5"/>
      <c r="E199" s="5"/>
      <c r="F199" s="8"/>
      <c r="G199" s="5"/>
      <c r="H199" s="8" t="s">
        <v>8228</v>
      </c>
      <c r="I199" s="49" t="s">
        <v>7490</v>
      </c>
      <c r="J199" s="5" t="s">
        <v>8229</v>
      </c>
      <c r="K199" s="53"/>
      <c r="L199" s="51"/>
      <c r="M199" s="25" t="s">
        <v>8230</v>
      </c>
      <c r="N199" s="53"/>
      <c r="O199" s="53"/>
      <c r="P199" s="53"/>
      <c r="Q199" s="53"/>
      <c r="R199" s="53"/>
      <c r="S199" s="53"/>
      <c r="T199" s="53"/>
      <c r="U199" s="53"/>
      <c r="V199" s="53"/>
      <c r="W199" s="53"/>
      <c r="X199" s="53"/>
      <c r="Y199" s="53"/>
      <c r="Z199" s="53"/>
    </row>
    <row r="200" customFormat="false" ht="75" hidden="false" customHeight="true" outlineLevel="0" collapsed="false">
      <c r="A200" s="5" t="s">
        <v>8205</v>
      </c>
      <c r="B200" s="5" t="s">
        <v>8206</v>
      </c>
      <c r="C200" s="5"/>
      <c r="D200" s="5"/>
      <c r="E200" s="5"/>
      <c r="F200" s="8"/>
      <c r="G200" s="5"/>
      <c r="H200" s="8" t="s">
        <v>8231</v>
      </c>
      <c r="I200" s="49" t="s">
        <v>7490</v>
      </c>
      <c r="J200" s="5" t="s">
        <v>8232</v>
      </c>
      <c r="K200" s="53"/>
      <c r="L200" s="51"/>
      <c r="M200" s="25" t="s">
        <v>8233</v>
      </c>
      <c r="N200" s="53"/>
      <c r="O200" s="53"/>
      <c r="P200" s="53"/>
      <c r="Q200" s="53"/>
      <c r="R200" s="53"/>
      <c r="S200" s="53"/>
      <c r="T200" s="53"/>
      <c r="U200" s="53"/>
      <c r="V200" s="53"/>
      <c r="W200" s="53"/>
      <c r="X200" s="53"/>
      <c r="Y200" s="53"/>
      <c r="Z200" s="53"/>
    </row>
    <row r="201" customFormat="false" ht="75" hidden="false" customHeight="true" outlineLevel="0" collapsed="false">
      <c r="A201" s="5" t="s">
        <v>8205</v>
      </c>
      <c r="B201" s="5" t="s">
        <v>8206</v>
      </c>
      <c r="C201" s="5"/>
      <c r="D201" s="5"/>
      <c r="E201" s="5"/>
      <c r="F201" s="8"/>
      <c r="G201" s="5"/>
      <c r="H201" s="8" t="s">
        <v>8234</v>
      </c>
      <c r="I201" s="49" t="s">
        <v>7490</v>
      </c>
      <c r="J201" s="5" t="s">
        <v>8235</v>
      </c>
      <c r="K201" s="53"/>
      <c r="L201" s="51"/>
      <c r="M201" s="25" t="s">
        <v>8236</v>
      </c>
      <c r="N201" s="53"/>
      <c r="O201" s="53"/>
      <c r="P201" s="53"/>
      <c r="Q201" s="53"/>
      <c r="R201" s="53"/>
      <c r="S201" s="53"/>
      <c r="T201" s="53"/>
      <c r="U201" s="53"/>
      <c r="V201" s="53"/>
      <c r="W201" s="53"/>
      <c r="X201" s="53"/>
      <c r="Y201" s="53"/>
      <c r="Z201" s="53"/>
    </row>
    <row r="202" customFormat="false" ht="75" hidden="false" customHeight="true" outlineLevel="0" collapsed="false">
      <c r="A202" s="5" t="s">
        <v>8205</v>
      </c>
      <c r="B202" s="5" t="s">
        <v>8206</v>
      </c>
      <c r="C202" s="5"/>
      <c r="D202" s="5"/>
      <c r="E202" s="5"/>
      <c r="F202" s="8"/>
      <c r="G202" s="5"/>
      <c r="H202" s="8" t="s">
        <v>8237</v>
      </c>
      <c r="I202" s="49" t="s">
        <v>7490</v>
      </c>
      <c r="J202" s="5" t="s">
        <v>8238</v>
      </c>
      <c r="K202" s="53"/>
      <c r="L202" s="51"/>
      <c r="M202" s="25" t="s">
        <v>8239</v>
      </c>
      <c r="N202" s="53"/>
      <c r="O202" s="53"/>
      <c r="P202" s="53"/>
      <c r="Q202" s="53"/>
      <c r="R202" s="53"/>
      <c r="S202" s="53"/>
      <c r="T202" s="53"/>
      <c r="U202" s="53"/>
      <c r="V202" s="53"/>
      <c r="W202" s="53"/>
      <c r="X202" s="53"/>
      <c r="Y202" s="53"/>
      <c r="Z202" s="53"/>
    </row>
    <row r="203" customFormat="false" ht="75" hidden="false" customHeight="true" outlineLevel="0" collapsed="false">
      <c r="A203" s="5" t="s">
        <v>8205</v>
      </c>
      <c r="B203" s="5" t="s">
        <v>8206</v>
      </c>
      <c r="C203" s="5"/>
      <c r="D203" s="5"/>
      <c r="E203" s="5"/>
      <c r="F203" s="8"/>
      <c r="G203" s="5"/>
      <c r="H203" s="8" t="s">
        <v>8240</v>
      </c>
      <c r="I203" s="49" t="s">
        <v>7490</v>
      </c>
      <c r="J203" s="5" t="s">
        <v>8241</v>
      </c>
      <c r="K203" s="53"/>
      <c r="L203" s="51"/>
      <c r="M203" s="25" t="s">
        <v>8242</v>
      </c>
      <c r="N203" s="53"/>
      <c r="O203" s="53"/>
      <c r="P203" s="53"/>
      <c r="Q203" s="53"/>
      <c r="R203" s="53"/>
      <c r="S203" s="53"/>
      <c r="T203" s="53"/>
      <c r="U203" s="53"/>
      <c r="V203" s="53"/>
      <c r="W203" s="53"/>
      <c r="X203" s="53"/>
      <c r="Y203" s="53"/>
      <c r="Z203" s="53"/>
    </row>
    <row r="204" customFormat="false" ht="75" hidden="false" customHeight="true" outlineLevel="0" collapsed="false">
      <c r="A204" s="5" t="s">
        <v>8243</v>
      </c>
      <c r="B204" s="5" t="s">
        <v>8244</v>
      </c>
      <c r="C204" s="5"/>
      <c r="D204" s="5"/>
      <c r="E204" s="5"/>
      <c r="F204" s="8"/>
      <c r="G204" s="5"/>
      <c r="H204" s="8" t="s">
        <v>8245</v>
      </c>
      <c r="I204" s="49" t="s">
        <v>7490</v>
      </c>
      <c r="J204" s="5" t="s">
        <v>8246</v>
      </c>
      <c r="K204" s="53"/>
      <c r="L204" s="51"/>
      <c r="M204" s="25" t="s">
        <v>8247</v>
      </c>
      <c r="N204" s="53"/>
      <c r="O204" s="53"/>
      <c r="P204" s="53"/>
      <c r="Q204" s="53"/>
      <c r="R204" s="53"/>
      <c r="S204" s="53"/>
      <c r="T204" s="53"/>
      <c r="U204" s="53"/>
      <c r="V204" s="53"/>
      <c r="W204" s="53"/>
      <c r="X204" s="53"/>
      <c r="Y204" s="53"/>
      <c r="Z204" s="53"/>
    </row>
    <row r="205" customFormat="false" ht="75" hidden="false" customHeight="true" outlineLevel="0" collapsed="false">
      <c r="A205" s="5" t="s">
        <v>8243</v>
      </c>
      <c r="B205" s="5" t="s">
        <v>8244</v>
      </c>
      <c r="C205" s="5"/>
      <c r="D205" s="5"/>
      <c r="E205" s="5"/>
      <c r="F205" s="8"/>
      <c r="G205" s="5"/>
      <c r="H205" s="8" t="s">
        <v>8248</v>
      </c>
      <c r="I205" s="49" t="s">
        <v>7490</v>
      </c>
      <c r="J205" s="5" t="s">
        <v>8249</v>
      </c>
      <c r="K205" s="53"/>
      <c r="L205" s="51"/>
      <c r="M205" s="25" t="s">
        <v>8250</v>
      </c>
      <c r="N205" s="53"/>
      <c r="O205" s="53"/>
      <c r="P205" s="53"/>
      <c r="Q205" s="53"/>
      <c r="R205" s="53"/>
      <c r="S205" s="53"/>
      <c r="T205" s="53"/>
      <c r="U205" s="53"/>
      <c r="V205" s="53"/>
      <c r="W205" s="53"/>
      <c r="X205" s="53"/>
      <c r="Y205" s="53"/>
      <c r="Z205" s="53"/>
    </row>
    <row r="206" customFormat="false" ht="75" hidden="false" customHeight="true" outlineLevel="0" collapsed="false">
      <c r="A206" s="5" t="s">
        <v>8243</v>
      </c>
      <c r="B206" s="5" t="s">
        <v>8244</v>
      </c>
      <c r="C206" s="5"/>
      <c r="D206" s="5"/>
      <c r="E206" s="5"/>
      <c r="F206" s="8"/>
      <c r="G206" s="5"/>
      <c r="H206" s="8" t="s">
        <v>8251</v>
      </c>
      <c r="I206" s="49" t="s">
        <v>7490</v>
      </c>
      <c r="J206" s="5" t="s">
        <v>8252</v>
      </c>
      <c r="K206" s="53"/>
      <c r="L206" s="51"/>
      <c r="M206" s="25" t="s">
        <v>8253</v>
      </c>
      <c r="N206" s="53"/>
      <c r="O206" s="53"/>
      <c r="P206" s="53"/>
      <c r="Q206" s="53"/>
      <c r="R206" s="53"/>
      <c r="S206" s="53"/>
      <c r="T206" s="53"/>
      <c r="U206" s="53"/>
      <c r="V206" s="53"/>
      <c r="W206" s="53"/>
      <c r="X206" s="53"/>
      <c r="Y206" s="53"/>
      <c r="Z206" s="53"/>
    </row>
    <row r="207" customFormat="false" ht="75" hidden="false" customHeight="true" outlineLevel="0" collapsed="false">
      <c r="A207" s="5" t="s">
        <v>8243</v>
      </c>
      <c r="B207" s="5" t="s">
        <v>8244</v>
      </c>
      <c r="C207" s="5"/>
      <c r="D207" s="5"/>
      <c r="E207" s="5"/>
      <c r="F207" s="8"/>
      <c r="G207" s="5"/>
      <c r="H207" s="8" t="s">
        <v>8254</v>
      </c>
      <c r="I207" s="49" t="s">
        <v>7490</v>
      </c>
      <c r="J207" s="5" t="s">
        <v>8255</v>
      </c>
      <c r="K207" s="53"/>
      <c r="L207" s="51"/>
      <c r="M207" s="25" t="s">
        <v>8256</v>
      </c>
      <c r="N207" s="53"/>
      <c r="O207" s="53"/>
      <c r="P207" s="53"/>
      <c r="Q207" s="53"/>
      <c r="R207" s="53"/>
      <c r="S207" s="53"/>
      <c r="T207" s="53"/>
      <c r="U207" s="53"/>
      <c r="V207" s="53"/>
      <c r="W207" s="53"/>
      <c r="X207" s="53"/>
      <c r="Y207" s="53"/>
      <c r="Z207" s="53"/>
    </row>
    <row r="208" customFormat="false" ht="75" hidden="false" customHeight="true" outlineLevel="0" collapsed="false">
      <c r="A208" s="5" t="s">
        <v>8243</v>
      </c>
      <c r="B208" s="5" t="s">
        <v>8244</v>
      </c>
      <c r="C208" s="5"/>
      <c r="D208" s="5"/>
      <c r="E208" s="5"/>
      <c r="F208" s="8"/>
      <c r="G208" s="5"/>
      <c r="H208" s="8" t="s">
        <v>8257</v>
      </c>
      <c r="I208" s="49" t="s">
        <v>7490</v>
      </c>
      <c r="J208" s="5" t="s">
        <v>8258</v>
      </c>
      <c r="K208" s="53"/>
      <c r="L208" s="51"/>
      <c r="M208" s="25" t="s">
        <v>8259</v>
      </c>
      <c r="N208" s="53"/>
      <c r="O208" s="53"/>
      <c r="P208" s="53"/>
      <c r="Q208" s="53"/>
      <c r="R208" s="53"/>
      <c r="S208" s="53"/>
      <c r="T208" s="53"/>
      <c r="U208" s="53"/>
      <c r="V208" s="53"/>
      <c r="W208" s="53"/>
      <c r="X208" s="53"/>
      <c r="Y208" s="53"/>
      <c r="Z208" s="53"/>
    </row>
    <row r="209" customFormat="false" ht="75" hidden="false" customHeight="true" outlineLevel="0" collapsed="false">
      <c r="A209" s="5" t="s">
        <v>8243</v>
      </c>
      <c r="B209" s="5" t="s">
        <v>8244</v>
      </c>
      <c r="C209" s="5"/>
      <c r="D209" s="5"/>
      <c r="E209" s="5"/>
      <c r="F209" s="8"/>
      <c r="G209" s="5"/>
      <c r="H209" s="8" t="s">
        <v>8260</v>
      </c>
      <c r="I209" s="49" t="s">
        <v>7490</v>
      </c>
      <c r="J209" s="5" t="s">
        <v>8261</v>
      </c>
      <c r="K209" s="53"/>
      <c r="L209" s="51"/>
      <c r="M209" s="25" t="s">
        <v>8262</v>
      </c>
      <c r="N209" s="53"/>
      <c r="O209" s="53"/>
      <c r="P209" s="53"/>
      <c r="Q209" s="53"/>
      <c r="R209" s="53"/>
      <c r="S209" s="53"/>
      <c r="T209" s="53"/>
      <c r="U209" s="53"/>
      <c r="V209" s="53"/>
      <c r="W209" s="53"/>
      <c r="X209" s="53"/>
      <c r="Y209" s="53"/>
      <c r="Z209" s="53"/>
    </row>
    <row r="210" customFormat="false" ht="75" hidden="false" customHeight="true" outlineLevel="0" collapsed="false">
      <c r="A210" s="5" t="s">
        <v>8243</v>
      </c>
      <c r="B210" s="5" t="s">
        <v>8244</v>
      </c>
      <c r="C210" s="5"/>
      <c r="D210" s="5"/>
      <c r="E210" s="5"/>
      <c r="F210" s="8"/>
      <c r="G210" s="5"/>
      <c r="H210" s="8" t="s">
        <v>8263</v>
      </c>
      <c r="I210" s="49" t="s">
        <v>7490</v>
      </c>
      <c r="J210" s="5" t="s">
        <v>8264</v>
      </c>
      <c r="K210" s="53"/>
      <c r="L210" s="51"/>
      <c r="M210" s="25" t="s">
        <v>8265</v>
      </c>
      <c r="N210" s="53"/>
      <c r="O210" s="53"/>
      <c r="P210" s="53"/>
      <c r="Q210" s="53"/>
      <c r="R210" s="53"/>
      <c r="S210" s="53"/>
      <c r="T210" s="53"/>
      <c r="U210" s="53"/>
      <c r="V210" s="53"/>
      <c r="W210" s="53"/>
      <c r="X210" s="53"/>
      <c r="Y210" s="53"/>
      <c r="Z210" s="53"/>
    </row>
    <row r="211" customFormat="false" ht="75" hidden="false" customHeight="true" outlineLevel="0" collapsed="false">
      <c r="A211" s="5" t="s">
        <v>8243</v>
      </c>
      <c r="B211" s="5" t="s">
        <v>8244</v>
      </c>
      <c r="C211" s="5"/>
      <c r="D211" s="5"/>
      <c r="E211" s="5"/>
      <c r="F211" s="8"/>
      <c r="G211" s="5"/>
      <c r="H211" s="8" t="s">
        <v>8266</v>
      </c>
      <c r="I211" s="49" t="s">
        <v>7490</v>
      </c>
      <c r="J211" s="5" t="s">
        <v>8267</v>
      </c>
      <c r="K211" s="53"/>
      <c r="L211" s="51"/>
      <c r="M211" s="25" t="s">
        <v>8268</v>
      </c>
      <c r="N211" s="53"/>
      <c r="O211" s="53"/>
      <c r="P211" s="53"/>
      <c r="Q211" s="53"/>
      <c r="R211" s="53"/>
      <c r="S211" s="53"/>
      <c r="T211" s="53"/>
      <c r="U211" s="53"/>
      <c r="V211" s="53"/>
      <c r="W211" s="53"/>
      <c r="X211" s="53"/>
      <c r="Y211" s="53"/>
      <c r="Z211" s="53"/>
    </row>
    <row r="212" customFormat="false" ht="75" hidden="false" customHeight="true" outlineLevel="0" collapsed="false">
      <c r="A212" s="5" t="s">
        <v>8243</v>
      </c>
      <c r="B212" s="5" t="s">
        <v>8244</v>
      </c>
      <c r="C212" s="5"/>
      <c r="D212" s="5"/>
      <c r="E212" s="5"/>
      <c r="F212" s="8"/>
      <c r="G212" s="5"/>
      <c r="H212" s="8" t="s">
        <v>8269</v>
      </c>
      <c r="I212" s="49" t="s">
        <v>7490</v>
      </c>
      <c r="J212" s="5" t="s">
        <v>8270</v>
      </c>
      <c r="K212" s="53"/>
      <c r="L212" s="51"/>
      <c r="M212" s="25" t="s">
        <v>8271</v>
      </c>
      <c r="N212" s="53"/>
      <c r="O212" s="53"/>
      <c r="P212" s="53"/>
      <c r="Q212" s="53"/>
      <c r="R212" s="53"/>
      <c r="S212" s="53"/>
      <c r="T212" s="53"/>
      <c r="U212" s="53"/>
      <c r="V212" s="53"/>
      <c r="W212" s="53"/>
      <c r="X212" s="53"/>
      <c r="Y212" s="53"/>
      <c r="Z212" s="53"/>
    </row>
    <row r="213" customFormat="false" ht="75" hidden="false" customHeight="true" outlineLevel="0" collapsed="false">
      <c r="A213" s="5" t="s">
        <v>8243</v>
      </c>
      <c r="B213" s="5" t="s">
        <v>8244</v>
      </c>
      <c r="C213" s="5"/>
      <c r="D213" s="5"/>
      <c r="E213" s="5"/>
      <c r="F213" s="8"/>
      <c r="G213" s="5"/>
      <c r="H213" s="58" t="s">
        <v>8272</v>
      </c>
      <c r="I213" s="49" t="s">
        <v>7490</v>
      </c>
      <c r="J213" s="5" t="s">
        <v>8273</v>
      </c>
      <c r="K213" s="53"/>
      <c r="L213" s="51"/>
      <c r="M213" s="25" t="s">
        <v>8274</v>
      </c>
      <c r="N213" s="53"/>
      <c r="O213" s="53"/>
      <c r="P213" s="53"/>
      <c r="Q213" s="53"/>
      <c r="R213" s="53"/>
      <c r="S213" s="53"/>
      <c r="T213" s="53"/>
      <c r="U213" s="53"/>
      <c r="V213" s="53"/>
      <c r="W213" s="53"/>
      <c r="X213" s="53"/>
      <c r="Y213" s="53"/>
      <c r="Z213" s="53"/>
    </row>
    <row r="214" customFormat="false" ht="75" hidden="false" customHeight="true" outlineLevel="0" collapsed="false">
      <c r="A214" s="5" t="s">
        <v>8243</v>
      </c>
      <c r="B214" s="5" t="s">
        <v>8244</v>
      </c>
      <c r="C214" s="5"/>
      <c r="D214" s="5"/>
      <c r="E214" s="5"/>
      <c r="F214" s="8"/>
      <c r="G214" s="5"/>
      <c r="H214" s="8" t="s">
        <v>8275</v>
      </c>
      <c r="I214" s="49" t="s">
        <v>7490</v>
      </c>
      <c r="J214" s="5" t="s">
        <v>8276</v>
      </c>
      <c r="K214" s="53"/>
      <c r="L214" s="51"/>
      <c r="M214" s="25" t="s">
        <v>8277</v>
      </c>
      <c r="N214" s="53"/>
      <c r="O214" s="53"/>
      <c r="P214" s="53"/>
      <c r="Q214" s="53"/>
      <c r="R214" s="53"/>
      <c r="S214" s="53"/>
      <c r="T214" s="53"/>
      <c r="U214" s="53"/>
      <c r="V214" s="53"/>
      <c r="W214" s="53"/>
      <c r="X214" s="53"/>
      <c r="Y214" s="53"/>
      <c r="Z214" s="53"/>
    </row>
    <row r="215" customFormat="false" ht="75" hidden="false" customHeight="true" outlineLevel="0" collapsed="false">
      <c r="A215" s="5" t="s">
        <v>8243</v>
      </c>
      <c r="B215" s="5" t="s">
        <v>8244</v>
      </c>
      <c r="C215" s="5"/>
      <c r="D215" s="5"/>
      <c r="E215" s="5"/>
      <c r="F215" s="8"/>
      <c r="G215" s="5"/>
      <c r="H215" s="8" t="s">
        <v>8278</v>
      </c>
      <c r="I215" s="49" t="s">
        <v>7490</v>
      </c>
      <c r="J215" s="5" t="s">
        <v>8279</v>
      </c>
      <c r="K215" s="53"/>
      <c r="L215" s="51"/>
      <c r="M215" s="25" t="s">
        <v>8280</v>
      </c>
      <c r="N215" s="53"/>
      <c r="O215" s="53"/>
      <c r="P215" s="53"/>
      <c r="Q215" s="53"/>
      <c r="R215" s="53"/>
      <c r="S215" s="53"/>
      <c r="T215" s="53"/>
      <c r="U215" s="53"/>
      <c r="V215" s="53"/>
      <c r="W215" s="53"/>
      <c r="X215" s="53"/>
      <c r="Y215" s="53"/>
      <c r="Z215" s="53"/>
    </row>
    <row r="216" customFormat="false" ht="126" hidden="false" customHeight="true" outlineLevel="0" collapsed="false">
      <c r="A216" s="5" t="s">
        <v>8281</v>
      </c>
      <c r="B216" s="5" t="s">
        <v>8282</v>
      </c>
      <c r="C216" s="5"/>
      <c r="D216" s="5"/>
      <c r="E216" s="5"/>
      <c r="F216" s="8"/>
      <c r="G216" s="5"/>
      <c r="H216" s="25" t="s">
        <v>8283</v>
      </c>
      <c r="I216" s="49" t="s">
        <v>7490</v>
      </c>
      <c r="J216" s="5" t="s">
        <v>8284</v>
      </c>
      <c r="K216" s="53"/>
      <c r="L216" s="51" t="s">
        <v>8285</v>
      </c>
      <c r="M216" s="50" t="s">
        <v>8286</v>
      </c>
      <c r="N216" s="53"/>
      <c r="O216" s="53"/>
      <c r="P216" s="53"/>
      <c r="Q216" s="53"/>
      <c r="R216" s="53"/>
      <c r="S216" s="53"/>
      <c r="T216" s="53"/>
      <c r="U216" s="53"/>
      <c r="V216" s="53"/>
      <c r="W216" s="53"/>
      <c r="X216" s="53"/>
      <c r="Y216" s="53"/>
      <c r="Z216" s="53"/>
    </row>
    <row r="217" customFormat="false" ht="75" hidden="false" customHeight="true" outlineLevel="0" collapsed="false">
      <c r="A217" s="5" t="s">
        <v>8281</v>
      </c>
      <c r="B217" s="5" t="s">
        <v>8282</v>
      </c>
      <c r="C217" s="5"/>
      <c r="D217" s="5"/>
      <c r="E217" s="5"/>
      <c r="F217" s="8"/>
      <c r="G217" s="5"/>
      <c r="H217" s="8" t="s">
        <v>8287</v>
      </c>
      <c r="I217" s="49" t="s">
        <v>7490</v>
      </c>
      <c r="J217" s="5" t="s">
        <v>8288</v>
      </c>
      <c r="K217" s="53"/>
      <c r="L217" s="51"/>
      <c r="M217" s="52" t="s">
        <v>8289</v>
      </c>
      <c r="N217" s="53"/>
      <c r="O217" s="53"/>
      <c r="P217" s="53"/>
      <c r="Q217" s="53"/>
      <c r="R217" s="53"/>
      <c r="S217" s="53"/>
      <c r="T217" s="53"/>
      <c r="U217" s="53"/>
      <c r="V217" s="53"/>
      <c r="W217" s="53"/>
      <c r="X217" s="53"/>
      <c r="Y217" s="53"/>
      <c r="Z217" s="53"/>
    </row>
    <row r="218" customFormat="false" ht="75" hidden="false" customHeight="true" outlineLevel="0" collapsed="false">
      <c r="A218" s="5" t="s">
        <v>8281</v>
      </c>
      <c r="B218" s="5" t="s">
        <v>8282</v>
      </c>
      <c r="C218" s="5"/>
      <c r="D218" s="5"/>
      <c r="E218" s="5"/>
      <c r="F218" s="8"/>
      <c r="G218" s="5"/>
      <c r="H218" s="8" t="s">
        <v>8290</v>
      </c>
      <c r="I218" s="49" t="s">
        <v>7490</v>
      </c>
      <c r="J218" s="5" t="s">
        <v>8291</v>
      </c>
      <c r="K218" s="53"/>
      <c r="L218" s="51"/>
      <c r="M218" s="52" t="s">
        <v>8292</v>
      </c>
      <c r="N218" s="53"/>
      <c r="O218" s="53"/>
      <c r="P218" s="53"/>
      <c r="Q218" s="53"/>
      <c r="R218" s="53"/>
      <c r="S218" s="53"/>
      <c r="T218" s="53"/>
      <c r="U218" s="53"/>
      <c r="V218" s="53"/>
      <c r="W218" s="53"/>
      <c r="X218" s="53"/>
      <c r="Y218" s="53"/>
      <c r="Z218" s="53"/>
    </row>
    <row r="219" customFormat="false" ht="75" hidden="false" customHeight="true" outlineLevel="0" collapsed="false">
      <c r="A219" s="5" t="s">
        <v>8281</v>
      </c>
      <c r="B219" s="5" t="s">
        <v>8282</v>
      </c>
      <c r="C219" s="5"/>
      <c r="D219" s="5"/>
      <c r="E219" s="5"/>
      <c r="F219" s="8"/>
      <c r="G219" s="5"/>
      <c r="H219" s="8" t="s">
        <v>8290</v>
      </c>
      <c r="I219" s="49" t="s">
        <v>7490</v>
      </c>
      <c r="J219" s="5" t="s">
        <v>8293</v>
      </c>
      <c r="K219" s="53"/>
      <c r="L219" s="51"/>
      <c r="M219" s="52" t="s">
        <v>8294</v>
      </c>
      <c r="N219" s="53"/>
      <c r="O219" s="53"/>
      <c r="P219" s="53"/>
      <c r="Q219" s="53"/>
      <c r="R219" s="53"/>
      <c r="S219" s="53"/>
      <c r="T219" s="53"/>
      <c r="U219" s="53"/>
      <c r="V219" s="53"/>
      <c r="W219" s="53"/>
      <c r="X219" s="53"/>
      <c r="Y219" s="53"/>
      <c r="Z219" s="53"/>
    </row>
    <row r="220" customFormat="false" ht="75" hidden="false" customHeight="true" outlineLevel="0" collapsed="false">
      <c r="A220" s="5" t="s">
        <v>8281</v>
      </c>
      <c r="B220" s="5" t="s">
        <v>8282</v>
      </c>
      <c r="C220" s="5"/>
      <c r="D220" s="5"/>
      <c r="E220" s="5"/>
      <c r="F220" s="8"/>
      <c r="G220" s="5"/>
      <c r="H220" s="8" t="s">
        <v>8295</v>
      </c>
      <c r="I220" s="49" t="s">
        <v>7490</v>
      </c>
      <c r="J220" s="5" t="s">
        <v>8296</v>
      </c>
      <c r="K220" s="53"/>
      <c r="L220" s="51"/>
      <c r="M220" s="52" t="s">
        <v>8297</v>
      </c>
      <c r="N220" s="53"/>
      <c r="O220" s="53"/>
      <c r="P220" s="53"/>
      <c r="Q220" s="53"/>
      <c r="R220" s="53"/>
      <c r="S220" s="53"/>
      <c r="T220" s="53"/>
      <c r="U220" s="53"/>
      <c r="V220" s="53"/>
      <c r="W220" s="53"/>
      <c r="X220" s="53"/>
      <c r="Y220" s="53"/>
      <c r="Z220" s="53"/>
    </row>
    <row r="221" customFormat="false" ht="75" hidden="false" customHeight="true" outlineLevel="0" collapsed="false">
      <c r="A221" s="5" t="s">
        <v>8281</v>
      </c>
      <c r="B221" s="5" t="s">
        <v>8282</v>
      </c>
      <c r="C221" s="5"/>
      <c r="D221" s="5"/>
      <c r="E221" s="5"/>
      <c r="F221" s="8"/>
      <c r="G221" s="5"/>
      <c r="H221" s="8" t="s">
        <v>8295</v>
      </c>
      <c r="I221" s="49" t="s">
        <v>7490</v>
      </c>
      <c r="J221" s="5" t="s">
        <v>8298</v>
      </c>
      <c r="K221" s="53"/>
      <c r="L221" s="51"/>
      <c r="M221" s="52" t="s">
        <v>8299</v>
      </c>
      <c r="N221" s="53"/>
      <c r="O221" s="53"/>
      <c r="P221" s="53"/>
      <c r="Q221" s="53"/>
      <c r="R221" s="53"/>
      <c r="S221" s="53"/>
      <c r="T221" s="53"/>
      <c r="U221" s="53"/>
      <c r="V221" s="53"/>
      <c r="W221" s="53"/>
      <c r="X221" s="53"/>
      <c r="Y221" s="53"/>
      <c r="Z221" s="53"/>
    </row>
    <row r="222" customFormat="false" ht="75" hidden="false" customHeight="true" outlineLevel="0" collapsed="false">
      <c r="A222" s="5" t="s">
        <v>8300</v>
      </c>
      <c r="B222" s="5" t="s">
        <v>8301</v>
      </c>
      <c r="C222" s="5"/>
      <c r="D222" s="5"/>
      <c r="E222" s="5"/>
      <c r="F222" s="8"/>
      <c r="G222" s="5"/>
      <c r="H222" s="25" t="s">
        <v>8302</v>
      </c>
      <c r="I222" s="49" t="s">
        <v>7490</v>
      </c>
      <c r="J222" s="5" t="s">
        <v>8303</v>
      </c>
      <c r="K222" s="53"/>
      <c r="L222" s="51"/>
      <c r="M222" s="52" t="s">
        <v>8304</v>
      </c>
      <c r="N222" s="53"/>
      <c r="O222" s="53"/>
      <c r="P222" s="53"/>
      <c r="Q222" s="53"/>
      <c r="R222" s="53"/>
      <c r="S222" s="53"/>
      <c r="T222" s="53"/>
      <c r="U222" s="53"/>
      <c r="V222" s="53"/>
      <c r="W222" s="53"/>
      <c r="X222" s="53"/>
      <c r="Y222" s="53"/>
      <c r="Z222" s="53"/>
    </row>
    <row r="223" customFormat="false" ht="75" hidden="false" customHeight="true" outlineLevel="0" collapsed="false">
      <c r="A223" s="5" t="s">
        <v>8300</v>
      </c>
      <c r="B223" s="5" t="s">
        <v>8301</v>
      </c>
      <c r="C223" s="5"/>
      <c r="D223" s="5"/>
      <c r="E223" s="5"/>
      <c r="F223" s="8"/>
      <c r="G223" s="5"/>
      <c r="H223" s="25" t="s">
        <v>8305</v>
      </c>
      <c r="I223" s="49" t="s">
        <v>7490</v>
      </c>
      <c r="J223" s="5" t="s">
        <v>8306</v>
      </c>
      <c r="K223" s="53"/>
      <c r="L223" s="51"/>
      <c r="M223" s="52" t="s">
        <v>8307</v>
      </c>
      <c r="N223" s="53"/>
      <c r="O223" s="53"/>
      <c r="P223" s="53"/>
      <c r="Q223" s="53"/>
      <c r="R223" s="53"/>
      <c r="S223" s="53"/>
      <c r="T223" s="53"/>
      <c r="U223" s="53"/>
      <c r="V223" s="53"/>
      <c r="W223" s="53"/>
      <c r="X223" s="53"/>
      <c r="Y223" s="53"/>
      <c r="Z223" s="53"/>
    </row>
    <row r="224" customFormat="false" ht="75" hidden="false" customHeight="true" outlineLevel="0" collapsed="false">
      <c r="A224" s="5" t="s">
        <v>8308</v>
      </c>
      <c r="B224" s="5" t="s">
        <v>8309</v>
      </c>
      <c r="C224" s="5"/>
      <c r="D224" s="5"/>
      <c r="E224" s="5"/>
      <c r="F224" s="8"/>
      <c r="G224" s="5"/>
      <c r="H224" s="25" t="s">
        <v>8310</v>
      </c>
      <c r="I224" s="49" t="s">
        <v>7490</v>
      </c>
      <c r="J224" s="5" t="s">
        <v>8311</v>
      </c>
      <c r="K224" s="53"/>
      <c r="L224" s="54" t="s">
        <v>8312</v>
      </c>
      <c r="M224" s="25" t="s">
        <v>8313</v>
      </c>
      <c r="N224" s="53"/>
      <c r="O224" s="53"/>
      <c r="P224" s="53"/>
      <c r="Q224" s="53"/>
      <c r="R224" s="53"/>
      <c r="S224" s="53"/>
      <c r="T224" s="53"/>
      <c r="U224" s="53"/>
      <c r="V224" s="53"/>
      <c r="W224" s="53"/>
      <c r="X224" s="53"/>
      <c r="Y224" s="53"/>
      <c r="Z224" s="53"/>
    </row>
    <row r="225" customFormat="false" ht="75" hidden="false" customHeight="true" outlineLevel="0" collapsed="false">
      <c r="A225" s="5" t="s">
        <v>8308</v>
      </c>
      <c r="B225" s="5" t="s">
        <v>8309</v>
      </c>
      <c r="C225" s="5"/>
      <c r="D225" s="5"/>
      <c r="E225" s="5"/>
      <c r="F225" s="8"/>
      <c r="G225" s="5"/>
      <c r="H225" s="8" t="s">
        <v>8314</v>
      </c>
      <c r="I225" s="49" t="s">
        <v>7490</v>
      </c>
      <c r="J225" s="5" t="s">
        <v>8315</v>
      </c>
      <c r="K225" s="53"/>
      <c r="L225" s="51"/>
      <c r="M225" s="25" t="s">
        <v>8316</v>
      </c>
      <c r="N225" s="53"/>
      <c r="O225" s="53"/>
      <c r="P225" s="53"/>
      <c r="Q225" s="53"/>
      <c r="R225" s="53"/>
      <c r="S225" s="53"/>
      <c r="T225" s="53"/>
      <c r="U225" s="53"/>
      <c r="V225" s="53"/>
      <c r="W225" s="53"/>
      <c r="X225" s="53"/>
      <c r="Y225" s="53"/>
      <c r="Z225" s="53"/>
    </row>
    <row r="226" customFormat="false" ht="75" hidden="false" customHeight="true" outlineLevel="0" collapsed="false">
      <c r="A226" s="5" t="s">
        <v>8308</v>
      </c>
      <c r="B226" s="5" t="s">
        <v>8309</v>
      </c>
      <c r="C226" s="5"/>
      <c r="D226" s="5"/>
      <c r="E226" s="5"/>
      <c r="F226" s="8"/>
      <c r="G226" s="5"/>
      <c r="H226" s="8" t="s">
        <v>8317</v>
      </c>
      <c r="I226" s="49" t="s">
        <v>7490</v>
      </c>
      <c r="J226" s="5" t="s">
        <v>8318</v>
      </c>
      <c r="K226" s="53"/>
      <c r="L226" s="51"/>
      <c r="M226" s="25" t="s">
        <v>8319</v>
      </c>
      <c r="N226" s="53"/>
      <c r="O226" s="53"/>
      <c r="P226" s="53"/>
      <c r="Q226" s="53"/>
      <c r="R226" s="53"/>
      <c r="S226" s="53"/>
      <c r="T226" s="53"/>
      <c r="U226" s="53"/>
      <c r="V226" s="53"/>
      <c r="W226" s="53"/>
      <c r="X226" s="53"/>
      <c r="Y226" s="53"/>
      <c r="Z226" s="53"/>
    </row>
    <row r="227" customFormat="false" ht="75" hidden="false" customHeight="true" outlineLevel="0" collapsed="false">
      <c r="A227" s="5" t="s">
        <v>8308</v>
      </c>
      <c r="B227" s="5" t="s">
        <v>8309</v>
      </c>
      <c r="C227" s="5"/>
      <c r="D227" s="5"/>
      <c r="E227" s="5"/>
      <c r="F227" s="8"/>
      <c r="G227" s="5"/>
      <c r="H227" s="8" t="s">
        <v>8320</v>
      </c>
      <c r="I227" s="49" t="s">
        <v>7490</v>
      </c>
      <c r="J227" s="5" t="s">
        <v>8321</v>
      </c>
      <c r="K227" s="53"/>
      <c r="L227" s="51"/>
      <c r="M227" s="25" t="s">
        <v>8322</v>
      </c>
      <c r="N227" s="53"/>
      <c r="O227" s="53"/>
      <c r="P227" s="53"/>
      <c r="Q227" s="53"/>
      <c r="R227" s="53"/>
      <c r="S227" s="53"/>
      <c r="T227" s="53"/>
      <c r="U227" s="53"/>
      <c r="V227" s="53"/>
      <c r="W227" s="53"/>
      <c r="X227" s="53"/>
      <c r="Y227" s="53"/>
      <c r="Z227" s="53"/>
    </row>
    <row r="228" customFormat="false" ht="75" hidden="false" customHeight="true" outlineLevel="0" collapsed="false">
      <c r="A228" s="5" t="s">
        <v>8308</v>
      </c>
      <c r="B228" s="5" t="s">
        <v>8309</v>
      </c>
      <c r="C228" s="5"/>
      <c r="D228" s="5"/>
      <c r="E228" s="5"/>
      <c r="F228" s="8"/>
      <c r="G228" s="5"/>
      <c r="H228" s="8" t="s">
        <v>8320</v>
      </c>
      <c r="I228" s="49" t="s">
        <v>7490</v>
      </c>
      <c r="J228" s="5" t="s">
        <v>8323</v>
      </c>
      <c r="K228" s="53"/>
      <c r="L228" s="51"/>
      <c r="M228" s="25" t="s">
        <v>8324</v>
      </c>
      <c r="N228" s="53"/>
      <c r="O228" s="53"/>
      <c r="P228" s="53"/>
      <c r="Q228" s="53"/>
      <c r="R228" s="53"/>
      <c r="S228" s="53"/>
      <c r="T228" s="53"/>
      <c r="U228" s="53"/>
      <c r="V228" s="53"/>
      <c r="W228" s="53"/>
      <c r="X228" s="53"/>
      <c r="Y228" s="53"/>
      <c r="Z228" s="53"/>
    </row>
    <row r="229" customFormat="false" ht="75" hidden="false" customHeight="true" outlineLevel="0" collapsed="false">
      <c r="A229" s="5" t="s">
        <v>8308</v>
      </c>
      <c r="B229" s="5" t="s">
        <v>8309</v>
      </c>
      <c r="C229" s="5"/>
      <c r="D229" s="5"/>
      <c r="E229" s="5"/>
      <c r="F229" s="8"/>
      <c r="G229" s="5"/>
      <c r="H229" s="8" t="s">
        <v>8317</v>
      </c>
      <c r="I229" s="49" t="s">
        <v>7490</v>
      </c>
      <c r="J229" s="5" t="s">
        <v>8325</v>
      </c>
      <c r="K229" s="53"/>
      <c r="L229" s="51"/>
      <c r="M229" s="25" t="s">
        <v>8326</v>
      </c>
      <c r="N229" s="53"/>
      <c r="O229" s="53"/>
      <c r="P229" s="53"/>
      <c r="Q229" s="53"/>
      <c r="R229" s="53"/>
      <c r="S229" s="53"/>
      <c r="T229" s="53"/>
      <c r="U229" s="53"/>
      <c r="V229" s="53"/>
      <c r="W229" s="53"/>
      <c r="X229" s="53"/>
      <c r="Y229" s="53"/>
      <c r="Z229" s="53"/>
    </row>
    <row r="230" customFormat="false" ht="96" hidden="false" customHeight="true" outlineLevel="0" collapsed="false">
      <c r="A230" s="5" t="s">
        <v>8327</v>
      </c>
      <c r="B230" s="5" t="s">
        <v>8328</v>
      </c>
      <c r="C230" s="5"/>
      <c r="D230" s="5"/>
      <c r="E230" s="5"/>
      <c r="F230" s="8"/>
      <c r="G230" s="5"/>
      <c r="H230" s="25" t="s">
        <v>8329</v>
      </c>
      <c r="I230" s="49" t="s">
        <v>7490</v>
      </c>
      <c r="J230" s="5" t="s">
        <v>8330</v>
      </c>
      <c r="K230" s="53"/>
      <c r="L230" s="51" t="s">
        <v>8331</v>
      </c>
      <c r="M230" s="25" t="s">
        <v>8332</v>
      </c>
      <c r="N230" s="53"/>
      <c r="O230" s="53"/>
      <c r="P230" s="53"/>
      <c r="Q230" s="53"/>
      <c r="R230" s="53"/>
      <c r="S230" s="53"/>
      <c r="T230" s="53"/>
      <c r="U230" s="53"/>
      <c r="V230" s="53"/>
      <c r="W230" s="53"/>
      <c r="X230" s="53"/>
      <c r="Y230" s="53"/>
      <c r="Z230" s="53"/>
    </row>
    <row r="231" customFormat="false" ht="75" hidden="false" customHeight="true" outlineLevel="0" collapsed="false">
      <c r="A231" s="5" t="s">
        <v>8327</v>
      </c>
      <c r="B231" s="5" t="s">
        <v>8328</v>
      </c>
      <c r="C231" s="5"/>
      <c r="D231" s="5"/>
      <c r="E231" s="5"/>
      <c r="F231" s="8"/>
      <c r="G231" s="5"/>
      <c r="H231" s="8" t="s">
        <v>8333</v>
      </c>
      <c r="I231" s="49" t="s">
        <v>7490</v>
      </c>
      <c r="J231" s="5" t="s">
        <v>8334</v>
      </c>
      <c r="K231" s="53"/>
      <c r="L231" s="51"/>
      <c r="M231" s="25" t="s">
        <v>8335</v>
      </c>
      <c r="N231" s="53"/>
      <c r="O231" s="53"/>
      <c r="P231" s="53"/>
      <c r="Q231" s="53"/>
      <c r="R231" s="53"/>
      <c r="S231" s="53"/>
      <c r="T231" s="53"/>
      <c r="U231" s="53"/>
      <c r="V231" s="53"/>
      <c r="W231" s="53"/>
      <c r="X231" s="53"/>
      <c r="Y231" s="53"/>
      <c r="Z231" s="53"/>
    </row>
    <row r="232" customFormat="false" ht="75" hidden="false" customHeight="true" outlineLevel="0" collapsed="false">
      <c r="A232" s="5" t="s">
        <v>8327</v>
      </c>
      <c r="B232" s="5" t="s">
        <v>8328</v>
      </c>
      <c r="C232" s="5"/>
      <c r="D232" s="5"/>
      <c r="E232" s="5"/>
      <c r="F232" s="8"/>
      <c r="G232" s="5"/>
      <c r="H232" s="8" t="s">
        <v>8336</v>
      </c>
      <c r="I232" s="49" t="s">
        <v>7490</v>
      </c>
      <c r="J232" s="5" t="s">
        <v>8337</v>
      </c>
      <c r="K232" s="53"/>
      <c r="L232" s="51"/>
      <c r="M232" s="25" t="s">
        <v>8338</v>
      </c>
      <c r="N232" s="53"/>
      <c r="O232" s="53"/>
      <c r="P232" s="53"/>
      <c r="Q232" s="53"/>
      <c r="R232" s="53"/>
      <c r="S232" s="53"/>
      <c r="T232" s="53"/>
      <c r="U232" s="53"/>
      <c r="V232" s="53"/>
      <c r="W232" s="53"/>
      <c r="X232" s="53"/>
      <c r="Y232" s="53"/>
      <c r="Z232" s="53"/>
    </row>
    <row r="233" customFormat="false" ht="75" hidden="false" customHeight="true" outlineLevel="0" collapsed="false">
      <c r="A233" s="5" t="s">
        <v>8327</v>
      </c>
      <c r="B233" s="5" t="s">
        <v>8328</v>
      </c>
      <c r="C233" s="5"/>
      <c r="D233" s="5"/>
      <c r="E233" s="5"/>
      <c r="F233" s="8"/>
      <c r="G233" s="5"/>
      <c r="H233" s="8" t="s">
        <v>8339</v>
      </c>
      <c r="I233" s="49" t="s">
        <v>7490</v>
      </c>
      <c r="J233" s="5" t="s">
        <v>8340</v>
      </c>
      <c r="K233" s="53"/>
      <c r="L233" s="51"/>
      <c r="M233" s="25" t="s">
        <v>8341</v>
      </c>
      <c r="N233" s="53"/>
      <c r="O233" s="53"/>
      <c r="P233" s="53"/>
      <c r="Q233" s="53"/>
      <c r="R233" s="53"/>
      <c r="S233" s="53"/>
      <c r="T233" s="53"/>
      <c r="U233" s="53"/>
      <c r="V233" s="53"/>
      <c r="W233" s="53"/>
      <c r="X233" s="53"/>
      <c r="Y233" s="53"/>
      <c r="Z233" s="53"/>
    </row>
    <row r="234" customFormat="false" ht="75" hidden="false" customHeight="true" outlineLevel="0" collapsed="false">
      <c r="A234" s="5" t="s">
        <v>8327</v>
      </c>
      <c r="B234" s="5" t="s">
        <v>8328</v>
      </c>
      <c r="C234" s="5"/>
      <c r="D234" s="5"/>
      <c r="E234" s="5"/>
      <c r="F234" s="8"/>
      <c r="G234" s="5"/>
      <c r="H234" s="8" t="s">
        <v>8342</v>
      </c>
      <c r="I234" s="49" t="s">
        <v>7490</v>
      </c>
      <c r="J234" s="5" t="s">
        <v>8343</v>
      </c>
      <c r="K234" s="53"/>
      <c r="L234" s="51"/>
      <c r="M234" s="25" t="s">
        <v>8344</v>
      </c>
      <c r="N234" s="53"/>
      <c r="O234" s="53"/>
      <c r="P234" s="53"/>
      <c r="Q234" s="53"/>
      <c r="R234" s="53"/>
      <c r="S234" s="53"/>
      <c r="T234" s="53"/>
      <c r="U234" s="53"/>
      <c r="V234" s="53"/>
      <c r="W234" s="53"/>
      <c r="X234" s="53"/>
      <c r="Y234" s="53"/>
      <c r="Z234" s="53"/>
    </row>
    <row r="235" customFormat="false" ht="75" hidden="false" customHeight="true" outlineLevel="0" collapsed="false">
      <c r="A235" s="5" t="s">
        <v>8345</v>
      </c>
      <c r="B235" s="5" t="s">
        <v>8346</v>
      </c>
      <c r="C235" s="5"/>
      <c r="D235" s="5"/>
      <c r="E235" s="5"/>
      <c r="F235" s="8"/>
      <c r="G235" s="5"/>
      <c r="H235" s="25" t="s">
        <v>8347</v>
      </c>
      <c r="I235" s="49" t="s">
        <v>7490</v>
      </c>
      <c r="J235" s="5" t="s">
        <v>8348</v>
      </c>
      <c r="K235" s="53"/>
      <c r="L235" s="51"/>
      <c r="M235" s="25" t="s">
        <v>8349</v>
      </c>
      <c r="N235" s="53"/>
      <c r="O235" s="53"/>
      <c r="P235" s="53"/>
      <c r="Q235" s="53"/>
      <c r="R235" s="53"/>
      <c r="S235" s="53"/>
      <c r="T235" s="53"/>
      <c r="U235" s="53"/>
      <c r="V235" s="53"/>
      <c r="W235" s="53"/>
      <c r="X235" s="53"/>
      <c r="Y235" s="53"/>
      <c r="Z235" s="53"/>
    </row>
    <row r="236" customFormat="false" ht="75" hidden="false" customHeight="true" outlineLevel="0" collapsed="false">
      <c r="A236" s="5" t="s">
        <v>8345</v>
      </c>
      <c r="B236" s="5" t="s">
        <v>8350</v>
      </c>
      <c r="C236" s="5"/>
      <c r="D236" s="5"/>
      <c r="E236" s="5"/>
      <c r="F236" s="8"/>
      <c r="G236" s="5"/>
      <c r="H236" s="8" t="s">
        <v>8351</v>
      </c>
      <c r="I236" s="49" t="s">
        <v>7490</v>
      </c>
      <c r="J236" s="57" t="s">
        <v>8352</v>
      </c>
      <c r="K236" s="53"/>
      <c r="L236" s="51"/>
      <c r="M236" s="25" t="s">
        <v>8353</v>
      </c>
      <c r="N236" s="53"/>
      <c r="O236" s="53"/>
      <c r="P236" s="53"/>
      <c r="Q236" s="53"/>
      <c r="R236" s="53"/>
      <c r="S236" s="53"/>
      <c r="T236" s="53"/>
      <c r="U236" s="53"/>
      <c r="V236" s="53"/>
      <c r="W236" s="53"/>
      <c r="X236" s="53"/>
      <c r="Y236" s="53"/>
      <c r="Z236" s="53"/>
    </row>
    <row r="237" customFormat="false" ht="75" hidden="false" customHeight="true" outlineLevel="0" collapsed="false">
      <c r="A237" s="5" t="s">
        <v>8345</v>
      </c>
      <c r="B237" s="5" t="s">
        <v>8354</v>
      </c>
      <c r="C237" s="5"/>
      <c r="D237" s="5"/>
      <c r="E237" s="5"/>
      <c r="F237" s="8"/>
      <c r="G237" s="5"/>
      <c r="H237" s="25" t="s">
        <v>8355</v>
      </c>
      <c r="I237" s="49" t="s">
        <v>7490</v>
      </c>
      <c r="J237" s="5" t="s">
        <v>8356</v>
      </c>
      <c r="K237" s="53"/>
      <c r="L237" s="51"/>
      <c r="M237" s="25" t="s">
        <v>8357</v>
      </c>
      <c r="N237" s="53"/>
      <c r="O237" s="53"/>
      <c r="P237" s="53"/>
      <c r="Q237" s="53"/>
      <c r="R237" s="53"/>
      <c r="S237" s="53"/>
      <c r="T237" s="53"/>
      <c r="U237" s="53"/>
      <c r="V237" s="53"/>
      <c r="W237" s="53"/>
      <c r="X237" s="53"/>
      <c r="Y237" s="53"/>
      <c r="Z237" s="53"/>
    </row>
    <row r="238" customFormat="false" ht="75" hidden="false" customHeight="true" outlineLevel="0" collapsed="false">
      <c r="A238" s="5" t="s">
        <v>8345</v>
      </c>
      <c r="B238" s="5" t="s">
        <v>8358</v>
      </c>
      <c r="C238" s="5"/>
      <c r="D238" s="5"/>
      <c r="E238" s="5"/>
      <c r="F238" s="8"/>
      <c r="G238" s="5"/>
      <c r="H238" s="8" t="s">
        <v>8351</v>
      </c>
      <c r="I238" s="49" t="s">
        <v>7490</v>
      </c>
      <c r="J238" s="5" t="s">
        <v>8359</v>
      </c>
      <c r="K238" s="53"/>
      <c r="L238" s="51"/>
      <c r="M238" s="25" t="s">
        <v>8360</v>
      </c>
      <c r="N238" s="53"/>
      <c r="O238" s="53"/>
      <c r="P238" s="53"/>
      <c r="Q238" s="53"/>
      <c r="R238" s="53"/>
      <c r="S238" s="53"/>
      <c r="T238" s="53"/>
      <c r="U238" s="53"/>
      <c r="V238" s="53"/>
      <c r="W238" s="53"/>
      <c r="X238" s="53"/>
      <c r="Y238" s="53"/>
      <c r="Z238" s="53"/>
    </row>
    <row r="239" customFormat="false" ht="75" hidden="false" customHeight="true" outlineLevel="0" collapsed="false">
      <c r="A239" s="5" t="s">
        <v>8361</v>
      </c>
      <c r="B239" s="5" t="s">
        <v>8362</v>
      </c>
      <c r="C239" s="5"/>
      <c r="D239" s="5"/>
      <c r="E239" s="5"/>
      <c r="F239" s="8"/>
      <c r="G239" s="5"/>
      <c r="H239" s="25" t="s">
        <v>8363</v>
      </c>
      <c r="I239" s="49" t="s">
        <v>7490</v>
      </c>
      <c r="J239" s="5" t="s">
        <v>8364</v>
      </c>
      <c r="K239" s="53"/>
      <c r="L239" s="51"/>
      <c r="M239" s="52" t="s">
        <v>8365</v>
      </c>
      <c r="N239" s="53"/>
      <c r="O239" s="53"/>
      <c r="P239" s="53"/>
      <c r="Q239" s="53"/>
      <c r="R239" s="53"/>
      <c r="S239" s="53"/>
      <c r="T239" s="53"/>
      <c r="U239" s="53"/>
      <c r="V239" s="53"/>
      <c r="W239" s="53"/>
      <c r="X239" s="53"/>
      <c r="Y239" s="53"/>
      <c r="Z239" s="53"/>
    </row>
    <row r="240" customFormat="false" ht="75" hidden="false" customHeight="true" outlineLevel="0" collapsed="false">
      <c r="A240" s="5" t="s">
        <v>8361</v>
      </c>
      <c r="B240" s="5" t="s">
        <v>8362</v>
      </c>
      <c r="C240" s="5"/>
      <c r="D240" s="5"/>
      <c r="E240" s="5"/>
      <c r="F240" s="8"/>
      <c r="G240" s="5"/>
      <c r="H240" s="8" t="s">
        <v>8366</v>
      </c>
      <c r="I240" s="49" t="s">
        <v>7490</v>
      </c>
      <c r="J240" s="57" t="s">
        <v>8367</v>
      </c>
      <c r="K240" s="53"/>
      <c r="L240" s="51"/>
      <c r="M240" s="52" t="s">
        <v>8368</v>
      </c>
      <c r="N240" s="53"/>
      <c r="O240" s="53"/>
      <c r="P240" s="53"/>
      <c r="Q240" s="53"/>
      <c r="R240" s="53"/>
      <c r="S240" s="53"/>
      <c r="T240" s="53"/>
      <c r="U240" s="53"/>
      <c r="V240" s="53"/>
      <c r="W240" s="53"/>
      <c r="X240" s="53"/>
      <c r="Y240" s="53"/>
      <c r="Z240" s="53"/>
    </row>
    <row r="241" customFormat="false" ht="117.75" hidden="false" customHeight="true" outlineLevel="0" collapsed="false">
      <c r="A241" s="5" t="s">
        <v>8369</v>
      </c>
      <c r="B241" s="5" t="s">
        <v>8370</v>
      </c>
      <c r="C241" s="5"/>
      <c r="D241" s="5"/>
      <c r="E241" s="5"/>
      <c r="F241" s="8"/>
      <c r="G241" s="5"/>
      <c r="H241" s="25" t="s">
        <v>8371</v>
      </c>
      <c r="I241" s="49" t="s">
        <v>7490</v>
      </c>
      <c r="J241" s="5" t="s">
        <v>8372</v>
      </c>
      <c r="K241" s="53"/>
      <c r="L241" s="51"/>
      <c r="M241" s="25" t="s">
        <v>8373</v>
      </c>
      <c r="N241" s="53"/>
      <c r="O241" s="53"/>
      <c r="P241" s="53"/>
      <c r="Q241" s="53"/>
      <c r="R241" s="53"/>
      <c r="S241" s="53"/>
      <c r="T241" s="53"/>
      <c r="U241" s="53"/>
      <c r="V241" s="53"/>
      <c r="W241" s="53"/>
      <c r="X241" s="53"/>
      <c r="Y241" s="53"/>
      <c r="Z241" s="53"/>
    </row>
    <row r="242" customFormat="false" ht="75" hidden="false" customHeight="true" outlineLevel="0" collapsed="false">
      <c r="A242" s="5" t="s">
        <v>8369</v>
      </c>
      <c r="B242" s="5" t="s">
        <v>8370</v>
      </c>
      <c r="C242" s="5"/>
      <c r="D242" s="5"/>
      <c r="E242" s="5"/>
      <c r="F242" s="8"/>
      <c r="G242" s="5"/>
      <c r="H242" s="8" t="s">
        <v>8374</v>
      </c>
      <c r="I242" s="49" t="s">
        <v>7490</v>
      </c>
      <c r="J242" s="5" t="s">
        <v>8375</v>
      </c>
      <c r="K242" s="53"/>
      <c r="L242" s="51"/>
      <c r="M242" s="52" t="s">
        <v>8376</v>
      </c>
      <c r="N242" s="53"/>
      <c r="O242" s="53"/>
      <c r="P242" s="53"/>
      <c r="Q242" s="53"/>
      <c r="R242" s="53"/>
      <c r="S242" s="53"/>
      <c r="T242" s="53"/>
      <c r="U242" s="53"/>
      <c r="V242" s="53"/>
      <c r="W242" s="53"/>
      <c r="X242" s="53"/>
      <c r="Y242" s="53"/>
      <c r="Z242" s="53"/>
    </row>
    <row r="243" customFormat="false" ht="75" hidden="false" customHeight="true" outlineLevel="0" collapsed="false">
      <c r="A243" s="5" t="s">
        <v>8369</v>
      </c>
      <c r="B243" s="5" t="s">
        <v>8370</v>
      </c>
      <c r="C243" s="5"/>
      <c r="D243" s="5"/>
      <c r="E243" s="5"/>
      <c r="F243" s="8"/>
      <c r="G243" s="5"/>
      <c r="H243" s="8" t="s">
        <v>8377</v>
      </c>
      <c r="I243" s="49" t="s">
        <v>7490</v>
      </c>
      <c r="J243" s="5" t="s">
        <v>8378</v>
      </c>
      <c r="K243" s="53"/>
      <c r="L243" s="51"/>
      <c r="M243" s="52" t="s">
        <v>8379</v>
      </c>
      <c r="N243" s="53"/>
      <c r="O243" s="53"/>
      <c r="P243" s="53"/>
      <c r="Q243" s="53"/>
      <c r="R243" s="53"/>
      <c r="S243" s="53"/>
      <c r="T243" s="53"/>
      <c r="U243" s="53"/>
      <c r="V243" s="53"/>
      <c r="W243" s="53"/>
      <c r="X243" s="53"/>
      <c r="Y243" s="53"/>
      <c r="Z243" s="53"/>
    </row>
    <row r="244" customFormat="false" ht="75" hidden="false" customHeight="true" outlineLevel="0" collapsed="false">
      <c r="A244" s="5" t="s">
        <v>8369</v>
      </c>
      <c r="B244" s="5" t="s">
        <v>8370</v>
      </c>
      <c r="C244" s="5"/>
      <c r="D244" s="5"/>
      <c r="E244" s="5"/>
      <c r="F244" s="8"/>
      <c r="G244" s="5"/>
      <c r="H244" s="8" t="s">
        <v>8380</v>
      </c>
      <c r="I244" s="49" t="s">
        <v>7490</v>
      </c>
      <c r="J244" s="5" t="s">
        <v>8381</v>
      </c>
      <c r="K244" s="53"/>
      <c r="L244" s="51"/>
      <c r="M244" s="52" t="s">
        <v>8382</v>
      </c>
      <c r="N244" s="53"/>
      <c r="O244" s="53"/>
      <c r="P244" s="53"/>
      <c r="Q244" s="53"/>
      <c r="R244" s="53"/>
      <c r="S244" s="53"/>
      <c r="T244" s="53"/>
      <c r="U244" s="53"/>
      <c r="V244" s="53"/>
      <c r="W244" s="53"/>
      <c r="X244" s="53"/>
      <c r="Y244" s="53"/>
      <c r="Z244" s="53"/>
    </row>
    <row r="245" customFormat="false" ht="75" hidden="false" customHeight="true" outlineLevel="0" collapsed="false">
      <c r="A245" s="5" t="s">
        <v>8369</v>
      </c>
      <c r="B245" s="5" t="s">
        <v>8370</v>
      </c>
      <c r="C245" s="5"/>
      <c r="D245" s="5"/>
      <c r="E245" s="5"/>
      <c r="F245" s="8"/>
      <c r="G245" s="5"/>
      <c r="H245" s="8" t="s">
        <v>8383</v>
      </c>
      <c r="I245" s="49" t="s">
        <v>7490</v>
      </c>
      <c r="J245" s="5" t="s">
        <v>8384</v>
      </c>
      <c r="K245" s="53"/>
      <c r="L245" s="51"/>
      <c r="M245" s="52" t="s">
        <v>8385</v>
      </c>
      <c r="N245" s="53"/>
      <c r="O245" s="53"/>
      <c r="P245" s="53"/>
      <c r="Q245" s="53"/>
      <c r="R245" s="53"/>
      <c r="S245" s="53"/>
      <c r="T245" s="53"/>
      <c r="U245" s="53"/>
      <c r="V245" s="53"/>
      <c r="W245" s="53"/>
      <c r="X245" s="53"/>
      <c r="Y245" s="53"/>
      <c r="Z245" s="53"/>
    </row>
    <row r="246" customFormat="false" ht="75" hidden="false" customHeight="true" outlineLevel="0" collapsed="false">
      <c r="A246" s="5" t="s">
        <v>8369</v>
      </c>
      <c r="B246" s="5" t="s">
        <v>8370</v>
      </c>
      <c r="C246" s="5"/>
      <c r="D246" s="5"/>
      <c r="E246" s="5"/>
      <c r="F246" s="8"/>
      <c r="G246" s="5"/>
      <c r="H246" s="8" t="s">
        <v>8386</v>
      </c>
      <c r="I246" s="49" t="s">
        <v>7490</v>
      </c>
      <c r="J246" s="5" t="s">
        <v>8387</v>
      </c>
      <c r="K246" s="53"/>
      <c r="L246" s="51"/>
      <c r="M246" s="52" t="s">
        <v>8388</v>
      </c>
      <c r="N246" s="53"/>
      <c r="O246" s="53"/>
      <c r="P246" s="53"/>
      <c r="Q246" s="53"/>
      <c r="R246" s="53"/>
      <c r="S246" s="53"/>
      <c r="T246" s="53"/>
      <c r="U246" s="53"/>
      <c r="V246" s="53"/>
      <c r="W246" s="53"/>
      <c r="X246" s="53"/>
      <c r="Y246" s="53"/>
      <c r="Z246" s="53"/>
    </row>
    <row r="247" customFormat="false" ht="75" hidden="false" customHeight="true" outlineLevel="0" collapsed="false">
      <c r="A247" s="5" t="s">
        <v>8389</v>
      </c>
      <c r="B247" s="5" t="s">
        <v>8390</v>
      </c>
      <c r="C247" s="5"/>
      <c r="D247" s="5"/>
      <c r="E247" s="5"/>
      <c r="F247" s="8"/>
      <c r="G247" s="5"/>
      <c r="H247" s="8" t="s">
        <v>8391</v>
      </c>
      <c r="I247" s="49" t="s">
        <v>7490</v>
      </c>
      <c r="J247" s="5" t="s">
        <v>8392</v>
      </c>
      <c r="K247" s="53"/>
      <c r="L247" s="51" t="s">
        <v>8393</v>
      </c>
      <c r="M247" s="52" t="s">
        <v>8394</v>
      </c>
      <c r="N247" s="53"/>
      <c r="O247" s="53"/>
      <c r="P247" s="53"/>
      <c r="Q247" s="53"/>
      <c r="R247" s="53"/>
      <c r="S247" s="53"/>
      <c r="T247" s="53"/>
      <c r="U247" s="53"/>
      <c r="V247" s="53"/>
      <c r="W247" s="53"/>
      <c r="X247" s="53"/>
      <c r="Y247" s="53"/>
      <c r="Z247" s="53"/>
    </row>
    <row r="248" customFormat="false" ht="75" hidden="false" customHeight="true" outlineLevel="0" collapsed="false">
      <c r="A248" s="5" t="s">
        <v>8389</v>
      </c>
      <c r="B248" s="5" t="s">
        <v>8390</v>
      </c>
      <c r="C248" s="5"/>
      <c r="D248" s="5"/>
      <c r="E248" s="5"/>
      <c r="F248" s="8"/>
      <c r="G248" s="5"/>
      <c r="H248" s="8" t="s">
        <v>8395</v>
      </c>
      <c r="I248" s="49" t="s">
        <v>7490</v>
      </c>
      <c r="J248" s="5" t="s">
        <v>8396</v>
      </c>
      <c r="K248" s="53"/>
      <c r="L248" s="51"/>
      <c r="M248" s="52" t="s">
        <v>8397</v>
      </c>
      <c r="N248" s="53"/>
      <c r="O248" s="53"/>
      <c r="P248" s="53"/>
      <c r="Q248" s="53"/>
      <c r="R248" s="53"/>
      <c r="S248" s="53"/>
      <c r="T248" s="53"/>
      <c r="U248" s="53"/>
      <c r="V248" s="53"/>
      <c r="W248" s="53"/>
      <c r="X248" s="53"/>
      <c r="Y248" s="53"/>
      <c r="Z248" s="53"/>
    </row>
    <row r="249" customFormat="false" ht="75" hidden="false" customHeight="true" outlineLevel="0" collapsed="false">
      <c r="A249" s="5" t="s">
        <v>8389</v>
      </c>
      <c r="B249" s="5" t="s">
        <v>8390</v>
      </c>
      <c r="C249" s="5"/>
      <c r="D249" s="5"/>
      <c r="E249" s="5"/>
      <c r="F249" s="8"/>
      <c r="G249" s="5"/>
      <c r="H249" s="8" t="s">
        <v>8398</v>
      </c>
      <c r="I249" s="49" t="s">
        <v>7490</v>
      </c>
      <c r="J249" s="5" t="s">
        <v>8399</v>
      </c>
      <c r="K249" s="53"/>
      <c r="L249" s="51"/>
      <c r="M249" s="52" t="s">
        <v>8400</v>
      </c>
      <c r="N249" s="53"/>
      <c r="O249" s="53"/>
      <c r="P249" s="53"/>
      <c r="Q249" s="53"/>
      <c r="R249" s="53"/>
      <c r="S249" s="53"/>
      <c r="T249" s="53"/>
      <c r="U249" s="53"/>
      <c r="V249" s="53"/>
      <c r="W249" s="53"/>
      <c r="X249" s="53"/>
      <c r="Y249" s="53"/>
      <c r="Z249" s="53"/>
    </row>
    <row r="250" customFormat="false" ht="75" hidden="false" customHeight="true" outlineLevel="0" collapsed="false">
      <c r="A250" s="5" t="s">
        <v>8389</v>
      </c>
      <c r="B250" s="5" t="s">
        <v>8390</v>
      </c>
      <c r="C250" s="5"/>
      <c r="D250" s="5"/>
      <c r="E250" s="5"/>
      <c r="F250" s="8"/>
      <c r="G250" s="5"/>
      <c r="H250" s="8" t="s">
        <v>8401</v>
      </c>
      <c r="I250" s="49" t="s">
        <v>7490</v>
      </c>
      <c r="J250" s="5" t="s">
        <v>8402</v>
      </c>
      <c r="K250" s="53"/>
      <c r="L250" s="51"/>
      <c r="M250" s="25" t="s">
        <v>8403</v>
      </c>
      <c r="N250" s="53"/>
      <c r="O250" s="53"/>
      <c r="P250" s="53"/>
      <c r="Q250" s="53"/>
      <c r="R250" s="53"/>
      <c r="S250" s="53"/>
      <c r="T250" s="53"/>
      <c r="U250" s="53"/>
      <c r="V250" s="53"/>
      <c r="W250" s="53"/>
      <c r="X250" s="53"/>
      <c r="Y250" s="53"/>
      <c r="Z250" s="53"/>
    </row>
    <row r="251" customFormat="false" ht="75" hidden="false" customHeight="true" outlineLevel="0" collapsed="false">
      <c r="A251" s="5" t="s">
        <v>8389</v>
      </c>
      <c r="B251" s="5" t="s">
        <v>8404</v>
      </c>
      <c r="C251" s="5"/>
      <c r="D251" s="5"/>
      <c r="E251" s="5"/>
      <c r="F251" s="8"/>
      <c r="G251" s="5" t="s">
        <v>8390</v>
      </c>
      <c r="H251" s="8" t="s">
        <v>8405</v>
      </c>
      <c r="I251" s="49" t="s">
        <v>7490</v>
      </c>
      <c r="J251" s="5" t="s">
        <v>8406</v>
      </c>
      <c r="K251" s="53"/>
      <c r="L251" s="51" t="s">
        <v>8393</v>
      </c>
      <c r="M251" s="52" t="s">
        <v>8407</v>
      </c>
      <c r="N251" s="53"/>
      <c r="O251" s="53"/>
      <c r="P251" s="53"/>
      <c r="Q251" s="53"/>
      <c r="R251" s="53"/>
      <c r="S251" s="53"/>
      <c r="T251" s="53"/>
      <c r="U251" s="53"/>
      <c r="V251" s="53"/>
      <c r="W251" s="53"/>
      <c r="X251" s="53"/>
      <c r="Y251" s="53"/>
      <c r="Z251" s="53"/>
    </row>
    <row r="252" customFormat="false" ht="75" hidden="false" customHeight="true" outlineLevel="0" collapsed="false">
      <c r="A252" s="5" t="s">
        <v>8389</v>
      </c>
      <c r="B252" s="5" t="s">
        <v>8404</v>
      </c>
      <c r="C252" s="5"/>
      <c r="D252" s="5"/>
      <c r="E252" s="5"/>
      <c r="F252" s="8"/>
      <c r="G252" s="5" t="s">
        <v>8390</v>
      </c>
      <c r="H252" s="8" t="s">
        <v>8395</v>
      </c>
      <c r="I252" s="49" t="s">
        <v>7490</v>
      </c>
      <c r="J252" s="5" t="s">
        <v>8408</v>
      </c>
      <c r="K252" s="53"/>
      <c r="L252" s="51"/>
      <c r="M252" s="52" t="s">
        <v>8409</v>
      </c>
      <c r="N252" s="53"/>
      <c r="O252" s="53"/>
      <c r="P252" s="53"/>
      <c r="Q252" s="53"/>
      <c r="R252" s="53"/>
      <c r="S252" s="53"/>
      <c r="T252" s="53"/>
      <c r="U252" s="53"/>
      <c r="V252" s="53"/>
      <c r="W252" s="53"/>
      <c r="X252" s="53"/>
      <c r="Y252" s="53"/>
      <c r="Z252" s="53"/>
    </row>
    <row r="253" customFormat="false" ht="117" hidden="false" customHeight="true" outlineLevel="0" collapsed="false">
      <c r="A253" s="5" t="s">
        <v>8410</v>
      </c>
      <c r="B253" s="5" t="s">
        <v>8411</v>
      </c>
      <c r="C253" s="5"/>
      <c r="D253" s="5"/>
      <c r="E253" s="5"/>
      <c r="F253" s="8"/>
      <c r="G253" s="5"/>
      <c r="H253" s="8" t="s">
        <v>8412</v>
      </c>
      <c r="I253" s="49" t="s">
        <v>7490</v>
      </c>
      <c r="J253" s="5" t="s">
        <v>8413</v>
      </c>
      <c r="K253" s="53"/>
      <c r="L253" s="54" t="s">
        <v>8414</v>
      </c>
      <c r="M253" s="25" t="s">
        <v>8415</v>
      </c>
      <c r="N253" s="53"/>
      <c r="O253" s="53"/>
      <c r="P253" s="53"/>
      <c r="Q253" s="53"/>
      <c r="R253" s="53"/>
      <c r="S253" s="53"/>
      <c r="T253" s="53"/>
      <c r="U253" s="53"/>
      <c r="V253" s="53"/>
      <c r="W253" s="53"/>
      <c r="X253" s="53"/>
      <c r="Y253" s="53"/>
      <c r="Z253" s="53"/>
    </row>
    <row r="254" customFormat="false" ht="75" hidden="false" customHeight="true" outlineLevel="0" collapsed="false">
      <c r="A254" s="5" t="s">
        <v>8410</v>
      </c>
      <c r="B254" s="5" t="s">
        <v>8411</v>
      </c>
      <c r="C254" s="5"/>
      <c r="D254" s="5"/>
      <c r="E254" s="5"/>
      <c r="F254" s="8"/>
      <c r="G254" s="5"/>
      <c r="H254" s="8" t="s">
        <v>8416</v>
      </c>
      <c r="I254" s="49" t="s">
        <v>7490</v>
      </c>
      <c r="J254" s="5" t="s">
        <v>8417</v>
      </c>
      <c r="K254" s="53"/>
      <c r="L254" s="51"/>
      <c r="M254" s="25" t="s">
        <v>8418</v>
      </c>
      <c r="N254" s="53"/>
      <c r="O254" s="53"/>
      <c r="P254" s="53"/>
      <c r="Q254" s="53"/>
      <c r="R254" s="53"/>
      <c r="S254" s="53"/>
      <c r="T254" s="53"/>
      <c r="U254" s="53"/>
      <c r="V254" s="53"/>
      <c r="W254" s="53"/>
      <c r="X254" s="53"/>
      <c r="Y254" s="53"/>
      <c r="Z254" s="53"/>
    </row>
    <row r="255" customFormat="false" ht="75" hidden="false" customHeight="true" outlineLevel="0" collapsed="false">
      <c r="A255" s="5" t="s">
        <v>8410</v>
      </c>
      <c r="B255" s="5" t="s">
        <v>8411</v>
      </c>
      <c r="C255" s="5"/>
      <c r="D255" s="5"/>
      <c r="E255" s="5"/>
      <c r="F255" s="8"/>
      <c r="G255" s="5"/>
      <c r="H255" s="8" t="s">
        <v>8419</v>
      </c>
      <c r="I255" s="49" t="s">
        <v>7490</v>
      </c>
      <c r="J255" s="5" t="s">
        <v>8420</v>
      </c>
      <c r="K255" s="53"/>
      <c r="L255" s="51"/>
      <c r="M255" s="25" t="s">
        <v>8421</v>
      </c>
      <c r="N255" s="53"/>
      <c r="O255" s="53"/>
      <c r="P255" s="53"/>
      <c r="Q255" s="53"/>
      <c r="R255" s="53"/>
      <c r="S255" s="53"/>
      <c r="T255" s="53"/>
      <c r="U255" s="53"/>
      <c r="V255" s="53"/>
      <c r="W255" s="53"/>
      <c r="X255" s="53"/>
      <c r="Y255" s="53"/>
      <c r="Z255" s="53"/>
    </row>
    <row r="256" customFormat="false" ht="75" hidden="false" customHeight="true" outlineLevel="0" collapsed="false">
      <c r="A256" s="5" t="s">
        <v>8410</v>
      </c>
      <c r="B256" s="5" t="s">
        <v>8411</v>
      </c>
      <c r="C256" s="5"/>
      <c r="D256" s="5"/>
      <c r="E256" s="5"/>
      <c r="F256" s="8"/>
      <c r="G256" s="5"/>
      <c r="H256" s="8" t="s">
        <v>8422</v>
      </c>
      <c r="I256" s="49" t="s">
        <v>7490</v>
      </c>
      <c r="J256" s="5" t="s">
        <v>8423</v>
      </c>
      <c r="K256" s="53"/>
      <c r="L256" s="51"/>
      <c r="M256" s="25" t="s">
        <v>8424</v>
      </c>
      <c r="N256" s="53"/>
      <c r="O256" s="53"/>
      <c r="P256" s="53"/>
      <c r="Q256" s="53"/>
      <c r="R256" s="53"/>
      <c r="S256" s="53"/>
      <c r="T256" s="53"/>
      <c r="U256" s="53"/>
      <c r="V256" s="53"/>
      <c r="W256" s="53"/>
      <c r="X256" s="53"/>
      <c r="Y256" s="53"/>
      <c r="Z256" s="53"/>
    </row>
    <row r="257" customFormat="false" ht="75" hidden="false" customHeight="true" outlineLevel="0" collapsed="false">
      <c r="A257" s="5" t="s">
        <v>8410</v>
      </c>
      <c r="B257" s="5" t="s">
        <v>8411</v>
      </c>
      <c r="C257" s="5"/>
      <c r="D257" s="5"/>
      <c r="E257" s="5"/>
      <c r="F257" s="8"/>
      <c r="G257" s="5"/>
      <c r="H257" s="8" t="s">
        <v>8425</v>
      </c>
      <c r="I257" s="49" t="s">
        <v>7490</v>
      </c>
      <c r="J257" s="5" t="s">
        <v>8426</v>
      </c>
      <c r="K257" s="53"/>
      <c r="L257" s="51"/>
      <c r="M257" s="25" t="s">
        <v>8427</v>
      </c>
      <c r="N257" s="53"/>
      <c r="O257" s="53"/>
      <c r="P257" s="53"/>
      <c r="Q257" s="53"/>
      <c r="R257" s="53"/>
      <c r="S257" s="53"/>
      <c r="T257" s="53"/>
      <c r="U257" s="53"/>
      <c r="V257" s="53"/>
      <c r="W257" s="53"/>
      <c r="X257" s="53"/>
      <c r="Y257" s="53"/>
      <c r="Z257" s="53"/>
    </row>
    <row r="258" customFormat="false" ht="75" hidden="false" customHeight="true" outlineLevel="0" collapsed="false">
      <c r="A258" s="5" t="s">
        <v>8410</v>
      </c>
      <c r="B258" s="5" t="s">
        <v>8411</v>
      </c>
      <c r="C258" s="5"/>
      <c r="D258" s="5"/>
      <c r="E258" s="5"/>
      <c r="F258" s="8"/>
      <c r="G258" s="5"/>
      <c r="H258" s="8" t="s">
        <v>8428</v>
      </c>
      <c r="I258" s="49" t="s">
        <v>7490</v>
      </c>
      <c r="J258" s="5" t="s">
        <v>8429</v>
      </c>
      <c r="K258" s="53"/>
      <c r="L258" s="51"/>
      <c r="M258" s="25" t="s">
        <v>8430</v>
      </c>
      <c r="N258" s="53"/>
      <c r="O258" s="53"/>
      <c r="P258" s="53"/>
      <c r="Q258" s="53"/>
      <c r="R258" s="53"/>
      <c r="S258" s="53"/>
      <c r="T258" s="53"/>
      <c r="U258" s="53"/>
      <c r="V258" s="53"/>
      <c r="W258" s="53"/>
      <c r="X258" s="53"/>
      <c r="Y258" s="53"/>
      <c r="Z258" s="53"/>
    </row>
    <row r="259" customFormat="false" ht="75" hidden="false" customHeight="true" outlineLevel="0" collapsed="false">
      <c r="A259" s="5" t="s">
        <v>8410</v>
      </c>
      <c r="B259" s="5" t="s">
        <v>8411</v>
      </c>
      <c r="C259" s="5"/>
      <c r="D259" s="5"/>
      <c r="E259" s="5"/>
      <c r="F259" s="8"/>
      <c r="G259" s="5"/>
      <c r="H259" s="8" t="s">
        <v>8431</v>
      </c>
      <c r="I259" s="49" t="s">
        <v>7490</v>
      </c>
      <c r="J259" s="5" t="s">
        <v>8432</v>
      </c>
      <c r="K259" s="53"/>
      <c r="L259" s="51"/>
      <c r="M259" s="25" t="s">
        <v>8433</v>
      </c>
      <c r="N259" s="53"/>
      <c r="O259" s="53"/>
      <c r="P259" s="53"/>
      <c r="Q259" s="53"/>
      <c r="R259" s="53"/>
      <c r="S259" s="53"/>
      <c r="T259" s="53"/>
      <c r="U259" s="53"/>
      <c r="V259" s="53"/>
      <c r="W259" s="53"/>
      <c r="X259" s="53"/>
      <c r="Y259" s="53"/>
      <c r="Z259" s="53"/>
    </row>
    <row r="260" customFormat="false" ht="75" hidden="false" customHeight="true" outlineLevel="0" collapsed="false">
      <c r="A260" s="5" t="s">
        <v>8410</v>
      </c>
      <c r="B260" s="5" t="s">
        <v>8411</v>
      </c>
      <c r="C260" s="5"/>
      <c r="D260" s="5"/>
      <c r="E260" s="5"/>
      <c r="F260" s="8"/>
      <c r="G260" s="5"/>
      <c r="H260" s="8" t="s">
        <v>8434</v>
      </c>
      <c r="I260" s="49" t="s">
        <v>7490</v>
      </c>
      <c r="J260" s="5" t="s">
        <v>8435</v>
      </c>
      <c r="K260" s="53"/>
      <c r="L260" s="51"/>
      <c r="M260" s="25" t="s">
        <v>8436</v>
      </c>
      <c r="N260" s="53"/>
      <c r="O260" s="53"/>
      <c r="P260" s="53"/>
      <c r="Q260" s="53"/>
      <c r="R260" s="53"/>
      <c r="S260" s="53"/>
      <c r="T260" s="53"/>
      <c r="U260" s="53"/>
      <c r="V260" s="53"/>
      <c r="W260" s="53"/>
      <c r="X260" s="53"/>
      <c r="Y260" s="53"/>
      <c r="Z260" s="53"/>
    </row>
    <row r="261" customFormat="false" ht="90" hidden="false" customHeight="true" outlineLevel="0" collapsed="false">
      <c r="A261" s="5" t="s">
        <v>8437</v>
      </c>
      <c r="B261" s="5" t="s">
        <v>8438</v>
      </c>
      <c r="C261" s="5"/>
      <c r="D261" s="5"/>
      <c r="E261" s="5"/>
      <c r="F261" s="8"/>
      <c r="G261" s="5"/>
      <c r="H261" s="8" t="s">
        <v>8439</v>
      </c>
      <c r="I261" s="49" t="s">
        <v>7490</v>
      </c>
      <c r="J261" s="5" t="s">
        <v>8440</v>
      </c>
      <c r="K261" s="53"/>
      <c r="L261" s="51" t="s">
        <v>8441</v>
      </c>
      <c r="M261" s="25" t="s">
        <v>8442</v>
      </c>
      <c r="N261" s="53"/>
      <c r="O261" s="53"/>
      <c r="P261" s="53"/>
      <c r="Q261" s="53"/>
      <c r="R261" s="53"/>
      <c r="S261" s="53"/>
      <c r="T261" s="53"/>
      <c r="U261" s="53"/>
      <c r="V261" s="53"/>
      <c r="W261" s="53"/>
      <c r="X261" s="53"/>
      <c r="Y261" s="53"/>
      <c r="Z261" s="53"/>
    </row>
    <row r="262" customFormat="false" ht="75" hidden="false" customHeight="true" outlineLevel="0" collapsed="false">
      <c r="A262" s="5" t="s">
        <v>8437</v>
      </c>
      <c r="B262" s="5" t="s">
        <v>8438</v>
      </c>
      <c r="C262" s="5"/>
      <c r="D262" s="5"/>
      <c r="E262" s="5"/>
      <c r="F262" s="8"/>
      <c r="G262" s="5"/>
      <c r="H262" s="8" t="s">
        <v>8443</v>
      </c>
      <c r="I262" s="49" t="s">
        <v>7490</v>
      </c>
      <c r="J262" s="5" t="s">
        <v>8444</v>
      </c>
      <c r="K262" s="53"/>
      <c r="L262" s="51"/>
      <c r="M262" s="25" t="s">
        <v>8445</v>
      </c>
      <c r="N262" s="53"/>
      <c r="O262" s="53"/>
      <c r="P262" s="53"/>
      <c r="Q262" s="53"/>
      <c r="R262" s="53"/>
      <c r="S262" s="53"/>
      <c r="T262" s="53"/>
      <c r="U262" s="53"/>
      <c r="V262" s="53"/>
      <c r="W262" s="53"/>
      <c r="X262" s="53"/>
      <c r="Y262" s="53"/>
      <c r="Z262" s="53"/>
    </row>
    <row r="263" customFormat="false" ht="75" hidden="false" customHeight="true" outlineLevel="0" collapsed="false">
      <c r="A263" s="5" t="s">
        <v>8437</v>
      </c>
      <c r="B263" s="5" t="s">
        <v>8438</v>
      </c>
      <c r="C263" s="5"/>
      <c r="D263" s="5"/>
      <c r="E263" s="5"/>
      <c r="F263" s="8"/>
      <c r="G263" s="5"/>
      <c r="H263" s="8" t="s">
        <v>8446</v>
      </c>
      <c r="I263" s="49" t="s">
        <v>7490</v>
      </c>
      <c r="J263" s="5" t="s">
        <v>8447</v>
      </c>
      <c r="K263" s="53"/>
      <c r="L263" s="51"/>
      <c r="M263" s="25" t="s">
        <v>8448</v>
      </c>
      <c r="N263" s="53"/>
      <c r="O263" s="53"/>
      <c r="P263" s="53"/>
      <c r="Q263" s="53"/>
      <c r="R263" s="53"/>
      <c r="S263" s="53"/>
      <c r="T263" s="53"/>
      <c r="U263" s="53"/>
      <c r="V263" s="53"/>
      <c r="W263" s="53"/>
      <c r="X263" s="53"/>
      <c r="Y263" s="53"/>
      <c r="Z263" s="53"/>
    </row>
    <row r="264" customFormat="false" ht="75" hidden="false" customHeight="true" outlineLevel="0" collapsed="false">
      <c r="A264" s="5" t="s">
        <v>8437</v>
      </c>
      <c r="B264" s="5" t="s">
        <v>8438</v>
      </c>
      <c r="C264" s="5"/>
      <c r="D264" s="5"/>
      <c r="E264" s="5"/>
      <c r="F264" s="8"/>
      <c r="G264" s="5"/>
      <c r="H264" s="8" t="s">
        <v>8449</v>
      </c>
      <c r="I264" s="49" t="s">
        <v>7490</v>
      </c>
      <c r="J264" s="5" t="s">
        <v>8450</v>
      </c>
      <c r="K264" s="53"/>
      <c r="L264" s="51"/>
      <c r="M264" s="25" t="s">
        <v>8451</v>
      </c>
      <c r="N264" s="53"/>
      <c r="O264" s="53"/>
      <c r="P264" s="53"/>
      <c r="Q264" s="53"/>
      <c r="R264" s="53"/>
      <c r="S264" s="53"/>
      <c r="T264" s="53"/>
      <c r="U264" s="53"/>
      <c r="V264" s="53"/>
      <c r="W264" s="53"/>
      <c r="X264" s="53"/>
      <c r="Y264" s="53"/>
      <c r="Z264" s="53"/>
    </row>
    <row r="265" customFormat="false" ht="75" hidden="false" customHeight="true" outlineLevel="0" collapsed="false">
      <c r="A265" s="5" t="s">
        <v>8437</v>
      </c>
      <c r="B265" s="5" t="s">
        <v>8438</v>
      </c>
      <c r="C265" s="5"/>
      <c r="D265" s="5"/>
      <c r="E265" s="5"/>
      <c r="F265" s="8"/>
      <c r="G265" s="5"/>
      <c r="H265" s="8" t="s">
        <v>8452</v>
      </c>
      <c r="I265" s="49" t="s">
        <v>7490</v>
      </c>
      <c r="J265" s="5" t="s">
        <v>8453</v>
      </c>
      <c r="K265" s="53"/>
      <c r="L265" s="51"/>
      <c r="M265" s="25" t="s">
        <v>8454</v>
      </c>
      <c r="N265" s="53"/>
      <c r="O265" s="53"/>
      <c r="P265" s="53"/>
      <c r="Q265" s="53"/>
      <c r="R265" s="53"/>
      <c r="S265" s="53"/>
      <c r="T265" s="53"/>
      <c r="U265" s="53"/>
      <c r="V265" s="53"/>
      <c r="W265" s="53"/>
      <c r="X265" s="53"/>
      <c r="Y265" s="53"/>
      <c r="Z265" s="53"/>
    </row>
    <row r="266" customFormat="false" ht="75" hidden="false" customHeight="true" outlineLevel="0" collapsed="false">
      <c r="A266" s="5" t="s">
        <v>8437</v>
      </c>
      <c r="B266" s="5" t="s">
        <v>8438</v>
      </c>
      <c r="C266" s="5"/>
      <c r="D266" s="5"/>
      <c r="E266" s="5"/>
      <c r="F266" s="8"/>
      <c r="G266" s="5"/>
      <c r="H266" s="8" t="s">
        <v>8455</v>
      </c>
      <c r="I266" s="49" t="s">
        <v>7490</v>
      </c>
      <c r="J266" s="5" t="s">
        <v>8456</v>
      </c>
      <c r="K266" s="53"/>
      <c r="L266" s="51"/>
      <c r="M266" s="25" t="s">
        <v>8457</v>
      </c>
      <c r="N266" s="53"/>
      <c r="O266" s="53"/>
      <c r="P266" s="53"/>
      <c r="Q266" s="53"/>
      <c r="R266" s="53"/>
      <c r="S266" s="53"/>
      <c r="T266" s="53"/>
      <c r="U266" s="53"/>
      <c r="V266" s="53"/>
      <c r="W266" s="53"/>
      <c r="X266" s="53"/>
      <c r="Y266" s="53"/>
      <c r="Z266" s="53"/>
    </row>
    <row r="267" customFormat="false" ht="75" hidden="false" customHeight="true" outlineLevel="0" collapsed="false">
      <c r="A267" s="5" t="s">
        <v>8458</v>
      </c>
      <c r="B267" s="5" t="s">
        <v>8459</v>
      </c>
      <c r="C267" s="5"/>
      <c r="D267" s="5"/>
      <c r="E267" s="5"/>
      <c r="F267" s="8"/>
      <c r="G267" s="5"/>
      <c r="H267" s="25" t="s">
        <v>8460</v>
      </c>
      <c r="I267" s="49" t="s">
        <v>7490</v>
      </c>
      <c r="J267" s="5" t="s">
        <v>8461</v>
      </c>
      <c r="K267" s="53"/>
      <c r="L267" s="51"/>
      <c r="M267" s="25" t="s">
        <v>8462</v>
      </c>
      <c r="N267" s="53"/>
      <c r="O267" s="53"/>
      <c r="P267" s="53"/>
      <c r="Q267" s="53"/>
      <c r="R267" s="53"/>
      <c r="S267" s="53"/>
      <c r="T267" s="53"/>
      <c r="U267" s="53"/>
      <c r="V267" s="53"/>
      <c r="W267" s="53"/>
      <c r="X267" s="53"/>
      <c r="Y267" s="53"/>
      <c r="Z267" s="53"/>
    </row>
    <row r="268" customFormat="false" ht="75" hidden="false" customHeight="true" outlineLevel="0" collapsed="false">
      <c r="A268" s="5" t="s">
        <v>8463</v>
      </c>
      <c r="B268" s="5" t="s">
        <v>8459</v>
      </c>
      <c r="C268" s="5"/>
      <c r="D268" s="5"/>
      <c r="E268" s="5"/>
      <c r="F268" s="8"/>
      <c r="G268" s="5"/>
      <c r="H268" s="8" t="s">
        <v>8464</v>
      </c>
      <c r="I268" s="49" t="s">
        <v>7490</v>
      </c>
      <c r="J268" s="5" t="s">
        <v>8465</v>
      </c>
      <c r="K268" s="53"/>
      <c r="L268" s="51"/>
      <c r="M268" s="25" t="s">
        <v>8466</v>
      </c>
      <c r="N268" s="53"/>
      <c r="O268" s="53"/>
      <c r="P268" s="53"/>
      <c r="Q268" s="53"/>
      <c r="R268" s="53"/>
      <c r="S268" s="53"/>
      <c r="T268" s="53"/>
      <c r="U268" s="53"/>
      <c r="V268" s="53"/>
      <c r="W268" s="53"/>
      <c r="X268" s="53"/>
      <c r="Y268" s="53"/>
      <c r="Z268" s="53"/>
    </row>
    <row r="269" customFormat="false" ht="75" hidden="false" customHeight="true" outlineLevel="0" collapsed="false">
      <c r="A269" s="5" t="s">
        <v>8463</v>
      </c>
      <c r="B269" s="5" t="s">
        <v>8459</v>
      </c>
      <c r="C269" s="5"/>
      <c r="D269" s="5"/>
      <c r="E269" s="5"/>
      <c r="F269" s="8"/>
      <c r="G269" s="5"/>
      <c r="H269" s="8" t="s">
        <v>8464</v>
      </c>
      <c r="I269" s="49" t="s">
        <v>7490</v>
      </c>
      <c r="J269" s="5" t="s">
        <v>8467</v>
      </c>
      <c r="K269" s="53"/>
      <c r="L269" s="51"/>
      <c r="M269" s="25" t="s">
        <v>8468</v>
      </c>
      <c r="N269" s="53"/>
      <c r="O269" s="53"/>
      <c r="P269" s="53"/>
      <c r="Q269" s="53"/>
      <c r="R269" s="53"/>
      <c r="S269" s="53"/>
      <c r="T269" s="53"/>
      <c r="U269" s="53"/>
      <c r="V269" s="53"/>
      <c r="W269" s="53"/>
      <c r="X269" s="53"/>
      <c r="Y269" s="53"/>
      <c r="Z269" s="53"/>
    </row>
    <row r="270" customFormat="false" ht="75" hidden="false" customHeight="true" outlineLevel="0" collapsed="false">
      <c r="A270" s="5" t="s">
        <v>8463</v>
      </c>
      <c r="B270" s="5" t="s">
        <v>8459</v>
      </c>
      <c r="C270" s="5"/>
      <c r="D270" s="5"/>
      <c r="E270" s="5"/>
      <c r="F270" s="8"/>
      <c r="G270" s="5"/>
      <c r="H270" s="8" t="s">
        <v>8464</v>
      </c>
      <c r="I270" s="49" t="s">
        <v>7490</v>
      </c>
      <c r="J270" s="5" t="s">
        <v>8469</v>
      </c>
      <c r="K270" s="53"/>
      <c r="L270" s="51"/>
      <c r="M270" s="25" t="s">
        <v>8470</v>
      </c>
      <c r="N270" s="53"/>
      <c r="O270" s="53"/>
      <c r="P270" s="53"/>
      <c r="Q270" s="53"/>
      <c r="R270" s="53"/>
      <c r="S270" s="53"/>
      <c r="T270" s="53"/>
      <c r="U270" s="53"/>
      <c r="V270" s="53"/>
      <c r="W270" s="53"/>
      <c r="X270" s="53"/>
      <c r="Y270" s="53"/>
      <c r="Z270" s="53"/>
    </row>
    <row r="271" customFormat="false" ht="105" hidden="false" customHeight="true" outlineLevel="0" collapsed="false">
      <c r="A271" s="5" t="s">
        <v>8471</v>
      </c>
      <c r="B271" s="5" t="s">
        <v>8472</v>
      </c>
      <c r="C271" s="5"/>
      <c r="D271" s="5"/>
      <c r="E271" s="5"/>
      <c r="F271" s="8"/>
      <c r="G271" s="5" t="s">
        <v>8473</v>
      </c>
      <c r="H271" s="8" t="s">
        <v>8474</v>
      </c>
      <c r="I271" s="49" t="s">
        <v>7490</v>
      </c>
      <c r="J271" s="5" t="s">
        <v>8475</v>
      </c>
      <c r="K271" s="53"/>
      <c r="L271" s="51"/>
      <c r="M271" s="25" t="s">
        <v>8476</v>
      </c>
      <c r="N271" s="53"/>
      <c r="O271" s="53"/>
      <c r="P271" s="53"/>
      <c r="Q271" s="53"/>
      <c r="R271" s="53"/>
      <c r="S271" s="53"/>
      <c r="T271" s="53"/>
      <c r="U271" s="53"/>
      <c r="V271" s="53"/>
      <c r="W271" s="53"/>
      <c r="X271" s="53"/>
      <c r="Y271" s="53"/>
      <c r="Z271" s="53"/>
    </row>
    <row r="272" customFormat="false" ht="75" hidden="false" customHeight="true" outlineLevel="0" collapsed="false">
      <c r="A272" s="5" t="s">
        <v>8471</v>
      </c>
      <c r="B272" s="5" t="s">
        <v>8472</v>
      </c>
      <c r="C272" s="5"/>
      <c r="D272" s="5"/>
      <c r="E272" s="5"/>
      <c r="F272" s="8"/>
      <c r="G272" s="5" t="s">
        <v>8473</v>
      </c>
      <c r="H272" s="8" t="s">
        <v>8477</v>
      </c>
      <c r="I272" s="49" t="s">
        <v>7490</v>
      </c>
      <c r="J272" s="5" t="s">
        <v>8478</v>
      </c>
      <c r="K272" s="53"/>
      <c r="L272" s="51"/>
      <c r="M272" s="52" t="s">
        <v>8479</v>
      </c>
      <c r="N272" s="53"/>
      <c r="O272" s="53"/>
      <c r="P272" s="53"/>
      <c r="Q272" s="53"/>
      <c r="R272" s="53"/>
      <c r="S272" s="53"/>
      <c r="T272" s="53"/>
      <c r="U272" s="53"/>
      <c r="V272" s="53"/>
      <c r="W272" s="53"/>
      <c r="X272" s="53"/>
      <c r="Y272" s="53"/>
      <c r="Z272" s="53"/>
    </row>
    <row r="273" customFormat="false" ht="75" hidden="false" customHeight="true" outlineLevel="0" collapsed="false">
      <c r="A273" s="5" t="s">
        <v>8471</v>
      </c>
      <c r="B273" s="5" t="s">
        <v>8472</v>
      </c>
      <c r="C273" s="5"/>
      <c r="D273" s="5"/>
      <c r="E273" s="5"/>
      <c r="F273" s="8"/>
      <c r="G273" s="5" t="s">
        <v>8473</v>
      </c>
      <c r="H273" s="8" t="s">
        <v>8480</v>
      </c>
      <c r="I273" s="49" t="s">
        <v>7490</v>
      </c>
      <c r="J273" s="5" t="s">
        <v>8481</v>
      </c>
      <c r="K273" s="53"/>
      <c r="L273" s="51"/>
      <c r="M273" s="52" t="s">
        <v>8482</v>
      </c>
      <c r="N273" s="53"/>
      <c r="O273" s="53"/>
      <c r="P273" s="53"/>
      <c r="Q273" s="53"/>
      <c r="R273" s="53"/>
      <c r="S273" s="53"/>
      <c r="T273" s="53"/>
      <c r="U273" s="53"/>
      <c r="V273" s="53"/>
      <c r="W273" s="53"/>
      <c r="X273" s="53"/>
      <c r="Y273" s="53"/>
      <c r="Z273" s="53"/>
    </row>
    <row r="274" customFormat="false" ht="75" hidden="false" customHeight="true" outlineLevel="0" collapsed="false">
      <c r="A274" s="5" t="s">
        <v>8483</v>
      </c>
      <c r="B274" s="5" t="s">
        <v>8484</v>
      </c>
      <c r="C274" s="5"/>
      <c r="D274" s="5"/>
      <c r="E274" s="5"/>
      <c r="F274" s="8"/>
      <c r="G274" s="5"/>
      <c r="H274" s="25" t="s">
        <v>8485</v>
      </c>
      <c r="I274" s="49" t="s">
        <v>7490</v>
      </c>
      <c r="J274" s="5" t="s">
        <v>8486</v>
      </c>
      <c r="K274" s="53"/>
      <c r="L274" s="6" t="s">
        <v>8487</v>
      </c>
      <c r="M274" s="52" t="s">
        <v>8488</v>
      </c>
      <c r="N274" s="53"/>
      <c r="O274" s="53"/>
      <c r="P274" s="53"/>
      <c r="Q274" s="53"/>
      <c r="R274" s="6"/>
      <c r="S274" s="53"/>
      <c r="T274" s="53"/>
      <c r="U274" s="53"/>
      <c r="V274" s="53"/>
      <c r="W274" s="53"/>
      <c r="X274" s="53"/>
      <c r="Y274" s="53"/>
      <c r="Z274" s="53"/>
    </row>
    <row r="275" customFormat="false" ht="75" hidden="false" customHeight="true" outlineLevel="0" collapsed="false">
      <c r="A275" s="5" t="s">
        <v>8489</v>
      </c>
      <c r="B275" s="5" t="s">
        <v>8484</v>
      </c>
      <c r="C275" s="5"/>
      <c r="D275" s="5"/>
      <c r="E275" s="5"/>
      <c r="F275" s="8"/>
      <c r="G275" s="5"/>
      <c r="H275" s="25" t="s">
        <v>8490</v>
      </c>
      <c r="I275" s="49" t="s">
        <v>7490</v>
      </c>
      <c r="J275" s="5" t="s">
        <v>8491</v>
      </c>
      <c r="K275" s="53"/>
      <c r="L275" s="6" t="s">
        <v>8487</v>
      </c>
      <c r="M275" s="25" t="s">
        <v>8492</v>
      </c>
      <c r="N275" s="53"/>
      <c r="O275" s="53"/>
      <c r="P275" s="53"/>
      <c r="Q275" s="53"/>
      <c r="R275" s="6"/>
      <c r="S275" s="53"/>
      <c r="T275" s="53"/>
      <c r="U275" s="53"/>
      <c r="V275" s="53"/>
      <c r="W275" s="53"/>
      <c r="X275" s="53"/>
      <c r="Y275" s="53"/>
      <c r="Z275" s="53"/>
    </row>
    <row r="276" customFormat="false" ht="75" hidden="false" customHeight="true" outlineLevel="0" collapsed="false">
      <c r="A276" s="5" t="s">
        <v>8493</v>
      </c>
      <c r="B276" s="5" t="s">
        <v>8484</v>
      </c>
      <c r="C276" s="5"/>
      <c r="D276" s="5"/>
      <c r="E276" s="5"/>
      <c r="F276" s="8"/>
      <c r="G276" s="5"/>
      <c r="H276" s="25" t="s">
        <v>8494</v>
      </c>
      <c r="I276" s="49" t="s">
        <v>7490</v>
      </c>
      <c r="J276" s="5" t="s">
        <v>8495</v>
      </c>
      <c r="K276" s="53"/>
      <c r="L276" s="6" t="s">
        <v>8487</v>
      </c>
      <c r="M276" s="25" t="s">
        <v>8496</v>
      </c>
      <c r="N276" s="53"/>
      <c r="O276" s="53"/>
      <c r="P276" s="53"/>
      <c r="Q276" s="53"/>
      <c r="R276" s="6"/>
      <c r="S276" s="53"/>
      <c r="T276" s="53"/>
      <c r="U276" s="53"/>
      <c r="V276" s="53"/>
      <c r="W276" s="53"/>
      <c r="X276" s="53"/>
      <c r="Y276" s="53"/>
      <c r="Z276" s="53"/>
    </row>
    <row r="277" customFormat="false" ht="75" hidden="false" customHeight="true" outlineLevel="0" collapsed="false">
      <c r="A277" s="5" t="s">
        <v>8497</v>
      </c>
      <c r="B277" s="5" t="s">
        <v>8473</v>
      </c>
      <c r="C277" s="5"/>
      <c r="D277" s="5"/>
      <c r="E277" s="5"/>
      <c r="F277" s="8"/>
      <c r="G277" s="5"/>
      <c r="H277" s="8" t="s">
        <v>8498</v>
      </c>
      <c r="I277" s="49" t="s">
        <v>7490</v>
      </c>
      <c r="J277" s="5" t="s">
        <v>8499</v>
      </c>
      <c r="K277" s="53"/>
      <c r="L277" s="51"/>
      <c r="M277" s="25" t="s">
        <v>8500</v>
      </c>
      <c r="N277" s="53"/>
      <c r="O277" s="53"/>
      <c r="P277" s="53"/>
      <c r="Q277" s="53"/>
      <c r="R277" s="53"/>
      <c r="S277" s="53"/>
      <c r="T277" s="53"/>
      <c r="U277" s="53"/>
      <c r="V277" s="53"/>
      <c r="W277" s="53"/>
      <c r="X277" s="53"/>
      <c r="Y277" s="53"/>
      <c r="Z277" s="53"/>
    </row>
    <row r="278" customFormat="false" ht="75" hidden="false" customHeight="true" outlineLevel="0" collapsed="false">
      <c r="A278" s="5" t="s">
        <v>8497</v>
      </c>
      <c r="B278" s="5" t="s">
        <v>8473</v>
      </c>
      <c r="C278" s="5"/>
      <c r="D278" s="5"/>
      <c r="E278" s="5"/>
      <c r="F278" s="8"/>
      <c r="G278" s="5"/>
      <c r="H278" s="8" t="s">
        <v>8501</v>
      </c>
      <c r="I278" s="49" t="s">
        <v>7490</v>
      </c>
      <c r="J278" s="5" t="s">
        <v>8502</v>
      </c>
      <c r="K278" s="53"/>
      <c r="L278" s="51"/>
      <c r="M278" s="25" t="s">
        <v>8503</v>
      </c>
      <c r="N278" s="53"/>
      <c r="O278" s="53"/>
      <c r="P278" s="53"/>
      <c r="Q278" s="53"/>
      <c r="R278" s="53"/>
      <c r="S278" s="53"/>
      <c r="T278" s="53"/>
      <c r="U278" s="53"/>
      <c r="V278" s="53"/>
      <c r="W278" s="53"/>
      <c r="X278" s="53"/>
      <c r="Y278" s="53"/>
      <c r="Z278" s="53"/>
    </row>
    <row r="279" customFormat="false" ht="75" hidden="false" customHeight="true" outlineLevel="0" collapsed="false">
      <c r="A279" s="5" t="s">
        <v>8497</v>
      </c>
      <c r="B279" s="5" t="s">
        <v>8473</v>
      </c>
      <c r="C279" s="5"/>
      <c r="D279" s="5"/>
      <c r="E279" s="5"/>
      <c r="F279" s="8"/>
      <c r="G279" s="5"/>
      <c r="H279" s="8" t="s">
        <v>8504</v>
      </c>
      <c r="I279" s="49" t="s">
        <v>7490</v>
      </c>
      <c r="J279" s="5" t="s">
        <v>8505</v>
      </c>
      <c r="K279" s="53"/>
      <c r="L279" s="51"/>
      <c r="M279" s="25" t="s">
        <v>8506</v>
      </c>
      <c r="N279" s="53"/>
      <c r="O279" s="53"/>
      <c r="P279" s="53"/>
      <c r="Q279" s="53"/>
      <c r="R279" s="53"/>
      <c r="S279" s="53"/>
      <c r="T279" s="53"/>
      <c r="U279" s="53"/>
      <c r="V279" s="53"/>
      <c r="W279" s="53"/>
      <c r="X279" s="53"/>
      <c r="Y279" s="53"/>
      <c r="Z279" s="53"/>
    </row>
    <row r="280" customFormat="false" ht="75" hidden="false" customHeight="true" outlineLevel="0" collapsed="false">
      <c r="A280" s="5" t="s">
        <v>8497</v>
      </c>
      <c r="B280" s="5" t="s">
        <v>8473</v>
      </c>
      <c r="C280" s="5"/>
      <c r="D280" s="5"/>
      <c r="E280" s="5"/>
      <c r="F280" s="8"/>
      <c r="G280" s="5"/>
      <c r="H280" s="8" t="s">
        <v>8507</v>
      </c>
      <c r="I280" s="49" t="s">
        <v>7490</v>
      </c>
      <c r="J280" s="5" t="s">
        <v>8508</v>
      </c>
      <c r="K280" s="53"/>
      <c r="L280" s="51"/>
      <c r="M280" s="25" t="s">
        <v>8509</v>
      </c>
      <c r="N280" s="53"/>
      <c r="O280" s="53"/>
      <c r="P280" s="53"/>
      <c r="Q280" s="53"/>
      <c r="R280" s="53"/>
      <c r="S280" s="53"/>
      <c r="T280" s="53"/>
      <c r="U280" s="53"/>
      <c r="V280" s="53"/>
      <c r="W280" s="53"/>
      <c r="X280" s="53"/>
      <c r="Y280" s="53"/>
      <c r="Z280" s="53"/>
    </row>
    <row r="281" customFormat="false" ht="75" hidden="false" customHeight="true" outlineLevel="0" collapsed="false">
      <c r="A281" s="5" t="s">
        <v>8497</v>
      </c>
      <c r="B281" s="5" t="s">
        <v>8473</v>
      </c>
      <c r="C281" s="5"/>
      <c r="D281" s="5"/>
      <c r="E281" s="5"/>
      <c r="F281" s="8"/>
      <c r="G281" s="5"/>
      <c r="H281" s="8" t="s">
        <v>8510</v>
      </c>
      <c r="I281" s="49" t="s">
        <v>7490</v>
      </c>
      <c r="J281" s="5" t="s">
        <v>8511</v>
      </c>
      <c r="K281" s="53"/>
      <c r="L281" s="51"/>
      <c r="M281" s="25" t="s">
        <v>8512</v>
      </c>
      <c r="N281" s="53"/>
      <c r="O281" s="53"/>
      <c r="P281" s="53"/>
      <c r="Q281" s="53"/>
      <c r="R281" s="53"/>
      <c r="S281" s="53"/>
      <c r="T281" s="53"/>
      <c r="U281" s="53"/>
      <c r="V281" s="53"/>
      <c r="W281" s="53"/>
      <c r="X281" s="53"/>
      <c r="Y281" s="53"/>
      <c r="Z281" s="53"/>
    </row>
    <row r="282" customFormat="false" ht="75" hidden="false" customHeight="true" outlineLevel="0" collapsed="false">
      <c r="A282" s="5" t="s">
        <v>8497</v>
      </c>
      <c r="B282" s="5" t="s">
        <v>8473</v>
      </c>
      <c r="C282" s="5"/>
      <c r="D282" s="5"/>
      <c r="E282" s="5"/>
      <c r="F282" s="8"/>
      <c r="G282" s="5"/>
      <c r="H282" s="8" t="s">
        <v>8513</v>
      </c>
      <c r="I282" s="49" t="s">
        <v>7490</v>
      </c>
      <c r="J282" s="5" t="s">
        <v>8514</v>
      </c>
      <c r="K282" s="53"/>
      <c r="L282" s="51"/>
      <c r="M282" s="25" t="s">
        <v>8515</v>
      </c>
      <c r="N282" s="53"/>
      <c r="O282" s="53"/>
      <c r="P282" s="53"/>
      <c r="Q282" s="53"/>
      <c r="R282" s="53"/>
      <c r="S282" s="53"/>
      <c r="T282" s="53"/>
      <c r="U282" s="53"/>
      <c r="V282" s="53"/>
      <c r="W282" s="53"/>
      <c r="X282" s="53"/>
      <c r="Y282" s="53"/>
      <c r="Z282" s="53"/>
    </row>
    <row r="283" customFormat="false" ht="116.25" hidden="false" customHeight="true" outlineLevel="0" collapsed="false">
      <c r="A283" s="5" t="s">
        <v>8516</v>
      </c>
      <c r="B283" s="5" t="s">
        <v>8517</v>
      </c>
      <c r="C283" s="5"/>
      <c r="D283" s="5"/>
      <c r="E283" s="5"/>
      <c r="F283" s="8"/>
      <c r="G283" s="5"/>
      <c r="H283" s="25" t="s">
        <v>8518</v>
      </c>
      <c r="I283" s="49" t="s">
        <v>7490</v>
      </c>
      <c r="J283" s="5" t="s">
        <v>8519</v>
      </c>
      <c r="K283" s="53"/>
      <c r="L283" s="51"/>
      <c r="M283" s="25" t="s">
        <v>8520</v>
      </c>
      <c r="N283" s="53"/>
      <c r="O283" s="53"/>
      <c r="P283" s="53"/>
      <c r="Q283" s="53"/>
      <c r="R283" s="53"/>
      <c r="S283" s="53"/>
      <c r="T283" s="53"/>
      <c r="U283" s="53"/>
      <c r="V283" s="53"/>
      <c r="W283" s="53"/>
      <c r="X283" s="53"/>
      <c r="Y283" s="53"/>
      <c r="Z283" s="53"/>
    </row>
    <row r="284" customFormat="false" ht="75" hidden="false" customHeight="true" outlineLevel="0" collapsed="false">
      <c r="A284" s="5" t="s">
        <v>8516</v>
      </c>
      <c r="B284" s="5" t="s">
        <v>8517</v>
      </c>
      <c r="C284" s="5"/>
      <c r="D284" s="5"/>
      <c r="E284" s="5"/>
      <c r="F284" s="8"/>
      <c r="G284" s="5"/>
      <c r="H284" s="40" t="s">
        <v>8521</v>
      </c>
      <c r="I284" s="49" t="s">
        <v>7490</v>
      </c>
      <c r="J284" s="5" t="s">
        <v>8522</v>
      </c>
      <c r="K284" s="53"/>
      <c r="L284" s="51"/>
      <c r="M284" s="25" t="s">
        <v>8523</v>
      </c>
      <c r="N284" s="53"/>
      <c r="O284" s="53"/>
      <c r="P284" s="53"/>
      <c r="Q284" s="53"/>
      <c r="R284" s="53"/>
      <c r="S284" s="53"/>
      <c r="T284" s="53"/>
      <c r="U284" s="53"/>
      <c r="V284" s="53"/>
      <c r="W284" s="53"/>
      <c r="X284" s="53"/>
      <c r="Y284" s="53"/>
      <c r="Z284" s="53"/>
    </row>
    <row r="285" customFormat="false" ht="75" hidden="false" customHeight="true" outlineLevel="0" collapsed="false">
      <c r="A285" s="5" t="s">
        <v>8516</v>
      </c>
      <c r="B285" s="5" t="s">
        <v>8517</v>
      </c>
      <c r="C285" s="5"/>
      <c r="D285" s="5"/>
      <c r="E285" s="5"/>
      <c r="F285" s="8"/>
      <c r="G285" s="5"/>
      <c r="H285" s="8" t="s">
        <v>8524</v>
      </c>
      <c r="I285" s="49" t="s">
        <v>7490</v>
      </c>
      <c r="J285" s="5" t="s">
        <v>8525</v>
      </c>
      <c r="K285" s="53"/>
      <c r="L285" s="51"/>
      <c r="M285" s="25" t="s">
        <v>8526</v>
      </c>
      <c r="N285" s="53"/>
      <c r="O285" s="53"/>
      <c r="P285" s="53"/>
      <c r="Q285" s="53"/>
      <c r="R285" s="53"/>
      <c r="S285" s="53"/>
      <c r="T285" s="53"/>
      <c r="U285" s="53"/>
      <c r="V285" s="53"/>
      <c r="W285" s="53"/>
      <c r="X285" s="53"/>
      <c r="Y285" s="53"/>
      <c r="Z285" s="53"/>
    </row>
    <row r="286" customFormat="false" ht="75" hidden="false" customHeight="true" outlineLevel="0" collapsed="false">
      <c r="A286" s="5" t="s">
        <v>8516</v>
      </c>
      <c r="B286" s="5" t="s">
        <v>8517</v>
      </c>
      <c r="C286" s="5"/>
      <c r="D286" s="5"/>
      <c r="E286" s="5"/>
      <c r="F286" s="8"/>
      <c r="G286" s="5"/>
      <c r="H286" s="8" t="s">
        <v>8527</v>
      </c>
      <c r="I286" s="49" t="s">
        <v>7490</v>
      </c>
      <c r="J286" s="5" t="s">
        <v>8528</v>
      </c>
      <c r="K286" s="53"/>
      <c r="L286" s="51"/>
      <c r="M286" s="25" t="s">
        <v>8529</v>
      </c>
      <c r="N286" s="53"/>
      <c r="O286" s="53"/>
      <c r="P286" s="53"/>
      <c r="Q286" s="53"/>
      <c r="R286" s="53"/>
      <c r="S286" s="53"/>
      <c r="T286" s="53"/>
      <c r="U286" s="53"/>
      <c r="V286" s="53"/>
      <c r="W286" s="53"/>
      <c r="X286" s="53"/>
      <c r="Y286" s="53"/>
      <c r="Z286" s="53"/>
    </row>
    <row r="287" customFormat="false" ht="75" hidden="false" customHeight="true" outlineLevel="0" collapsed="false">
      <c r="A287" s="5" t="s">
        <v>8516</v>
      </c>
      <c r="B287" s="5" t="s">
        <v>8517</v>
      </c>
      <c r="C287" s="5"/>
      <c r="D287" s="5"/>
      <c r="E287" s="5"/>
      <c r="F287" s="8"/>
      <c r="G287" s="5"/>
      <c r="H287" s="8" t="s">
        <v>8530</v>
      </c>
      <c r="I287" s="49" t="s">
        <v>7490</v>
      </c>
      <c r="J287" s="5" t="s">
        <v>8531</v>
      </c>
      <c r="K287" s="53"/>
      <c r="L287" s="51"/>
      <c r="M287" s="25" t="s">
        <v>8532</v>
      </c>
      <c r="N287" s="53"/>
      <c r="O287" s="53"/>
      <c r="P287" s="53"/>
      <c r="Q287" s="53"/>
      <c r="R287" s="53"/>
      <c r="S287" s="53"/>
      <c r="T287" s="53"/>
      <c r="U287" s="53"/>
      <c r="V287" s="53"/>
      <c r="W287" s="53"/>
      <c r="X287" s="53"/>
      <c r="Y287" s="53"/>
      <c r="Z287" s="53"/>
    </row>
    <row r="288" customFormat="false" ht="75" hidden="false" customHeight="true" outlineLevel="0" collapsed="false">
      <c r="A288" s="5" t="s">
        <v>8516</v>
      </c>
      <c r="B288" s="5" t="s">
        <v>8517</v>
      </c>
      <c r="C288" s="5"/>
      <c r="D288" s="5"/>
      <c r="E288" s="5"/>
      <c r="F288" s="8"/>
      <c r="G288" s="5"/>
      <c r="H288" s="59" t="s">
        <v>8533</v>
      </c>
      <c r="I288" s="49" t="s">
        <v>7490</v>
      </c>
      <c r="J288" s="5" t="s">
        <v>8534</v>
      </c>
      <c r="K288" s="53"/>
      <c r="L288" s="51"/>
      <c r="M288" s="25" t="s">
        <v>8535</v>
      </c>
      <c r="N288" s="53"/>
      <c r="O288" s="53"/>
      <c r="P288" s="53"/>
      <c r="Q288" s="53"/>
      <c r="R288" s="53"/>
      <c r="S288" s="53"/>
      <c r="T288" s="53"/>
      <c r="U288" s="53"/>
      <c r="V288" s="53"/>
      <c r="W288" s="53"/>
      <c r="X288" s="53"/>
      <c r="Y288" s="53"/>
      <c r="Z288" s="53"/>
    </row>
    <row r="289" customFormat="false" ht="75" hidden="false" customHeight="true" outlineLevel="0" collapsed="false">
      <c r="A289" s="5" t="s">
        <v>8516</v>
      </c>
      <c r="B289" s="5" t="s">
        <v>8517</v>
      </c>
      <c r="C289" s="5"/>
      <c r="D289" s="5"/>
      <c r="E289" s="5"/>
      <c r="F289" s="8"/>
      <c r="G289" s="5"/>
      <c r="H289" s="59" t="s">
        <v>8536</v>
      </c>
      <c r="I289" s="49" t="s">
        <v>7490</v>
      </c>
      <c r="J289" s="5" t="s">
        <v>8537</v>
      </c>
      <c r="K289" s="53"/>
      <c r="L289" s="51"/>
      <c r="M289" s="25" t="s">
        <v>8538</v>
      </c>
      <c r="N289" s="53"/>
      <c r="O289" s="53"/>
      <c r="P289" s="53"/>
      <c r="Q289" s="53"/>
      <c r="R289" s="53"/>
      <c r="S289" s="53"/>
      <c r="T289" s="53"/>
      <c r="U289" s="53"/>
      <c r="V289" s="53"/>
      <c r="W289" s="53"/>
      <c r="X289" s="53"/>
      <c r="Y289" s="53"/>
      <c r="Z289" s="53"/>
    </row>
    <row r="290" customFormat="false" ht="75" hidden="false" customHeight="true" outlineLevel="0" collapsed="false">
      <c r="A290" s="5" t="s">
        <v>8516</v>
      </c>
      <c r="B290" s="5" t="s">
        <v>8517</v>
      </c>
      <c r="C290" s="5"/>
      <c r="D290" s="5"/>
      <c r="E290" s="5"/>
      <c r="F290" s="8"/>
      <c r="G290" s="5"/>
      <c r="H290" s="59" t="s">
        <v>8539</v>
      </c>
      <c r="I290" s="49" t="s">
        <v>7490</v>
      </c>
      <c r="J290" s="5" t="s">
        <v>8540</v>
      </c>
      <c r="K290" s="53"/>
      <c r="L290" s="51"/>
      <c r="M290" s="25" t="s">
        <v>8541</v>
      </c>
      <c r="N290" s="53"/>
      <c r="O290" s="53"/>
      <c r="P290" s="53"/>
      <c r="Q290" s="53"/>
      <c r="R290" s="53"/>
      <c r="S290" s="53"/>
      <c r="T290" s="53"/>
      <c r="U290" s="53"/>
      <c r="V290" s="53"/>
      <c r="W290" s="53"/>
      <c r="X290" s="53"/>
      <c r="Y290" s="53"/>
      <c r="Z290" s="53"/>
    </row>
    <row r="291" customFormat="false" ht="75" hidden="false" customHeight="true" outlineLevel="0" collapsed="false">
      <c r="A291" s="5" t="s">
        <v>8516</v>
      </c>
      <c r="B291" s="5" t="s">
        <v>8517</v>
      </c>
      <c r="C291" s="5"/>
      <c r="D291" s="5"/>
      <c r="E291" s="5"/>
      <c r="F291" s="8"/>
      <c r="G291" s="5"/>
      <c r="H291" s="59" t="s">
        <v>8542</v>
      </c>
      <c r="I291" s="49" t="s">
        <v>7490</v>
      </c>
      <c r="J291" s="5" t="s">
        <v>8543</v>
      </c>
      <c r="K291" s="53"/>
      <c r="L291" s="51"/>
      <c r="M291" s="25" t="s">
        <v>8544</v>
      </c>
      <c r="N291" s="53"/>
      <c r="O291" s="53"/>
      <c r="P291" s="53"/>
      <c r="Q291" s="53"/>
      <c r="R291" s="53"/>
      <c r="S291" s="53"/>
      <c r="T291" s="53"/>
      <c r="U291" s="53"/>
      <c r="V291" s="53"/>
      <c r="W291" s="53"/>
      <c r="X291" s="53"/>
      <c r="Y291" s="53"/>
      <c r="Z291" s="53"/>
    </row>
    <row r="292" customFormat="false" ht="75" hidden="false" customHeight="true" outlineLevel="0" collapsed="false">
      <c r="A292" s="5" t="s">
        <v>8516</v>
      </c>
      <c r="B292" s="5" t="s">
        <v>8517</v>
      </c>
      <c r="C292" s="5"/>
      <c r="D292" s="5"/>
      <c r="E292" s="5"/>
      <c r="F292" s="8"/>
      <c r="G292" s="5"/>
      <c r="H292" s="59" t="s">
        <v>8533</v>
      </c>
      <c r="I292" s="49" t="s">
        <v>7490</v>
      </c>
      <c r="J292" s="5" t="s">
        <v>8545</v>
      </c>
      <c r="K292" s="53"/>
      <c r="L292" s="51"/>
      <c r="M292" s="25" t="s">
        <v>8546</v>
      </c>
      <c r="N292" s="53"/>
      <c r="O292" s="53"/>
      <c r="P292" s="53"/>
      <c r="Q292" s="53"/>
      <c r="R292" s="53"/>
      <c r="S292" s="53"/>
      <c r="T292" s="53"/>
      <c r="U292" s="53"/>
      <c r="V292" s="53"/>
      <c r="W292" s="53"/>
      <c r="X292" s="53"/>
      <c r="Y292" s="53"/>
      <c r="Z292" s="53"/>
    </row>
    <row r="293" customFormat="false" ht="75" hidden="false" customHeight="true" outlineLevel="0" collapsed="false">
      <c r="A293" s="5" t="s">
        <v>8327</v>
      </c>
      <c r="B293" s="5" t="s">
        <v>8547</v>
      </c>
      <c r="C293" s="5"/>
      <c r="D293" s="5"/>
      <c r="E293" s="5"/>
      <c r="F293" s="8"/>
      <c r="G293" s="5"/>
      <c r="H293" s="25" t="s">
        <v>8548</v>
      </c>
      <c r="I293" s="49" t="s">
        <v>7490</v>
      </c>
      <c r="J293" s="5" t="s">
        <v>8549</v>
      </c>
      <c r="K293" s="53"/>
      <c r="L293" s="51" t="s">
        <v>8550</v>
      </c>
      <c r="M293" s="25" t="s">
        <v>8551</v>
      </c>
      <c r="N293" s="53"/>
      <c r="O293" s="53"/>
      <c r="P293" s="53"/>
      <c r="Q293" s="53"/>
      <c r="R293" s="53"/>
      <c r="S293" s="53"/>
      <c r="T293" s="53"/>
      <c r="U293" s="53"/>
      <c r="V293" s="53"/>
      <c r="W293" s="53"/>
      <c r="X293" s="53"/>
      <c r="Y293" s="53"/>
      <c r="Z293" s="53"/>
    </row>
    <row r="294" customFormat="false" ht="116.25" hidden="false" customHeight="true" outlineLevel="0" collapsed="false">
      <c r="A294" s="5" t="s">
        <v>8327</v>
      </c>
      <c r="B294" s="5" t="s">
        <v>8547</v>
      </c>
      <c r="C294" s="5"/>
      <c r="D294" s="5"/>
      <c r="E294" s="5"/>
      <c r="F294" s="8"/>
      <c r="G294" s="5"/>
      <c r="H294" s="8" t="s">
        <v>8552</v>
      </c>
      <c r="I294" s="49" t="s">
        <v>7490</v>
      </c>
      <c r="J294" s="5" t="s">
        <v>8553</v>
      </c>
      <c r="K294" s="53"/>
      <c r="L294" s="51"/>
      <c r="M294" s="25" t="s">
        <v>8554</v>
      </c>
      <c r="N294" s="53"/>
      <c r="O294" s="53"/>
      <c r="P294" s="53"/>
      <c r="Q294" s="53"/>
      <c r="R294" s="53"/>
      <c r="S294" s="53"/>
      <c r="T294" s="53"/>
      <c r="U294" s="53"/>
      <c r="V294" s="53"/>
      <c r="W294" s="53"/>
      <c r="X294" s="53"/>
      <c r="Y294" s="53"/>
      <c r="Z294" s="53"/>
    </row>
    <row r="295" customFormat="false" ht="116.25" hidden="false" customHeight="true" outlineLevel="0" collapsed="false">
      <c r="A295" s="5" t="s">
        <v>8327</v>
      </c>
      <c r="B295" s="5" t="s">
        <v>8547</v>
      </c>
      <c r="C295" s="5"/>
      <c r="D295" s="5"/>
      <c r="E295" s="5"/>
      <c r="F295" s="8"/>
      <c r="G295" s="5"/>
      <c r="H295" s="8" t="s">
        <v>8555</v>
      </c>
      <c r="I295" s="49" t="s">
        <v>7490</v>
      </c>
      <c r="J295" s="5" t="s">
        <v>8556</v>
      </c>
      <c r="K295" s="53"/>
      <c r="L295" s="51"/>
      <c r="M295" s="25" t="s">
        <v>8557</v>
      </c>
      <c r="N295" s="53"/>
      <c r="O295" s="53"/>
      <c r="P295" s="53"/>
      <c r="Q295" s="53"/>
      <c r="R295" s="53"/>
      <c r="S295" s="53"/>
      <c r="T295" s="53"/>
      <c r="U295" s="53"/>
      <c r="V295" s="53"/>
      <c r="W295" s="53"/>
      <c r="X295" s="53"/>
      <c r="Y295" s="53"/>
      <c r="Z295" s="53"/>
    </row>
    <row r="296" customFormat="false" ht="116.25" hidden="false" customHeight="true" outlineLevel="0" collapsed="false">
      <c r="A296" s="5" t="s">
        <v>8327</v>
      </c>
      <c r="B296" s="5" t="s">
        <v>8558</v>
      </c>
      <c r="C296" s="5"/>
      <c r="D296" s="5"/>
      <c r="E296" s="5"/>
      <c r="F296" s="8"/>
      <c r="G296" s="5"/>
      <c r="H296" s="55" t="s">
        <v>8559</v>
      </c>
      <c r="I296" s="49" t="s">
        <v>7490</v>
      </c>
      <c r="J296" s="5" t="s">
        <v>8560</v>
      </c>
      <c r="K296" s="53"/>
      <c r="L296" s="54" t="s">
        <v>8561</v>
      </c>
      <c r="M296" s="25" t="s">
        <v>8562</v>
      </c>
      <c r="N296" s="53"/>
      <c r="O296" s="53"/>
      <c r="P296" s="53"/>
      <c r="Q296" s="53"/>
      <c r="R296" s="53"/>
      <c r="S296" s="53"/>
      <c r="T296" s="53"/>
      <c r="U296" s="53"/>
      <c r="V296" s="53"/>
      <c r="W296" s="53"/>
      <c r="X296" s="53"/>
      <c r="Y296" s="53"/>
      <c r="Z296" s="53"/>
    </row>
    <row r="297" customFormat="false" ht="15.75" hidden="false" customHeight="false" outlineLevel="0" collapsed="false">
      <c r="A297" s="5" t="s">
        <v>8563</v>
      </c>
      <c r="B297" s="5" t="s">
        <v>8564</v>
      </c>
      <c r="C297" s="5"/>
      <c r="D297" s="5"/>
      <c r="E297" s="5"/>
      <c r="F297" s="8"/>
      <c r="G297" s="40" t="s">
        <v>8565</v>
      </c>
      <c r="H297" s="8" t="s">
        <v>8566</v>
      </c>
      <c r="I297" s="49" t="s">
        <v>7490</v>
      </c>
      <c r="J297" s="5" t="s">
        <v>8567</v>
      </c>
      <c r="K297" s="53"/>
      <c r="L297" s="51"/>
      <c r="M297" s="25" t="s">
        <v>8568</v>
      </c>
      <c r="N297" s="53"/>
      <c r="O297" s="53"/>
      <c r="P297" s="53"/>
      <c r="Q297" s="53"/>
      <c r="R297" s="53"/>
      <c r="S297" s="53"/>
      <c r="T297" s="53"/>
      <c r="U297" s="53"/>
      <c r="V297" s="53"/>
      <c r="W297" s="53"/>
      <c r="X297" s="53"/>
      <c r="Y297" s="53"/>
      <c r="Z297" s="53"/>
    </row>
    <row r="298" customFormat="false" ht="75" hidden="false" customHeight="true" outlineLevel="0" collapsed="false">
      <c r="A298" s="5" t="s">
        <v>8569</v>
      </c>
      <c r="B298" s="5" t="s">
        <v>8570</v>
      </c>
      <c r="C298" s="5"/>
      <c r="D298" s="5"/>
      <c r="E298" s="5"/>
      <c r="F298" s="8"/>
      <c r="G298" s="5" t="s">
        <v>8571</v>
      </c>
      <c r="H298" s="8" t="s">
        <v>8572</v>
      </c>
      <c r="I298" s="49" t="s">
        <v>7490</v>
      </c>
      <c r="J298" s="5" t="s">
        <v>8573</v>
      </c>
      <c r="K298" s="53"/>
      <c r="L298" s="51" t="s">
        <v>8574</v>
      </c>
      <c r="M298" s="25" t="s">
        <v>8575</v>
      </c>
      <c r="N298" s="53"/>
      <c r="O298" s="53"/>
      <c r="P298" s="53"/>
      <c r="Q298" s="53"/>
      <c r="R298" s="53"/>
      <c r="S298" s="53"/>
      <c r="T298" s="53"/>
      <c r="U298" s="53"/>
      <c r="V298" s="53"/>
      <c r="W298" s="53"/>
      <c r="X298" s="53"/>
      <c r="Y298" s="53"/>
      <c r="Z298" s="53"/>
    </row>
    <row r="299" customFormat="false" ht="75" hidden="false" customHeight="true" outlineLevel="0" collapsed="false">
      <c r="A299" s="5" t="s">
        <v>8569</v>
      </c>
      <c r="B299" s="5" t="s">
        <v>8570</v>
      </c>
      <c r="C299" s="5"/>
      <c r="D299" s="5"/>
      <c r="E299" s="5"/>
      <c r="F299" s="8"/>
      <c r="G299" s="5"/>
      <c r="H299" s="8" t="s">
        <v>8576</v>
      </c>
      <c r="I299" s="49" t="s">
        <v>7490</v>
      </c>
      <c r="J299" s="5" t="s">
        <v>8577</v>
      </c>
      <c r="K299" s="53"/>
      <c r="L299" s="51"/>
      <c r="M299" s="52" t="s">
        <v>8578</v>
      </c>
      <c r="N299" s="53"/>
      <c r="O299" s="53"/>
      <c r="P299" s="53"/>
      <c r="Q299" s="53"/>
      <c r="R299" s="53"/>
      <c r="S299" s="53"/>
      <c r="T299" s="53"/>
      <c r="U299" s="53"/>
      <c r="V299" s="53"/>
      <c r="W299" s="53"/>
      <c r="X299" s="53"/>
      <c r="Y299" s="53"/>
      <c r="Z299" s="53"/>
    </row>
    <row r="300" customFormat="false" ht="75" hidden="false" customHeight="true" outlineLevel="0" collapsed="false">
      <c r="A300" s="5" t="s">
        <v>8569</v>
      </c>
      <c r="B300" s="5" t="s">
        <v>8570</v>
      </c>
      <c r="C300" s="5"/>
      <c r="D300" s="5"/>
      <c r="E300" s="5"/>
      <c r="F300" s="8"/>
      <c r="G300" s="5"/>
      <c r="H300" s="8" t="s">
        <v>8579</v>
      </c>
      <c r="I300" s="49" t="s">
        <v>7490</v>
      </c>
      <c r="J300" s="5" t="s">
        <v>8580</v>
      </c>
      <c r="K300" s="53"/>
      <c r="L300" s="51"/>
      <c r="M300" s="52" t="s">
        <v>8581</v>
      </c>
      <c r="N300" s="53"/>
      <c r="O300" s="53"/>
      <c r="P300" s="53"/>
      <c r="Q300" s="53"/>
      <c r="R300" s="53"/>
      <c r="S300" s="53"/>
      <c r="T300" s="53"/>
      <c r="U300" s="53"/>
      <c r="V300" s="53"/>
      <c r="W300" s="53"/>
      <c r="X300" s="53"/>
      <c r="Y300" s="53"/>
      <c r="Z300" s="53"/>
    </row>
    <row r="301" customFormat="false" ht="75" hidden="false" customHeight="true" outlineLevel="0" collapsed="false">
      <c r="A301" s="5" t="s">
        <v>8569</v>
      </c>
      <c r="B301" s="5" t="s">
        <v>8570</v>
      </c>
      <c r="C301" s="5"/>
      <c r="D301" s="5"/>
      <c r="E301" s="5"/>
      <c r="F301" s="8"/>
      <c r="G301" s="5"/>
      <c r="H301" s="8" t="s">
        <v>8582</v>
      </c>
      <c r="I301" s="49" t="s">
        <v>7490</v>
      </c>
      <c r="J301" s="5" t="s">
        <v>8583</v>
      </c>
      <c r="K301" s="53"/>
      <c r="L301" s="51"/>
      <c r="M301" s="52" t="s">
        <v>8584</v>
      </c>
      <c r="N301" s="53"/>
      <c r="O301" s="53"/>
      <c r="P301" s="53"/>
      <c r="Q301" s="53"/>
      <c r="R301" s="53"/>
      <c r="S301" s="53"/>
      <c r="T301" s="53"/>
      <c r="U301" s="53"/>
      <c r="V301" s="53"/>
      <c r="W301" s="53"/>
      <c r="X301" s="53"/>
      <c r="Y301" s="53"/>
      <c r="Z301" s="53"/>
    </row>
    <row r="302" customFormat="false" ht="75" hidden="false" customHeight="true" outlineLevel="0" collapsed="false">
      <c r="A302" s="5" t="s">
        <v>8569</v>
      </c>
      <c r="B302" s="5" t="s">
        <v>8570</v>
      </c>
      <c r="C302" s="5"/>
      <c r="D302" s="5"/>
      <c r="E302" s="5"/>
      <c r="F302" s="8"/>
      <c r="G302" s="5"/>
      <c r="H302" s="8" t="s">
        <v>8585</v>
      </c>
      <c r="I302" s="49" t="s">
        <v>7490</v>
      </c>
      <c r="J302" s="5" t="s">
        <v>8586</v>
      </c>
      <c r="K302" s="53"/>
      <c r="L302" s="51"/>
      <c r="M302" s="52" t="s">
        <v>8587</v>
      </c>
      <c r="N302" s="53"/>
      <c r="O302" s="53"/>
      <c r="P302" s="53"/>
      <c r="Q302" s="53"/>
      <c r="R302" s="53"/>
      <c r="S302" s="53"/>
      <c r="T302" s="53"/>
      <c r="U302" s="53"/>
      <c r="V302" s="53"/>
      <c r="W302" s="53"/>
      <c r="X302" s="53"/>
      <c r="Y302" s="53"/>
      <c r="Z302" s="53"/>
    </row>
    <row r="303" customFormat="false" ht="75" hidden="false" customHeight="true" outlineLevel="0" collapsed="false">
      <c r="A303" s="5" t="s">
        <v>8569</v>
      </c>
      <c r="B303" s="5" t="s">
        <v>8570</v>
      </c>
      <c r="C303" s="5"/>
      <c r="D303" s="5"/>
      <c r="E303" s="5"/>
      <c r="F303" s="8"/>
      <c r="G303" s="5"/>
      <c r="H303" s="8" t="s">
        <v>8588</v>
      </c>
      <c r="I303" s="49" t="s">
        <v>7490</v>
      </c>
      <c r="J303" s="5" t="s">
        <v>8589</v>
      </c>
      <c r="K303" s="53"/>
      <c r="L303" s="51"/>
      <c r="M303" s="52" t="s">
        <v>8590</v>
      </c>
      <c r="N303" s="53"/>
      <c r="O303" s="53"/>
      <c r="P303" s="53"/>
      <c r="Q303" s="53"/>
      <c r="R303" s="53"/>
      <c r="S303" s="53"/>
      <c r="T303" s="53"/>
      <c r="U303" s="53"/>
      <c r="V303" s="53"/>
      <c r="W303" s="53"/>
      <c r="X303" s="53"/>
      <c r="Y303" s="53"/>
      <c r="Z303" s="53"/>
    </row>
    <row r="304" customFormat="false" ht="75" hidden="false" customHeight="true" outlineLevel="0" collapsed="false">
      <c r="A304" s="5" t="s">
        <v>8591</v>
      </c>
      <c r="B304" s="5" t="s">
        <v>8592</v>
      </c>
      <c r="C304" s="5"/>
      <c r="D304" s="5"/>
      <c r="E304" s="5"/>
      <c r="F304" s="8"/>
      <c r="G304" s="5" t="s">
        <v>8593</v>
      </c>
      <c r="H304" s="8" t="s">
        <v>8594</v>
      </c>
      <c r="I304" s="49" t="s">
        <v>7490</v>
      </c>
      <c r="J304" s="5" t="s">
        <v>8595</v>
      </c>
      <c r="K304" s="53"/>
      <c r="L304" s="51" t="s">
        <v>8596</v>
      </c>
      <c r="M304" s="52" t="s">
        <v>8597</v>
      </c>
      <c r="N304" s="53"/>
      <c r="O304" s="53"/>
      <c r="P304" s="53"/>
      <c r="Q304" s="53"/>
      <c r="R304" s="53"/>
      <c r="S304" s="53"/>
      <c r="T304" s="53"/>
      <c r="U304" s="53"/>
      <c r="V304" s="53"/>
      <c r="W304" s="53"/>
      <c r="X304" s="53"/>
      <c r="Y304" s="53"/>
      <c r="Z304" s="53"/>
    </row>
    <row r="305" customFormat="false" ht="75" hidden="false" customHeight="true" outlineLevel="0" collapsed="false">
      <c r="A305" s="5" t="s">
        <v>8591</v>
      </c>
      <c r="B305" s="5" t="s">
        <v>8592</v>
      </c>
      <c r="C305" s="5"/>
      <c r="D305" s="5"/>
      <c r="E305" s="5"/>
      <c r="F305" s="8"/>
      <c r="G305" s="5"/>
      <c r="H305" s="8" t="s">
        <v>8598</v>
      </c>
      <c r="I305" s="49" t="s">
        <v>7490</v>
      </c>
      <c r="J305" s="5" t="s">
        <v>8599</v>
      </c>
      <c r="K305" s="53"/>
      <c r="L305" s="51"/>
      <c r="M305" s="52" t="s">
        <v>8600</v>
      </c>
      <c r="N305" s="53"/>
      <c r="O305" s="53"/>
      <c r="P305" s="53"/>
      <c r="Q305" s="53"/>
      <c r="R305" s="53"/>
      <c r="S305" s="53"/>
      <c r="T305" s="53"/>
      <c r="U305" s="53"/>
      <c r="V305" s="53"/>
      <c r="W305" s="53"/>
      <c r="X305" s="53"/>
      <c r="Y305" s="53"/>
      <c r="Z305" s="53"/>
    </row>
    <row r="306" customFormat="false" ht="75" hidden="false" customHeight="true" outlineLevel="0" collapsed="false">
      <c r="A306" s="5" t="s">
        <v>8591</v>
      </c>
      <c r="B306" s="5" t="s">
        <v>8592</v>
      </c>
      <c r="C306" s="5"/>
      <c r="D306" s="5"/>
      <c r="E306" s="5"/>
      <c r="F306" s="8"/>
      <c r="G306" s="5"/>
      <c r="H306" s="8" t="s">
        <v>8601</v>
      </c>
      <c r="I306" s="49" t="s">
        <v>7490</v>
      </c>
      <c r="J306" s="5" t="s">
        <v>8602</v>
      </c>
      <c r="K306" s="53"/>
      <c r="L306" s="51"/>
      <c r="M306" s="52" t="s">
        <v>8603</v>
      </c>
      <c r="N306" s="53"/>
      <c r="O306" s="53"/>
      <c r="P306" s="53"/>
      <c r="Q306" s="53"/>
      <c r="R306" s="53"/>
      <c r="S306" s="53"/>
      <c r="T306" s="53"/>
      <c r="U306" s="53"/>
      <c r="V306" s="53"/>
      <c r="W306" s="53"/>
      <c r="X306" s="53"/>
      <c r="Y306" s="53"/>
      <c r="Z306" s="53"/>
    </row>
    <row r="307" customFormat="false" ht="75" hidden="false" customHeight="true" outlineLevel="0" collapsed="false">
      <c r="A307" s="5" t="s">
        <v>8591</v>
      </c>
      <c r="B307" s="5" t="s">
        <v>8604</v>
      </c>
      <c r="C307" s="5"/>
      <c r="D307" s="5"/>
      <c r="E307" s="5"/>
      <c r="F307" s="8"/>
      <c r="G307" s="5" t="s">
        <v>8605</v>
      </c>
      <c r="H307" s="8" t="s">
        <v>8606</v>
      </c>
      <c r="I307" s="49" t="s">
        <v>7490</v>
      </c>
      <c r="J307" s="5" t="s">
        <v>8607</v>
      </c>
      <c r="K307" s="53"/>
      <c r="L307" s="51" t="s">
        <v>8608</v>
      </c>
      <c r="M307" s="52" t="s">
        <v>8609</v>
      </c>
      <c r="N307" s="53"/>
      <c r="O307" s="53"/>
      <c r="P307" s="53"/>
      <c r="Q307" s="53"/>
      <c r="R307" s="53"/>
      <c r="S307" s="53"/>
      <c r="T307" s="53"/>
      <c r="U307" s="53"/>
      <c r="V307" s="53"/>
      <c r="W307" s="53"/>
      <c r="X307" s="53"/>
      <c r="Y307" s="53"/>
      <c r="Z307" s="53"/>
    </row>
    <row r="308" customFormat="false" ht="75" hidden="false" customHeight="true" outlineLevel="0" collapsed="false">
      <c r="A308" s="5" t="s">
        <v>8591</v>
      </c>
      <c r="B308" s="5" t="s">
        <v>8604</v>
      </c>
      <c r="C308" s="5"/>
      <c r="D308" s="5"/>
      <c r="E308" s="5"/>
      <c r="F308" s="8"/>
      <c r="G308" s="5" t="s">
        <v>8605</v>
      </c>
      <c r="H308" s="8" t="s">
        <v>8610</v>
      </c>
      <c r="I308" s="49" t="s">
        <v>7490</v>
      </c>
      <c r="J308" s="5" t="s">
        <v>8611</v>
      </c>
      <c r="K308" s="53"/>
      <c r="L308" s="51"/>
      <c r="M308" s="52" t="s">
        <v>8612</v>
      </c>
      <c r="N308" s="53"/>
      <c r="O308" s="53"/>
      <c r="P308" s="53"/>
      <c r="Q308" s="53"/>
      <c r="R308" s="53"/>
      <c r="S308" s="53"/>
      <c r="T308" s="53"/>
      <c r="U308" s="53"/>
      <c r="V308" s="53"/>
      <c r="W308" s="53"/>
      <c r="X308" s="53"/>
      <c r="Y308" s="53"/>
      <c r="Z308" s="53"/>
    </row>
    <row r="309" customFormat="false" ht="75" hidden="false" customHeight="true" outlineLevel="0" collapsed="false">
      <c r="A309" s="5" t="s">
        <v>8591</v>
      </c>
      <c r="B309" s="5" t="s">
        <v>8604</v>
      </c>
      <c r="C309" s="5"/>
      <c r="D309" s="5"/>
      <c r="E309" s="5"/>
      <c r="F309" s="8"/>
      <c r="G309" s="5" t="s">
        <v>8605</v>
      </c>
      <c r="H309" s="8" t="s">
        <v>8613</v>
      </c>
      <c r="I309" s="49" t="s">
        <v>7490</v>
      </c>
      <c r="J309" s="5" t="s">
        <v>8614</v>
      </c>
      <c r="K309" s="53"/>
      <c r="L309" s="51"/>
      <c r="M309" s="52" t="s">
        <v>8615</v>
      </c>
      <c r="N309" s="53"/>
      <c r="O309" s="53"/>
      <c r="P309" s="53"/>
      <c r="Q309" s="53"/>
      <c r="R309" s="53"/>
      <c r="S309" s="53"/>
      <c r="T309" s="53"/>
      <c r="U309" s="53"/>
      <c r="V309" s="53"/>
      <c r="W309" s="53"/>
      <c r="X309" s="53"/>
      <c r="Y309" s="53"/>
      <c r="Z309" s="53"/>
    </row>
    <row r="310" customFormat="false" ht="75" hidden="false" customHeight="true" outlineLevel="0" collapsed="false">
      <c r="A310" s="5" t="s">
        <v>8591</v>
      </c>
      <c r="B310" s="5" t="s">
        <v>8616</v>
      </c>
      <c r="C310" s="5"/>
      <c r="D310" s="5"/>
      <c r="E310" s="5"/>
      <c r="F310" s="8"/>
      <c r="G310" s="5" t="s">
        <v>8617</v>
      </c>
      <c r="H310" s="8" t="s">
        <v>8618</v>
      </c>
      <c r="I310" s="49" t="s">
        <v>7490</v>
      </c>
      <c r="J310" s="5" t="s">
        <v>8619</v>
      </c>
      <c r="K310" s="53"/>
      <c r="L310" s="51" t="s">
        <v>8620</v>
      </c>
      <c r="M310" s="52" t="s">
        <v>8621</v>
      </c>
      <c r="N310" s="53"/>
      <c r="O310" s="53"/>
      <c r="P310" s="53"/>
      <c r="Q310" s="53"/>
      <c r="R310" s="53"/>
      <c r="S310" s="53"/>
      <c r="T310" s="53"/>
      <c r="U310" s="53"/>
      <c r="V310" s="53"/>
      <c r="W310" s="53"/>
      <c r="X310" s="53"/>
      <c r="Y310" s="53"/>
      <c r="Z310" s="53"/>
    </row>
    <row r="311" customFormat="false" ht="75" hidden="false" customHeight="true" outlineLevel="0" collapsed="false">
      <c r="A311" s="5" t="s">
        <v>8591</v>
      </c>
      <c r="B311" s="5" t="s">
        <v>8616</v>
      </c>
      <c r="C311" s="5"/>
      <c r="D311" s="5"/>
      <c r="E311" s="5"/>
      <c r="F311" s="8"/>
      <c r="G311" s="40" t="s">
        <v>8622</v>
      </c>
      <c r="H311" s="8" t="s">
        <v>8623</v>
      </c>
      <c r="I311" s="49" t="s">
        <v>7490</v>
      </c>
      <c r="J311" s="5" t="s">
        <v>8624</v>
      </c>
      <c r="K311" s="53"/>
      <c r="L311" s="51"/>
      <c r="M311" s="52" t="s">
        <v>8625</v>
      </c>
      <c r="N311" s="53"/>
      <c r="O311" s="53"/>
      <c r="P311" s="53"/>
      <c r="Q311" s="53"/>
      <c r="R311" s="53"/>
      <c r="S311" s="53"/>
      <c r="T311" s="53"/>
      <c r="U311" s="53"/>
      <c r="V311" s="53"/>
      <c r="W311" s="53"/>
      <c r="X311" s="53"/>
      <c r="Y311" s="53"/>
      <c r="Z311" s="53"/>
    </row>
    <row r="312" customFormat="false" ht="75" hidden="false" customHeight="true" outlineLevel="0" collapsed="false">
      <c r="A312" s="5" t="s">
        <v>8591</v>
      </c>
      <c r="B312" s="5" t="s">
        <v>8616</v>
      </c>
      <c r="C312" s="5"/>
      <c r="D312" s="5"/>
      <c r="E312" s="5"/>
      <c r="F312" s="8"/>
      <c r="G312" s="5"/>
      <c r="H312" s="8" t="s">
        <v>8626</v>
      </c>
      <c r="I312" s="49" t="s">
        <v>7490</v>
      </c>
      <c r="J312" s="5" t="s">
        <v>8627</v>
      </c>
      <c r="K312" s="53"/>
      <c r="L312" s="51"/>
      <c r="M312" s="52" t="s">
        <v>8628</v>
      </c>
      <c r="N312" s="53"/>
      <c r="O312" s="53"/>
      <c r="P312" s="53"/>
      <c r="Q312" s="53"/>
      <c r="R312" s="53"/>
      <c r="S312" s="53"/>
      <c r="T312" s="53"/>
      <c r="U312" s="53"/>
      <c r="V312" s="53"/>
      <c r="W312" s="53"/>
      <c r="X312" s="53"/>
      <c r="Y312" s="53"/>
      <c r="Z312" s="53"/>
    </row>
    <row r="313" customFormat="false" ht="75" hidden="false" customHeight="true" outlineLevel="0" collapsed="false">
      <c r="A313" s="5" t="s">
        <v>8591</v>
      </c>
      <c r="B313" s="5" t="s">
        <v>8616</v>
      </c>
      <c r="C313" s="5"/>
      <c r="D313" s="5"/>
      <c r="E313" s="5"/>
      <c r="F313" s="8"/>
      <c r="G313" s="40" t="s">
        <v>8629</v>
      </c>
      <c r="H313" s="8" t="s">
        <v>8630</v>
      </c>
      <c r="I313" s="49" t="s">
        <v>7490</v>
      </c>
      <c r="J313" s="5" t="s">
        <v>8631</v>
      </c>
      <c r="K313" s="53"/>
      <c r="L313" s="51"/>
      <c r="M313" s="52" t="s">
        <v>8632</v>
      </c>
      <c r="N313" s="53"/>
      <c r="O313" s="53"/>
      <c r="P313" s="53"/>
      <c r="Q313" s="53"/>
      <c r="R313" s="53"/>
      <c r="S313" s="53"/>
      <c r="T313" s="53"/>
      <c r="U313" s="53"/>
      <c r="V313" s="53"/>
      <c r="W313" s="53"/>
      <c r="X313" s="53"/>
      <c r="Y313" s="53"/>
      <c r="Z313" s="53"/>
    </row>
    <row r="314" customFormat="false" ht="75" hidden="false" customHeight="true" outlineLevel="0" collapsed="false">
      <c r="A314" s="5" t="s">
        <v>8591</v>
      </c>
      <c r="B314" s="5" t="s">
        <v>8616</v>
      </c>
      <c r="C314" s="5"/>
      <c r="D314" s="5"/>
      <c r="E314" s="5"/>
      <c r="F314" s="8"/>
      <c r="G314" s="5"/>
      <c r="H314" s="8" t="s">
        <v>8633</v>
      </c>
      <c r="I314" s="49" t="s">
        <v>7490</v>
      </c>
      <c r="J314" s="5" t="s">
        <v>8634</v>
      </c>
      <c r="K314" s="53"/>
      <c r="L314" s="51"/>
      <c r="M314" s="52" t="s">
        <v>8635</v>
      </c>
      <c r="N314" s="53"/>
      <c r="O314" s="53"/>
      <c r="P314" s="53"/>
      <c r="Q314" s="53"/>
      <c r="R314" s="53"/>
      <c r="S314" s="53"/>
      <c r="T314" s="53"/>
      <c r="U314" s="53"/>
      <c r="V314" s="53"/>
      <c r="W314" s="53"/>
      <c r="X314" s="53"/>
      <c r="Y314" s="53"/>
      <c r="Z314" s="53"/>
    </row>
    <row r="315" customFormat="false" ht="75" hidden="false" customHeight="true" outlineLevel="0" collapsed="false">
      <c r="A315" s="5" t="s">
        <v>8591</v>
      </c>
      <c r="B315" s="5" t="s">
        <v>8616</v>
      </c>
      <c r="C315" s="5"/>
      <c r="D315" s="5"/>
      <c r="E315" s="5"/>
      <c r="F315" s="8"/>
      <c r="G315" s="40" t="s">
        <v>8636</v>
      </c>
      <c r="H315" s="8" t="s">
        <v>8637</v>
      </c>
      <c r="I315" s="49" t="s">
        <v>7490</v>
      </c>
      <c r="J315" s="5" t="s">
        <v>8638</v>
      </c>
      <c r="K315" s="53"/>
      <c r="L315" s="51"/>
      <c r="M315" s="52" t="s">
        <v>8639</v>
      </c>
      <c r="N315" s="53"/>
      <c r="O315" s="53"/>
      <c r="P315" s="53"/>
      <c r="Q315" s="53"/>
      <c r="R315" s="53"/>
      <c r="S315" s="53"/>
      <c r="T315" s="53"/>
      <c r="U315" s="53"/>
      <c r="V315" s="53"/>
      <c r="W315" s="53"/>
      <c r="X315" s="53"/>
      <c r="Y315" s="53"/>
      <c r="Z315" s="53"/>
    </row>
    <row r="316" customFormat="false" ht="75" hidden="false" customHeight="true" outlineLevel="0" collapsed="false">
      <c r="A316" s="5" t="s">
        <v>8640</v>
      </c>
      <c r="B316" s="5" t="s">
        <v>8641</v>
      </c>
      <c r="C316" s="5"/>
      <c r="D316" s="5"/>
      <c r="E316" s="5"/>
      <c r="F316" s="8"/>
      <c r="G316" s="5"/>
      <c r="H316" s="8" t="s">
        <v>8642</v>
      </c>
      <c r="I316" s="49" t="s">
        <v>7490</v>
      </c>
      <c r="J316" s="5" t="s">
        <v>8643</v>
      </c>
      <c r="K316" s="53"/>
      <c r="L316" s="51"/>
      <c r="M316" s="25" t="s">
        <v>8644</v>
      </c>
      <c r="N316" s="53"/>
      <c r="O316" s="53"/>
      <c r="P316" s="53"/>
      <c r="Q316" s="53"/>
      <c r="R316" s="53"/>
      <c r="S316" s="53"/>
      <c r="T316" s="53"/>
      <c r="U316" s="53"/>
      <c r="V316" s="53"/>
      <c r="W316" s="53"/>
      <c r="X316" s="53"/>
      <c r="Y316" s="53"/>
      <c r="Z316" s="53"/>
    </row>
    <row r="317" customFormat="false" ht="111.75" hidden="false" customHeight="true" outlineLevel="0" collapsed="false">
      <c r="A317" s="5" t="s">
        <v>8640</v>
      </c>
      <c r="B317" s="5" t="s">
        <v>8641</v>
      </c>
      <c r="C317" s="5"/>
      <c r="D317" s="5"/>
      <c r="E317" s="5"/>
      <c r="F317" s="8"/>
      <c r="G317" s="5"/>
      <c r="H317" s="8" t="s">
        <v>8645</v>
      </c>
      <c r="I317" s="49" t="s">
        <v>7490</v>
      </c>
      <c r="J317" s="5" t="s">
        <v>8646</v>
      </c>
      <c r="K317" s="53"/>
      <c r="L317" s="51"/>
      <c r="M317" s="25" t="s">
        <v>8647</v>
      </c>
      <c r="N317" s="53"/>
      <c r="O317" s="53"/>
      <c r="P317" s="53"/>
      <c r="Q317" s="53"/>
      <c r="R317" s="53"/>
      <c r="S317" s="53"/>
      <c r="T317" s="53"/>
      <c r="U317" s="53"/>
      <c r="V317" s="53"/>
      <c r="W317" s="53"/>
      <c r="X317" s="53"/>
      <c r="Y317" s="53"/>
      <c r="Z317" s="53"/>
    </row>
    <row r="318" customFormat="false" ht="111.75" hidden="false" customHeight="true" outlineLevel="0" collapsed="false">
      <c r="A318" s="5" t="s">
        <v>8640</v>
      </c>
      <c r="B318" s="5" t="s">
        <v>8641</v>
      </c>
      <c r="C318" s="5"/>
      <c r="D318" s="5"/>
      <c r="E318" s="5"/>
      <c r="F318" s="8"/>
      <c r="G318" s="5"/>
      <c r="H318" s="8" t="s">
        <v>8648</v>
      </c>
      <c r="I318" s="49" t="s">
        <v>7490</v>
      </c>
      <c r="J318" s="5" t="s">
        <v>8649</v>
      </c>
      <c r="K318" s="53"/>
      <c r="L318" s="51"/>
      <c r="M318" s="25" t="s">
        <v>8650</v>
      </c>
      <c r="N318" s="53"/>
      <c r="O318" s="53"/>
      <c r="P318" s="53"/>
      <c r="Q318" s="53"/>
      <c r="R318" s="53"/>
      <c r="S318" s="53"/>
      <c r="T318" s="53"/>
      <c r="U318" s="53"/>
      <c r="V318" s="53"/>
      <c r="W318" s="53"/>
      <c r="X318" s="53"/>
      <c r="Y318" s="53"/>
      <c r="Z318" s="53"/>
    </row>
    <row r="319" customFormat="false" ht="111.75" hidden="false" customHeight="true" outlineLevel="0" collapsed="false">
      <c r="A319" s="5" t="s">
        <v>8640</v>
      </c>
      <c r="B319" s="5" t="s">
        <v>8641</v>
      </c>
      <c r="C319" s="5"/>
      <c r="D319" s="5"/>
      <c r="E319" s="5"/>
      <c r="F319" s="8"/>
      <c r="G319" s="5"/>
      <c r="H319" s="8" t="s">
        <v>8651</v>
      </c>
      <c r="I319" s="49" t="s">
        <v>7490</v>
      </c>
      <c r="J319" s="5" t="s">
        <v>8652</v>
      </c>
      <c r="K319" s="53"/>
      <c r="L319" s="51"/>
      <c r="M319" s="25" t="s">
        <v>8653</v>
      </c>
      <c r="N319" s="53"/>
      <c r="O319" s="53"/>
      <c r="P319" s="53"/>
      <c r="Q319" s="53"/>
      <c r="R319" s="53"/>
      <c r="S319" s="53"/>
      <c r="T319" s="53"/>
      <c r="U319" s="53"/>
      <c r="V319" s="53"/>
      <c r="W319" s="53"/>
      <c r="X319" s="53"/>
      <c r="Y319" s="53"/>
      <c r="Z319" s="53"/>
    </row>
    <row r="320" customFormat="false" ht="111.75" hidden="false" customHeight="true" outlineLevel="0" collapsed="false">
      <c r="A320" s="5" t="s">
        <v>8640</v>
      </c>
      <c r="B320" s="5" t="s">
        <v>8641</v>
      </c>
      <c r="C320" s="5"/>
      <c r="D320" s="5"/>
      <c r="E320" s="5"/>
      <c r="F320" s="8"/>
      <c r="G320" s="5"/>
      <c r="H320" s="8" t="s">
        <v>8654</v>
      </c>
      <c r="I320" s="49" t="s">
        <v>7490</v>
      </c>
      <c r="J320" s="5" t="s">
        <v>8655</v>
      </c>
      <c r="K320" s="53"/>
      <c r="L320" s="51"/>
      <c r="M320" s="25" t="s">
        <v>8656</v>
      </c>
      <c r="N320" s="53"/>
      <c r="O320" s="53"/>
      <c r="P320" s="53"/>
      <c r="Q320" s="53"/>
      <c r="R320" s="53"/>
      <c r="S320" s="53"/>
      <c r="T320" s="53"/>
      <c r="U320" s="53"/>
      <c r="V320" s="53"/>
      <c r="W320" s="53"/>
      <c r="X320" s="53"/>
      <c r="Y320" s="53"/>
      <c r="Z320" s="53"/>
    </row>
    <row r="321" customFormat="false" ht="111.75" hidden="false" customHeight="true" outlineLevel="0" collapsed="false">
      <c r="A321" s="5" t="s">
        <v>8640</v>
      </c>
      <c r="B321" s="5" t="s">
        <v>8657</v>
      </c>
      <c r="C321" s="5"/>
      <c r="D321" s="5"/>
      <c r="E321" s="5"/>
      <c r="F321" s="8"/>
      <c r="G321" s="5" t="s">
        <v>8658</v>
      </c>
      <c r="H321" s="8" t="s">
        <v>8659</v>
      </c>
      <c r="I321" s="49" t="s">
        <v>7490</v>
      </c>
      <c r="J321" s="5" t="s">
        <v>8660</v>
      </c>
      <c r="K321" s="53"/>
      <c r="L321" s="51" t="s">
        <v>8661</v>
      </c>
      <c r="M321" s="25" t="s">
        <v>8662</v>
      </c>
      <c r="N321" s="53"/>
      <c r="O321" s="53"/>
      <c r="P321" s="53"/>
      <c r="Q321" s="53"/>
      <c r="R321" s="53"/>
      <c r="S321" s="53"/>
      <c r="T321" s="53"/>
      <c r="U321" s="53"/>
      <c r="V321" s="53"/>
      <c r="W321" s="53"/>
      <c r="X321" s="53"/>
      <c r="Y321" s="53"/>
      <c r="Z321" s="53"/>
    </row>
    <row r="322" customFormat="false" ht="111.75" hidden="false" customHeight="true" outlineLevel="0" collapsed="false">
      <c r="A322" s="5" t="s">
        <v>8640</v>
      </c>
      <c r="B322" s="5" t="s">
        <v>8657</v>
      </c>
      <c r="C322" s="5"/>
      <c r="D322" s="5"/>
      <c r="E322" s="5"/>
      <c r="F322" s="8"/>
      <c r="G322" s="5"/>
      <c r="H322" s="8" t="s">
        <v>8663</v>
      </c>
      <c r="I322" s="49" t="s">
        <v>7490</v>
      </c>
      <c r="J322" s="5" t="s">
        <v>8664</v>
      </c>
      <c r="K322" s="53"/>
      <c r="L322" s="51"/>
      <c r="M322" s="25" t="s">
        <v>8665</v>
      </c>
      <c r="N322" s="53"/>
      <c r="O322" s="53"/>
      <c r="P322" s="53"/>
      <c r="Q322" s="53"/>
      <c r="R322" s="53"/>
      <c r="S322" s="53"/>
      <c r="T322" s="53"/>
      <c r="U322" s="53"/>
      <c r="V322" s="53"/>
      <c r="W322" s="53"/>
      <c r="X322" s="53"/>
      <c r="Y322" s="53"/>
      <c r="Z322" s="53"/>
    </row>
    <row r="323" customFormat="false" ht="111.75" hidden="false" customHeight="true" outlineLevel="0" collapsed="false">
      <c r="A323" s="5" t="s">
        <v>8640</v>
      </c>
      <c r="B323" s="5" t="s">
        <v>8657</v>
      </c>
      <c r="C323" s="5"/>
      <c r="D323" s="5"/>
      <c r="E323" s="5"/>
      <c r="F323" s="8"/>
      <c r="G323" s="5"/>
      <c r="H323" s="8" t="s">
        <v>8666</v>
      </c>
      <c r="I323" s="49" t="s">
        <v>7490</v>
      </c>
      <c r="J323" s="5" t="s">
        <v>8667</v>
      </c>
      <c r="K323" s="53"/>
      <c r="L323" s="51"/>
      <c r="M323" s="25" t="s">
        <v>8668</v>
      </c>
      <c r="N323" s="53"/>
      <c r="O323" s="53"/>
      <c r="P323" s="53"/>
      <c r="Q323" s="53"/>
      <c r="R323" s="53"/>
      <c r="S323" s="53"/>
      <c r="T323" s="53"/>
      <c r="U323" s="53"/>
      <c r="V323" s="53"/>
      <c r="W323" s="53"/>
      <c r="X323" s="53"/>
      <c r="Y323" s="53"/>
      <c r="Z323" s="53"/>
    </row>
    <row r="324" customFormat="false" ht="111.75" hidden="false" customHeight="true" outlineLevel="0" collapsed="false">
      <c r="A324" s="5" t="s">
        <v>8640</v>
      </c>
      <c r="B324" s="5" t="s">
        <v>8657</v>
      </c>
      <c r="C324" s="5"/>
      <c r="D324" s="5"/>
      <c r="E324" s="5"/>
      <c r="F324" s="8"/>
      <c r="G324" s="5"/>
      <c r="H324" s="8" t="s">
        <v>8669</v>
      </c>
      <c r="I324" s="49" t="s">
        <v>7490</v>
      </c>
      <c r="J324" s="5" t="s">
        <v>8670</v>
      </c>
      <c r="K324" s="53"/>
      <c r="L324" s="51"/>
      <c r="M324" s="25" t="s">
        <v>8671</v>
      </c>
      <c r="N324" s="53"/>
      <c r="O324" s="53"/>
      <c r="P324" s="53"/>
      <c r="Q324" s="53"/>
      <c r="R324" s="53"/>
      <c r="S324" s="53"/>
      <c r="T324" s="53"/>
      <c r="U324" s="53"/>
      <c r="V324" s="53"/>
      <c r="W324" s="53"/>
      <c r="X324" s="53"/>
      <c r="Y324" s="53"/>
      <c r="Z324" s="53"/>
    </row>
    <row r="325" customFormat="false" ht="111.75" hidden="false" customHeight="true" outlineLevel="0" collapsed="false">
      <c r="A325" s="5" t="s">
        <v>8640</v>
      </c>
      <c r="B325" s="5" t="s">
        <v>8657</v>
      </c>
      <c r="C325" s="5"/>
      <c r="D325" s="5"/>
      <c r="E325" s="5"/>
      <c r="F325" s="8"/>
      <c r="G325" s="5"/>
      <c r="H325" s="8" t="s">
        <v>8672</v>
      </c>
      <c r="I325" s="49" t="s">
        <v>7490</v>
      </c>
      <c r="J325" s="5" t="s">
        <v>8673</v>
      </c>
      <c r="K325" s="53"/>
      <c r="L325" s="51"/>
      <c r="M325" s="25" t="s">
        <v>8674</v>
      </c>
      <c r="N325" s="53"/>
      <c r="O325" s="53"/>
      <c r="P325" s="53"/>
      <c r="Q325" s="53"/>
      <c r="R325" s="53"/>
      <c r="S325" s="53"/>
      <c r="T325" s="53"/>
      <c r="U325" s="53"/>
      <c r="V325" s="53"/>
      <c r="W325" s="53"/>
      <c r="X325" s="53"/>
      <c r="Y325" s="53"/>
      <c r="Z325" s="53"/>
    </row>
    <row r="326" customFormat="false" ht="111.75" hidden="false" customHeight="true" outlineLevel="0" collapsed="false">
      <c r="A326" s="5" t="s">
        <v>8640</v>
      </c>
      <c r="B326" s="5" t="s">
        <v>8657</v>
      </c>
      <c r="C326" s="5"/>
      <c r="D326" s="5"/>
      <c r="E326" s="5"/>
      <c r="F326" s="8"/>
      <c r="G326" s="5"/>
      <c r="H326" s="8" t="s">
        <v>8675</v>
      </c>
      <c r="I326" s="49" t="s">
        <v>7490</v>
      </c>
      <c r="J326" s="5" t="s">
        <v>8676</v>
      </c>
      <c r="K326" s="53"/>
      <c r="L326" s="51"/>
      <c r="M326" s="25" t="s">
        <v>8677</v>
      </c>
      <c r="N326" s="53"/>
      <c r="O326" s="53"/>
      <c r="P326" s="53"/>
      <c r="Q326" s="53"/>
      <c r="R326" s="53"/>
      <c r="S326" s="53"/>
      <c r="T326" s="53"/>
      <c r="U326" s="53"/>
      <c r="V326" s="53"/>
      <c r="W326" s="53"/>
      <c r="X326" s="53"/>
      <c r="Y326" s="53"/>
      <c r="Z326" s="53"/>
    </row>
    <row r="327" customFormat="false" ht="75" hidden="false" customHeight="true" outlineLevel="0" collapsed="false">
      <c r="A327" s="5" t="s">
        <v>8678</v>
      </c>
      <c r="B327" s="5" t="s">
        <v>8679</v>
      </c>
      <c r="C327" s="5"/>
      <c r="D327" s="5"/>
      <c r="E327" s="5"/>
      <c r="F327" s="8"/>
      <c r="G327" s="5"/>
      <c r="H327" s="8" t="s">
        <v>8680</v>
      </c>
      <c r="I327" s="49" t="s">
        <v>7490</v>
      </c>
      <c r="J327" s="5" t="s">
        <v>8681</v>
      </c>
      <c r="K327" s="53"/>
      <c r="L327" s="51" t="s">
        <v>8682</v>
      </c>
      <c r="M327" s="52" t="s">
        <v>8683</v>
      </c>
      <c r="N327" s="53"/>
      <c r="O327" s="53"/>
      <c r="P327" s="53"/>
      <c r="Q327" s="53"/>
      <c r="R327" s="53"/>
      <c r="S327" s="53"/>
      <c r="T327" s="53"/>
      <c r="U327" s="53"/>
      <c r="V327" s="53"/>
      <c r="W327" s="53"/>
      <c r="X327" s="53"/>
      <c r="Y327" s="53"/>
      <c r="Z327" s="53"/>
    </row>
    <row r="328" customFormat="false" ht="75" hidden="false" customHeight="true" outlineLevel="0" collapsed="false">
      <c r="A328" s="5" t="s">
        <v>8678</v>
      </c>
      <c r="B328" s="5" t="s">
        <v>8679</v>
      </c>
      <c r="C328" s="5"/>
      <c r="D328" s="5"/>
      <c r="E328" s="5"/>
      <c r="F328" s="8"/>
      <c r="G328" s="5"/>
      <c r="H328" s="8" t="s">
        <v>8633</v>
      </c>
      <c r="I328" s="49" t="s">
        <v>7490</v>
      </c>
      <c r="J328" s="5" t="s">
        <v>8684</v>
      </c>
      <c r="K328" s="53"/>
      <c r="L328" s="51"/>
      <c r="M328" s="25" t="s">
        <v>8685</v>
      </c>
      <c r="N328" s="53"/>
      <c r="O328" s="53"/>
      <c r="P328" s="53"/>
      <c r="Q328" s="53"/>
      <c r="R328" s="53"/>
      <c r="S328" s="53"/>
      <c r="T328" s="53"/>
      <c r="U328" s="53"/>
      <c r="V328" s="53"/>
      <c r="W328" s="53"/>
      <c r="X328" s="53"/>
      <c r="Y328" s="53"/>
      <c r="Z328" s="53"/>
    </row>
    <row r="329" customFormat="false" ht="75" hidden="false" customHeight="true" outlineLevel="0" collapsed="false">
      <c r="A329" s="5" t="s">
        <v>8678</v>
      </c>
      <c r="B329" s="5" t="s">
        <v>8679</v>
      </c>
      <c r="C329" s="5"/>
      <c r="D329" s="5"/>
      <c r="E329" s="5"/>
      <c r="F329" s="8"/>
      <c r="G329" s="5"/>
      <c r="H329" s="8" t="s">
        <v>8686</v>
      </c>
      <c r="I329" s="49" t="s">
        <v>7490</v>
      </c>
      <c r="J329" s="5" t="s">
        <v>8687</v>
      </c>
      <c r="K329" s="53"/>
      <c r="L329" s="51"/>
      <c r="M329" s="25" t="s">
        <v>8688</v>
      </c>
      <c r="N329" s="53"/>
      <c r="O329" s="53"/>
      <c r="P329" s="53"/>
      <c r="Q329" s="53"/>
      <c r="R329" s="53"/>
      <c r="S329" s="53"/>
      <c r="T329" s="53"/>
      <c r="U329" s="53"/>
      <c r="V329" s="53"/>
      <c r="W329" s="53"/>
      <c r="X329" s="53"/>
      <c r="Y329" s="53"/>
      <c r="Z329" s="53"/>
    </row>
    <row r="330" customFormat="false" ht="75" hidden="false" customHeight="true" outlineLevel="0" collapsed="false">
      <c r="A330" s="5" t="s">
        <v>8678</v>
      </c>
      <c r="B330" s="5" t="s">
        <v>8679</v>
      </c>
      <c r="C330" s="5"/>
      <c r="D330" s="5"/>
      <c r="E330" s="5"/>
      <c r="F330" s="8"/>
      <c r="G330" s="5"/>
      <c r="H330" s="8" t="s">
        <v>8689</v>
      </c>
      <c r="I330" s="49" t="s">
        <v>7490</v>
      </c>
      <c r="J330" s="5" t="s">
        <v>8690</v>
      </c>
      <c r="K330" s="53"/>
      <c r="L330" s="51"/>
      <c r="M330" s="25" t="s">
        <v>8691</v>
      </c>
      <c r="N330" s="53"/>
      <c r="O330" s="53"/>
      <c r="P330" s="53"/>
      <c r="Q330" s="53"/>
      <c r="R330" s="53"/>
      <c r="S330" s="53"/>
      <c r="T330" s="53"/>
      <c r="U330" s="53"/>
      <c r="V330" s="53"/>
      <c r="W330" s="53"/>
      <c r="X330" s="53"/>
      <c r="Y330" s="53"/>
      <c r="Z330" s="53"/>
    </row>
    <row r="331" customFormat="false" ht="75" hidden="false" customHeight="true" outlineLevel="0" collapsed="false">
      <c r="A331" s="5" t="s">
        <v>8678</v>
      </c>
      <c r="B331" s="5" t="s">
        <v>8679</v>
      </c>
      <c r="C331" s="5"/>
      <c r="D331" s="5"/>
      <c r="E331" s="5"/>
      <c r="F331" s="8"/>
      <c r="G331" s="5"/>
      <c r="H331" s="8" t="s">
        <v>8692</v>
      </c>
      <c r="I331" s="49" t="s">
        <v>7490</v>
      </c>
      <c r="J331" s="5" t="s">
        <v>8693</v>
      </c>
      <c r="K331" s="53"/>
      <c r="L331" s="51"/>
      <c r="M331" s="25" t="s">
        <v>8694</v>
      </c>
      <c r="N331" s="53"/>
      <c r="O331" s="53"/>
      <c r="P331" s="53"/>
      <c r="Q331" s="53"/>
      <c r="R331" s="53"/>
      <c r="S331" s="53"/>
      <c r="T331" s="53"/>
      <c r="U331" s="53"/>
      <c r="V331" s="53"/>
      <c r="W331" s="53"/>
      <c r="X331" s="53"/>
      <c r="Y331" s="53"/>
      <c r="Z331" s="53"/>
    </row>
    <row r="332" customFormat="false" ht="75" hidden="false" customHeight="true" outlineLevel="0" collapsed="false">
      <c r="A332" s="5" t="s">
        <v>8695</v>
      </c>
      <c r="B332" s="5" t="s">
        <v>8696</v>
      </c>
      <c r="C332" s="5"/>
      <c r="D332" s="5"/>
      <c r="E332" s="5"/>
      <c r="F332" s="8"/>
      <c r="G332" s="5"/>
      <c r="H332" s="25" t="s">
        <v>8697</v>
      </c>
      <c r="I332" s="49" t="s">
        <v>7490</v>
      </c>
      <c r="J332" s="5" t="s">
        <v>8698</v>
      </c>
      <c r="K332" s="53"/>
      <c r="L332" s="51"/>
      <c r="M332" s="25" t="s">
        <v>8699</v>
      </c>
      <c r="N332" s="53"/>
      <c r="O332" s="53"/>
      <c r="P332" s="53"/>
      <c r="Q332" s="53"/>
      <c r="R332" s="53"/>
      <c r="S332" s="53"/>
      <c r="T332" s="53"/>
      <c r="U332" s="53"/>
      <c r="V332" s="53"/>
      <c r="W332" s="53"/>
      <c r="X332" s="53"/>
      <c r="Y332" s="53"/>
      <c r="Z332" s="53"/>
    </row>
    <row r="333" customFormat="false" ht="75" hidden="false" customHeight="true" outlineLevel="0" collapsed="false">
      <c r="A333" s="5" t="s">
        <v>8695</v>
      </c>
      <c r="B333" s="5" t="s">
        <v>8696</v>
      </c>
      <c r="C333" s="5"/>
      <c r="D333" s="5"/>
      <c r="E333" s="5"/>
      <c r="F333" s="8"/>
      <c r="G333" s="5"/>
      <c r="H333" s="8" t="s">
        <v>8700</v>
      </c>
      <c r="I333" s="49" t="s">
        <v>7490</v>
      </c>
      <c r="J333" s="5" t="s">
        <v>8701</v>
      </c>
      <c r="K333" s="53"/>
      <c r="L333" s="51"/>
      <c r="M333" s="25" t="s">
        <v>8702</v>
      </c>
      <c r="N333" s="53"/>
      <c r="O333" s="53"/>
      <c r="P333" s="53"/>
      <c r="Q333" s="53"/>
      <c r="R333" s="53"/>
      <c r="S333" s="53"/>
      <c r="T333" s="53"/>
      <c r="U333" s="53"/>
      <c r="V333" s="53"/>
      <c r="W333" s="53"/>
      <c r="X333" s="53"/>
      <c r="Y333" s="53"/>
      <c r="Z333" s="53"/>
    </row>
    <row r="334" customFormat="false" ht="75" hidden="false" customHeight="true" outlineLevel="0" collapsed="false">
      <c r="A334" s="5" t="s">
        <v>8695</v>
      </c>
      <c r="B334" s="5" t="s">
        <v>8696</v>
      </c>
      <c r="C334" s="5"/>
      <c r="D334" s="5"/>
      <c r="E334" s="5"/>
      <c r="F334" s="8"/>
      <c r="G334" s="5"/>
      <c r="H334" s="8" t="s">
        <v>8703</v>
      </c>
      <c r="I334" s="49" t="s">
        <v>7490</v>
      </c>
      <c r="J334" s="5" t="s">
        <v>8704</v>
      </c>
      <c r="K334" s="53"/>
      <c r="L334" s="51"/>
      <c r="M334" s="52" t="s">
        <v>8705</v>
      </c>
      <c r="N334" s="53"/>
      <c r="O334" s="53"/>
      <c r="P334" s="53"/>
      <c r="Q334" s="53"/>
      <c r="R334" s="53"/>
      <c r="S334" s="53"/>
      <c r="T334" s="53"/>
      <c r="U334" s="53"/>
      <c r="V334" s="53"/>
      <c r="W334" s="53"/>
      <c r="X334" s="53"/>
      <c r="Y334" s="53"/>
      <c r="Z334" s="53"/>
    </row>
    <row r="335" customFormat="false" ht="75" hidden="false" customHeight="true" outlineLevel="0" collapsed="false">
      <c r="A335" s="5" t="s">
        <v>8695</v>
      </c>
      <c r="B335" s="5" t="s">
        <v>8696</v>
      </c>
      <c r="C335" s="5"/>
      <c r="D335" s="5"/>
      <c r="E335" s="5"/>
      <c r="F335" s="8"/>
      <c r="G335" s="5"/>
      <c r="H335" s="8" t="s">
        <v>8706</v>
      </c>
      <c r="I335" s="49" t="s">
        <v>7490</v>
      </c>
      <c r="J335" s="5" t="s">
        <v>8707</v>
      </c>
      <c r="K335" s="53"/>
      <c r="L335" s="51"/>
      <c r="M335" s="52" t="s">
        <v>8708</v>
      </c>
      <c r="N335" s="53"/>
      <c r="O335" s="53"/>
      <c r="P335" s="53"/>
      <c r="Q335" s="53"/>
      <c r="R335" s="53"/>
      <c r="S335" s="53"/>
      <c r="T335" s="53"/>
      <c r="U335" s="53"/>
      <c r="V335" s="53"/>
      <c r="W335" s="53"/>
      <c r="X335" s="53"/>
      <c r="Y335" s="53"/>
      <c r="Z335" s="53"/>
    </row>
    <row r="336" customFormat="false" ht="75" hidden="false" customHeight="true" outlineLevel="0" collapsed="false">
      <c r="A336" s="5" t="s">
        <v>8695</v>
      </c>
      <c r="B336" s="5" t="s">
        <v>8696</v>
      </c>
      <c r="C336" s="5"/>
      <c r="D336" s="5"/>
      <c r="E336" s="5"/>
      <c r="F336" s="8"/>
      <c r="G336" s="5"/>
      <c r="H336" s="8" t="s">
        <v>8709</v>
      </c>
      <c r="I336" s="49" t="s">
        <v>7490</v>
      </c>
      <c r="J336" s="5" t="s">
        <v>8710</v>
      </c>
      <c r="K336" s="53"/>
      <c r="L336" s="51"/>
      <c r="M336" s="52" t="s">
        <v>8711</v>
      </c>
      <c r="N336" s="53"/>
      <c r="O336" s="53"/>
      <c r="P336" s="53"/>
      <c r="Q336" s="53"/>
      <c r="R336" s="53"/>
      <c r="S336" s="53"/>
      <c r="T336" s="53"/>
      <c r="U336" s="53"/>
      <c r="V336" s="53"/>
      <c r="W336" s="53"/>
      <c r="X336" s="53"/>
      <c r="Y336" s="53"/>
      <c r="Z336" s="53"/>
    </row>
    <row r="337" customFormat="false" ht="75" hidden="false" customHeight="true" outlineLevel="0" collapsed="false">
      <c r="A337" s="5" t="s">
        <v>8695</v>
      </c>
      <c r="B337" s="5" t="s">
        <v>8696</v>
      </c>
      <c r="C337" s="5"/>
      <c r="D337" s="5"/>
      <c r="E337" s="5"/>
      <c r="F337" s="8"/>
      <c r="G337" s="5"/>
      <c r="H337" s="8" t="s">
        <v>8712</v>
      </c>
      <c r="I337" s="49" t="s">
        <v>7490</v>
      </c>
      <c r="J337" s="5" t="s">
        <v>8713</v>
      </c>
      <c r="K337" s="53"/>
      <c r="L337" s="51"/>
      <c r="M337" s="52" t="s">
        <v>8714</v>
      </c>
      <c r="N337" s="53"/>
      <c r="O337" s="53"/>
      <c r="P337" s="53"/>
      <c r="Q337" s="53"/>
      <c r="R337" s="53"/>
      <c r="S337" s="53"/>
      <c r="T337" s="53"/>
      <c r="U337" s="53"/>
      <c r="V337" s="53"/>
      <c r="W337" s="53"/>
      <c r="X337" s="53"/>
      <c r="Y337" s="53"/>
      <c r="Z337" s="53"/>
    </row>
    <row r="338" customFormat="false" ht="75" hidden="false" customHeight="true" outlineLevel="0" collapsed="false">
      <c r="A338" s="5" t="s">
        <v>8715</v>
      </c>
      <c r="B338" s="5" t="s">
        <v>8716</v>
      </c>
      <c r="C338" s="5"/>
      <c r="D338" s="5"/>
      <c r="E338" s="5"/>
      <c r="F338" s="8"/>
      <c r="G338" s="5"/>
      <c r="H338" s="25" t="s">
        <v>8717</v>
      </c>
      <c r="I338" s="49" t="s">
        <v>7490</v>
      </c>
      <c r="J338" s="5" t="s">
        <v>8718</v>
      </c>
      <c r="K338" s="53"/>
      <c r="L338" s="54" t="s">
        <v>8719</v>
      </c>
      <c r="M338" s="52" t="s">
        <v>8720</v>
      </c>
      <c r="N338" s="53"/>
      <c r="O338" s="53"/>
      <c r="P338" s="53"/>
      <c r="Q338" s="53"/>
      <c r="R338" s="53"/>
      <c r="S338" s="53"/>
      <c r="T338" s="53"/>
      <c r="U338" s="53"/>
      <c r="V338" s="53"/>
      <c r="W338" s="53"/>
      <c r="X338" s="53"/>
      <c r="Y338" s="53"/>
      <c r="Z338" s="53"/>
    </row>
    <row r="339" customFormat="false" ht="75" hidden="false" customHeight="true" outlineLevel="0" collapsed="false">
      <c r="A339" s="5" t="s">
        <v>8715</v>
      </c>
      <c r="B339" s="5" t="s">
        <v>8716</v>
      </c>
      <c r="C339" s="5"/>
      <c r="D339" s="5"/>
      <c r="E339" s="5"/>
      <c r="F339" s="8"/>
      <c r="G339" s="5"/>
      <c r="H339" s="8" t="s">
        <v>8721</v>
      </c>
      <c r="I339" s="49" t="s">
        <v>7490</v>
      </c>
      <c r="J339" s="5" t="s">
        <v>8722</v>
      </c>
      <c r="K339" s="53"/>
      <c r="L339" s="51"/>
      <c r="M339" s="52" t="s">
        <v>8723</v>
      </c>
      <c r="N339" s="53"/>
      <c r="O339" s="53"/>
      <c r="P339" s="53"/>
      <c r="Q339" s="53"/>
      <c r="R339" s="53"/>
      <c r="S339" s="53"/>
      <c r="T339" s="53"/>
      <c r="U339" s="53"/>
      <c r="V339" s="53"/>
      <c r="W339" s="53"/>
      <c r="X339" s="53"/>
      <c r="Y339" s="53"/>
      <c r="Z339" s="53"/>
    </row>
    <row r="340" customFormat="false" ht="87.75" hidden="false" customHeight="true" outlineLevel="0" collapsed="false">
      <c r="A340" s="5" t="s">
        <v>8724</v>
      </c>
      <c r="B340" s="5" t="s">
        <v>8725</v>
      </c>
      <c r="C340" s="5"/>
      <c r="D340" s="5"/>
      <c r="E340" s="5"/>
      <c r="F340" s="8"/>
      <c r="G340" s="5"/>
      <c r="H340" s="8" t="s">
        <v>8726</v>
      </c>
      <c r="I340" s="49" t="s">
        <v>7490</v>
      </c>
      <c r="J340" s="5" t="s">
        <v>8727</v>
      </c>
      <c r="K340" s="53"/>
      <c r="L340" s="51"/>
      <c r="M340" s="25" t="s">
        <v>8728</v>
      </c>
      <c r="N340" s="53"/>
      <c r="O340" s="53"/>
      <c r="P340" s="53"/>
      <c r="Q340" s="53"/>
      <c r="R340" s="53"/>
      <c r="S340" s="53"/>
      <c r="T340" s="53"/>
      <c r="U340" s="53"/>
      <c r="V340" s="53"/>
      <c r="W340" s="53"/>
      <c r="X340" s="53"/>
      <c r="Y340" s="53"/>
      <c r="Z340" s="53"/>
    </row>
    <row r="341" customFormat="false" ht="87.75" hidden="false" customHeight="true" outlineLevel="0" collapsed="false">
      <c r="A341" s="5" t="s">
        <v>8729</v>
      </c>
      <c r="B341" s="5" t="s">
        <v>8725</v>
      </c>
      <c r="C341" s="5"/>
      <c r="D341" s="5"/>
      <c r="E341" s="5"/>
      <c r="F341" s="8"/>
      <c r="G341" s="5"/>
      <c r="H341" s="8" t="s">
        <v>8730</v>
      </c>
      <c r="I341" s="49" t="s">
        <v>7490</v>
      </c>
      <c r="J341" s="5" t="s">
        <v>8731</v>
      </c>
      <c r="K341" s="53"/>
      <c r="L341" s="51"/>
      <c r="M341" s="25" t="s">
        <v>8732</v>
      </c>
      <c r="N341" s="53"/>
      <c r="O341" s="53"/>
      <c r="P341" s="53"/>
      <c r="Q341" s="53"/>
      <c r="R341" s="53"/>
      <c r="S341" s="53"/>
      <c r="T341" s="53"/>
      <c r="U341" s="53"/>
      <c r="V341" s="53"/>
      <c r="W341" s="53"/>
      <c r="X341" s="53"/>
      <c r="Y341" s="53"/>
      <c r="Z341" s="53"/>
    </row>
    <row r="342" customFormat="false" ht="87.75" hidden="false" customHeight="true" outlineLevel="0" collapsed="false">
      <c r="A342" s="5" t="s">
        <v>8724</v>
      </c>
      <c r="B342" s="5" t="s">
        <v>8725</v>
      </c>
      <c r="C342" s="5"/>
      <c r="D342" s="5"/>
      <c r="E342" s="5"/>
      <c r="F342" s="8"/>
      <c r="G342" s="5"/>
      <c r="H342" s="8" t="s">
        <v>8733</v>
      </c>
      <c r="I342" s="49" t="s">
        <v>7490</v>
      </c>
      <c r="J342" s="5" t="s">
        <v>8734</v>
      </c>
      <c r="K342" s="53"/>
      <c r="L342" s="51"/>
      <c r="M342" s="25" t="s">
        <v>8735</v>
      </c>
      <c r="N342" s="53"/>
      <c r="O342" s="53"/>
      <c r="P342" s="53"/>
      <c r="Q342" s="53"/>
      <c r="R342" s="53"/>
      <c r="S342" s="53"/>
      <c r="T342" s="53"/>
      <c r="U342" s="53"/>
      <c r="V342" s="53"/>
      <c r="W342" s="53"/>
      <c r="X342" s="53"/>
      <c r="Y342" s="53"/>
      <c r="Z342" s="53"/>
    </row>
    <row r="343" customFormat="false" ht="87.75" hidden="false" customHeight="true" outlineLevel="0" collapsed="false">
      <c r="A343" s="5" t="s">
        <v>8729</v>
      </c>
      <c r="B343" s="5" t="s">
        <v>8725</v>
      </c>
      <c r="C343" s="5"/>
      <c r="D343" s="5"/>
      <c r="E343" s="5"/>
      <c r="F343" s="8"/>
      <c r="G343" s="5"/>
      <c r="H343" s="8" t="s">
        <v>8736</v>
      </c>
      <c r="I343" s="49" t="s">
        <v>7490</v>
      </c>
      <c r="J343" s="5" t="s">
        <v>8737</v>
      </c>
      <c r="K343" s="53"/>
      <c r="L343" s="51"/>
      <c r="M343" s="25" t="s">
        <v>8738</v>
      </c>
      <c r="N343" s="53"/>
      <c r="O343" s="53"/>
      <c r="P343" s="53"/>
      <c r="Q343" s="53"/>
      <c r="R343" s="53"/>
      <c r="S343" s="53"/>
      <c r="T343" s="53"/>
      <c r="U343" s="53"/>
      <c r="V343" s="53"/>
      <c r="W343" s="53"/>
      <c r="X343" s="53"/>
      <c r="Y343" s="53"/>
      <c r="Z343" s="53"/>
    </row>
    <row r="344" customFormat="false" ht="112.5" hidden="false" customHeight="true" outlineLevel="0" collapsed="false">
      <c r="A344" s="5" t="s">
        <v>8739</v>
      </c>
      <c r="B344" s="5" t="s">
        <v>8740</v>
      </c>
      <c r="C344" s="5"/>
      <c r="D344" s="5"/>
      <c r="E344" s="5" t="s">
        <v>8741</v>
      </c>
      <c r="F344" s="8"/>
      <c r="G344" s="5"/>
      <c r="H344" s="25" t="s">
        <v>8742</v>
      </c>
      <c r="I344" s="49" t="s">
        <v>7490</v>
      </c>
      <c r="J344" s="5" t="s">
        <v>8743</v>
      </c>
      <c r="K344" s="53"/>
      <c r="L344" s="51" t="s">
        <v>8744</v>
      </c>
      <c r="M344" s="25" t="s">
        <v>8745</v>
      </c>
      <c r="N344" s="53"/>
      <c r="O344" s="53"/>
      <c r="P344" s="53"/>
      <c r="Q344" s="53"/>
      <c r="R344" s="53"/>
      <c r="S344" s="53"/>
      <c r="T344" s="53"/>
      <c r="U344" s="53"/>
      <c r="V344" s="53"/>
      <c r="W344" s="53"/>
      <c r="X344" s="53"/>
      <c r="Y344" s="53"/>
      <c r="Z344" s="53"/>
    </row>
    <row r="345" customFormat="false" ht="82.5" hidden="false" customHeight="true" outlineLevel="0" collapsed="false">
      <c r="A345" s="5" t="s">
        <v>8746</v>
      </c>
      <c r="B345" s="5" t="s">
        <v>8747</v>
      </c>
      <c r="C345" s="5"/>
      <c r="D345" s="5"/>
      <c r="E345" s="5"/>
      <c r="F345" s="8"/>
      <c r="G345" s="5"/>
      <c r="H345" s="8" t="s">
        <v>8748</v>
      </c>
      <c r="I345" s="49" t="s">
        <v>7490</v>
      </c>
      <c r="J345" s="5" t="s">
        <v>8749</v>
      </c>
      <c r="K345" s="53"/>
      <c r="L345" s="51" t="s">
        <v>8750</v>
      </c>
      <c r="M345" s="52" t="s">
        <v>8751</v>
      </c>
      <c r="N345" s="53"/>
      <c r="O345" s="53"/>
      <c r="P345" s="53"/>
      <c r="Q345" s="53"/>
      <c r="R345" s="53"/>
      <c r="S345" s="53"/>
      <c r="T345" s="53"/>
      <c r="U345" s="53"/>
      <c r="V345" s="53"/>
      <c r="W345" s="53"/>
      <c r="X345" s="53"/>
      <c r="Y345" s="53"/>
      <c r="Z345" s="53"/>
    </row>
    <row r="346" customFormat="false" ht="96" hidden="false" customHeight="true" outlineLevel="0" collapsed="false">
      <c r="A346" s="5" t="s">
        <v>8746</v>
      </c>
      <c r="B346" s="5" t="s">
        <v>8747</v>
      </c>
      <c r="C346" s="5"/>
      <c r="D346" s="5"/>
      <c r="E346" s="5"/>
      <c r="F346" s="8"/>
      <c r="G346" s="5"/>
      <c r="H346" s="8" t="s">
        <v>8752</v>
      </c>
      <c r="I346" s="49" t="s">
        <v>7490</v>
      </c>
      <c r="J346" s="5" t="s">
        <v>8753</v>
      </c>
      <c r="K346" s="53"/>
      <c r="L346" s="51"/>
      <c r="M346" s="52" t="s">
        <v>8754</v>
      </c>
      <c r="N346" s="53"/>
      <c r="O346" s="53"/>
      <c r="P346" s="53"/>
      <c r="Q346" s="53"/>
      <c r="R346" s="53"/>
      <c r="S346" s="53"/>
      <c r="T346" s="53"/>
      <c r="U346" s="53"/>
      <c r="V346" s="53"/>
      <c r="W346" s="53"/>
      <c r="X346" s="53"/>
      <c r="Y346" s="53"/>
      <c r="Z346" s="53"/>
    </row>
    <row r="347" customFormat="false" ht="96" hidden="false" customHeight="true" outlineLevel="0" collapsed="false">
      <c r="A347" s="5" t="s">
        <v>8746</v>
      </c>
      <c r="B347" s="5" t="s">
        <v>8747</v>
      </c>
      <c r="C347" s="5"/>
      <c r="D347" s="5"/>
      <c r="E347" s="5"/>
      <c r="F347" s="8"/>
      <c r="G347" s="5"/>
      <c r="H347" s="8" t="s">
        <v>8755</v>
      </c>
      <c r="I347" s="49" t="s">
        <v>7490</v>
      </c>
      <c r="J347" s="5" t="s">
        <v>8756</v>
      </c>
      <c r="K347" s="53"/>
      <c r="L347" s="51"/>
      <c r="M347" s="52" t="s">
        <v>8757</v>
      </c>
      <c r="N347" s="53"/>
      <c r="O347" s="53"/>
      <c r="P347" s="53"/>
      <c r="Q347" s="53"/>
      <c r="R347" s="53"/>
      <c r="S347" s="53"/>
      <c r="T347" s="53"/>
      <c r="U347" s="53"/>
      <c r="V347" s="53"/>
      <c r="W347" s="53"/>
      <c r="X347" s="53"/>
      <c r="Y347" s="53"/>
      <c r="Z347" s="53"/>
    </row>
    <row r="348" customFormat="false" ht="96" hidden="false" customHeight="true" outlineLevel="0" collapsed="false">
      <c r="A348" s="5" t="s">
        <v>8746</v>
      </c>
      <c r="B348" s="5" t="s">
        <v>8747</v>
      </c>
      <c r="C348" s="5"/>
      <c r="D348" s="5"/>
      <c r="E348" s="5"/>
      <c r="F348" s="8"/>
      <c r="G348" s="5"/>
      <c r="H348" s="8" t="s">
        <v>8758</v>
      </c>
      <c r="I348" s="49" t="s">
        <v>7490</v>
      </c>
      <c r="J348" s="5" t="s">
        <v>8759</v>
      </c>
      <c r="K348" s="53"/>
      <c r="L348" s="51"/>
      <c r="M348" s="52" t="s">
        <v>8760</v>
      </c>
      <c r="N348" s="53"/>
      <c r="O348" s="53"/>
      <c r="P348" s="53"/>
      <c r="Q348" s="53"/>
      <c r="R348" s="53"/>
      <c r="S348" s="53"/>
      <c r="T348" s="53"/>
      <c r="U348" s="53"/>
      <c r="V348" s="53"/>
      <c r="W348" s="53"/>
      <c r="X348" s="53"/>
      <c r="Y348" s="53"/>
      <c r="Z348" s="53"/>
    </row>
    <row r="349" customFormat="false" ht="96" hidden="false" customHeight="true" outlineLevel="0" collapsed="false">
      <c r="A349" s="5" t="s">
        <v>8746</v>
      </c>
      <c r="B349" s="5" t="s">
        <v>8747</v>
      </c>
      <c r="C349" s="5"/>
      <c r="D349" s="5"/>
      <c r="E349" s="5"/>
      <c r="F349" s="8"/>
      <c r="G349" s="5"/>
      <c r="H349" s="8" t="s">
        <v>8761</v>
      </c>
      <c r="I349" s="49" t="s">
        <v>7490</v>
      </c>
      <c r="J349" s="5" t="s">
        <v>8762</v>
      </c>
      <c r="K349" s="53"/>
      <c r="L349" s="51"/>
      <c r="M349" s="52" t="s">
        <v>8763</v>
      </c>
      <c r="N349" s="53"/>
      <c r="O349" s="53"/>
      <c r="P349" s="53"/>
      <c r="Q349" s="53"/>
      <c r="R349" s="53"/>
      <c r="S349" s="53"/>
      <c r="T349" s="53"/>
      <c r="U349" s="53"/>
      <c r="V349" s="53"/>
      <c r="W349" s="53"/>
      <c r="X349" s="53"/>
      <c r="Y349" s="53"/>
      <c r="Z349" s="53"/>
    </row>
    <row r="350" customFormat="false" ht="96" hidden="false" customHeight="true" outlineLevel="0" collapsed="false">
      <c r="A350" s="5" t="s">
        <v>8746</v>
      </c>
      <c r="B350" s="5" t="s">
        <v>8747</v>
      </c>
      <c r="C350" s="5"/>
      <c r="D350" s="5"/>
      <c r="E350" s="5"/>
      <c r="F350" s="8"/>
      <c r="G350" s="5"/>
      <c r="H350" s="8" t="s">
        <v>8764</v>
      </c>
      <c r="I350" s="49" t="s">
        <v>7490</v>
      </c>
      <c r="J350" s="5" t="s">
        <v>8765</v>
      </c>
      <c r="K350" s="53"/>
      <c r="L350" s="51"/>
      <c r="M350" s="52" t="s">
        <v>8766</v>
      </c>
      <c r="N350" s="53"/>
      <c r="O350" s="53"/>
      <c r="P350" s="53"/>
      <c r="Q350" s="53"/>
      <c r="R350" s="53"/>
      <c r="S350" s="53"/>
      <c r="T350" s="53"/>
      <c r="U350" s="53"/>
      <c r="V350" s="53"/>
      <c r="W350" s="53"/>
      <c r="X350" s="53"/>
      <c r="Y350" s="53"/>
      <c r="Z350" s="53"/>
    </row>
    <row r="351" customFormat="false" ht="96" hidden="false" customHeight="true" outlineLevel="0" collapsed="false">
      <c r="A351" s="5" t="s">
        <v>8746</v>
      </c>
      <c r="B351" s="5" t="s">
        <v>8747</v>
      </c>
      <c r="C351" s="5"/>
      <c r="D351" s="5"/>
      <c r="E351" s="5"/>
      <c r="F351" s="8"/>
      <c r="G351" s="5"/>
      <c r="H351" s="8" t="s">
        <v>8767</v>
      </c>
      <c r="I351" s="49" t="s">
        <v>7490</v>
      </c>
      <c r="J351" s="5" t="s">
        <v>8768</v>
      </c>
      <c r="K351" s="53"/>
      <c r="L351" s="51"/>
      <c r="M351" s="52" t="s">
        <v>8769</v>
      </c>
      <c r="N351" s="53"/>
      <c r="O351" s="53"/>
      <c r="P351" s="53"/>
      <c r="Q351" s="53"/>
      <c r="R351" s="53"/>
      <c r="S351" s="53"/>
      <c r="T351" s="53"/>
      <c r="U351" s="53"/>
      <c r="V351" s="53"/>
      <c r="W351" s="53"/>
      <c r="X351" s="53"/>
      <c r="Y351" s="53"/>
      <c r="Z351" s="53"/>
    </row>
    <row r="352" customFormat="false" ht="96" hidden="false" customHeight="true" outlineLevel="0" collapsed="false">
      <c r="A352" s="5" t="s">
        <v>8746</v>
      </c>
      <c r="B352" s="5" t="s">
        <v>8747</v>
      </c>
      <c r="C352" s="5"/>
      <c r="D352" s="5"/>
      <c r="E352" s="5"/>
      <c r="F352" s="8"/>
      <c r="G352" s="5"/>
      <c r="H352" s="8" t="s">
        <v>8770</v>
      </c>
      <c r="I352" s="49" t="s">
        <v>7490</v>
      </c>
      <c r="J352" s="5" t="s">
        <v>8771</v>
      </c>
      <c r="K352" s="53"/>
      <c r="L352" s="51"/>
      <c r="M352" s="52" t="s">
        <v>8772</v>
      </c>
      <c r="N352" s="53"/>
      <c r="O352" s="53"/>
      <c r="P352" s="53"/>
      <c r="Q352" s="53"/>
      <c r="R352" s="53"/>
      <c r="S352" s="53"/>
      <c r="T352" s="53"/>
      <c r="U352" s="53"/>
      <c r="V352" s="53"/>
      <c r="W352" s="53"/>
      <c r="X352" s="53"/>
      <c r="Y352" s="53"/>
      <c r="Z352" s="53"/>
    </row>
    <row r="353" customFormat="false" ht="96" hidden="false" customHeight="true" outlineLevel="0" collapsed="false">
      <c r="A353" s="5" t="s">
        <v>8746</v>
      </c>
      <c r="B353" s="5" t="s">
        <v>8747</v>
      </c>
      <c r="C353" s="5"/>
      <c r="D353" s="5"/>
      <c r="E353" s="5"/>
      <c r="F353" s="8"/>
      <c r="G353" s="5"/>
      <c r="H353" s="8" t="s">
        <v>8773</v>
      </c>
      <c r="I353" s="49" t="s">
        <v>7490</v>
      </c>
      <c r="J353" s="5" t="s">
        <v>8774</v>
      </c>
      <c r="K353" s="53"/>
      <c r="L353" s="51"/>
      <c r="M353" s="52" t="s">
        <v>8775</v>
      </c>
      <c r="N353" s="53"/>
      <c r="O353" s="53"/>
      <c r="P353" s="53"/>
      <c r="Q353" s="53"/>
      <c r="R353" s="53"/>
      <c r="S353" s="53"/>
      <c r="T353" s="53"/>
      <c r="U353" s="53"/>
      <c r="V353" s="53"/>
      <c r="W353" s="53"/>
      <c r="X353" s="53"/>
      <c r="Y353" s="53"/>
      <c r="Z353" s="53"/>
    </row>
    <row r="354" customFormat="false" ht="96" hidden="false" customHeight="true" outlineLevel="0" collapsed="false">
      <c r="A354" s="5" t="s">
        <v>8746</v>
      </c>
      <c r="B354" s="5" t="s">
        <v>8747</v>
      </c>
      <c r="C354" s="5"/>
      <c r="D354" s="5"/>
      <c r="E354" s="5"/>
      <c r="F354" s="8"/>
      <c r="G354" s="5"/>
      <c r="H354" s="8" t="s">
        <v>8776</v>
      </c>
      <c r="I354" s="49" t="s">
        <v>7490</v>
      </c>
      <c r="J354" s="5" t="s">
        <v>8777</v>
      </c>
      <c r="K354" s="53"/>
      <c r="L354" s="51"/>
      <c r="M354" s="52" t="s">
        <v>8778</v>
      </c>
      <c r="N354" s="53"/>
      <c r="O354" s="53"/>
      <c r="P354" s="53"/>
      <c r="Q354" s="53"/>
      <c r="R354" s="53"/>
      <c r="S354" s="53"/>
      <c r="T354" s="53"/>
      <c r="U354" s="53"/>
      <c r="V354" s="53"/>
      <c r="W354" s="53"/>
      <c r="X354" s="53"/>
      <c r="Y354" s="53"/>
      <c r="Z354" s="53"/>
    </row>
    <row r="355" customFormat="false" ht="96" hidden="false" customHeight="true" outlineLevel="0" collapsed="false">
      <c r="A355" s="5" t="s">
        <v>8746</v>
      </c>
      <c r="B355" s="5" t="s">
        <v>8747</v>
      </c>
      <c r="C355" s="5"/>
      <c r="D355" s="5"/>
      <c r="E355" s="5"/>
      <c r="F355" s="8"/>
      <c r="G355" s="5"/>
      <c r="H355" s="8" t="s">
        <v>8779</v>
      </c>
      <c r="I355" s="49" t="s">
        <v>7490</v>
      </c>
      <c r="J355" s="5" t="s">
        <v>8780</v>
      </c>
      <c r="K355" s="53"/>
      <c r="L355" s="51"/>
      <c r="M355" s="52" t="s">
        <v>8781</v>
      </c>
      <c r="N355" s="53"/>
      <c r="O355" s="53"/>
      <c r="P355" s="53"/>
      <c r="Q355" s="53"/>
      <c r="R355" s="53"/>
      <c r="S355" s="53"/>
      <c r="T355" s="53"/>
      <c r="U355" s="53"/>
      <c r="V355" s="53"/>
      <c r="W355" s="53"/>
      <c r="X355" s="53"/>
      <c r="Y355" s="53"/>
      <c r="Z355" s="53"/>
    </row>
    <row r="356" customFormat="false" ht="96" hidden="false" customHeight="true" outlineLevel="0" collapsed="false">
      <c r="A356" s="5" t="s">
        <v>8746</v>
      </c>
      <c r="B356" s="5" t="s">
        <v>8747</v>
      </c>
      <c r="C356" s="5"/>
      <c r="D356" s="5"/>
      <c r="E356" s="5"/>
      <c r="F356" s="8"/>
      <c r="G356" s="5"/>
      <c r="H356" s="8" t="s">
        <v>8782</v>
      </c>
      <c r="I356" s="49" t="s">
        <v>7490</v>
      </c>
      <c r="J356" s="5" t="s">
        <v>8783</v>
      </c>
      <c r="K356" s="53"/>
      <c r="L356" s="51"/>
      <c r="M356" s="52" t="s">
        <v>8784</v>
      </c>
      <c r="N356" s="53"/>
      <c r="O356" s="53"/>
      <c r="P356" s="53"/>
      <c r="Q356" s="53"/>
      <c r="R356" s="53"/>
      <c r="S356" s="53"/>
      <c r="T356" s="53"/>
      <c r="U356" s="53"/>
      <c r="V356" s="53"/>
      <c r="W356" s="53"/>
      <c r="X356" s="53"/>
      <c r="Y356" s="53"/>
      <c r="Z356" s="53"/>
    </row>
    <row r="357" customFormat="false" ht="96" hidden="false" customHeight="true" outlineLevel="0" collapsed="false">
      <c r="A357" s="5" t="s">
        <v>8746</v>
      </c>
      <c r="B357" s="5" t="s">
        <v>8747</v>
      </c>
      <c r="C357" s="5"/>
      <c r="D357" s="5"/>
      <c r="E357" s="5"/>
      <c r="F357" s="8"/>
      <c r="G357" s="5"/>
      <c r="H357" s="8" t="s">
        <v>8785</v>
      </c>
      <c r="I357" s="49" t="s">
        <v>7490</v>
      </c>
      <c r="J357" s="5" t="s">
        <v>8786</v>
      </c>
      <c r="K357" s="53"/>
      <c r="L357" s="51"/>
      <c r="M357" s="52" t="s">
        <v>8787</v>
      </c>
      <c r="N357" s="53"/>
      <c r="O357" s="53"/>
      <c r="P357" s="53"/>
      <c r="Q357" s="53"/>
      <c r="R357" s="53"/>
      <c r="S357" s="53"/>
      <c r="T357" s="53"/>
      <c r="U357" s="53"/>
      <c r="V357" s="53"/>
      <c r="W357" s="53"/>
      <c r="X357" s="53"/>
      <c r="Y357" s="53"/>
      <c r="Z357" s="53"/>
    </row>
    <row r="358" customFormat="false" ht="96" hidden="false" customHeight="true" outlineLevel="0" collapsed="false">
      <c r="A358" s="5" t="s">
        <v>8746</v>
      </c>
      <c r="B358" s="5" t="s">
        <v>8747</v>
      </c>
      <c r="C358" s="5"/>
      <c r="D358" s="5"/>
      <c r="E358" s="5"/>
      <c r="F358" s="8"/>
      <c r="G358" s="5"/>
      <c r="H358" s="8" t="s">
        <v>8788</v>
      </c>
      <c r="I358" s="49" t="s">
        <v>7490</v>
      </c>
      <c r="J358" s="5" t="s">
        <v>8789</v>
      </c>
      <c r="K358" s="53"/>
      <c r="L358" s="51"/>
      <c r="M358" s="52" t="s">
        <v>8790</v>
      </c>
      <c r="N358" s="53"/>
      <c r="O358" s="53"/>
      <c r="P358" s="53"/>
      <c r="Q358" s="53"/>
      <c r="R358" s="53"/>
      <c r="S358" s="53"/>
      <c r="T358" s="53"/>
      <c r="U358" s="53"/>
      <c r="V358" s="53"/>
      <c r="W358" s="53"/>
      <c r="X358" s="53"/>
      <c r="Y358" s="53"/>
      <c r="Z358" s="53"/>
    </row>
    <row r="359" customFormat="false" ht="96" hidden="false" customHeight="true" outlineLevel="0" collapsed="false">
      <c r="A359" s="5" t="s">
        <v>8746</v>
      </c>
      <c r="B359" s="5" t="s">
        <v>8747</v>
      </c>
      <c r="C359" s="5"/>
      <c r="D359" s="5"/>
      <c r="E359" s="5"/>
      <c r="F359" s="8"/>
      <c r="G359" s="5"/>
      <c r="H359" s="8" t="s">
        <v>8791</v>
      </c>
      <c r="I359" s="49" t="s">
        <v>7490</v>
      </c>
      <c r="J359" s="5" t="s">
        <v>8792</v>
      </c>
      <c r="K359" s="53"/>
      <c r="L359" s="51"/>
      <c r="M359" s="52" t="s">
        <v>8793</v>
      </c>
      <c r="N359" s="53"/>
      <c r="O359" s="53"/>
      <c r="P359" s="53"/>
      <c r="Q359" s="53"/>
      <c r="R359" s="53"/>
      <c r="S359" s="53"/>
      <c r="T359" s="53"/>
      <c r="U359" s="53"/>
      <c r="V359" s="53"/>
      <c r="W359" s="53"/>
      <c r="X359" s="53"/>
      <c r="Y359" s="53"/>
      <c r="Z359" s="53"/>
    </row>
    <row r="360" customFormat="false" ht="96" hidden="false" customHeight="true" outlineLevel="0" collapsed="false">
      <c r="A360" s="5" t="s">
        <v>8746</v>
      </c>
      <c r="B360" s="5" t="s">
        <v>8747</v>
      </c>
      <c r="C360" s="5"/>
      <c r="D360" s="5"/>
      <c r="E360" s="5"/>
      <c r="F360" s="8"/>
      <c r="G360" s="5"/>
      <c r="H360" s="8" t="s">
        <v>8794</v>
      </c>
      <c r="I360" s="49" t="s">
        <v>7490</v>
      </c>
      <c r="J360" s="5" t="s">
        <v>8795</v>
      </c>
      <c r="K360" s="53"/>
      <c r="L360" s="51"/>
      <c r="M360" s="52" t="s">
        <v>8796</v>
      </c>
      <c r="N360" s="53"/>
      <c r="O360" s="53"/>
      <c r="P360" s="53"/>
      <c r="Q360" s="53"/>
      <c r="R360" s="53"/>
      <c r="S360" s="53"/>
      <c r="T360" s="53"/>
      <c r="U360" s="53"/>
      <c r="V360" s="53"/>
      <c r="W360" s="53"/>
      <c r="X360" s="53"/>
      <c r="Y360" s="53"/>
      <c r="Z360" s="53"/>
    </row>
    <row r="361" customFormat="false" ht="96" hidden="false" customHeight="true" outlineLevel="0" collapsed="false">
      <c r="A361" s="5" t="s">
        <v>8746</v>
      </c>
      <c r="B361" s="5" t="s">
        <v>8747</v>
      </c>
      <c r="C361" s="5"/>
      <c r="D361" s="5"/>
      <c r="E361" s="5"/>
      <c r="F361" s="8"/>
      <c r="G361" s="5"/>
      <c r="H361" s="8" t="s">
        <v>8797</v>
      </c>
      <c r="I361" s="49" t="s">
        <v>7490</v>
      </c>
      <c r="J361" s="5" t="s">
        <v>8798</v>
      </c>
      <c r="K361" s="53"/>
      <c r="L361" s="51"/>
      <c r="M361" s="52" t="s">
        <v>8799</v>
      </c>
      <c r="N361" s="53"/>
      <c r="O361" s="53"/>
      <c r="P361" s="53"/>
      <c r="Q361" s="53"/>
      <c r="R361" s="53"/>
      <c r="S361" s="53"/>
      <c r="T361" s="53"/>
      <c r="U361" s="53"/>
      <c r="V361" s="53"/>
      <c r="W361" s="53"/>
      <c r="X361" s="53"/>
      <c r="Y361" s="53"/>
      <c r="Z361" s="53"/>
    </row>
    <row r="362" customFormat="false" ht="96" hidden="false" customHeight="true" outlineLevel="0" collapsed="false">
      <c r="A362" s="5" t="s">
        <v>8746</v>
      </c>
      <c r="B362" s="5" t="s">
        <v>8747</v>
      </c>
      <c r="C362" s="5"/>
      <c r="D362" s="5"/>
      <c r="E362" s="5"/>
      <c r="F362" s="8"/>
      <c r="G362" s="5"/>
      <c r="H362" s="8" t="s">
        <v>8800</v>
      </c>
      <c r="I362" s="49" t="s">
        <v>7490</v>
      </c>
      <c r="J362" s="5" t="s">
        <v>8801</v>
      </c>
      <c r="K362" s="53"/>
      <c r="L362" s="51"/>
      <c r="M362" s="52" t="s">
        <v>8802</v>
      </c>
      <c r="N362" s="53"/>
      <c r="O362" s="53"/>
      <c r="P362" s="53"/>
      <c r="Q362" s="53"/>
      <c r="R362" s="53"/>
      <c r="S362" s="53"/>
      <c r="T362" s="53"/>
      <c r="U362" s="53"/>
      <c r="V362" s="53"/>
      <c r="W362" s="53"/>
      <c r="X362" s="53"/>
      <c r="Y362" s="53"/>
      <c r="Z362" s="53"/>
    </row>
    <row r="363" customFormat="false" ht="96" hidden="false" customHeight="true" outlineLevel="0" collapsed="false">
      <c r="A363" s="5" t="s">
        <v>8746</v>
      </c>
      <c r="B363" s="5" t="s">
        <v>8803</v>
      </c>
      <c r="C363" s="5"/>
      <c r="D363" s="5"/>
      <c r="E363" s="5"/>
      <c r="F363" s="8"/>
      <c r="G363" s="5"/>
      <c r="H363" s="8" t="s">
        <v>8804</v>
      </c>
      <c r="I363" s="49" t="s">
        <v>7490</v>
      </c>
      <c r="J363" s="5" t="s">
        <v>8805</v>
      </c>
      <c r="K363" s="53"/>
      <c r="L363" s="51" t="s">
        <v>8750</v>
      </c>
      <c r="M363" s="52" t="s">
        <v>8806</v>
      </c>
      <c r="N363" s="53"/>
      <c r="O363" s="53"/>
      <c r="P363" s="53"/>
      <c r="Q363" s="53"/>
      <c r="R363" s="53"/>
      <c r="S363" s="53"/>
      <c r="T363" s="53"/>
      <c r="U363" s="53"/>
      <c r="V363" s="53"/>
      <c r="W363" s="53"/>
      <c r="X363" s="53"/>
      <c r="Y363" s="53"/>
      <c r="Z363" s="53"/>
    </row>
    <row r="364" customFormat="false" ht="36.75" hidden="false" customHeight="true" outlineLevel="0" collapsed="false">
      <c r="A364" s="5" t="s">
        <v>8746</v>
      </c>
      <c r="B364" s="5" t="s">
        <v>8803</v>
      </c>
      <c r="C364" s="5"/>
      <c r="D364" s="5"/>
      <c r="E364" s="5"/>
      <c r="F364" s="8"/>
      <c r="G364" s="5"/>
      <c r="H364" s="58" t="s">
        <v>8807</v>
      </c>
      <c r="I364" s="49" t="s">
        <v>7490</v>
      </c>
      <c r="J364" s="5" t="s">
        <v>8808</v>
      </c>
      <c r="K364" s="53"/>
      <c r="L364" s="51"/>
      <c r="M364" s="52" t="s">
        <v>8809</v>
      </c>
      <c r="N364" s="53"/>
      <c r="O364" s="53"/>
      <c r="P364" s="53"/>
      <c r="Q364" s="53"/>
      <c r="R364" s="53"/>
      <c r="S364" s="53"/>
      <c r="T364" s="53"/>
      <c r="U364" s="53"/>
      <c r="V364" s="53"/>
      <c r="W364" s="53"/>
      <c r="X364" s="53"/>
      <c r="Y364" s="53"/>
      <c r="Z364" s="53"/>
    </row>
    <row r="365" customFormat="false" ht="36.75" hidden="false" customHeight="true" outlineLevel="0" collapsed="false">
      <c r="A365" s="5" t="s">
        <v>8746</v>
      </c>
      <c r="B365" s="5" t="s">
        <v>8803</v>
      </c>
      <c r="C365" s="5"/>
      <c r="D365" s="5"/>
      <c r="E365" s="5"/>
      <c r="F365" s="8"/>
      <c r="G365" s="5"/>
      <c r="H365" s="8" t="s">
        <v>8810</v>
      </c>
      <c r="I365" s="49" t="s">
        <v>7490</v>
      </c>
      <c r="J365" s="5" t="s">
        <v>8811</v>
      </c>
      <c r="K365" s="53"/>
      <c r="L365" s="51"/>
      <c r="M365" s="52" t="s">
        <v>8812</v>
      </c>
      <c r="N365" s="53"/>
      <c r="O365" s="53"/>
      <c r="P365" s="53"/>
      <c r="Q365" s="53"/>
      <c r="R365" s="53"/>
      <c r="S365" s="53"/>
      <c r="T365" s="53"/>
      <c r="U365" s="53"/>
      <c r="V365" s="53"/>
      <c r="W365" s="53"/>
      <c r="X365" s="53"/>
      <c r="Y365" s="53"/>
      <c r="Z365" s="53"/>
    </row>
    <row r="366" customFormat="false" ht="36.75" hidden="false" customHeight="true" outlineLevel="0" collapsed="false">
      <c r="A366" s="5" t="s">
        <v>8746</v>
      </c>
      <c r="B366" s="5" t="s">
        <v>8803</v>
      </c>
      <c r="C366" s="5"/>
      <c r="D366" s="5"/>
      <c r="E366" s="5"/>
      <c r="F366" s="8"/>
      <c r="G366" s="5"/>
      <c r="H366" s="8" t="s">
        <v>8813</v>
      </c>
      <c r="I366" s="49" t="s">
        <v>7490</v>
      </c>
      <c r="J366" s="5" t="s">
        <v>8814</v>
      </c>
      <c r="K366" s="53"/>
      <c r="L366" s="51"/>
      <c r="M366" s="52" t="s">
        <v>8815</v>
      </c>
      <c r="N366" s="53"/>
      <c r="O366" s="53"/>
      <c r="P366" s="53"/>
      <c r="Q366" s="53"/>
      <c r="R366" s="53"/>
      <c r="S366" s="53"/>
      <c r="T366" s="53"/>
      <c r="U366" s="53"/>
      <c r="V366" s="53"/>
      <c r="W366" s="53"/>
      <c r="X366" s="53"/>
      <c r="Y366" s="53"/>
      <c r="Z366" s="53"/>
    </row>
    <row r="367" customFormat="false" ht="36.75" hidden="false" customHeight="true" outlineLevel="0" collapsed="false">
      <c r="A367" s="5" t="s">
        <v>8746</v>
      </c>
      <c r="B367" s="5" t="s">
        <v>8803</v>
      </c>
      <c r="C367" s="5"/>
      <c r="D367" s="5"/>
      <c r="E367" s="5"/>
      <c r="F367" s="8"/>
      <c r="G367" s="5"/>
      <c r="H367" s="8" t="s">
        <v>8816</v>
      </c>
      <c r="I367" s="49" t="s">
        <v>7490</v>
      </c>
      <c r="J367" s="5" t="s">
        <v>8817</v>
      </c>
      <c r="K367" s="53"/>
      <c r="L367" s="51"/>
      <c r="M367" s="52" t="s">
        <v>8818</v>
      </c>
      <c r="N367" s="53"/>
      <c r="O367" s="53"/>
      <c r="P367" s="53"/>
      <c r="Q367" s="53"/>
      <c r="R367" s="53"/>
      <c r="S367" s="53"/>
      <c r="T367" s="53"/>
      <c r="U367" s="53"/>
      <c r="V367" s="53"/>
      <c r="W367" s="53"/>
      <c r="X367" s="53"/>
      <c r="Y367" s="53"/>
      <c r="Z367" s="53"/>
    </row>
    <row r="368" customFormat="false" ht="36.75" hidden="false" customHeight="true" outlineLevel="0" collapsed="false">
      <c r="A368" s="5" t="s">
        <v>8746</v>
      </c>
      <c r="B368" s="5" t="s">
        <v>8803</v>
      </c>
      <c r="C368" s="5"/>
      <c r="D368" s="5"/>
      <c r="E368" s="5"/>
      <c r="F368" s="8"/>
      <c r="G368" s="5"/>
      <c r="H368" s="8" t="s">
        <v>8819</v>
      </c>
      <c r="I368" s="49" t="s">
        <v>7490</v>
      </c>
      <c r="J368" s="5" t="s">
        <v>8820</v>
      </c>
      <c r="K368" s="53"/>
      <c r="L368" s="51"/>
      <c r="M368" s="52" t="s">
        <v>8821</v>
      </c>
      <c r="N368" s="53"/>
      <c r="O368" s="53"/>
      <c r="P368" s="53"/>
      <c r="Q368" s="53"/>
      <c r="R368" s="53"/>
      <c r="S368" s="53"/>
      <c r="T368" s="53"/>
      <c r="U368" s="53"/>
      <c r="V368" s="53"/>
      <c r="W368" s="53"/>
      <c r="X368" s="53"/>
      <c r="Y368" s="53"/>
      <c r="Z368" s="53"/>
    </row>
    <row r="369" customFormat="false" ht="36.75" hidden="false" customHeight="true" outlineLevel="0" collapsed="false">
      <c r="A369" s="5" t="s">
        <v>8746</v>
      </c>
      <c r="B369" s="5" t="s">
        <v>8803</v>
      </c>
      <c r="C369" s="5"/>
      <c r="D369" s="5"/>
      <c r="E369" s="5"/>
      <c r="F369" s="8"/>
      <c r="G369" s="5"/>
      <c r="H369" s="8" t="s">
        <v>8822</v>
      </c>
      <c r="I369" s="49" t="s">
        <v>7490</v>
      </c>
      <c r="J369" s="5" t="s">
        <v>8823</v>
      </c>
      <c r="K369" s="53"/>
      <c r="L369" s="51"/>
      <c r="M369" s="52" t="s">
        <v>8824</v>
      </c>
      <c r="N369" s="53"/>
      <c r="O369" s="53"/>
      <c r="P369" s="53"/>
      <c r="Q369" s="53"/>
      <c r="R369" s="53"/>
      <c r="S369" s="53"/>
      <c r="T369" s="53"/>
      <c r="U369" s="53"/>
      <c r="V369" s="53"/>
      <c r="W369" s="53"/>
      <c r="X369" s="53"/>
      <c r="Y369" s="53"/>
      <c r="Z369" s="53"/>
    </row>
    <row r="370" customFormat="false" ht="36.75" hidden="false" customHeight="true" outlineLevel="0" collapsed="false">
      <c r="A370" s="5" t="s">
        <v>8746</v>
      </c>
      <c r="B370" s="5" t="s">
        <v>8803</v>
      </c>
      <c r="C370" s="5"/>
      <c r="D370" s="5"/>
      <c r="E370" s="5"/>
      <c r="F370" s="8"/>
      <c r="G370" s="5"/>
      <c r="H370" s="8" t="s">
        <v>8825</v>
      </c>
      <c r="I370" s="49" t="s">
        <v>7490</v>
      </c>
      <c r="J370" s="5" t="s">
        <v>8826</v>
      </c>
      <c r="K370" s="53"/>
      <c r="L370" s="51"/>
      <c r="M370" s="52" t="s">
        <v>8827</v>
      </c>
      <c r="N370" s="53"/>
      <c r="O370" s="53"/>
      <c r="P370" s="53"/>
      <c r="Q370" s="53"/>
      <c r="R370" s="53"/>
      <c r="S370" s="53"/>
      <c r="T370" s="53"/>
      <c r="U370" s="53"/>
      <c r="V370" s="53"/>
      <c r="W370" s="53"/>
      <c r="X370" s="53"/>
      <c r="Y370" s="53"/>
      <c r="Z370" s="53"/>
    </row>
    <row r="371" customFormat="false" ht="36.75" hidden="false" customHeight="true" outlineLevel="0" collapsed="false">
      <c r="A371" s="5" t="s">
        <v>8746</v>
      </c>
      <c r="B371" s="5" t="s">
        <v>8803</v>
      </c>
      <c r="C371" s="5"/>
      <c r="D371" s="5"/>
      <c r="E371" s="5"/>
      <c r="F371" s="8"/>
      <c r="G371" s="5"/>
      <c r="H371" s="8" t="s">
        <v>8828</v>
      </c>
      <c r="I371" s="49" t="s">
        <v>7490</v>
      </c>
      <c r="J371" s="5" t="s">
        <v>8829</v>
      </c>
      <c r="K371" s="53"/>
      <c r="L371" s="51"/>
      <c r="M371" s="52" t="s">
        <v>8830</v>
      </c>
      <c r="N371" s="53"/>
      <c r="O371" s="53"/>
      <c r="P371" s="53"/>
      <c r="Q371" s="53"/>
      <c r="R371" s="53"/>
      <c r="S371" s="53"/>
      <c r="T371" s="53"/>
      <c r="U371" s="53"/>
      <c r="V371" s="53"/>
      <c r="W371" s="53"/>
      <c r="X371" s="53"/>
      <c r="Y371" s="53"/>
      <c r="Z371" s="53"/>
    </row>
    <row r="372" customFormat="false" ht="112.5" hidden="false" customHeight="true" outlineLevel="0" collapsed="false">
      <c r="A372" s="5" t="s">
        <v>8831</v>
      </c>
      <c r="B372" s="5" t="s">
        <v>8832</v>
      </c>
      <c r="C372" s="5"/>
      <c r="D372" s="5"/>
      <c r="E372" s="5"/>
      <c r="F372" s="8"/>
      <c r="G372" s="5"/>
      <c r="H372" s="25" t="s">
        <v>8833</v>
      </c>
      <c r="I372" s="49" t="s">
        <v>7490</v>
      </c>
      <c r="J372" s="5" t="s">
        <v>8834</v>
      </c>
      <c r="K372" s="53"/>
      <c r="L372" s="51" t="s">
        <v>8835</v>
      </c>
      <c r="M372" s="25" t="s">
        <v>8836</v>
      </c>
      <c r="N372" s="53"/>
      <c r="O372" s="53"/>
      <c r="P372" s="53"/>
      <c r="Q372" s="53"/>
      <c r="R372" s="53"/>
      <c r="S372" s="53"/>
      <c r="T372" s="53"/>
      <c r="U372" s="53"/>
      <c r="V372" s="53"/>
      <c r="W372" s="53"/>
      <c r="X372" s="53"/>
      <c r="Y372" s="53"/>
      <c r="Z372" s="53"/>
    </row>
    <row r="373" customFormat="false" ht="112.5" hidden="false" customHeight="true" outlineLevel="0" collapsed="false">
      <c r="A373" s="5" t="s">
        <v>8831</v>
      </c>
      <c r="B373" s="5" t="s">
        <v>8832</v>
      </c>
      <c r="C373" s="5"/>
      <c r="D373" s="5"/>
      <c r="E373" s="5"/>
      <c r="F373" s="8"/>
      <c r="G373" s="5"/>
      <c r="H373" s="51" t="s">
        <v>8837</v>
      </c>
      <c r="I373" s="49" t="s">
        <v>7490</v>
      </c>
      <c r="J373" s="5" t="s">
        <v>8838</v>
      </c>
      <c r="K373" s="53"/>
      <c r="L373" s="51"/>
      <c r="M373" s="25" t="s">
        <v>8839</v>
      </c>
      <c r="N373" s="53"/>
      <c r="O373" s="53"/>
      <c r="P373" s="53"/>
      <c r="Q373" s="53"/>
      <c r="R373" s="53"/>
      <c r="S373" s="53"/>
      <c r="T373" s="53"/>
      <c r="U373" s="53"/>
      <c r="V373" s="53"/>
      <c r="W373" s="53"/>
      <c r="X373" s="53"/>
      <c r="Y373" s="53"/>
      <c r="Z373" s="53"/>
    </row>
    <row r="374" customFormat="false" ht="112.5" hidden="false" customHeight="true" outlineLevel="0" collapsed="false">
      <c r="A374" s="5" t="s">
        <v>8831</v>
      </c>
      <c r="B374" s="5" t="s">
        <v>8832</v>
      </c>
      <c r="C374" s="5"/>
      <c r="D374" s="5"/>
      <c r="E374" s="5"/>
      <c r="F374" s="8"/>
      <c r="G374" s="5"/>
      <c r="H374" s="51" t="s">
        <v>8840</v>
      </c>
      <c r="I374" s="49" t="s">
        <v>7490</v>
      </c>
      <c r="J374" s="5" t="s">
        <v>8841</v>
      </c>
      <c r="K374" s="53"/>
      <c r="L374" s="51"/>
      <c r="M374" s="25" t="s">
        <v>8842</v>
      </c>
      <c r="N374" s="53"/>
      <c r="O374" s="53"/>
      <c r="P374" s="53"/>
      <c r="Q374" s="53"/>
      <c r="R374" s="53"/>
      <c r="S374" s="53"/>
      <c r="T374" s="53"/>
      <c r="U374" s="53"/>
      <c r="V374" s="53"/>
      <c r="W374" s="53"/>
      <c r="X374" s="53"/>
      <c r="Y374" s="53"/>
      <c r="Z374" s="53"/>
    </row>
    <row r="375" customFormat="false" ht="112.5" hidden="false" customHeight="true" outlineLevel="0" collapsed="false">
      <c r="A375" s="5" t="s">
        <v>8831</v>
      </c>
      <c r="B375" s="5" t="s">
        <v>8832</v>
      </c>
      <c r="C375" s="5"/>
      <c r="D375" s="5"/>
      <c r="E375" s="5"/>
      <c r="F375" s="8"/>
      <c r="G375" s="5"/>
      <c r="H375" s="51" t="s">
        <v>8843</v>
      </c>
      <c r="I375" s="49" t="s">
        <v>7490</v>
      </c>
      <c r="J375" s="5" t="s">
        <v>8844</v>
      </c>
      <c r="K375" s="53"/>
      <c r="L375" s="51"/>
      <c r="M375" s="25" t="s">
        <v>8845</v>
      </c>
      <c r="N375" s="53"/>
      <c r="O375" s="53"/>
      <c r="P375" s="53"/>
      <c r="Q375" s="53"/>
      <c r="R375" s="53"/>
      <c r="S375" s="53"/>
      <c r="T375" s="53"/>
      <c r="U375" s="53"/>
      <c r="V375" s="53"/>
      <c r="W375" s="53"/>
      <c r="X375" s="53"/>
      <c r="Y375" s="53"/>
      <c r="Z375" s="53"/>
    </row>
    <row r="376" customFormat="false" ht="112.5" hidden="false" customHeight="true" outlineLevel="0" collapsed="false">
      <c r="A376" s="5" t="s">
        <v>8831</v>
      </c>
      <c r="B376" s="5" t="s">
        <v>8832</v>
      </c>
      <c r="C376" s="5"/>
      <c r="D376" s="5"/>
      <c r="E376" s="5"/>
      <c r="F376" s="8"/>
      <c r="G376" s="5"/>
      <c r="H376" s="51" t="s">
        <v>8846</v>
      </c>
      <c r="I376" s="49" t="s">
        <v>7490</v>
      </c>
      <c r="J376" s="5" t="s">
        <v>8847</v>
      </c>
      <c r="K376" s="53"/>
      <c r="L376" s="51"/>
      <c r="M376" s="25" t="s">
        <v>8848</v>
      </c>
      <c r="N376" s="53"/>
      <c r="O376" s="53"/>
      <c r="P376" s="53"/>
      <c r="Q376" s="53"/>
      <c r="R376" s="53"/>
      <c r="S376" s="53"/>
      <c r="T376" s="53"/>
      <c r="U376" s="53"/>
      <c r="V376" s="53"/>
      <c r="W376" s="53"/>
      <c r="X376" s="53"/>
      <c r="Y376" s="53"/>
      <c r="Z376" s="53"/>
    </row>
    <row r="377" customFormat="false" ht="112.5" hidden="false" customHeight="true" outlineLevel="0" collapsed="false">
      <c r="A377" s="5" t="s">
        <v>8831</v>
      </c>
      <c r="B377" s="5" t="s">
        <v>8832</v>
      </c>
      <c r="C377" s="5"/>
      <c r="D377" s="5"/>
      <c r="E377" s="5"/>
      <c r="F377" s="8"/>
      <c r="G377" s="5"/>
      <c r="H377" s="51" t="s">
        <v>8849</v>
      </c>
      <c r="I377" s="49" t="s">
        <v>7490</v>
      </c>
      <c r="J377" s="5" t="s">
        <v>8850</v>
      </c>
      <c r="K377" s="53"/>
      <c r="L377" s="51"/>
      <c r="M377" s="25" t="s">
        <v>8851</v>
      </c>
      <c r="N377" s="53"/>
      <c r="O377" s="53"/>
      <c r="P377" s="53"/>
      <c r="Q377" s="53"/>
      <c r="R377" s="53"/>
      <c r="S377" s="53"/>
      <c r="T377" s="53"/>
      <c r="U377" s="53"/>
      <c r="V377" s="53"/>
      <c r="W377" s="53"/>
      <c r="X377" s="53"/>
      <c r="Y377" s="53"/>
      <c r="Z377" s="53"/>
    </row>
    <row r="378" customFormat="false" ht="112.5" hidden="false" customHeight="true" outlineLevel="0" collapsed="false">
      <c r="A378" s="5" t="s">
        <v>8831</v>
      </c>
      <c r="B378" s="5" t="s">
        <v>8852</v>
      </c>
      <c r="C378" s="5"/>
      <c r="D378" s="5"/>
      <c r="E378" s="5"/>
      <c r="F378" s="8"/>
      <c r="G378" s="5"/>
      <c r="H378" s="8" t="s">
        <v>8853</v>
      </c>
      <c r="I378" s="49" t="s">
        <v>7490</v>
      </c>
      <c r="J378" s="5" t="s">
        <v>8854</v>
      </c>
      <c r="K378" s="53"/>
      <c r="L378" s="51" t="s">
        <v>8835</v>
      </c>
      <c r="M378" s="25" t="s">
        <v>8855</v>
      </c>
      <c r="N378" s="53"/>
      <c r="O378" s="53"/>
      <c r="P378" s="53"/>
      <c r="Q378" s="53"/>
      <c r="R378" s="53"/>
      <c r="S378" s="53"/>
      <c r="T378" s="53"/>
      <c r="U378" s="53"/>
      <c r="V378" s="53"/>
      <c r="W378" s="53"/>
      <c r="X378" s="53"/>
      <c r="Y378" s="53"/>
      <c r="Z378" s="53"/>
    </row>
    <row r="379" customFormat="false" ht="112.5" hidden="false" customHeight="true" outlineLevel="0" collapsed="false">
      <c r="A379" s="5" t="s">
        <v>8831</v>
      </c>
      <c r="B379" s="5" t="s">
        <v>8852</v>
      </c>
      <c r="C379" s="5"/>
      <c r="D379" s="5"/>
      <c r="E379" s="5"/>
      <c r="F379" s="8"/>
      <c r="G379" s="5"/>
      <c r="H379" s="8" t="s">
        <v>8856</v>
      </c>
      <c r="I379" s="49" t="s">
        <v>7490</v>
      </c>
      <c r="J379" s="5" t="s">
        <v>8857</v>
      </c>
      <c r="K379" s="53"/>
      <c r="L379" s="51"/>
      <c r="M379" s="25" t="s">
        <v>8858</v>
      </c>
      <c r="N379" s="53"/>
      <c r="O379" s="53"/>
      <c r="P379" s="53"/>
      <c r="Q379" s="53"/>
      <c r="R379" s="53"/>
      <c r="S379" s="53"/>
      <c r="T379" s="53"/>
      <c r="U379" s="53"/>
      <c r="V379" s="53"/>
      <c r="W379" s="53"/>
      <c r="X379" s="53"/>
      <c r="Y379" s="53"/>
      <c r="Z379" s="53"/>
    </row>
    <row r="380" customFormat="false" ht="112.5" hidden="false" customHeight="true" outlineLevel="0" collapsed="false">
      <c r="A380" s="5" t="s">
        <v>8831</v>
      </c>
      <c r="B380" s="5" t="s">
        <v>8852</v>
      </c>
      <c r="C380" s="5"/>
      <c r="D380" s="5"/>
      <c r="E380" s="5"/>
      <c r="F380" s="8"/>
      <c r="G380" s="5"/>
      <c r="H380" s="8" t="s">
        <v>8859</v>
      </c>
      <c r="I380" s="49" t="s">
        <v>7490</v>
      </c>
      <c r="J380" s="5" t="s">
        <v>8860</v>
      </c>
      <c r="K380" s="53"/>
      <c r="L380" s="51"/>
      <c r="M380" s="25" t="s">
        <v>8861</v>
      </c>
      <c r="N380" s="53"/>
      <c r="O380" s="53"/>
      <c r="P380" s="53"/>
      <c r="Q380" s="53"/>
      <c r="R380" s="53"/>
      <c r="S380" s="53"/>
      <c r="T380" s="53"/>
      <c r="U380" s="53"/>
      <c r="V380" s="53"/>
      <c r="W380" s="53"/>
      <c r="X380" s="53"/>
      <c r="Y380" s="53"/>
      <c r="Z380" s="53"/>
    </row>
    <row r="381" customFormat="false" ht="15.75" hidden="false" customHeight="false" outlineLevel="0" collapsed="false">
      <c r="A381" s="5" t="s">
        <v>8862</v>
      </c>
      <c r="B381" s="11" t="s">
        <v>8863</v>
      </c>
      <c r="C381" s="5"/>
      <c r="D381" s="5"/>
      <c r="E381" s="5"/>
      <c r="F381" s="8"/>
      <c r="G381" s="5"/>
      <c r="H381" s="8" t="s">
        <v>8864</v>
      </c>
      <c r="I381" s="49" t="s">
        <v>7490</v>
      </c>
      <c r="J381" s="5" t="s">
        <v>8865</v>
      </c>
      <c r="K381" s="53"/>
      <c r="L381" s="51"/>
      <c r="M381" s="25" t="s">
        <v>8866</v>
      </c>
      <c r="N381" s="53"/>
      <c r="O381" s="53"/>
      <c r="P381" s="53"/>
      <c r="Q381" s="53"/>
      <c r="R381" s="53"/>
      <c r="S381" s="53"/>
      <c r="T381" s="53"/>
      <c r="U381" s="53"/>
      <c r="V381" s="53"/>
      <c r="W381" s="53"/>
      <c r="X381" s="53"/>
      <c r="Y381" s="53"/>
      <c r="Z381" s="53"/>
    </row>
    <row r="382" customFormat="false" ht="108" hidden="false" customHeight="true" outlineLevel="0" collapsed="false">
      <c r="A382" s="5" t="s">
        <v>8862</v>
      </c>
      <c r="B382" s="11" t="s">
        <v>8863</v>
      </c>
      <c r="C382" s="5"/>
      <c r="D382" s="5"/>
      <c r="E382" s="5"/>
      <c r="F382" s="8"/>
      <c r="G382" s="5"/>
      <c r="H382" s="8" t="s">
        <v>8867</v>
      </c>
      <c r="I382" s="49" t="s">
        <v>7490</v>
      </c>
      <c r="J382" s="5" t="s">
        <v>8868</v>
      </c>
      <c r="K382" s="53"/>
      <c r="L382" s="51"/>
      <c r="M382" s="25" t="s">
        <v>8869</v>
      </c>
      <c r="N382" s="53"/>
      <c r="O382" s="53"/>
      <c r="P382" s="53"/>
      <c r="Q382" s="53"/>
      <c r="R382" s="53"/>
      <c r="S382" s="53"/>
      <c r="T382" s="53"/>
      <c r="U382" s="53"/>
      <c r="V382" s="53"/>
      <c r="W382" s="53"/>
      <c r="X382" s="53"/>
      <c r="Y382" s="53"/>
      <c r="Z382" s="53"/>
    </row>
    <row r="383" customFormat="false" ht="108" hidden="false" customHeight="true" outlineLevel="0" collapsed="false">
      <c r="A383" s="5" t="s">
        <v>8862</v>
      </c>
      <c r="B383" s="11" t="s">
        <v>8863</v>
      </c>
      <c r="C383" s="5"/>
      <c r="D383" s="5"/>
      <c r="E383" s="5"/>
      <c r="F383" s="8"/>
      <c r="G383" s="5"/>
      <c r="H383" s="8" t="s">
        <v>8870</v>
      </c>
      <c r="I383" s="49" t="s">
        <v>7490</v>
      </c>
      <c r="J383" s="5" t="s">
        <v>8871</v>
      </c>
      <c r="K383" s="53"/>
      <c r="L383" s="51"/>
      <c r="M383" s="25" t="s">
        <v>8872</v>
      </c>
      <c r="N383" s="53"/>
      <c r="O383" s="53"/>
      <c r="P383" s="53"/>
      <c r="Q383" s="53"/>
      <c r="R383" s="53"/>
      <c r="S383" s="53"/>
      <c r="T383" s="53"/>
      <c r="U383" s="53"/>
      <c r="V383" s="53"/>
      <c r="W383" s="53"/>
      <c r="X383" s="53"/>
      <c r="Y383" s="53"/>
      <c r="Z383" s="53"/>
    </row>
    <row r="384" customFormat="false" ht="108" hidden="false" customHeight="true" outlineLevel="0" collapsed="false">
      <c r="A384" s="5" t="s">
        <v>8862</v>
      </c>
      <c r="B384" s="11" t="s">
        <v>8863</v>
      </c>
      <c r="C384" s="5"/>
      <c r="D384" s="5"/>
      <c r="E384" s="5"/>
      <c r="F384" s="8"/>
      <c r="G384" s="5"/>
      <c r="H384" s="8" t="s">
        <v>8873</v>
      </c>
      <c r="I384" s="49" t="s">
        <v>7490</v>
      </c>
      <c r="J384" s="5" t="s">
        <v>8874</v>
      </c>
      <c r="K384" s="53"/>
      <c r="L384" s="51"/>
      <c r="M384" s="25" t="s">
        <v>8875</v>
      </c>
      <c r="N384" s="53"/>
      <c r="O384" s="53"/>
      <c r="P384" s="53"/>
      <c r="Q384" s="53"/>
      <c r="R384" s="53"/>
      <c r="S384" s="53"/>
      <c r="T384" s="53"/>
      <c r="U384" s="53"/>
      <c r="V384" s="53"/>
      <c r="W384" s="53"/>
      <c r="X384" s="53"/>
      <c r="Y384" s="53"/>
      <c r="Z384" s="53"/>
    </row>
    <row r="385" customFormat="false" ht="108" hidden="false" customHeight="true" outlineLevel="0" collapsed="false">
      <c r="A385" s="5" t="s">
        <v>8862</v>
      </c>
      <c r="B385" s="11" t="s">
        <v>8863</v>
      </c>
      <c r="C385" s="5"/>
      <c r="D385" s="5"/>
      <c r="E385" s="5"/>
      <c r="F385" s="8"/>
      <c r="G385" s="5"/>
      <c r="H385" s="8" t="s">
        <v>8876</v>
      </c>
      <c r="I385" s="49" t="s">
        <v>7490</v>
      </c>
      <c r="J385" s="5" t="s">
        <v>8877</v>
      </c>
      <c r="K385" s="53"/>
      <c r="L385" s="51"/>
      <c r="M385" s="25" t="s">
        <v>8878</v>
      </c>
      <c r="N385" s="53"/>
      <c r="O385" s="53"/>
      <c r="P385" s="53"/>
      <c r="Q385" s="53"/>
      <c r="R385" s="53"/>
      <c r="S385" s="53"/>
      <c r="T385" s="53"/>
      <c r="U385" s="53"/>
      <c r="V385" s="53"/>
      <c r="W385" s="53"/>
      <c r="X385" s="53"/>
      <c r="Y385" s="53"/>
      <c r="Z385" s="53"/>
    </row>
    <row r="386" customFormat="false" ht="108" hidden="false" customHeight="true" outlineLevel="0" collapsed="false">
      <c r="A386" s="5" t="s">
        <v>8862</v>
      </c>
      <c r="B386" s="11" t="s">
        <v>8863</v>
      </c>
      <c r="C386" s="5"/>
      <c r="D386" s="5"/>
      <c r="E386" s="5"/>
      <c r="F386" s="8"/>
      <c r="G386" s="5"/>
      <c r="H386" s="8" t="s">
        <v>8879</v>
      </c>
      <c r="I386" s="49" t="s">
        <v>7490</v>
      </c>
      <c r="J386" s="5" t="s">
        <v>8880</v>
      </c>
      <c r="K386" s="53"/>
      <c r="L386" s="51"/>
      <c r="M386" s="25" t="s">
        <v>8881</v>
      </c>
      <c r="N386" s="53"/>
      <c r="O386" s="53"/>
      <c r="P386" s="53"/>
      <c r="Q386" s="53"/>
      <c r="R386" s="53"/>
      <c r="S386" s="53"/>
      <c r="T386" s="53"/>
      <c r="U386" s="53"/>
      <c r="V386" s="53"/>
      <c r="W386" s="53"/>
      <c r="X386" s="53"/>
      <c r="Y386" s="53"/>
      <c r="Z386" s="53"/>
    </row>
    <row r="387" customFormat="false" ht="108" hidden="false" customHeight="true" outlineLevel="0" collapsed="false">
      <c r="A387" s="5" t="s">
        <v>8862</v>
      </c>
      <c r="B387" s="11" t="s">
        <v>8863</v>
      </c>
      <c r="C387" s="5"/>
      <c r="D387" s="5"/>
      <c r="E387" s="5"/>
      <c r="F387" s="8"/>
      <c r="G387" s="5"/>
      <c r="H387" s="8" t="s">
        <v>7818</v>
      </c>
      <c r="I387" s="49" t="s">
        <v>7490</v>
      </c>
      <c r="J387" s="5" t="s">
        <v>8882</v>
      </c>
      <c r="K387" s="53"/>
      <c r="L387" s="51"/>
      <c r="M387" s="25" t="s">
        <v>8883</v>
      </c>
      <c r="N387" s="53"/>
      <c r="O387" s="53"/>
      <c r="P387" s="53"/>
      <c r="Q387" s="53"/>
      <c r="R387" s="53"/>
      <c r="S387" s="53"/>
      <c r="T387" s="53"/>
      <c r="U387" s="53"/>
      <c r="V387" s="53"/>
      <c r="W387" s="53"/>
      <c r="X387" s="53"/>
      <c r="Y387" s="53"/>
      <c r="Z387" s="53"/>
    </row>
    <row r="388" customFormat="false" ht="108" hidden="false" customHeight="true" outlineLevel="0" collapsed="false">
      <c r="A388" s="5" t="s">
        <v>8862</v>
      </c>
      <c r="B388" s="11" t="s">
        <v>8863</v>
      </c>
      <c r="C388" s="5"/>
      <c r="D388" s="5"/>
      <c r="E388" s="5"/>
      <c r="F388" s="8"/>
      <c r="G388" s="5"/>
      <c r="H388" s="8" t="s">
        <v>8884</v>
      </c>
      <c r="I388" s="49" t="s">
        <v>7490</v>
      </c>
      <c r="J388" s="5" t="s">
        <v>8885</v>
      </c>
      <c r="K388" s="53"/>
      <c r="L388" s="51"/>
      <c r="M388" s="25" t="s">
        <v>8886</v>
      </c>
      <c r="N388" s="53"/>
      <c r="O388" s="53"/>
      <c r="P388" s="53"/>
      <c r="Q388" s="53"/>
      <c r="R388" s="53"/>
      <c r="S388" s="53"/>
      <c r="T388" s="53"/>
      <c r="U388" s="53"/>
      <c r="V388" s="53"/>
      <c r="W388" s="53"/>
      <c r="X388" s="53"/>
      <c r="Y388" s="53"/>
      <c r="Z388" s="53"/>
    </row>
    <row r="389" customFormat="false" ht="108" hidden="false" customHeight="true" outlineLevel="0" collapsed="false">
      <c r="A389" s="5" t="s">
        <v>8862</v>
      </c>
      <c r="B389" s="11" t="s">
        <v>8863</v>
      </c>
      <c r="C389" s="5"/>
      <c r="D389" s="5"/>
      <c r="E389" s="5"/>
      <c r="F389" s="8"/>
      <c r="G389" s="5"/>
      <c r="H389" s="8" t="s">
        <v>8887</v>
      </c>
      <c r="I389" s="49" t="s">
        <v>7490</v>
      </c>
      <c r="J389" s="5" t="s">
        <v>8888</v>
      </c>
      <c r="K389" s="53"/>
      <c r="L389" s="51"/>
      <c r="M389" s="25" t="s">
        <v>8889</v>
      </c>
      <c r="N389" s="53"/>
      <c r="O389" s="53"/>
      <c r="P389" s="53"/>
      <c r="Q389" s="53"/>
      <c r="R389" s="53"/>
      <c r="S389" s="53"/>
      <c r="T389" s="53"/>
      <c r="U389" s="53"/>
      <c r="V389" s="53"/>
      <c r="W389" s="53"/>
      <c r="X389" s="53"/>
      <c r="Y389" s="53"/>
      <c r="Z389" s="53"/>
    </row>
    <row r="390" customFormat="false" ht="108" hidden="false" customHeight="true" outlineLevel="0" collapsed="false">
      <c r="A390" s="5" t="s">
        <v>8862</v>
      </c>
      <c r="B390" s="11" t="s">
        <v>8863</v>
      </c>
      <c r="C390" s="5"/>
      <c r="D390" s="5"/>
      <c r="E390" s="5"/>
      <c r="F390" s="8"/>
      <c r="G390" s="5"/>
      <c r="H390" s="8" t="s">
        <v>8890</v>
      </c>
      <c r="I390" s="49" t="s">
        <v>7490</v>
      </c>
      <c r="J390" s="5" t="s">
        <v>8891</v>
      </c>
      <c r="K390" s="53"/>
      <c r="L390" s="51"/>
      <c r="M390" s="25" t="s">
        <v>8892</v>
      </c>
      <c r="N390" s="53"/>
      <c r="O390" s="53"/>
      <c r="P390" s="53"/>
      <c r="Q390" s="53"/>
      <c r="R390" s="53"/>
      <c r="S390" s="53"/>
      <c r="T390" s="53"/>
      <c r="U390" s="53"/>
      <c r="V390" s="53"/>
      <c r="W390" s="53"/>
      <c r="X390" s="53"/>
      <c r="Y390" s="53"/>
      <c r="Z390" s="53"/>
    </row>
    <row r="391" customFormat="false" ht="108" hidden="false" customHeight="true" outlineLevel="0" collapsed="false">
      <c r="A391" s="5" t="s">
        <v>8862</v>
      </c>
      <c r="B391" s="36" t="s">
        <v>1739</v>
      </c>
      <c r="C391" s="5"/>
      <c r="D391" s="5"/>
      <c r="E391" s="5"/>
      <c r="F391" s="8"/>
      <c r="G391" s="5"/>
      <c r="H391" s="8" t="s">
        <v>8893</v>
      </c>
      <c r="I391" s="49" t="s">
        <v>7490</v>
      </c>
      <c r="J391" s="5" t="s">
        <v>8894</v>
      </c>
      <c r="K391" s="53"/>
      <c r="L391" s="51"/>
      <c r="M391" s="25" t="s">
        <v>8895</v>
      </c>
      <c r="N391" s="53"/>
      <c r="O391" s="53"/>
      <c r="P391" s="53"/>
      <c r="Q391" s="53"/>
      <c r="R391" s="53"/>
      <c r="S391" s="53"/>
      <c r="T391" s="53"/>
      <c r="U391" s="53"/>
      <c r="V391" s="53"/>
      <c r="W391" s="53"/>
      <c r="X391" s="53"/>
      <c r="Y391" s="53"/>
      <c r="Z391" s="53"/>
    </row>
    <row r="392" customFormat="false" ht="108" hidden="false" customHeight="true" outlineLevel="0" collapsed="false">
      <c r="A392" s="5" t="s">
        <v>8862</v>
      </c>
      <c r="B392" s="36" t="s">
        <v>1739</v>
      </c>
      <c r="C392" s="5"/>
      <c r="D392" s="5"/>
      <c r="E392" s="5"/>
      <c r="F392" s="8"/>
      <c r="G392" s="5"/>
      <c r="H392" s="8" t="s">
        <v>8896</v>
      </c>
      <c r="I392" s="49" t="s">
        <v>7490</v>
      </c>
      <c r="J392" s="5" t="s">
        <v>8897</v>
      </c>
      <c r="K392" s="53"/>
      <c r="L392" s="51"/>
      <c r="M392" s="25" t="s">
        <v>8898</v>
      </c>
      <c r="N392" s="53"/>
      <c r="O392" s="53"/>
      <c r="P392" s="53"/>
      <c r="Q392" s="53"/>
      <c r="R392" s="53"/>
      <c r="S392" s="53"/>
      <c r="T392" s="53"/>
      <c r="U392" s="53"/>
      <c r="V392" s="53"/>
      <c r="W392" s="53"/>
      <c r="X392" s="53"/>
      <c r="Y392" s="53"/>
      <c r="Z392" s="53"/>
    </row>
    <row r="393" customFormat="false" ht="15.75" hidden="false" customHeight="false" outlineLevel="0" collapsed="false">
      <c r="A393" s="5" t="s">
        <v>8899</v>
      </c>
      <c r="B393" s="5" t="s">
        <v>8900</v>
      </c>
      <c r="C393" s="5"/>
      <c r="D393" s="5"/>
      <c r="E393" s="5"/>
      <c r="F393" s="8"/>
      <c r="G393" s="5"/>
      <c r="H393" s="25" t="s">
        <v>8901</v>
      </c>
      <c r="I393" s="49" t="s">
        <v>7490</v>
      </c>
      <c r="J393" s="5" t="s">
        <v>8902</v>
      </c>
      <c r="K393" s="53"/>
      <c r="L393" s="51" t="s">
        <v>8903</v>
      </c>
      <c r="M393" s="25" t="s">
        <v>8904</v>
      </c>
      <c r="N393" s="53"/>
      <c r="O393" s="53"/>
      <c r="P393" s="53"/>
      <c r="Q393" s="53"/>
      <c r="R393" s="53"/>
      <c r="S393" s="53"/>
      <c r="T393" s="53"/>
      <c r="U393" s="53"/>
      <c r="V393" s="53"/>
      <c r="W393" s="53"/>
      <c r="X393" s="53"/>
      <c r="Y393" s="53"/>
      <c r="Z393" s="53"/>
    </row>
    <row r="394" customFormat="false" ht="15.75" hidden="false" customHeight="false" outlineLevel="0" collapsed="false">
      <c r="A394" s="5" t="s">
        <v>8899</v>
      </c>
      <c r="B394" s="5"/>
      <c r="C394" s="5"/>
      <c r="D394" s="5"/>
      <c r="E394" s="5"/>
      <c r="F394" s="8"/>
      <c r="G394" s="40" t="s">
        <v>8905</v>
      </c>
      <c r="H394" s="25" t="s">
        <v>8906</v>
      </c>
      <c r="I394" s="49" t="s">
        <v>7490</v>
      </c>
      <c r="J394" s="5" t="s">
        <v>8907</v>
      </c>
      <c r="K394" s="53"/>
      <c r="L394" s="51"/>
      <c r="M394" s="25" t="s">
        <v>8908</v>
      </c>
      <c r="N394" s="53"/>
      <c r="O394" s="53"/>
      <c r="P394" s="53"/>
      <c r="Q394" s="53"/>
      <c r="R394" s="53"/>
      <c r="S394" s="53"/>
      <c r="T394" s="53"/>
      <c r="U394" s="53"/>
      <c r="V394" s="53"/>
      <c r="W394" s="53"/>
      <c r="X394" s="53"/>
      <c r="Y394" s="53"/>
      <c r="Z394" s="53"/>
    </row>
    <row r="395" customFormat="false" ht="15.75" hidden="false" customHeight="false" outlineLevel="0" collapsed="false">
      <c r="A395" s="5" t="s">
        <v>8909</v>
      </c>
      <c r="B395" s="5" t="s">
        <v>8910</v>
      </c>
      <c r="C395" s="5"/>
      <c r="D395" s="5"/>
      <c r="E395" s="5"/>
      <c r="F395" s="8"/>
      <c r="G395" s="5"/>
      <c r="H395" s="25" t="s">
        <v>8911</v>
      </c>
      <c r="I395" s="49" t="s">
        <v>7490</v>
      </c>
      <c r="J395" s="5" t="s">
        <v>8912</v>
      </c>
      <c r="K395" s="53"/>
      <c r="L395" s="51" t="s">
        <v>8913</v>
      </c>
      <c r="M395" s="25" t="s">
        <v>8914</v>
      </c>
      <c r="N395" s="53"/>
      <c r="O395" s="53"/>
      <c r="P395" s="53"/>
      <c r="Q395" s="53"/>
      <c r="R395" s="53"/>
      <c r="S395" s="53"/>
      <c r="T395" s="53"/>
      <c r="U395" s="53"/>
      <c r="V395" s="53"/>
      <c r="W395" s="53"/>
      <c r="X395" s="53"/>
      <c r="Y395" s="53"/>
      <c r="Z395" s="53"/>
    </row>
    <row r="396" customFormat="false" ht="15.75" hidden="false" customHeight="false" outlineLevel="0" collapsed="false">
      <c r="A396" s="5" t="s">
        <v>8915</v>
      </c>
      <c r="B396" s="5" t="s">
        <v>8916</v>
      </c>
      <c r="C396" s="5"/>
      <c r="D396" s="5"/>
      <c r="E396" s="5"/>
      <c r="F396" s="8"/>
      <c r="G396" s="5" t="s">
        <v>8910</v>
      </c>
      <c r="H396" s="8" t="s">
        <v>8917</v>
      </c>
      <c r="I396" s="49" t="s">
        <v>7490</v>
      </c>
      <c r="J396" s="5" t="s">
        <v>8918</v>
      </c>
      <c r="K396" s="53"/>
      <c r="L396" s="51"/>
      <c r="M396" s="25" t="s">
        <v>8919</v>
      </c>
      <c r="N396" s="53"/>
      <c r="O396" s="53"/>
      <c r="P396" s="53"/>
      <c r="Q396" s="53"/>
      <c r="R396" s="53"/>
      <c r="S396" s="53"/>
      <c r="T396" s="53"/>
      <c r="U396" s="53"/>
      <c r="V396" s="53"/>
      <c r="W396" s="53"/>
      <c r="X396" s="53"/>
      <c r="Y396" s="53"/>
      <c r="Z396" s="53"/>
    </row>
    <row r="397" customFormat="false" ht="15.75" hidden="false" customHeight="false" outlineLevel="0" collapsed="false">
      <c r="A397" s="5" t="s">
        <v>8915</v>
      </c>
      <c r="B397" s="5" t="s">
        <v>8916</v>
      </c>
      <c r="C397" s="5"/>
      <c r="D397" s="5"/>
      <c r="E397" s="5"/>
      <c r="F397" s="8"/>
      <c r="G397" s="5" t="s">
        <v>8910</v>
      </c>
      <c r="H397" s="8" t="s">
        <v>8920</v>
      </c>
      <c r="I397" s="49" t="s">
        <v>7490</v>
      </c>
      <c r="J397" s="5" t="s">
        <v>8921</v>
      </c>
      <c r="K397" s="53"/>
      <c r="L397" s="51"/>
      <c r="M397" s="25" t="s">
        <v>8922</v>
      </c>
      <c r="N397" s="53"/>
      <c r="O397" s="53"/>
      <c r="P397" s="53"/>
      <c r="Q397" s="53"/>
      <c r="R397" s="53"/>
      <c r="S397" s="53"/>
      <c r="T397" s="53"/>
      <c r="U397" s="53"/>
      <c r="V397" s="53"/>
      <c r="W397" s="53"/>
      <c r="X397" s="53"/>
      <c r="Y397" s="53"/>
      <c r="Z397" s="53"/>
    </row>
    <row r="398" customFormat="false" ht="15.75" hidden="false" customHeight="false" outlineLevel="0" collapsed="false">
      <c r="A398" s="5" t="s">
        <v>8915</v>
      </c>
      <c r="B398" s="5" t="s">
        <v>8916</v>
      </c>
      <c r="C398" s="5"/>
      <c r="D398" s="5"/>
      <c r="E398" s="5"/>
      <c r="F398" s="8"/>
      <c r="G398" s="5" t="s">
        <v>8910</v>
      </c>
      <c r="H398" s="8" t="s">
        <v>8923</v>
      </c>
      <c r="I398" s="49" t="s">
        <v>7490</v>
      </c>
      <c r="J398" s="5" t="s">
        <v>8924</v>
      </c>
      <c r="K398" s="53"/>
      <c r="L398" s="51"/>
      <c r="M398" s="25" t="s">
        <v>8925</v>
      </c>
      <c r="N398" s="53"/>
      <c r="O398" s="53"/>
      <c r="P398" s="53"/>
      <c r="Q398" s="53"/>
      <c r="R398" s="53"/>
      <c r="S398" s="53"/>
      <c r="T398" s="53"/>
      <c r="U398" s="53"/>
      <c r="V398" s="53"/>
      <c r="W398" s="53"/>
      <c r="X398" s="53"/>
      <c r="Y398" s="53"/>
      <c r="Z398" s="53"/>
    </row>
    <row r="399" customFormat="false" ht="86.25" hidden="false" customHeight="true" outlineLevel="0" collapsed="false">
      <c r="A399" s="60" t="n">
        <v>44683</v>
      </c>
      <c r="B399" s="5" t="s">
        <v>8926</v>
      </c>
      <c r="C399" s="5"/>
      <c r="D399" s="5"/>
      <c r="E399" s="5"/>
      <c r="F399" s="8"/>
      <c r="G399" s="5"/>
      <c r="H399" s="25" t="s">
        <v>8927</v>
      </c>
      <c r="I399" s="49" t="s">
        <v>7490</v>
      </c>
      <c r="J399" s="5" t="s">
        <v>8928</v>
      </c>
      <c r="K399" s="53"/>
      <c r="L399" s="51"/>
      <c r="M399" s="25" t="s">
        <v>8929</v>
      </c>
      <c r="N399" s="53"/>
      <c r="O399" s="53"/>
      <c r="P399" s="53"/>
      <c r="Q399" s="53"/>
      <c r="R399" s="53"/>
      <c r="S399" s="53"/>
      <c r="T399" s="53"/>
      <c r="U399" s="53"/>
      <c r="V399" s="53"/>
      <c r="W399" s="53"/>
      <c r="X399" s="53"/>
      <c r="Y399" s="53"/>
      <c r="Z399" s="53"/>
    </row>
    <row r="400" customFormat="false" ht="86.25" hidden="false" customHeight="true" outlineLevel="0" collapsed="false">
      <c r="A400" s="60" t="n">
        <v>44683</v>
      </c>
      <c r="B400" s="5" t="s">
        <v>8926</v>
      </c>
      <c r="C400" s="5"/>
      <c r="D400" s="5"/>
      <c r="E400" s="5"/>
      <c r="F400" s="8"/>
      <c r="G400" s="5"/>
      <c r="H400" s="8" t="s">
        <v>8930</v>
      </c>
      <c r="I400" s="49" t="s">
        <v>7490</v>
      </c>
      <c r="J400" s="5" t="s">
        <v>8931</v>
      </c>
      <c r="K400" s="53"/>
      <c r="L400" s="51"/>
      <c r="M400" s="25" t="s">
        <v>8932</v>
      </c>
      <c r="N400" s="53"/>
      <c r="O400" s="53"/>
      <c r="P400" s="53"/>
      <c r="Q400" s="53"/>
      <c r="R400" s="53"/>
      <c r="S400" s="53"/>
      <c r="T400" s="53"/>
      <c r="U400" s="53"/>
      <c r="V400" s="53"/>
      <c r="W400" s="53"/>
      <c r="X400" s="53"/>
      <c r="Y400" s="53"/>
      <c r="Z400" s="53"/>
    </row>
    <row r="401" customFormat="false" ht="86.25" hidden="false" customHeight="true" outlineLevel="0" collapsed="false">
      <c r="A401" s="60" t="n">
        <v>44714</v>
      </c>
      <c r="B401" s="5" t="s">
        <v>8933</v>
      </c>
      <c r="C401" s="5"/>
      <c r="D401" s="5"/>
      <c r="E401" s="5"/>
      <c r="F401" s="8"/>
      <c r="G401" s="5"/>
      <c r="H401" s="25" t="s">
        <v>8934</v>
      </c>
      <c r="I401" s="49" t="s">
        <v>7490</v>
      </c>
      <c r="J401" s="5" t="s">
        <v>8935</v>
      </c>
      <c r="K401" s="53"/>
      <c r="L401" s="51"/>
      <c r="M401" s="25" t="s">
        <v>8936</v>
      </c>
      <c r="N401" s="53"/>
      <c r="O401" s="53"/>
      <c r="P401" s="53"/>
      <c r="Q401" s="53"/>
      <c r="R401" s="53"/>
      <c r="S401" s="53"/>
      <c r="T401" s="53"/>
      <c r="U401" s="53"/>
      <c r="V401" s="53"/>
      <c r="W401" s="53"/>
      <c r="X401" s="53"/>
      <c r="Y401" s="53"/>
      <c r="Z401" s="53"/>
    </row>
    <row r="402" customFormat="false" ht="86.25" hidden="false" customHeight="true" outlineLevel="0" collapsed="false">
      <c r="A402" s="60" t="n">
        <v>44714</v>
      </c>
      <c r="B402" s="5" t="s">
        <v>8933</v>
      </c>
      <c r="C402" s="5"/>
      <c r="D402" s="5"/>
      <c r="E402" s="5"/>
      <c r="F402" s="8"/>
      <c r="G402" s="5"/>
      <c r="H402" s="8" t="s">
        <v>8937</v>
      </c>
      <c r="I402" s="49" t="s">
        <v>7490</v>
      </c>
      <c r="J402" s="5" t="s">
        <v>8938</v>
      </c>
      <c r="K402" s="53"/>
      <c r="L402" s="51"/>
      <c r="M402" s="25" t="s">
        <v>8939</v>
      </c>
      <c r="N402" s="53"/>
      <c r="O402" s="53"/>
      <c r="P402" s="53"/>
      <c r="Q402" s="53"/>
      <c r="R402" s="53"/>
      <c r="S402" s="53"/>
      <c r="T402" s="53"/>
      <c r="U402" s="53"/>
      <c r="V402" s="53"/>
      <c r="W402" s="53"/>
      <c r="X402" s="53"/>
      <c r="Y402" s="53"/>
      <c r="Z402" s="53"/>
    </row>
    <row r="403" customFormat="false" ht="86.25" hidden="false" customHeight="true" outlineLevel="0" collapsed="false">
      <c r="A403" s="60" t="n">
        <v>44715</v>
      </c>
      <c r="B403" s="5" t="s">
        <v>8940</v>
      </c>
      <c r="C403" s="5"/>
      <c r="D403" s="5"/>
      <c r="E403" s="5"/>
      <c r="F403" s="8"/>
      <c r="G403" s="5"/>
      <c r="H403" s="25" t="s">
        <v>8941</v>
      </c>
      <c r="I403" s="49" t="s">
        <v>7490</v>
      </c>
      <c r="J403" s="5" t="s">
        <v>8942</v>
      </c>
      <c r="K403" s="53"/>
      <c r="L403" s="51"/>
      <c r="M403" s="25" t="s">
        <v>8943</v>
      </c>
      <c r="N403" s="53"/>
      <c r="O403" s="53"/>
      <c r="P403" s="53"/>
      <c r="Q403" s="53"/>
      <c r="R403" s="53"/>
      <c r="S403" s="53"/>
      <c r="T403" s="53"/>
      <c r="U403" s="53"/>
      <c r="V403" s="53"/>
      <c r="W403" s="53"/>
      <c r="X403" s="53"/>
      <c r="Y403" s="53"/>
      <c r="Z403" s="53"/>
    </row>
    <row r="404" customFormat="false" ht="86.25" hidden="false" customHeight="true" outlineLevel="0" collapsed="false">
      <c r="A404" s="60" t="n">
        <v>44715</v>
      </c>
      <c r="B404" s="5" t="s">
        <v>8940</v>
      </c>
      <c r="C404" s="5"/>
      <c r="D404" s="5"/>
      <c r="E404" s="5"/>
      <c r="F404" s="8"/>
      <c r="G404" s="5"/>
      <c r="H404" s="8" t="s">
        <v>8944</v>
      </c>
      <c r="I404" s="49" t="s">
        <v>7490</v>
      </c>
      <c r="J404" s="57" t="s">
        <v>8945</v>
      </c>
      <c r="K404" s="53"/>
      <c r="L404" s="51"/>
      <c r="M404" s="25" t="s">
        <v>8946</v>
      </c>
      <c r="N404" s="53"/>
      <c r="O404" s="53"/>
      <c r="P404" s="53"/>
      <c r="Q404" s="53"/>
      <c r="R404" s="53"/>
      <c r="S404" s="53"/>
      <c r="T404" s="53"/>
      <c r="U404" s="53"/>
      <c r="V404" s="53"/>
      <c r="W404" s="53"/>
      <c r="X404" s="53"/>
      <c r="Y404" s="53"/>
      <c r="Z404" s="53"/>
    </row>
    <row r="405" customFormat="false" ht="86.25" hidden="false" customHeight="true" outlineLevel="0" collapsed="false">
      <c r="A405" s="60" t="n">
        <v>44684</v>
      </c>
      <c r="B405" s="5" t="s">
        <v>8947</v>
      </c>
      <c r="C405" s="5"/>
      <c r="D405" s="5"/>
      <c r="E405" s="5"/>
      <c r="F405" s="8"/>
      <c r="G405" s="5"/>
      <c r="H405" s="25" t="s">
        <v>8948</v>
      </c>
      <c r="I405" s="49" t="s">
        <v>7490</v>
      </c>
      <c r="J405" s="5" t="s">
        <v>8949</v>
      </c>
      <c r="K405" s="53"/>
      <c r="L405" s="51"/>
      <c r="M405" s="25" t="s">
        <v>8950</v>
      </c>
      <c r="N405" s="53"/>
      <c r="O405" s="53"/>
      <c r="P405" s="53"/>
      <c r="Q405" s="53"/>
      <c r="R405" s="53"/>
      <c r="S405" s="53"/>
      <c r="T405" s="53"/>
      <c r="U405" s="53"/>
      <c r="V405" s="53"/>
      <c r="W405" s="53"/>
      <c r="X405" s="53"/>
      <c r="Y405" s="53"/>
      <c r="Z405" s="53"/>
    </row>
    <row r="406" customFormat="false" ht="86.25" hidden="false" customHeight="true" outlineLevel="0" collapsed="false">
      <c r="A406" s="60" t="n">
        <v>44685</v>
      </c>
      <c r="B406" s="5" t="s">
        <v>8947</v>
      </c>
      <c r="C406" s="5"/>
      <c r="D406" s="5"/>
      <c r="E406" s="5"/>
      <c r="F406" s="8"/>
      <c r="G406" s="5"/>
      <c r="H406" s="8" t="s">
        <v>8951</v>
      </c>
      <c r="I406" s="49" t="s">
        <v>7490</v>
      </c>
      <c r="J406" s="5" t="s">
        <v>8952</v>
      </c>
      <c r="K406" s="53"/>
      <c r="L406" s="51"/>
      <c r="M406" s="25" t="s">
        <v>8953</v>
      </c>
      <c r="N406" s="53"/>
      <c r="O406" s="53"/>
      <c r="P406" s="53"/>
      <c r="Q406" s="53"/>
      <c r="R406" s="53"/>
      <c r="S406" s="53"/>
      <c r="T406" s="53"/>
      <c r="U406" s="53"/>
      <c r="V406" s="53"/>
      <c r="W406" s="53"/>
      <c r="X406" s="53"/>
      <c r="Y406" s="53"/>
      <c r="Z406" s="53"/>
    </row>
    <row r="407" customFormat="false" ht="86.25" hidden="false" customHeight="true" outlineLevel="0" collapsed="false">
      <c r="A407" s="60" t="n">
        <v>44622</v>
      </c>
      <c r="B407" s="5" t="s">
        <v>8954</v>
      </c>
      <c r="C407" s="5"/>
      <c r="D407" s="5"/>
      <c r="E407" s="5"/>
      <c r="F407" s="8"/>
      <c r="G407" s="5"/>
      <c r="H407" s="25" t="s">
        <v>8955</v>
      </c>
      <c r="I407" s="49" t="s">
        <v>7490</v>
      </c>
      <c r="J407" s="5" t="s">
        <v>8956</v>
      </c>
      <c r="K407" s="53"/>
      <c r="L407" s="51"/>
      <c r="M407" s="25" t="s">
        <v>8957</v>
      </c>
      <c r="N407" s="53"/>
      <c r="O407" s="53"/>
      <c r="P407" s="53"/>
      <c r="Q407" s="53"/>
      <c r="R407" s="53"/>
      <c r="S407" s="53"/>
      <c r="T407" s="53"/>
      <c r="U407" s="53"/>
      <c r="V407" s="53"/>
      <c r="W407" s="53"/>
      <c r="X407" s="53"/>
      <c r="Y407" s="53"/>
      <c r="Z407" s="53"/>
    </row>
    <row r="408" customFormat="false" ht="86.25" hidden="false" customHeight="true" outlineLevel="0" collapsed="false">
      <c r="A408" s="60" t="n">
        <v>44623</v>
      </c>
      <c r="B408" s="5" t="s">
        <v>8954</v>
      </c>
      <c r="C408" s="5"/>
      <c r="D408" s="5"/>
      <c r="E408" s="5"/>
      <c r="F408" s="8"/>
      <c r="G408" s="5"/>
      <c r="H408" s="8" t="s">
        <v>8958</v>
      </c>
      <c r="I408" s="49" t="s">
        <v>7490</v>
      </c>
      <c r="J408" s="57" t="s">
        <v>8959</v>
      </c>
      <c r="K408" s="53"/>
      <c r="L408" s="51"/>
      <c r="M408" s="25" t="s">
        <v>8960</v>
      </c>
      <c r="N408" s="53"/>
      <c r="O408" s="53"/>
      <c r="P408" s="53"/>
      <c r="Q408" s="53"/>
      <c r="R408" s="53"/>
      <c r="S408" s="53"/>
      <c r="T408" s="53"/>
      <c r="U408" s="53"/>
      <c r="V408" s="53"/>
      <c r="W408" s="53"/>
      <c r="X408" s="53"/>
      <c r="Y408" s="53"/>
      <c r="Z408" s="53"/>
    </row>
    <row r="409" customFormat="false" ht="86.25" hidden="false" customHeight="true" outlineLevel="0" collapsed="false">
      <c r="A409" s="5" t="s">
        <v>8961</v>
      </c>
      <c r="B409" s="5" t="s">
        <v>8962</v>
      </c>
      <c r="C409" s="5"/>
      <c r="D409" s="5"/>
      <c r="E409" s="5"/>
      <c r="F409" s="8"/>
      <c r="G409" s="5"/>
      <c r="H409" s="8" t="s">
        <v>8963</v>
      </c>
      <c r="I409" s="49" t="s">
        <v>7490</v>
      </c>
      <c r="J409" s="5" t="s">
        <v>8964</v>
      </c>
      <c r="K409" s="53"/>
      <c r="L409" s="51" t="s">
        <v>8965</v>
      </c>
      <c r="M409" s="25" t="s">
        <v>8966</v>
      </c>
      <c r="N409" s="53"/>
      <c r="O409" s="53"/>
      <c r="P409" s="53"/>
      <c r="Q409" s="53"/>
      <c r="R409" s="53"/>
      <c r="S409" s="53"/>
      <c r="T409" s="53"/>
      <c r="U409" s="53"/>
      <c r="V409" s="53"/>
      <c r="W409" s="53"/>
      <c r="X409" s="53"/>
      <c r="Y409" s="53"/>
      <c r="Z409" s="53"/>
    </row>
    <row r="410" customFormat="false" ht="86.25" hidden="false" customHeight="true" outlineLevel="0" collapsed="false">
      <c r="A410" s="5" t="s">
        <v>8967</v>
      </c>
      <c r="B410" s="5" t="s">
        <v>8968</v>
      </c>
      <c r="C410" s="5"/>
      <c r="D410" s="5"/>
      <c r="E410" s="5"/>
      <c r="F410" s="8"/>
      <c r="G410" s="5"/>
      <c r="H410" s="8" t="s">
        <v>8969</v>
      </c>
      <c r="I410" s="49" t="s">
        <v>7490</v>
      </c>
      <c r="J410" s="5" t="s">
        <v>8970</v>
      </c>
      <c r="K410" s="53"/>
      <c r="L410" s="51" t="s">
        <v>8971</v>
      </c>
      <c r="M410" s="25" t="s">
        <v>8972</v>
      </c>
      <c r="N410" s="53"/>
      <c r="O410" s="53"/>
      <c r="P410" s="53"/>
      <c r="Q410" s="53"/>
      <c r="R410" s="53"/>
      <c r="S410" s="53"/>
      <c r="T410" s="53"/>
      <c r="U410" s="53"/>
      <c r="V410" s="53"/>
      <c r="W410" s="53"/>
      <c r="X410" s="53"/>
      <c r="Y410" s="53"/>
      <c r="Z410" s="53"/>
    </row>
    <row r="411" customFormat="false" ht="86.25" hidden="false" customHeight="true" outlineLevel="0" collapsed="false">
      <c r="A411" s="5" t="s">
        <v>8973</v>
      </c>
      <c r="B411" s="5" t="s">
        <v>8974</v>
      </c>
      <c r="C411" s="5"/>
      <c r="D411" s="5"/>
      <c r="E411" s="5"/>
      <c r="F411" s="8"/>
      <c r="G411" s="5"/>
      <c r="H411" s="8" t="s">
        <v>8975</v>
      </c>
      <c r="I411" s="49" t="s">
        <v>7490</v>
      </c>
      <c r="J411" s="5" t="s">
        <v>8976</v>
      </c>
      <c r="K411" s="53"/>
      <c r="L411" s="51"/>
      <c r="M411" s="25" t="s">
        <v>8977</v>
      </c>
      <c r="N411" s="53"/>
      <c r="O411" s="53"/>
      <c r="P411" s="53"/>
      <c r="Q411" s="53"/>
      <c r="R411" s="53"/>
      <c r="S411" s="53"/>
      <c r="T411" s="53"/>
      <c r="U411" s="53"/>
      <c r="V411" s="53"/>
      <c r="W411" s="53"/>
      <c r="X411" s="53"/>
      <c r="Y411" s="53"/>
      <c r="Z411" s="53"/>
    </row>
    <row r="412" customFormat="false" ht="86.25" hidden="false" customHeight="true" outlineLevel="0" collapsed="false">
      <c r="A412" s="5" t="s">
        <v>8978</v>
      </c>
      <c r="B412" s="5" t="s">
        <v>8979</v>
      </c>
      <c r="C412" s="5"/>
      <c r="D412" s="5"/>
      <c r="E412" s="5"/>
      <c r="F412" s="8"/>
      <c r="G412" s="5"/>
      <c r="H412" s="8" t="s">
        <v>8980</v>
      </c>
      <c r="I412" s="49" t="s">
        <v>7490</v>
      </c>
      <c r="J412" s="5" t="s">
        <v>8981</v>
      </c>
      <c r="K412" s="53"/>
      <c r="L412" s="54" t="s">
        <v>8982</v>
      </c>
      <c r="M412" s="25" t="s">
        <v>8983</v>
      </c>
      <c r="N412" s="53"/>
      <c r="O412" s="53"/>
      <c r="P412" s="53"/>
      <c r="Q412" s="53"/>
      <c r="R412" s="53"/>
      <c r="S412" s="53"/>
      <c r="T412" s="53"/>
      <c r="U412" s="53"/>
      <c r="V412" s="53"/>
      <c r="W412" s="53"/>
      <c r="X412" s="53"/>
      <c r="Y412" s="53"/>
      <c r="Z412" s="53"/>
    </row>
    <row r="413" customFormat="false" ht="86.25" hidden="false" customHeight="true" outlineLevel="0" collapsed="false">
      <c r="A413" s="5" t="s">
        <v>8984</v>
      </c>
      <c r="B413" s="5" t="s">
        <v>8985</v>
      </c>
      <c r="C413" s="5"/>
      <c r="D413" s="5"/>
      <c r="E413" s="5"/>
      <c r="F413" s="8"/>
      <c r="G413" s="5"/>
      <c r="H413" s="8" t="s">
        <v>8986</v>
      </c>
      <c r="I413" s="49" t="s">
        <v>7490</v>
      </c>
      <c r="J413" s="5" t="s">
        <v>8987</v>
      </c>
      <c r="K413" s="53"/>
      <c r="L413" s="51"/>
      <c r="M413" s="25" t="s">
        <v>8988</v>
      </c>
      <c r="N413" s="53"/>
      <c r="O413" s="53"/>
      <c r="P413" s="53"/>
      <c r="Q413" s="53"/>
      <c r="R413" s="53"/>
      <c r="S413" s="53"/>
      <c r="T413" s="53"/>
      <c r="U413" s="53"/>
      <c r="V413" s="53"/>
      <c r="W413" s="53"/>
      <c r="X413" s="53"/>
      <c r="Y413" s="53"/>
      <c r="Z413" s="53"/>
    </row>
    <row r="414" customFormat="false" ht="86.25" hidden="false" customHeight="true" outlineLevel="0" collapsed="false">
      <c r="A414" s="5" t="s">
        <v>8989</v>
      </c>
      <c r="B414" s="5" t="s">
        <v>8990</v>
      </c>
      <c r="C414" s="5"/>
      <c r="D414" s="5"/>
      <c r="E414" s="5"/>
      <c r="F414" s="8"/>
      <c r="G414" s="5"/>
      <c r="H414" s="8" t="s">
        <v>8991</v>
      </c>
      <c r="I414" s="49" t="s">
        <v>7490</v>
      </c>
      <c r="J414" s="5" t="s">
        <v>8992</v>
      </c>
      <c r="K414" s="53"/>
      <c r="L414" s="51"/>
      <c r="M414" s="25" t="s">
        <v>8993</v>
      </c>
      <c r="N414" s="53"/>
      <c r="O414" s="53"/>
      <c r="P414" s="53"/>
      <c r="Q414" s="53"/>
      <c r="R414" s="53"/>
      <c r="S414" s="53"/>
      <c r="T414" s="53"/>
      <c r="U414" s="53"/>
      <c r="V414" s="53"/>
      <c r="W414" s="53"/>
      <c r="X414" s="53"/>
      <c r="Y414" s="53"/>
      <c r="Z414" s="53"/>
    </row>
    <row r="415" customFormat="false" ht="82.5" hidden="false" customHeight="true" outlineLevel="0" collapsed="false">
      <c r="A415" s="5" t="s">
        <v>8994</v>
      </c>
      <c r="B415" s="5" t="s">
        <v>8995</v>
      </c>
      <c r="C415" s="5"/>
      <c r="D415" s="5"/>
      <c r="E415" s="5"/>
      <c r="F415" s="8"/>
      <c r="G415" s="5"/>
      <c r="H415" s="25" t="s">
        <v>8996</v>
      </c>
      <c r="I415" s="49" t="s">
        <v>7490</v>
      </c>
      <c r="J415" s="6" t="s">
        <v>8997</v>
      </c>
      <c r="K415" s="53"/>
      <c r="L415" s="51" t="s">
        <v>8998</v>
      </c>
      <c r="M415" s="52" t="s">
        <v>8999</v>
      </c>
      <c r="N415" s="53"/>
      <c r="O415" s="53"/>
      <c r="P415" s="53"/>
      <c r="Q415" s="53"/>
      <c r="R415" s="53"/>
      <c r="S415" s="53"/>
      <c r="T415" s="53"/>
      <c r="U415" s="53"/>
      <c r="V415" s="53"/>
      <c r="W415" s="53"/>
      <c r="X415" s="53"/>
      <c r="Y415" s="53"/>
      <c r="Z415" s="53"/>
    </row>
    <row r="416" customFormat="false" ht="82.5" hidden="false" customHeight="true" outlineLevel="0" collapsed="false">
      <c r="A416" s="5" t="s">
        <v>9000</v>
      </c>
      <c r="B416" s="5" t="s">
        <v>8995</v>
      </c>
      <c r="C416" s="5"/>
      <c r="D416" s="5"/>
      <c r="E416" s="5"/>
      <c r="F416" s="8"/>
      <c r="G416" s="5"/>
      <c r="H416" s="8" t="s">
        <v>9001</v>
      </c>
      <c r="I416" s="49" t="s">
        <v>7490</v>
      </c>
      <c r="J416" s="6" t="s">
        <v>9002</v>
      </c>
      <c r="K416" s="53"/>
      <c r="L416" s="51"/>
      <c r="M416" s="52" t="s">
        <v>9003</v>
      </c>
      <c r="N416" s="53"/>
      <c r="O416" s="53"/>
      <c r="P416" s="53"/>
      <c r="Q416" s="53"/>
      <c r="R416" s="53"/>
      <c r="S416" s="53"/>
      <c r="T416" s="53"/>
      <c r="U416" s="53"/>
      <c r="V416" s="53"/>
      <c r="W416" s="53"/>
      <c r="X416" s="53"/>
      <c r="Y416" s="53"/>
      <c r="Z416" s="53"/>
    </row>
    <row r="417" customFormat="false" ht="82.5" hidden="false" customHeight="true" outlineLevel="0" collapsed="false">
      <c r="A417" s="5" t="s">
        <v>9000</v>
      </c>
      <c r="B417" s="5" t="s">
        <v>8995</v>
      </c>
      <c r="C417" s="5"/>
      <c r="D417" s="5"/>
      <c r="E417" s="5"/>
      <c r="F417" s="8"/>
      <c r="G417" s="5"/>
      <c r="H417" s="8" t="s">
        <v>9004</v>
      </c>
      <c r="I417" s="49" t="s">
        <v>7490</v>
      </c>
      <c r="J417" s="6" t="s">
        <v>9005</v>
      </c>
      <c r="K417" s="53"/>
      <c r="L417" s="51"/>
      <c r="M417" s="52" t="s">
        <v>9006</v>
      </c>
      <c r="N417" s="53"/>
      <c r="O417" s="53"/>
      <c r="P417" s="53"/>
      <c r="Q417" s="53"/>
      <c r="R417" s="53"/>
      <c r="S417" s="53"/>
      <c r="T417" s="53"/>
      <c r="U417" s="53"/>
      <c r="V417" s="53"/>
      <c r="W417" s="53"/>
      <c r="X417" s="53"/>
      <c r="Y417" s="53"/>
      <c r="Z417" s="53"/>
    </row>
    <row r="418" customFormat="false" ht="82.5" hidden="false" customHeight="true" outlineLevel="0" collapsed="false">
      <c r="A418" s="5" t="s">
        <v>9007</v>
      </c>
      <c r="B418" s="5" t="s">
        <v>9008</v>
      </c>
      <c r="C418" s="5"/>
      <c r="D418" s="5"/>
      <c r="E418" s="5"/>
      <c r="F418" s="8"/>
      <c r="G418" s="5"/>
      <c r="H418" s="25" t="s">
        <v>9009</v>
      </c>
      <c r="I418" s="49" t="s">
        <v>7490</v>
      </c>
      <c r="J418" s="5" t="s">
        <v>9010</v>
      </c>
      <c r="K418" s="53"/>
      <c r="L418" s="51" t="s">
        <v>9011</v>
      </c>
      <c r="M418" s="25" t="s">
        <v>9012</v>
      </c>
      <c r="N418" s="53"/>
      <c r="O418" s="53"/>
      <c r="P418" s="53"/>
      <c r="Q418" s="53"/>
      <c r="R418" s="53"/>
      <c r="S418" s="53"/>
      <c r="T418" s="53"/>
      <c r="U418" s="53"/>
      <c r="V418" s="53"/>
      <c r="W418" s="53"/>
      <c r="X418" s="53"/>
      <c r="Y418" s="53"/>
      <c r="Z418" s="53"/>
    </row>
    <row r="419" customFormat="false" ht="82.5" hidden="false" customHeight="true" outlineLevel="0" collapsed="false">
      <c r="A419" s="5" t="s">
        <v>9007</v>
      </c>
      <c r="B419" s="5" t="s">
        <v>9008</v>
      </c>
      <c r="C419" s="5"/>
      <c r="D419" s="5"/>
      <c r="E419" s="5"/>
      <c r="F419" s="8"/>
      <c r="G419" s="5"/>
      <c r="H419" s="8" t="s">
        <v>9013</v>
      </c>
      <c r="I419" s="49" t="s">
        <v>7490</v>
      </c>
      <c r="J419" s="5" t="s">
        <v>9014</v>
      </c>
      <c r="K419" s="53"/>
      <c r="L419" s="51"/>
      <c r="M419" s="25" t="s">
        <v>9015</v>
      </c>
      <c r="N419" s="53"/>
      <c r="O419" s="53"/>
      <c r="P419" s="53"/>
      <c r="Q419" s="53"/>
      <c r="R419" s="53"/>
      <c r="S419" s="53"/>
      <c r="T419" s="53"/>
      <c r="U419" s="53"/>
      <c r="V419" s="53"/>
      <c r="W419" s="53"/>
      <c r="X419" s="53"/>
      <c r="Y419" s="53"/>
      <c r="Z419" s="53"/>
    </row>
    <row r="420" customFormat="false" ht="82.5" hidden="false" customHeight="true" outlineLevel="0" collapsed="false">
      <c r="A420" s="5" t="s">
        <v>9007</v>
      </c>
      <c r="B420" s="5" t="s">
        <v>9008</v>
      </c>
      <c r="C420" s="5"/>
      <c r="D420" s="5"/>
      <c r="E420" s="5"/>
      <c r="F420" s="8"/>
      <c r="G420" s="5"/>
      <c r="H420" s="8" t="s">
        <v>9016</v>
      </c>
      <c r="I420" s="49" t="s">
        <v>7490</v>
      </c>
      <c r="J420" s="5" t="s">
        <v>9017</v>
      </c>
      <c r="K420" s="53"/>
      <c r="L420" s="51"/>
      <c r="M420" s="25" t="s">
        <v>9018</v>
      </c>
      <c r="N420" s="53"/>
      <c r="O420" s="53"/>
      <c r="P420" s="53"/>
      <c r="Q420" s="53"/>
      <c r="R420" s="53"/>
      <c r="S420" s="53"/>
      <c r="T420" s="53"/>
      <c r="U420" s="53"/>
      <c r="V420" s="53"/>
      <c r="W420" s="53"/>
      <c r="X420" s="53"/>
      <c r="Y420" s="53"/>
      <c r="Z420" s="53"/>
    </row>
    <row r="421" customFormat="false" ht="82.5" hidden="false" customHeight="true" outlineLevel="0" collapsed="false">
      <c r="A421" s="5" t="s">
        <v>9019</v>
      </c>
      <c r="B421" s="5" t="s">
        <v>9020</v>
      </c>
      <c r="C421" s="5"/>
      <c r="D421" s="5"/>
      <c r="E421" s="5"/>
      <c r="F421" s="8"/>
      <c r="G421" s="5"/>
      <c r="H421" s="25" t="s">
        <v>9021</v>
      </c>
      <c r="I421" s="49" t="s">
        <v>7490</v>
      </c>
      <c r="J421" s="5" t="s">
        <v>9022</v>
      </c>
      <c r="K421" s="53"/>
      <c r="L421" s="51"/>
      <c r="M421" s="25" t="s">
        <v>9023</v>
      </c>
      <c r="N421" s="53"/>
      <c r="O421" s="53"/>
      <c r="P421" s="53"/>
      <c r="Q421" s="53"/>
      <c r="R421" s="53"/>
      <c r="S421" s="53"/>
      <c r="T421" s="53"/>
      <c r="U421" s="53"/>
      <c r="V421" s="53"/>
      <c r="W421" s="53"/>
      <c r="X421" s="53"/>
      <c r="Y421" s="53"/>
      <c r="Z421" s="53"/>
    </row>
    <row r="422" customFormat="false" ht="82.5" hidden="false" customHeight="true" outlineLevel="0" collapsed="false">
      <c r="A422" s="5" t="s">
        <v>9024</v>
      </c>
      <c r="B422" s="5" t="s">
        <v>9020</v>
      </c>
      <c r="C422" s="5"/>
      <c r="D422" s="5"/>
      <c r="E422" s="5"/>
      <c r="F422" s="8"/>
      <c r="G422" s="5"/>
      <c r="H422" s="8" t="s">
        <v>9025</v>
      </c>
      <c r="I422" s="49" t="s">
        <v>7490</v>
      </c>
      <c r="J422" s="5" t="s">
        <v>9026</v>
      </c>
      <c r="K422" s="53"/>
      <c r="L422" s="51"/>
      <c r="M422" s="25" t="s">
        <v>9027</v>
      </c>
      <c r="N422" s="53"/>
      <c r="O422" s="53"/>
      <c r="P422" s="53"/>
      <c r="Q422" s="53"/>
      <c r="R422" s="53"/>
      <c r="S422" s="53"/>
      <c r="T422" s="53"/>
      <c r="U422" s="53"/>
      <c r="V422" s="53"/>
      <c r="W422" s="53"/>
      <c r="X422" s="53"/>
      <c r="Y422" s="53"/>
      <c r="Z422" s="53"/>
    </row>
    <row r="423" customFormat="false" ht="82.5" hidden="false" customHeight="true" outlineLevel="0" collapsed="false">
      <c r="A423" s="5" t="s">
        <v>9024</v>
      </c>
      <c r="B423" s="5" t="s">
        <v>9020</v>
      </c>
      <c r="C423" s="5"/>
      <c r="D423" s="5"/>
      <c r="E423" s="5"/>
      <c r="F423" s="8"/>
      <c r="G423" s="5"/>
      <c r="H423" s="8" t="s">
        <v>9028</v>
      </c>
      <c r="I423" s="49" t="s">
        <v>7490</v>
      </c>
      <c r="J423" s="5" t="s">
        <v>9029</v>
      </c>
      <c r="K423" s="53"/>
      <c r="L423" s="54" t="s">
        <v>9030</v>
      </c>
      <c r="M423" s="25" t="s">
        <v>9031</v>
      </c>
      <c r="N423" s="53"/>
      <c r="O423" s="53"/>
      <c r="P423" s="53"/>
      <c r="Q423" s="53"/>
      <c r="R423" s="53"/>
      <c r="S423" s="53"/>
      <c r="T423" s="53"/>
      <c r="U423" s="53"/>
      <c r="V423" s="53"/>
      <c r="W423" s="53"/>
      <c r="X423" s="53"/>
      <c r="Y423" s="53"/>
      <c r="Z423" s="53"/>
    </row>
    <row r="424" customFormat="false" ht="82.5" hidden="false" customHeight="true" outlineLevel="0" collapsed="false">
      <c r="A424" s="5" t="s">
        <v>9032</v>
      </c>
      <c r="B424" s="5" t="s">
        <v>9033</v>
      </c>
      <c r="C424" s="5"/>
      <c r="D424" s="5"/>
      <c r="E424" s="5"/>
      <c r="F424" s="8"/>
      <c r="G424" s="5"/>
      <c r="H424" s="25" t="s">
        <v>9034</v>
      </c>
      <c r="I424" s="49" t="s">
        <v>7490</v>
      </c>
      <c r="J424" s="6" t="s">
        <v>9035</v>
      </c>
      <c r="K424" s="53"/>
      <c r="L424" s="54" t="s">
        <v>9036</v>
      </c>
      <c r="M424" s="25" t="s">
        <v>9037</v>
      </c>
      <c r="N424" s="53"/>
      <c r="O424" s="53"/>
      <c r="P424" s="53"/>
      <c r="Q424" s="53"/>
      <c r="R424" s="53"/>
      <c r="S424" s="53"/>
      <c r="T424" s="53"/>
      <c r="U424" s="53"/>
      <c r="V424" s="53"/>
      <c r="W424" s="53"/>
      <c r="X424" s="53"/>
      <c r="Y424" s="53"/>
      <c r="Z424" s="53"/>
    </row>
    <row r="425" customFormat="false" ht="82.5" hidden="false" customHeight="true" outlineLevel="0" collapsed="false">
      <c r="A425" s="5" t="s">
        <v>9038</v>
      </c>
      <c r="B425" s="5" t="s">
        <v>9039</v>
      </c>
      <c r="C425" s="5"/>
      <c r="D425" s="5"/>
      <c r="E425" s="5"/>
      <c r="F425" s="8"/>
      <c r="G425" s="5"/>
      <c r="H425" s="25" t="s">
        <v>9040</v>
      </c>
      <c r="I425" s="49" t="s">
        <v>7490</v>
      </c>
      <c r="J425" s="6" t="s">
        <v>9041</v>
      </c>
      <c r="K425" s="53"/>
      <c r="L425" s="51" t="s">
        <v>9042</v>
      </c>
      <c r="M425" s="25" t="s">
        <v>9043</v>
      </c>
      <c r="N425" s="53"/>
      <c r="O425" s="53"/>
      <c r="P425" s="53"/>
      <c r="Q425" s="53"/>
      <c r="R425" s="53"/>
      <c r="S425" s="53"/>
      <c r="T425" s="53"/>
      <c r="U425" s="53"/>
      <c r="V425" s="53"/>
      <c r="W425" s="53"/>
      <c r="X425" s="53"/>
      <c r="Y425" s="53"/>
      <c r="Z425" s="53"/>
    </row>
    <row r="426" customFormat="false" ht="82.5" hidden="false" customHeight="true" outlineLevel="0" collapsed="false">
      <c r="A426" s="5" t="s">
        <v>9038</v>
      </c>
      <c r="B426" s="5" t="s">
        <v>9039</v>
      </c>
      <c r="C426" s="5"/>
      <c r="D426" s="5"/>
      <c r="E426" s="5"/>
      <c r="F426" s="8"/>
      <c r="G426" s="5"/>
      <c r="H426" s="25" t="s">
        <v>9044</v>
      </c>
      <c r="I426" s="49" t="s">
        <v>7490</v>
      </c>
      <c r="J426" s="6" t="s">
        <v>9045</v>
      </c>
      <c r="K426" s="53"/>
      <c r="L426" s="51" t="s">
        <v>9046</v>
      </c>
      <c r="M426" s="25" t="s">
        <v>9047</v>
      </c>
      <c r="N426" s="53"/>
      <c r="O426" s="53"/>
      <c r="P426" s="53"/>
      <c r="Q426" s="53"/>
      <c r="R426" s="53"/>
      <c r="S426" s="53"/>
      <c r="T426" s="53"/>
      <c r="U426" s="53"/>
      <c r="V426" s="53"/>
      <c r="W426" s="53"/>
      <c r="X426" s="53"/>
      <c r="Y426" s="53"/>
      <c r="Z426" s="53"/>
    </row>
    <row r="427" customFormat="false" ht="82.5" hidden="false" customHeight="true" outlineLevel="0" collapsed="false">
      <c r="A427" s="5" t="s">
        <v>9048</v>
      </c>
      <c r="B427" s="5" t="s">
        <v>9049</v>
      </c>
      <c r="C427" s="5"/>
      <c r="D427" s="5"/>
      <c r="E427" s="5"/>
      <c r="F427" s="8"/>
      <c r="G427" s="5"/>
      <c r="H427" s="8" t="s">
        <v>9050</v>
      </c>
      <c r="I427" s="49" t="s">
        <v>7490</v>
      </c>
      <c r="J427" s="6" t="s">
        <v>9051</v>
      </c>
      <c r="K427" s="53"/>
      <c r="L427" s="54" t="s">
        <v>9052</v>
      </c>
      <c r="M427" s="25" t="s">
        <v>9053</v>
      </c>
      <c r="N427" s="53"/>
      <c r="O427" s="53"/>
      <c r="P427" s="53"/>
      <c r="Q427" s="53"/>
      <c r="R427" s="53"/>
      <c r="S427" s="53"/>
      <c r="T427" s="53"/>
      <c r="U427" s="53"/>
      <c r="V427" s="53"/>
      <c r="W427" s="53"/>
      <c r="X427" s="53"/>
      <c r="Y427" s="53"/>
      <c r="Z427" s="53"/>
    </row>
    <row r="428" customFormat="false" ht="82.5" hidden="false" customHeight="true" outlineLevel="0" collapsed="false">
      <c r="A428" s="5" t="s">
        <v>9054</v>
      </c>
      <c r="B428" s="5" t="s">
        <v>9055</v>
      </c>
      <c r="C428" s="5"/>
      <c r="D428" s="5"/>
      <c r="E428" s="5"/>
      <c r="F428" s="8"/>
      <c r="G428" s="5"/>
      <c r="H428" s="25" t="s">
        <v>9056</v>
      </c>
      <c r="I428" s="49" t="s">
        <v>7490</v>
      </c>
      <c r="J428" s="5" t="s">
        <v>9057</v>
      </c>
      <c r="K428" s="53"/>
      <c r="L428" s="54" t="s">
        <v>9058</v>
      </c>
      <c r="M428" s="25" t="s">
        <v>9059</v>
      </c>
      <c r="N428" s="53"/>
      <c r="O428" s="53"/>
      <c r="P428" s="53"/>
      <c r="Q428" s="53"/>
      <c r="R428" s="53"/>
      <c r="S428" s="53"/>
      <c r="T428" s="53"/>
      <c r="U428" s="53"/>
      <c r="V428" s="53"/>
      <c r="W428" s="53"/>
      <c r="X428" s="53"/>
      <c r="Y428" s="53"/>
      <c r="Z428" s="53"/>
    </row>
    <row r="429" customFormat="false" ht="82.5" hidden="false" customHeight="true" outlineLevel="0" collapsed="false">
      <c r="A429" s="5" t="s">
        <v>9060</v>
      </c>
      <c r="B429" s="5" t="s">
        <v>9055</v>
      </c>
      <c r="C429" s="5"/>
      <c r="D429" s="5"/>
      <c r="E429" s="5"/>
      <c r="F429" s="8"/>
      <c r="G429" s="5"/>
      <c r="H429" s="8" t="s">
        <v>9061</v>
      </c>
      <c r="I429" s="49" t="s">
        <v>7490</v>
      </c>
      <c r="J429" s="5" t="s">
        <v>9062</v>
      </c>
      <c r="K429" s="53"/>
      <c r="L429" s="51"/>
      <c r="M429" s="25" t="s">
        <v>9063</v>
      </c>
      <c r="N429" s="53"/>
      <c r="O429" s="53"/>
      <c r="P429" s="53"/>
      <c r="Q429" s="53"/>
      <c r="R429" s="53"/>
      <c r="S429" s="53"/>
      <c r="T429" s="53"/>
      <c r="U429" s="53"/>
      <c r="V429" s="53"/>
      <c r="W429" s="53"/>
      <c r="X429" s="53"/>
      <c r="Y429" s="53"/>
      <c r="Z429" s="53"/>
    </row>
    <row r="430" customFormat="false" ht="82.5" hidden="false" customHeight="true" outlineLevel="0" collapsed="false">
      <c r="A430" s="5" t="s">
        <v>9064</v>
      </c>
      <c r="B430" s="5" t="s">
        <v>9055</v>
      </c>
      <c r="C430" s="5"/>
      <c r="D430" s="5"/>
      <c r="E430" s="5"/>
      <c r="F430" s="8"/>
      <c r="G430" s="5"/>
      <c r="H430" s="8" t="s">
        <v>9061</v>
      </c>
      <c r="I430" s="49" t="s">
        <v>7490</v>
      </c>
      <c r="J430" s="5" t="s">
        <v>9065</v>
      </c>
      <c r="K430" s="53"/>
      <c r="L430" s="51"/>
      <c r="M430" s="25" t="s">
        <v>9066</v>
      </c>
      <c r="N430" s="53"/>
      <c r="O430" s="53"/>
      <c r="P430" s="53"/>
      <c r="Q430" s="53"/>
      <c r="R430" s="53"/>
      <c r="S430" s="53"/>
      <c r="T430" s="53"/>
      <c r="U430" s="53"/>
      <c r="V430" s="53"/>
      <c r="W430" s="53"/>
      <c r="X430" s="53"/>
      <c r="Y430" s="53"/>
      <c r="Z430" s="53"/>
    </row>
    <row r="431" customFormat="false" ht="82.5" hidden="false" customHeight="true" outlineLevel="0" collapsed="false">
      <c r="A431" s="5" t="s">
        <v>9054</v>
      </c>
      <c r="B431" s="5" t="s">
        <v>3220</v>
      </c>
      <c r="C431" s="5"/>
      <c r="D431" s="5"/>
      <c r="E431" s="5"/>
      <c r="F431" s="8"/>
      <c r="G431" s="5" t="s">
        <v>9067</v>
      </c>
      <c r="H431" s="8" t="s">
        <v>9068</v>
      </c>
      <c r="I431" s="49" t="s">
        <v>7490</v>
      </c>
      <c r="J431" s="5" t="s">
        <v>9069</v>
      </c>
      <c r="K431" s="53"/>
      <c r="L431" s="51"/>
      <c r="M431" s="25" t="s">
        <v>9070</v>
      </c>
      <c r="N431" s="53"/>
      <c r="O431" s="53"/>
      <c r="P431" s="53"/>
      <c r="Q431" s="53"/>
      <c r="R431" s="53"/>
      <c r="S431" s="53"/>
      <c r="T431" s="53"/>
      <c r="U431" s="53"/>
      <c r="V431" s="53"/>
      <c r="W431" s="53"/>
      <c r="X431" s="53"/>
      <c r="Y431" s="53"/>
      <c r="Z431" s="53"/>
    </row>
    <row r="432" customFormat="false" ht="82.5" hidden="false" customHeight="true" outlineLevel="0" collapsed="false">
      <c r="A432" s="5" t="s">
        <v>9071</v>
      </c>
      <c r="B432" s="5" t="s">
        <v>3220</v>
      </c>
      <c r="C432" s="5"/>
      <c r="D432" s="5"/>
      <c r="E432" s="5"/>
      <c r="F432" s="8"/>
      <c r="G432" s="5" t="s">
        <v>9072</v>
      </c>
      <c r="H432" s="8" t="s">
        <v>9073</v>
      </c>
      <c r="I432" s="49" t="s">
        <v>7490</v>
      </c>
      <c r="J432" s="5" t="s">
        <v>9074</v>
      </c>
      <c r="K432" s="53"/>
      <c r="L432" s="51"/>
      <c r="M432" s="25" t="s">
        <v>9075</v>
      </c>
      <c r="N432" s="53"/>
      <c r="O432" s="53"/>
      <c r="P432" s="53"/>
      <c r="Q432" s="53"/>
      <c r="R432" s="53"/>
      <c r="S432" s="53"/>
      <c r="T432" s="53"/>
      <c r="U432" s="53"/>
      <c r="V432" s="53"/>
      <c r="W432" s="53"/>
      <c r="X432" s="53"/>
      <c r="Y432" s="53"/>
      <c r="Z432" s="53"/>
    </row>
    <row r="433" customFormat="false" ht="82.5" hidden="false" customHeight="true" outlineLevel="0" collapsed="false">
      <c r="A433" s="5" t="s">
        <v>9076</v>
      </c>
      <c r="B433" s="5" t="s">
        <v>3220</v>
      </c>
      <c r="C433" s="5"/>
      <c r="D433" s="5"/>
      <c r="E433" s="5"/>
      <c r="F433" s="8"/>
      <c r="G433" s="5" t="s">
        <v>9077</v>
      </c>
      <c r="H433" s="8" t="s">
        <v>9078</v>
      </c>
      <c r="I433" s="49" t="s">
        <v>7490</v>
      </c>
      <c r="J433" s="5" t="s">
        <v>9079</v>
      </c>
      <c r="K433" s="53"/>
      <c r="L433" s="51"/>
      <c r="M433" s="25" t="s">
        <v>9080</v>
      </c>
      <c r="N433" s="53"/>
      <c r="O433" s="53"/>
      <c r="P433" s="53"/>
      <c r="Q433" s="53"/>
      <c r="R433" s="53"/>
      <c r="S433" s="53"/>
      <c r="T433" s="53"/>
      <c r="U433" s="53"/>
      <c r="V433" s="53"/>
      <c r="W433" s="53"/>
      <c r="X433" s="53"/>
      <c r="Y433" s="53"/>
      <c r="Z433" s="53"/>
    </row>
    <row r="434" customFormat="false" ht="82.5" hidden="false" customHeight="true" outlineLevel="0" collapsed="false">
      <c r="A434" s="5" t="s">
        <v>9081</v>
      </c>
      <c r="B434" s="5" t="s">
        <v>9082</v>
      </c>
      <c r="C434" s="5"/>
      <c r="D434" s="5"/>
      <c r="E434" s="5"/>
      <c r="F434" s="8"/>
      <c r="G434" s="5"/>
      <c r="H434" s="8" t="s">
        <v>9083</v>
      </c>
      <c r="I434" s="49" t="s">
        <v>7490</v>
      </c>
      <c r="J434" s="5" t="s">
        <v>9084</v>
      </c>
      <c r="K434" s="53"/>
      <c r="L434" s="54" t="s">
        <v>9085</v>
      </c>
      <c r="M434" s="25" t="s">
        <v>9086</v>
      </c>
      <c r="N434" s="53"/>
      <c r="O434" s="53"/>
      <c r="P434" s="53"/>
      <c r="Q434" s="53"/>
      <c r="R434" s="53"/>
      <c r="S434" s="53"/>
      <c r="T434" s="53"/>
      <c r="U434" s="53"/>
      <c r="V434" s="53"/>
      <c r="W434" s="53"/>
      <c r="X434" s="53"/>
      <c r="Y434" s="53"/>
      <c r="Z434" s="53"/>
    </row>
    <row r="435" customFormat="false" ht="82.5" hidden="false" customHeight="true" outlineLevel="0" collapsed="false">
      <c r="A435" s="5" t="s">
        <v>9087</v>
      </c>
      <c r="B435" s="5" t="s">
        <v>9082</v>
      </c>
      <c r="C435" s="5"/>
      <c r="D435" s="5"/>
      <c r="E435" s="5"/>
      <c r="F435" s="8"/>
      <c r="G435" s="5"/>
      <c r="H435" s="8" t="s">
        <v>9088</v>
      </c>
      <c r="I435" s="49" t="s">
        <v>7490</v>
      </c>
      <c r="J435" s="5" t="s">
        <v>9089</v>
      </c>
      <c r="K435" s="53"/>
      <c r="L435" s="51" t="s">
        <v>9090</v>
      </c>
      <c r="M435" s="25" t="s">
        <v>9091</v>
      </c>
      <c r="N435" s="53"/>
      <c r="O435" s="53"/>
      <c r="P435" s="53"/>
      <c r="Q435" s="53"/>
      <c r="R435" s="53"/>
      <c r="S435" s="53"/>
      <c r="T435" s="53"/>
      <c r="U435" s="53"/>
      <c r="V435" s="53"/>
      <c r="W435" s="53"/>
      <c r="X435" s="53"/>
      <c r="Y435" s="53"/>
      <c r="Z435" s="53"/>
    </row>
    <row r="436" customFormat="false" ht="82.5" hidden="false" customHeight="true" outlineLevel="0" collapsed="false">
      <c r="A436" s="5" t="s">
        <v>9087</v>
      </c>
      <c r="B436" s="5" t="s">
        <v>9082</v>
      </c>
      <c r="C436" s="5"/>
      <c r="D436" s="5"/>
      <c r="E436" s="5"/>
      <c r="F436" s="8"/>
      <c r="G436" s="5"/>
      <c r="H436" s="8" t="s">
        <v>9092</v>
      </c>
      <c r="I436" s="49" t="s">
        <v>7490</v>
      </c>
      <c r="J436" s="57" t="s">
        <v>9093</v>
      </c>
      <c r="K436" s="53"/>
      <c r="L436" s="51"/>
      <c r="M436" s="25" t="s">
        <v>9094</v>
      </c>
      <c r="N436" s="53"/>
      <c r="O436" s="53"/>
      <c r="P436" s="53"/>
      <c r="Q436" s="53"/>
      <c r="R436" s="53"/>
      <c r="S436" s="53"/>
      <c r="T436" s="53"/>
      <c r="U436" s="53"/>
      <c r="V436" s="53"/>
      <c r="W436" s="53"/>
      <c r="X436" s="53"/>
      <c r="Y436" s="53"/>
      <c r="Z436" s="53"/>
    </row>
    <row r="437" customFormat="false" ht="75" hidden="false" customHeight="true" outlineLevel="0" collapsed="false">
      <c r="A437" s="5" t="s">
        <v>7486</v>
      </c>
      <c r="B437" s="5" t="s">
        <v>9095</v>
      </c>
      <c r="C437" s="5"/>
      <c r="D437" s="5"/>
      <c r="E437" s="5"/>
      <c r="F437" s="8"/>
      <c r="G437" s="5" t="s">
        <v>7487</v>
      </c>
      <c r="H437" s="8" t="s">
        <v>9096</v>
      </c>
      <c r="I437" s="49" t="s">
        <v>7490</v>
      </c>
      <c r="J437" s="5" t="s">
        <v>9097</v>
      </c>
      <c r="K437" s="53"/>
      <c r="L437" s="51"/>
      <c r="M437" s="25" t="s">
        <v>9098</v>
      </c>
      <c r="N437" s="53"/>
      <c r="O437" s="53"/>
      <c r="P437" s="53"/>
      <c r="Q437" s="53"/>
      <c r="R437" s="53"/>
      <c r="S437" s="53"/>
      <c r="T437" s="53"/>
      <c r="U437" s="53"/>
      <c r="V437" s="53"/>
      <c r="W437" s="53"/>
      <c r="X437" s="53"/>
      <c r="Y437" s="53"/>
      <c r="Z437" s="53"/>
    </row>
    <row r="438" customFormat="false" ht="159.75" hidden="false" customHeight="true" outlineLevel="0" collapsed="false">
      <c r="A438" s="5" t="s">
        <v>8626</v>
      </c>
      <c r="B438" s="5" t="s">
        <v>9099</v>
      </c>
      <c r="C438" s="5" t="s">
        <v>7546</v>
      </c>
      <c r="D438" s="5" t="s">
        <v>7546</v>
      </c>
      <c r="E438" s="5"/>
      <c r="F438" s="8" t="s">
        <v>9100</v>
      </c>
      <c r="G438" s="5"/>
      <c r="H438" s="8" t="s">
        <v>9101</v>
      </c>
      <c r="I438" s="49" t="s">
        <v>7490</v>
      </c>
      <c r="J438" s="5" t="s">
        <v>9102</v>
      </c>
      <c r="K438" s="53"/>
      <c r="L438" s="54" t="s">
        <v>9103</v>
      </c>
      <c r="M438" s="25" t="s">
        <v>9104</v>
      </c>
      <c r="N438" s="53"/>
      <c r="O438" s="53"/>
      <c r="P438" s="53"/>
      <c r="Q438" s="53"/>
      <c r="R438" s="53"/>
      <c r="S438" s="53"/>
      <c r="T438" s="53"/>
      <c r="U438" s="53"/>
      <c r="V438" s="53"/>
      <c r="W438" s="53"/>
      <c r="X438" s="53"/>
      <c r="Y438" s="53"/>
      <c r="Z438" s="53"/>
    </row>
    <row r="439" customFormat="false" ht="75" hidden="false" customHeight="true" outlineLevel="0" collapsed="false">
      <c r="A439" s="5" t="s">
        <v>8626</v>
      </c>
      <c r="B439" s="5" t="s">
        <v>9105</v>
      </c>
      <c r="C439" s="5"/>
      <c r="D439" s="5" t="s">
        <v>7574</v>
      </c>
      <c r="E439" s="5"/>
      <c r="F439" s="8" t="s">
        <v>9106</v>
      </c>
      <c r="G439" s="5"/>
      <c r="H439" s="8" t="s">
        <v>9101</v>
      </c>
      <c r="I439" s="49" t="s">
        <v>7490</v>
      </c>
      <c r="J439" s="5" t="s">
        <v>9107</v>
      </c>
      <c r="K439" s="53"/>
      <c r="L439" s="61" t="s">
        <v>9108</v>
      </c>
      <c r="M439" s="25" t="s">
        <v>9109</v>
      </c>
      <c r="N439" s="53"/>
      <c r="O439" s="53"/>
      <c r="P439" s="53"/>
      <c r="Q439" s="53"/>
      <c r="R439" s="53"/>
      <c r="S439" s="53"/>
      <c r="T439" s="53"/>
      <c r="U439" s="53"/>
      <c r="V439" s="53"/>
      <c r="W439" s="53"/>
      <c r="X439" s="53"/>
      <c r="Y439" s="53"/>
      <c r="Z439" s="53"/>
    </row>
    <row r="440" customFormat="false" ht="75" hidden="false" customHeight="true" outlineLevel="0" collapsed="false">
      <c r="A440" s="5" t="s">
        <v>8626</v>
      </c>
      <c r="B440" s="5" t="s">
        <v>9110</v>
      </c>
      <c r="C440" s="5"/>
      <c r="D440" s="5" t="s">
        <v>7546</v>
      </c>
      <c r="E440" s="5"/>
      <c r="F440" s="8" t="s">
        <v>9111</v>
      </c>
      <c r="G440" s="5"/>
      <c r="H440" s="8" t="s">
        <v>9112</v>
      </c>
      <c r="I440" s="49" t="s">
        <v>7490</v>
      </c>
      <c r="J440" s="6" t="s">
        <v>9113</v>
      </c>
      <c r="K440" s="53"/>
      <c r="L440" s="54" t="s">
        <v>9114</v>
      </c>
      <c r="M440" s="25" t="s">
        <v>9115</v>
      </c>
      <c r="N440" s="53"/>
      <c r="O440" s="53"/>
      <c r="P440" s="53"/>
      <c r="Q440" s="53"/>
      <c r="R440" s="53"/>
      <c r="S440" s="53"/>
      <c r="T440" s="53"/>
      <c r="U440" s="53"/>
      <c r="V440" s="53"/>
      <c r="W440" s="53"/>
      <c r="X440" s="53"/>
      <c r="Y440" s="53"/>
      <c r="Z440" s="53"/>
    </row>
    <row r="441" customFormat="false" ht="75" hidden="false" customHeight="true" outlineLevel="0" collapsed="false">
      <c r="A441" s="5" t="s">
        <v>8626</v>
      </c>
      <c r="B441" s="5" t="s">
        <v>9116</v>
      </c>
      <c r="C441" s="5"/>
      <c r="D441" s="5" t="s">
        <v>7546</v>
      </c>
      <c r="E441" s="5"/>
      <c r="F441" s="8" t="s">
        <v>9117</v>
      </c>
      <c r="G441" s="5"/>
      <c r="H441" s="8" t="s">
        <v>9118</v>
      </c>
      <c r="I441" s="49" t="s">
        <v>7490</v>
      </c>
      <c r="J441" s="6" t="s">
        <v>9119</v>
      </c>
      <c r="K441" s="53"/>
      <c r="L441" s="62" t="s">
        <v>9120</v>
      </c>
      <c r="M441" s="25" t="s">
        <v>9121</v>
      </c>
      <c r="N441" s="53"/>
      <c r="O441" s="53"/>
      <c r="P441" s="53"/>
      <c r="Q441" s="53"/>
      <c r="R441" s="53"/>
      <c r="S441" s="53"/>
      <c r="T441" s="53"/>
      <c r="U441" s="53"/>
      <c r="V441" s="53"/>
      <c r="W441" s="53"/>
      <c r="X441" s="53"/>
      <c r="Y441" s="53"/>
      <c r="Z441" s="53"/>
    </row>
    <row r="442" customFormat="false" ht="75" hidden="false" customHeight="true" outlineLevel="0" collapsed="false">
      <c r="A442" s="5" t="s">
        <v>8626</v>
      </c>
      <c r="B442" s="5" t="s">
        <v>9122</v>
      </c>
      <c r="C442" s="5"/>
      <c r="D442" s="5" t="s">
        <v>7546</v>
      </c>
      <c r="E442" s="5"/>
      <c r="F442" s="8" t="s">
        <v>9123</v>
      </c>
      <c r="G442" s="5"/>
      <c r="H442" s="8" t="s">
        <v>9124</v>
      </c>
      <c r="I442" s="49" t="s">
        <v>7490</v>
      </c>
      <c r="J442" s="6" t="s">
        <v>9125</v>
      </c>
      <c r="K442" s="53"/>
      <c r="L442" s="54" t="s">
        <v>9126</v>
      </c>
      <c r="M442" s="25" t="s">
        <v>9127</v>
      </c>
      <c r="N442" s="53"/>
      <c r="O442" s="53"/>
      <c r="P442" s="53"/>
      <c r="Q442" s="53"/>
      <c r="R442" s="53"/>
      <c r="S442" s="53"/>
      <c r="T442" s="53"/>
      <c r="U442" s="53"/>
      <c r="V442" s="53"/>
      <c r="W442" s="53"/>
      <c r="X442" s="53"/>
      <c r="Y442" s="53"/>
      <c r="Z442" s="53"/>
    </row>
    <row r="443" customFormat="false" ht="75" hidden="false" customHeight="true" outlineLevel="0" collapsed="false">
      <c r="A443" s="5" t="s">
        <v>8626</v>
      </c>
      <c r="B443" s="5" t="s">
        <v>9128</v>
      </c>
      <c r="C443" s="5"/>
      <c r="D443" s="5" t="s">
        <v>7546</v>
      </c>
      <c r="E443" s="5"/>
      <c r="F443" s="8" t="s">
        <v>9129</v>
      </c>
      <c r="G443" s="5"/>
      <c r="H443" s="8" t="s">
        <v>9130</v>
      </c>
      <c r="I443" s="49" t="s">
        <v>7490</v>
      </c>
      <c r="J443" s="6" t="s">
        <v>9131</v>
      </c>
      <c r="K443" s="53"/>
      <c r="L443" s="54" t="s">
        <v>9132</v>
      </c>
      <c r="M443" s="25" t="s">
        <v>9133</v>
      </c>
      <c r="N443" s="53"/>
      <c r="O443" s="53"/>
      <c r="P443" s="53"/>
      <c r="Q443" s="53"/>
      <c r="R443" s="53"/>
      <c r="S443" s="53"/>
      <c r="T443" s="53"/>
      <c r="U443" s="53"/>
      <c r="V443" s="53"/>
      <c r="W443" s="53"/>
      <c r="X443" s="53"/>
      <c r="Y443" s="53"/>
      <c r="Z443" s="53"/>
    </row>
    <row r="444" customFormat="false" ht="75" hidden="false" customHeight="true" outlineLevel="0" collapsed="false">
      <c r="A444" s="5" t="s">
        <v>8626</v>
      </c>
      <c r="B444" s="5" t="s">
        <v>9134</v>
      </c>
      <c r="C444" s="5"/>
      <c r="D444" s="5" t="s">
        <v>7574</v>
      </c>
      <c r="E444" s="5"/>
      <c r="F444" s="8" t="s">
        <v>9129</v>
      </c>
      <c r="G444" s="5"/>
      <c r="H444" s="8" t="s">
        <v>9135</v>
      </c>
      <c r="I444" s="49" t="s">
        <v>7490</v>
      </c>
      <c r="J444" s="6" t="s">
        <v>9136</v>
      </c>
      <c r="K444" s="53"/>
      <c r="L444" s="51"/>
      <c r="M444" s="25" t="s">
        <v>9137</v>
      </c>
      <c r="N444" s="53"/>
      <c r="O444" s="53"/>
      <c r="P444" s="53"/>
      <c r="Q444" s="53"/>
      <c r="R444" s="53"/>
      <c r="S444" s="53"/>
      <c r="T444" s="53"/>
      <c r="U444" s="53"/>
      <c r="V444" s="53"/>
      <c r="W444" s="53"/>
      <c r="X444" s="53"/>
      <c r="Y444" s="53"/>
      <c r="Z444" s="53"/>
    </row>
    <row r="445" customFormat="false" ht="75" hidden="false" customHeight="true" outlineLevel="0" collapsed="false">
      <c r="A445" s="5" t="s">
        <v>9138</v>
      </c>
      <c r="B445" s="5" t="s">
        <v>9139</v>
      </c>
      <c r="C445" s="5"/>
      <c r="D445" s="5" t="s">
        <v>7574</v>
      </c>
      <c r="E445" s="5"/>
      <c r="F445" s="25" t="s">
        <v>9140</v>
      </c>
      <c r="G445" s="5"/>
      <c r="H445" s="8" t="s">
        <v>9141</v>
      </c>
      <c r="I445" s="49" t="s">
        <v>7490</v>
      </c>
      <c r="J445" s="6" t="s">
        <v>9142</v>
      </c>
      <c r="K445" s="53"/>
      <c r="L445" s="51"/>
      <c r="M445" s="25" t="s">
        <v>9143</v>
      </c>
      <c r="N445" s="53"/>
      <c r="O445" s="53"/>
      <c r="P445" s="53"/>
      <c r="Q445" s="53"/>
      <c r="R445" s="53"/>
      <c r="S445" s="53"/>
      <c r="T445" s="53"/>
      <c r="U445" s="53"/>
      <c r="V445" s="53"/>
      <c r="W445" s="53"/>
      <c r="X445" s="53"/>
      <c r="Y445" s="53"/>
      <c r="Z445" s="53"/>
    </row>
    <row r="446" customFormat="false" ht="75" hidden="false" customHeight="true" outlineLevel="0" collapsed="false">
      <c r="A446" s="5" t="s">
        <v>9138</v>
      </c>
      <c r="B446" s="5" t="s">
        <v>9144</v>
      </c>
      <c r="C446" s="5"/>
      <c r="D446" s="5" t="s">
        <v>7574</v>
      </c>
      <c r="E446" s="5"/>
      <c r="F446" s="25" t="s">
        <v>9145</v>
      </c>
      <c r="G446" s="5"/>
      <c r="H446" s="8" t="s">
        <v>9146</v>
      </c>
      <c r="I446" s="49" t="s">
        <v>7490</v>
      </c>
      <c r="J446" s="6" t="s">
        <v>9147</v>
      </c>
      <c r="K446" s="53"/>
      <c r="L446" s="51"/>
      <c r="M446" s="25" t="s">
        <v>9148</v>
      </c>
      <c r="N446" s="53"/>
      <c r="O446" s="53"/>
      <c r="P446" s="53"/>
      <c r="Q446" s="53"/>
      <c r="R446" s="53"/>
      <c r="S446" s="53"/>
      <c r="T446" s="53"/>
      <c r="U446" s="53"/>
      <c r="V446" s="53"/>
      <c r="W446" s="53"/>
      <c r="X446" s="53"/>
      <c r="Y446" s="53"/>
      <c r="Z446" s="53"/>
    </row>
    <row r="447" customFormat="false" ht="75" hidden="false" customHeight="true" outlineLevel="0" collapsed="false">
      <c r="A447" s="5" t="s">
        <v>9138</v>
      </c>
      <c r="B447" s="5" t="s">
        <v>9139</v>
      </c>
      <c r="C447" s="5"/>
      <c r="D447" s="5" t="s">
        <v>7574</v>
      </c>
      <c r="E447" s="5"/>
      <c r="F447" s="8"/>
      <c r="G447" s="5"/>
      <c r="H447" s="25" t="s">
        <v>9149</v>
      </c>
      <c r="I447" s="49" t="s">
        <v>7490</v>
      </c>
      <c r="J447" s="6" t="s">
        <v>9150</v>
      </c>
      <c r="K447" s="53"/>
      <c r="L447" s="51"/>
      <c r="M447" s="25" t="s">
        <v>9151</v>
      </c>
      <c r="N447" s="53"/>
      <c r="O447" s="53"/>
      <c r="P447" s="53"/>
      <c r="Q447" s="53"/>
      <c r="R447" s="53"/>
      <c r="S447" s="53"/>
      <c r="T447" s="53"/>
      <c r="U447" s="53"/>
      <c r="V447" s="53"/>
      <c r="W447" s="53"/>
      <c r="X447" s="53"/>
      <c r="Y447" s="53"/>
      <c r="Z447" s="53"/>
    </row>
    <row r="448" customFormat="false" ht="75" hidden="false" customHeight="true" outlineLevel="0" collapsed="false">
      <c r="A448" s="5" t="s">
        <v>9138</v>
      </c>
      <c r="B448" s="5" t="s">
        <v>9139</v>
      </c>
      <c r="C448" s="5"/>
      <c r="D448" s="5"/>
      <c r="E448" s="5"/>
      <c r="F448" s="8"/>
      <c r="G448" s="5"/>
      <c r="H448" s="25" t="s">
        <v>9152</v>
      </c>
      <c r="I448" s="49" t="s">
        <v>7490</v>
      </c>
      <c r="J448" s="6" t="s">
        <v>9153</v>
      </c>
      <c r="K448" s="53"/>
      <c r="L448" s="51"/>
      <c r="M448" s="25" t="s">
        <v>9154</v>
      </c>
      <c r="N448" s="53"/>
      <c r="O448" s="53"/>
      <c r="P448" s="53"/>
      <c r="Q448" s="53"/>
      <c r="R448" s="53"/>
      <c r="S448" s="53"/>
      <c r="T448" s="53"/>
      <c r="U448" s="53"/>
      <c r="V448" s="53"/>
      <c r="W448" s="53"/>
      <c r="X448" s="53"/>
      <c r="Y448" s="53"/>
      <c r="Z448" s="53"/>
    </row>
    <row r="449" customFormat="false" ht="75" hidden="false" customHeight="true" outlineLevel="0" collapsed="false">
      <c r="A449" s="5" t="s">
        <v>9138</v>
      </c>
      <c r="B449" s="5" t="s">
        <v>9139</v>
      </c>
      <c r="C449" s="5"/>
      <c r="D449" s="5"/>
      <c r="E449" s="5"/>
      <c r="F449" s="8"/>
      <c r="G449" s="5"/>
      <c r="H449" s="8" t="s">
        <v>9155</v>
      </c>
      <c r="I449" s="49" t="s">
        <v>7490</v>
      </c>
      <c r="J449" s="6" t="s">
        <v>9156</v>
      </c>
      <c r="K449" s="53"/>
      <c r="L449" s="51"/>
      <c r="M449" s="25" t="s">
        <v>9157</v>
      </c>
      <c r="N449" s="53"/>
      <c r="O449" s="53"/>
      <c r="P449" s="53"/>
      <c r="Q449" s="53"/>
      <c r="R449" s="53"/>
      <c r="S449" s="53"/>
      <c r="T449" s="53"/>
      <c r="U449" s="53"/>
      <c r="V449" s="53"/>
      <c r="W449" s="53"/>
      <c r="X449" s="53"/>
      <c r="Y449" s="53"/>
      <c r="Z449" s="53"/>
    </row>
    <row r="450" customFormat="false" ht="75" hidden="false" customHeight="true" outlineLevel="0" collapsed="false">
      <c r="A450" s="5" t="s">
        <v>9138</v>
      </c>
      <c r="B450" s="5" t="s">
        <v>9139</v>
      </c>
      <c r="C450" s="5"/>
      <c r="D450" s="5"/>
      <c r="E450" s="5"/>
      <c r="F450" s="8"/>
      <c r="G450" s="5"/>
      <c r="H450" s="25" t="s">
        <v>9158</v>
      </c>
      <c r="I450" s="63" t="s">
        <v>7490</v>
      </c>
      <c r="J450" s="6" t="s">
        <v>9159</v>
      </c>
      <c r="K450" s="53"/>
      <c r="L450" s="51"/>
      <c r="M450" s="25" t="s">
        <v>9160</v>
      </c>
      <c r="N450" s="53"/>
      <c r="O450" s="53"/>
      <c r="P450" s="53"/>
      <c r="Q450" s="53"/>
      <c r="R450" s="53"/>
      <c r="S450" s="53"/>
      <c r="T450" s="53"/>
      <c r="U450" s="53"/>
      <c r="V450" s="53"/>
      <c r="W450" s="53"/>
      <c r="X450" s="53"/>
      <c r="Y450" s="53"/>
      <c r="Z450" s="53"/>
    </row>
    <row r="451" customFormat="false" ht="75" hidden="false" customHeight="true" outlineLevel="0" collapsed="false">
      <c r="A451" s="5" t="s">
        <v>9138</v>
      </c>
      <c r="B451" s="5" t="s">
        <v>9139</v>
      </c>
      <c r="C451" s="5"/>
      <c r="D451" s="5"/>
      <c r="E451" s="5"/>
      <c r="F451" s="8"/>
      <c r="G451" s="5"/>
      <c r="H451" s="25" t="s">
        <v>9161</v>
      </c>
      <c r="I451" s="63" t="s">
        <v>7490</v>
      </c>
      <c r="J451" s="6" t="s">
        <v>9162</v>
      </c>
      <c r="K451" s="53"/>
      <c r="L451" s="51" t="s">
        <v>9163</v>
      </c>
      <c r="M451" s="25" t="s">
        <v>9164</v>
      </c>
      <c r="N451" s="53"/>
      <c r="O451" s="53"/>
      <c r="P451" s="53"/>
      <c r="Q451" s="53"/>
      <c r="R451" s="53"/>
      <c r="S451" s="53"/>
      <c r="T451" s="53"/>
      <c r="U451" s="53"/>
      <c r="V451" s="53"/>
      <c r="W451" s="53"/>
      <c r="X451" s="53"/>
      <c r="Y451" s="53"/>
      <c r="Z451" s="53"/>
    </row>
    <row r="452" customFormat="false" ht="75" hidden="false" customHeight="true" outlineLevel="0" collapsed="false">
      <c r="A452" s="5" t="s">
        <v>9138</v>
      </c>
      <c r="B452" s="5" t="s">
        <v>9139</v>
      </c>
      <c r="C452" s="5"/>
      <c r="D452" s="5"/>
      <c r="E452" s="5"/>
      <c r="F452" s="8"/>
      <c r="G452" s="5"/>
      <c r="H452" s="8" t="s">
        <v>9165</v>
      </c>
      <c r="I452" s="63" t="s">
        <v>7490</v>
      </c>
      <c r="J452" s="64" t="s">
        <v>9166</v>
      </c>
      <c r="K452" s="53"/>
      <c r="L452" s="51"/>
      <c r="M452" s="25" t="s">
        <v>9167</v>
      </c>
      <c r="N452" s="53"/>
      <c r="O452" s="53"/>
      <c r="P452" s="53"/>
      <c r="Q452" s="53"/>
      <c r="R452" s="53"/>
      <c r="S452" s="53"/>
      <c r="T452" s="53"/>
      <c r="U452" s="53"/>
      <c r="V452" s="53"/>
      <c r="W452" s="53"/>
      <c r="X452" s="53"/>
      <c r="Y452" s="53"/>
      <c r="Z452" s="53"/>
    </row>
    <row r="453" customFormat="false" ht="15.75" hidden="false" customHeight="false" outlineLevel="0" collapsed="false">
      <c r="A453" s="5" t="s">
        <v>9168</v>
      </c>
      <c r="B453" s="5" t="s">
        <v>9169</v>
      </c>
      <c r="C453" s="5"/>
      <c r="D453" s="5"/>
      <c r="E453" s="5"/>
      <c r="F453" s="8"/>
      <c r="G453" s="5"/>
      <c r="H453" s="52" t="s">
        <v>9170</v>
      </c>
      <c r="I453" s="49" t="s">
        <v>7490</v>
      </c>
      <c r="J453" s="5" t="s">
        <v>9171</v>
      </c>
      <c r="K453" s="53"/>
      <c r="L453" s="51"/>
      <c r="M453" s="25" t="s">
        <v>9172</v>
      </c>
      <c r="N453" s="53"/>
      <c r="O453" s="53"/>
      <c r="P453" s="53"/>
      <c r="Q453" s="53"/>
      <c r="R453" s="53"/>
      <c r="S453" s="53"/>
      <c r="T453" s="53"/>
      <c r="U453" s="53"/>
      <c r="V453" s="53"/>
      <c r="W453" s="53"/>
      <c r="X453" s="53"/>
      <c r="Y453" s="53"/>
      <c r="Z453" s="53"/>
    </row>
    <row r="454" customFormat="false" ht="15.75" hidden="false" customHeight="false" outlineLevel="0" collapsed="false">
      <c r="A454" s="5" t="s">
        <v>9168</v>
      </c>
      <c r="B454" s="5" t="s">
        <v>9169</v>
      </c>
      <c r="C454" s="5"/>
      <c r="D454" s="5"/>
      <c r="E454" s="5"/>
      <c r="F454" s="8"/>
      <c r="G454" s="5"/>
      <c r="H454" s="25" t="s">
        <v>9173</v>
      </c>
      <c r="I454" s="49" t="s">
        <v>7490</v>
      </c>
      <c r="J454" s="5" t="s">
        <v>9174</v>
      </c>
      <c r="K454" s="53"/>
      <c r="L454" s="51"/>
      <c r="M454" s="25" t="s">
        <v>9175</v>
      </c>
      <c r="N454" s="53"/>
      <c r="O454" s="53"/>
      <c r="P454" s="53"/>
      <c r="Q454" s="53"/>
      <c r="R454" s="53"/>
      <c r="S454" s="53"/>
      <c r="T454" s="53"/>
      <c r="U454" s="53"/>
      <c r="V454" s="53"/>
      <c r="W454" s="53"/>
      <c r="X454" s="53"/>
      <c r="Y454" s="53"/>
      <c r="Z454" s="53"/>
    </row>
    <row r="455" customFormat="false" ht="15.75" hidden="false" customHeight="false" outlineLevel="0" collapsed="false">
      <c r="A455" s="5" t="s">
        <v>9176</v>
      </c>
      <c r="B455" s="5" t="s">
        <v>9169</v>
      </c>
      <c r="C455" s="5"/>
      <c r="D455" s="5"/>
      <c r="E455" s="5"/>
      <c r="F455" s="8"/>
      <c r="G455" s="5"/>
      <c r="H455" s="52" t="s">
        <v>9177</v>
      </c>
      <c r="I455" s="49" t="s">
        <v>7490</v>
      </c>
      <c r="J455" s="5" t="s">
        <v>9178</v>
      </c>
      <c r="K455" s="53"/>
      <c r="L455" s="51"/>
      <c r="M455" s="25" t="s">
        <v>9179</v>
      </c>
      <c r="N455" s="53"/>
      <c r="O455" s="53"/>
      <c r="P455" s="53"/>
      <c r="Q455" s="53"/>
      <c r="R455" s="53"/>
      <c r="S455" s="53"/>
      <c r="T455" s="53"/>
      <c r="U455" s="53"/>
      <c r="V455" s="53"/>
      <c r="W455" s="53"/>
      <c r="X455" s="53"/>
      <c r="Y455" s="53"/>
      <c r="Z455" s="53"/>
    </row>
    <row r="456" customFormat="false" ht="15.75" hidden="false" customHeight="false" outlineLevel="0" collapsed="false">
      <c r="A456" s="5" t="s">
        <v>9176</v>
      </c>
      <c r="B456" s="5" t="s">
        <v>9169</v>
      </c>
      <c r="C456" s="5"/>
      <c r="D456" s="5"/>
      <c r="E456" s="5"/>
      <c r="F456" s="8"/>
      <c r="G456" s="5"/>
      <c r="H456" s="8" t="s">
        <v>9180</v>
      </c>
      <c r="I456" s="49" t="s">
        <v>7490</v>
      </c>
      <c r="J456" s="57" t="s">
        <v>9181</v>
      </c>
      <c r="K456" s="53"/>
      <c r="L456" s="51"/>
      <c r="M456" s="25" t="s">
        <v>9182</v>
      </c>
      <c r="N456" s="53"/>
      <c r="O456" s="53"/>
      <c r="P456" s="53"/>
      <c r="Q456" s="53"/>
      <c r="R456" s="53"/>
      <c r="S456" s="53"/>
      <c r="T456" s="53"/>
      <c r="U456" s="53"/>
      <c r="V456" s="53"/>
      <c r="W456" s="53"/>
      <c r="X456" s="53"/>
      <c r="Y456" s="53"/>
      <c r="Z456" s="53"/>
    </row>
    <row r="457" customFormat="false" ht="15.75" hidden="false" customHeight="false" outlineLevel="0" collapsed="false">
      <c r="A457" s="5" t="s">
        <v>9183</v>
      </c>
      <c r="B457" s="5" t="s">
        <v>9184</v>
      </c>
      <c r="C457" s="5"/>
      <c r="D457" s="5"/>
      <c r="E457" s="5"/>
      <c r="F457" s="8"/>
      <c r="G457" s="5"/>
      <c r="H457" s="52" t="s">
        <v>9185</v>
      </c>
      <c r="I457" s="49" t="s">
        <v>7490</v>
      </c>
      <c r="J457" s="5" t="s">
        <v>9186</v>
      </c>
      <c r="K457" s="53"/>
      <c r="L457" s="54" t="s">
        <v>9187</v>
      </c>
      <c r="M457" s="52" t="s">
        <v>9188</v>
      </c>
      <c r="N457" s="53"/>
      <c r="O457" s="53"/>
      <c r="P457" s="53"/>
      <c r="Q457" s="53"/>
      <c r="R457" s="53"/>
      <c r="S457" s="53"/>
      <c r="T457" s="53"/>
      <c r="U457" s="53"/>
      <c r="V457" s="53"/>
      <c r="W457" s="53"/>
      <c r="X457" s="53"/>
      <c r="Y457" s="53"/>
      <c r="Z457" s="53"/>
    </row>
    <row r="458" customFormat="false" ht="15.75" hidden="false" customHeight="false" outlineLevel="0" collapsed="false">
      <c r="A458" s="5" t="s">
        <v>9183</v>
      </c>
      <c r="B458" s="5" t="s">
        <v>9184</v>
      </c>
      <c r="C458" s="5"/>
      <c r="D458" s="5"/>
      <c r="E458" s="5"/>
      <c r="F458" s="8"/>
      <c r="G458" s="5"/>
      <c r="H458" s="25" t="s">
        <v>9189</v>
      </c>
      <c r="I458" s="49" t="s">
        <v>7490</v>
      </c>
      <c r="J458" s="5" t="s">
        <v>9190</v>
      </c>
      <c r="K458" s="53"/>
      <c r="L458" s="51" t="s">
        <v>9191</v>
      </c>
      <c r="M458" s="25" t="s">
        <v>9192</v>
      </c>
      <c r="N458" s="53"/>
      <c r="O458" s="53"/>
      <c r="P458" s="53"/>
      <c r="Q458" s="53"/>
      <c r="R458" s="53"/>
      <c r="S458" s="53"/>
      <c r="T458" s="53"/>
      <c r="U458" s="53"/>
      <c r="V458" s="53"/>
      <c r="W458" s="53"/>
      <c r="X458" s="53"/>
      <c r="Y458" s="53"/>
      <c r="Z458" s="53"/>
    </row>
    <row r="459" customFormat="false" ht="15.75" hidden="false" customHeight="false" outlineLevel="0" collapsed="false">
      <c r="A459" s="5" t="s">
        <v>9193</v>
      </c>
      <c r="B459" s="5" t="s">
        <v>9184</v>
      </c>
      <c r="C459" s="5"/>
      <c r="D459" s="5"/>
      <c r="E459" s="5"/>
      <c r="F459" s="8"/>
      <c r="G459" s="5"/>
      <c r="H459" s="25" t="s">
        <v>9194</v>
      </c>
      <c r="I459" s="49" t="s">
        <v>7490</v>
      </c>
      <c r="J459" s="5" t="s">
        <v>9195</v>
      </c>
      <c r="K459" s="53"/>
      <c r="L459" s="51" t="s">
        <v>9196</v>
      </c>
      <c r="M459" s="52" t="s">
        <v>9197</v>
      </c>
      <c r="N459" s="53"/>
      <c r="O459" s="53"/>
      <c r="P459" s="53"/>
      <c r="Q459" s="53"/>
      <c r="R459" s="53"/>
      <c r="S459" s="53"/>
      <c r="T459" s="53"/>
      <c r="U459" s="53"/>
      <c r="V459" s="53"/>
      <c r="W459" s="53"/>
      <c r="X459" s="53"/>
      <c r="Y459" s="53"/>
      <c r="Z459" s="53"/>
    </row>
    <row r="460" customFormat="false" ht="15.75" hidden="false" customHeight="false" outlineLevel="0" collapsed="false">
      <c r="A460" s="5" t="s">
        <v>9198</v>
      </c>
      <c r="B460" s="5"/>
      <c r="C460" s="5"/>
      <c r="D460" s="5"/>
      <c r="E460" s="5"/>
      <c r="F460" s="8"/>
      <c r="G460" s="5"/>
      <c r="H460" s="8" t="s">
        <v>9199</v>
      </c>
      <c r="I460" s="49" t="s">
        <v>7490</v>
      </c>
      <c r="J460" s="57" t="s">
        <v>9200</v>
      </c>
      <c r="K460" s="53"/>
      <c r="L460" s="51"/>
      <c r="M460" s="52" t="s">
        <v>9201</v>
      </c>
      <c r="N460" s="53"/>
      <c r="O460" s="53"/>
      <c r="P460" s="53"/>
      <c r="Q460" s="53"/>
      <c r="R460" s="53"/>
      <c r="S460" s="53"/>
      <c r="T460" s="53"/>
      <c r="U460" s="53"/>
      <c r="V460" s="53"/>
      <c r="W460" s="53"/>
      <c r="X460" s="53"/>
      <c r="Y460" s="53"/>
      <c r="Z460" s="53"/>
    </row>
    <row r="461" customFormat="false" ht="15.75" hidden="false" customHeight="false" outlineLevel="0" collapsed="false">
      <c r="A461" s="5" t="s">
        <v>9202</v>
      </c>
      <c r="B461" s="5"/>
      <c r="C461" s="5"/>
      <c r="D461" s="5"/>
      <c r="E461" s="5"/>
      <c r="F461" s="8"/>
      <c r="G461" s="5"/>
      <c r="H461" s="8" t="s">
        <v>9203</v>
      </c>
      <c r="I461" s="49" t="s">
        <v>7490</v>
      </c>
      <c r="J461" s="57" t="s">
        <v>9204</v>
      </c>
      <c r="K461" s="53"/>
      <c r="L461" s="51"/>
      <c r="M461" s="52" t="s">
        <v>9205</v>
      </c>
      <c r="N461" s="53"/>
      <c r="O461" s="53"/>
      <c r="P461" s="53"/>
      <c r="Q461" s="53"/>
      <c r="R461" s="53"/>
      <c r="S461" s="53"/>
      <c r="T461" s="53"/>
      <c r="U461" s="53"/>
      <c r="V461" s="53"/>
      <c r="W461" s="53"/>
      <c r="X461" s="53"/>
      <c r="Y461" s="53"/>
      <c r="Z461" s="53"/>
    </row>
    <row r="462" customFormat="false" ht="15.75" hidden="false" customHeight="false" outlineLevel="0" collapsed="false">
      <c r="A462" s="5" t="s">
        <v>9206</v>
      </c>
      <c r="B462" s="5" t="s">
        <v>9207</v>
      </c>
      <c r="C462" s="5"/>
      <c r="D462" s="5"/>
      <c r="E462" s="5"/>
      <c r="F462" s="8"/>
      <c r="G462" s="5"/>
      <c r="H462" s="52" t="s">
        <v>9208</v>
      </c>
      <c r="I462" s="49" t="s">
        <v>7490</v>
      </c>
      <c r="J462" s="5" t="s">
        <v>9209</v>
      </c>
      <c r="K462" s="53"/>
      <c r="L462" s="51"/>
      <c r="M462" s="25" t="s">
        <v>9210</v>
      </c>
      <c r="N462" s="53"/>
      <c r="O462" s="53"/>
      <c r="P462" s="53"/>
      <c r="Q462" s="53"/>
      <c r="R462" s="53"/>
      <c r="S462" s="53"/>
      <c r="T462" s="53"/>
      <c r="U462" s="53"/>
      <c r="V462" s="53"/>
      <c r="W462" s="53"/>
      <c r="X462" s="53"/>
      <c r="Y462" s="53"/>
      <c r="Z462" s="53"/>
    </row>
    <row r="463" customFormat="false" ht="15.75" hidden="false" customHeight="false" outlineLevel="0" collapsed="false">
      <c r="A463" s="5" t="s">
        <v>9206</v>
      </c>
      <c r="B463" s="5" t="s">
        <v>9207</v>
      </c>
      <c r="C463" s="5"/>
      <c r="D463" s="5"/>
      <c r="E463" s="5"/>
      <c r="F463" s="8"/>
      <c r="G463" s="5"/>
      <c r="H463" s="25" t="s">
        <v>9211</v>
      </c>
      <c r="I463" s="49" t="s">
        <v>7490</v>
      </c>
      <c r="J463" s="5" t="s">
        <v>9212</v>
      </c>
      <c r="K463" s="53"/>
      <c r="L463" s="54" t="s">
        <v>9213</v>
      </c>
      <c r="M463" s="25" t="s">
        <v>9214</v>
      </c>
      <c r="N463" s="53"/>
      <c r="O463" s="53"/>
      <c r="P463" s="53"/>
      <c r="Q463" s="53"/>
      <c r="R463" s="53"/>
      <c r="S463" s="53"/>
      <c r="T463" s="53"/>
      <c r="U463" s="53"/>
      <c r="V463" s="53"/>
      <c r="W463" s="53"/>
      <c r="X463" s="53"/>
      <c r="Y463" s="53"/>
      <c r="Z463" s="53"/>
    </row>
    <row r="464" customFormat="false" ht="15.75" hidden="false" customHeight="false" outlineLevel="0" collapsed="false">
      <c r="A464" s="5" t="s">
        <v>9215</v>
      </c>
      <c r="B464" s="5" t="s">
        <v>9207</v>
      </c>
      <c r="C464" s="5"/>
      <c r="D464" s="5"/>
      <c r="E464" s="5"/>
      <c r="F464" s="8"/>
      <c r="G464" s="5"/>
      <c r="H464" s="52" t="s">
        <v>9216</v>
      </c>
      <c r="I464" s="49" t="s">
        <v>7490</v>
      </c>
      <c r="J464" s="5" t="s">
        <v>9217</v>
      </c>
      <c r="K464" s="53"/>
      <c r="L464" s="51"/>
      <c r="M464" s="52" t="s">
        <v>9218</v>
      </c>
      <c r="N464" s="53"/>
      <c r="O464" s="53"/>
      <c r="P464" s="53"/>
      <c r="Q464" s="53"/>
      <c r="R464" s="53"/>
      <c r="S464" s="53"/>
      <c r="T464" s="53"/>
      <c r="U464" s="53"/>
      <c r="V464" s="53"/>
      <c r="W464" s="53"/>
      <c r="X464" s="53"/>
      <c r="Y464" s="53"/>
      <c r="Z464" s="53"/>
    </row>
    <row r="465" customFormat="false" ht="15.75" hidden="false" customHeight="false" outlineLevel="0" collapsed="false">
      <c r="A465" s="5" t="s">
        <v>9215</v>
      </c>
      <c r="B465" s="5" t="s">
        <v>9207</v>
      </c>
      <c r="C465" s="5"/>
      <c r="D465" s="5"/>
      <c r="E465" s="5"/>
      <c r="F465" s="8"/>
      <c r="G465" s="5"/>
      <c r="H465" s="8" t="s">
        <v>9219</v>
      </c>
      <c r="I465" s="49" t="s">
        <v>7490</v>
      </c>
      <c r="J465" s="57" t="s">
        <v>9220</v>
      </c>
      <c r="K465" s="53"/>
      <c r="L465" s="51"/>
      <c r="M465" s="52" t="s">
        <v>9221</v>
      </c>
      <c r="N465" s="53"/>
      <c r="O465" s="53"/>
      <c r="P465" s="53"/>
      <c r="Q465" s="53"/>
      <c r="R465" s="53"/>
      <c r="S465" s="53"/>
      <c r="T465" s="53"/>
      <c r="U465" s="53"/>
      <c r="V465" s="53"/>
      <c r="W465" s="53"/>
      <c r="X465" s="53"/>
      <c r="Y465" s="53"/>
      <c r="Z465" s="53"/>
    </row>
    <row r="466" customFormat="false" ht="15.75" hidden="false" customHeight="false" outlineLevel="0" collapsed="false">
      <c r="A466" s="5" t="s">
        <v>9222</v>
      </c>
      <c r="B466" s="5" t="s">
        <v>9223</v>
      </c>
      <c r="C466" s="5"/>
      <c r="D466" s="5"/>
      <c r="E466" s="5"/>
      <c r="F466" s="8"/>
      <c r="G466" s="5"/>
      <c r="H466" s="52" t="s">
        <v>9224</v>
      </c>
      <c r="I466" s="49" t="s">
        <v>7490</v>
      </c>
      <c r="J466" s="5" t="s">
        <v>9225</v>
      </c>
      <c r="K466" s="53"/>
      <c r="L466" s="51"/>
      <c r="M466" s="25" t="s">
        <v>9226</v>
      </c>
      <c r="N466" s="53"/>
      <c r="O466" s="53"/>
      <c r="P466" s="53"/>
      <c r="Q466" s="53"/>
      <c r="R466" s="53"/>
      <c r="S466" s="53"/>
      <c r="T466" s="53"/>
      <c r="U466" s="53"/>
      <c r="V466" s="53"/>
      <c r="W466" s="53"/>
      <c r="X466" s="53"/>
      <c r="Y466" s="53"/>
      <c r="Z466" s="53"/>
    </row>
    <row r="467" customFormat="false" ht="15.75" hidden="false" customHeight="false" outlineLevel="0" collapsed="false">
      <c r="A467" s="5" t="s">
        <v>9222</v>
      </c>
      <c r="B467" s="5" t="s">
        <v>9223</v>
      </c>
      <c r="C467" s="5"/>
      <c r="D467" s="5"/>
      <c r="E467" s="5"/>
      <c r="F467" s="8"/>
      <c r="G467" s="5"/>
      <c r="H467" s="25" t="s">
        <v>9227</v>
      </c>
      <c r="I467" s="49" t="s">
        <v>7490</v>
      </c>
      <c r="J467" s="5" t="s">
        <v>9228</v>
      </c>
      <c r="K467" s="53"/>
      <c r="L467" s="51"/>
      <c r="M467" s="25" t="s">
        <v>9229</v>
      </c>
      <c r="N467" s="53"/>
      <c r="O467" s="53"/>
      <c r="P467" s="53"/>
      <c r="Q467" s="53"/>
      <c r="R467" s="53"/>
      <c r="S467" s="53"/>
      <c r="T467" s="53"/>
      <c r="U467" s="53"/>
      <c r="V467" s="53"/>
      <c r="W467" s="53"/>
      <c r="X467" s="53"/>
      <c r="Y467" s="53"/>
      <c r="Z467" s="53"/>
    </row>
    <row r="468" customFormat="false" ht="15.75" hidden="false" customHeight="false" outlineLevel="0" collapsed="false">
      <c r="A468" s="5" t="s">
        <v>9230</v>
      </c>
      <c r="B468" s="5" t="s">
        <v>9223</v>
      </c>
      <c r="C468" s="5"/>
      <c r="D468" s="5"/>
      <c r="E468" s="5"/>
      <c r="F468" s="8"/>
      <c r="G468" s="5"/>
      <c r="H468" s="52" t="s">
        <v>9231</v>
      </c>
      <c r="I468" s="49" t="s">
        <v>7490</v>
      </c>
      <c r="J468" s="5" t="s">
        <v>9232</v>
      </c>
      <c r="K468" s="53"/>
      <c r="L468" s="51"/>
      <c r="M468" s="25" t="s">
        <v>9233</v>
      </c>
      <c r="N468" s="53"/>
      <c r="O468" s="53"/>
      <c r="P468" s="53"/>
      <c r="Q468" s="53"/>
      <c r="R468" s="53"/>
      <c r="S468" s="53"/>
      <c r="T468" s="53"/>
      <c r="U468" s="53"/>
      <c r="V468" s="53"/>
      <c r="W468" s="53"/>
      <c r="X468" s="53"/>
      <c r="Y468" s="53"/>
      <c r="Z468" s="53"/>
    </row>
    <row r="469" customFormat="false" ht="15.75" hidden="false" customHeight="false" outlineLevel="0" collapsed="false">
      <c r="A469" s="5" t="s">
        <v>9230</v>
      </c>
      <c r="B469" s="5" t="s">
        <v>9223</v>
      </c>
      <c r="C469" s="5"/>
      <c r="D469" s="5"/>
      <c r="E469" s="5"/>
      <c r="F469" s="8"/>
      <c r="G469" s="5"/>
      <c r="H469" s="8" t="s">
        <v>9234</v>
      </c>
      <c r="I469" s="49" t="s">
        <v>7490</v>
      </c>
      <c r="J469" s="5" t="s">
        <v>9235</v>
      </c>
      <c r="K469" s="53"/>
      <c r="L469" s="51"/>
      <c r="M469" s="25" t="s">
        <v>9236</v>
      </c>
      <c r="N469" s="53"/>
      <c r="O469" s="53"/>
      <c r="P469" s="53"/>
      <c r="Q469" s="53"/>
      <c r="R469" s="53"/>
      <c r="S469" s="53"/>
      <c r="T469" s="53"/>
      <c r="U469" s="53"/>
      <c r="V469" s="53"/>
      <c r="W469" s="53"/>
      <c r="X469" s="53"/>
      <c r="Y469" s="53"/>
      <c r="Z469" s="53"/>
    </row>
    <row r="470" customFormat="false" ht="15.75" hidden="false" customHeight="false" outlineLevel="0" collapsed="false">
      <c r="A470" s="5" t="s">
        <v>9237</v>
      </c>
      <c r="B470" s="5" t="s">
        <v>9238</v>
      </c>
      <c r="C470" s="5"/>
      <c r="D470" s="5"/>
      <c r="E470" s="5"/>
      <c r="F470" s="8"/>
      <c r="G470" s="5"/>
      <c r="H470" s="52" t="s">
        <v>9239</v>
      </c>
      <c r="I470" s="49" t="s">
        <v>7490</v>
      </c>
      <c r="J470" s="5" t="s">
        <v>9240</v>
      </c>
      <c r="K470" s="53"/>
      <c r="L470" s="51"/>
      <c r="M470" s="25" t="s">
        <v>9241</v>
      </c>
      <c r="N470" s="53"/>
      <c r="O470" s="53"/>
      <c r="P470" s="53"/>
      <c r="Q470" s="53"/>
      <c r="R470" s="53"/>
      <c r="S470" s="53"/>
      <c r="T470" s="53"/>
      <c r="U470" s="53"/>
      <c r="V470" s="53"/>
      <c r="W470" s="53"/>
      <c r="X470" s="53"/>
      <c r="Y470" s="53"/>
      <c r="Z470" s="53"/>
    </row>
    <row r="471" customFormat="false" ht="15.75" hidden="false" customHeight="false" outlineLevel="0" collapsed="false">
      <c r="A471" s="5" t="s">
        <v>9237</v>
      </c>
      <c r="B471" s="5" t="s">
        <v>9238</v>
      </c>
      <c r="C471" s="5"/>
      <c r="D471" s="5"/>
      <c r="E471" s="5"/>
      <c r="F471" s="8"/>
      <c r="G471" s="5"/>
      <c r="H471" s="25" t="s">
        <v>9242</v>
      </c>
      <c r="I471" s="49" t="s">
        <v>7490</v>
      </c>
      <c r="J471" s="5" t="s">
        <v>9243</v>
      </c>
      <c r="K471" s="53"/>
      <c r="L471" s="51"/>
      <c r="M471" s="25" t="s">
        <v>9244</v>
      </c>
      <c r="N471" s="53"/>
      <c r="O471" s="53"/>
      <c r="P471" s="53"/>
      <c r="Q471" s="53"/>
      <c r="R471" s="53"/>
      <c r="S471" s="53"/>
      <c r="T471" s="53"/>
      <c r="U471" s="53"/>
      <c r="V471" s="53"/>
      <c r="W471" s="53"/>
      <c r="X471" s="53"/>
      <c r="Y471" s="53"/>
      <c r="Z471" s="53"/>
    </row>
    <row r="472" customFormat="false" ht="15.75" hidden="false" customHeight="false" outlineLevel="0" collapsed="false">
      <c r="A472" s="5" t="s">
        <v>9237</v>
      </c>
      <c r="B472" s="5" t="s">
        <v>9238</v>
      </c>
      <c r="C472" s="5"/>
      <c r="D472" s="5"/>
      <c r="E472" s="5"/>
      <c r="F472" s="8"/>
      <c r="G472" s="5"/>
      <c r="H472" s="52" t="s">
        <v>9245</v>
      </c>
      <c r="I472" s="49" t="s">
        <v>7490</v>
      </c>
      <c r="J472" s="5" t="s">
        <v>9246</v>
      </c>
      <c r="K472" s="53"/>
      <c r="L472" s="51"/>
      <c r="M472" s="25" t="s">
        <v>9247</v>
      </c>
      <c r="N472" s="53"/>
      <c r="O472" s="53"/>
      <c r="P472" s="53"/>
      <c r="Q472" s="53"/>
      <c r="R472" s="53"/>
      <c r="S472" s="53"/>
      <c r="T472" s="53"/>
      <c r="U472" s="53"/>
      <c r="V472" s="53"/>
      <c r="W472" s="53"/>
      <c r="X472" s="53"/>
      <c r="Y472" s="53"/>
      <c r="Z472" s="53"/>
    </row>
    <row r="473" customFormat="false" ht="15.75" hidden="false" customHeight="false" outlineLevel="0" collapsed="false">
      <c r="A473" s="5" t="s">
        <v>9237</v>
      </c>
      <c r="B473" s="5" t="s">
        <v>9238</v>
      </c>
      <c r="C473" s="5"/>
      <c r="D473" s="5"/>
      <c r="E473" s="5"/>
      <c r="F473" s="8"/>
      <c r="G473" s="5"/>
      <c r="H473" s="8" t="s">
        <v>9248</v>
      </c>
      <c r="I473" s="49" t="s">
        <v>7490</v>
      </c>
      <c r="J473" s="5" t="s">
        <v>9249</v>
      </c>
      <c r="K473" s="53"/>
      <c r="L473" s="51"/>
      <c r="M473" s="25" t="s">
        <v>9250</v>
      </c>
      <c r="N473" s="53"/>
      <c r="O473" s="53"/>
      <c r="P473" s="53"/>
      <c r="Q473" s="53"/>
      <c r="R473" s="53"/>
      <c r="S473" s="53"/>
      <c r="T473" s="53"/>
      <c r="U473" s="53"/>
      <c r="V473" s="53"/>
      <c r="W473" s="53"/>
      <c r="X473" s="53"/>
      <c r="Y473" s="53"/>
      <c r="Z473" s="53"/>
    </row>
    <row r="474" customFormat="false" ht="75" hidden="false" customHeight="true" outlineLevel="0" collapsed="false">
      <c r="A474" s="5" t="s">
        <v>9251</v>
      </c>
      <c r="B474" s="5" t="s">
        <v>9252</v>
      </c>
      <c r="C474" s="5"/>
      <c r="D474" s="5"/>
      <c r="E474" s="5"/>
      <c r="F474" s="8"/>
      <c r="G474" s="5"/>
      <c r="H474" s="25" t="s">
        <v>9253</v>
      </c>
      <c r="I474" s="49" t="s">
        <v>7490</v>
      </c>
      <c r="J474" s="5" t="s">
        <v>9254</v>
      </c>
      <c r="K474" s="53"/>
      <c r="L474" s="51"/>
      <c r="M474" s="25" t="s">
        <v>9255</v>
      </c>
      <c r="N474" s="53"/>
      <c r="O474" s="53"/>
      <c r="P474" s="53"/>
      <c r="Q474" s="53"/>
      <c r="R474" s="53"/>
      <c r="S474" s="53"/>
      <c r="T474" s="53"/>
      <c r="U474" s="53"/>
      <c r="V474" s="53"/>
      <c r="W474" s="53"/>
      <c r="X474" s="53"/>
      <c r="Y474" s="53"/>
      <c r="Z474" s="53"/>
    </row>
    <row r="475" customFormat="false" ht="15.75" hidden="false" customHeight="false" outlineLevel="0" collapsed="false">
      <c r="A475" s="5" t="s">
        <v>9251</v>
      </c>
      <c r="B475" s="5" t="s">
        <v>9256</v>
      </c>
      <c r="C475" s="5"/>
      <c r="D475" s="5"/>
      <c r="E475" s="5"/>
      <c r="F475" s="8"/>
      <c r="G475" s="5"/>
      <c r="H475" s="52" t="s">
        <v>9257</v>
      </c>
      <c r="I475" s="49" t="s">
        <v>7490</v>
      </c>
      <c r="J475" s="5" t="s">
        <v>9258</v>
      </c>
      <c r="K475" s="53"/>
      <c r="L475" s="54" t="s">
        <v>9259</v>
      </c>
      <c r="M475" s="25" t="s">
        <v>9260</v>
      </c>
      <c r="N475" s="53"/>
      <c r="O475" s="53"/>
      <c r="P475" s="53"/>
      <c r="Q475" s="53"/>
      <c r="R475" s="53"/>
      <c r="S475" s="53"/>
      <c r="T475" s="53"/>
      <c r="U475" s="53"/>
      <c r="V475" s="53"/>
      <c r="W475" s="53"/>
      <c r="X475" s="53"/>
      <c r="Y475" s="53"/>
      <c r="Z475" s="53"/>
    </row>
    <row r="476" customFormat="false" ht="15.75" hidden="false" customHeight="false" outlineLevel="0" collapsed="false">
      <c r="A476" s="5" t="s">
        <v>9251</v>
      </c>
      <c r="B476" s="5" t="s">
        <v>9256</v>
      </c>
      <c r="C476" s="5"/>
      <c r="D476" s="5"/>
      <c r="E476" s="5"/>
      <c r="F476" s="8"/>
      <c r="G476" s="5"/>
      <c r="H476" s="52" t="s">
        <v>9261</v>
      </c>
      <c r="I476" s="49" t="s">
        <v>7490</v>
      </c>
      <c r="J476" s="5" t="s">
        <v>9262</v>
      </c>
      <c r="K476" s="53"/>
      <c r="L476" s="51"/>
      <c r="M476" s="25" t="s">
        <v>9263</v>
      </c>
      <c r="N476" s="53"/>
      <c r="O476" s="53"/>
      <c r="P476" s="53"/>
      <c r="Q476" s="53"/>
      <c r="R476" s="53"/>
      <c r="S476" s="53"/>
      <c r="T476" s="53"/>
      <c r="U476" s="53"/>
      <c r="V476" s="53"/>
      <c r="W476" s="53"/>
      <c r="X476" s="53"/>
      <c r="Y476" s="53"/>
      <c r="Z476" s="53"/>
    </row>
    <row r="477" customFormat="false" ht="15.75" hidden="false" customHeight="false" outlineLevel="0" collapsed="false">
      <c r="A477" s="5" t="s">
        <v>9251</v>
      </c>
      <c r="B477" s="5" t="s">
        <v>9264</v>
      </c>
      <c r="C477" s="5"/>
      <c r="D477" s="5"/>
      <c r="E477" s="5"/>
      <c r="F477" s="8"/>
      <c r="G477" s="5"/>
      <c r="H477" s="52" t="s">
        <v>9265</v>
      </c>
      <c r="I477" s="49" t="s">
        <v>7490</v>
      </c>
      <c r="J477" s="5" t="s">
        <v>9266</v>
      </c>
      <c r="K477" s="53"/>
      <c r="L477" s="51"/>
      <c r="M477" s="25" t="s">
        <v>9267</v>
      </c>
      <c r="N477" s="53"/>
      <c r="O477" s="53"/>
      <c r="P477" s="53"/>
      <c r="Q477" s="53"/>
      <c r="R477" s="53"/>
      <c r="S477" s="53"/>
      <c r="T477" s="53"/>
      <c r="U477" s="53"/>
      <c r="V477" s="53"/>
      <c r="W477" s="53"/>
      <c r="X477" s="53"/>
      <c r="Y477" s="53"/>
      <c r="Z477" s="53"/>
    </row>
    <row r="478" customFormat="false" ht="15.75" hidden="false" customHeight="false" outlineLevel="0" collapsed="false">
      <c r="A478" s="5" t="s">
        <v>9251</v>
      </c>
      <c r="B478" s="5" t="s">
        <v>9264</v>
      </c>
      <c r="C478" s="5"/>
      <c r="D478" s="5"/>
      <c r="E478" s="5"/>
      <c r="F478" s="8"/>
      <c r="G478" s="5"/>
      <c r="H478" s="52" t="s">
        <v>9268</v>
      </c>
      <c r="I478" s="49" t="s">
        <v>7490</v>
      </c>
      <c r="J478" s="5" t="s">
        <v>9269</v>
      </c>
      <c r="K478" s="53"/>
      <c r="L478" s="51"/>
      <c r="M478" s="25" t="s">
        <v>9270</v>
      </c>
      <c r="N478" s="53"/>
      <c r="O478" s="53"/>
      <c r="P478" s="53"/>
      <c r="Q478" s="53"/>
      <c r="R478" s="53"/>
      <c r="S478" s="53"/>
      <c r="T478" s="53"/>
      <c r="U478" s="53"/>
      <c r="V478" s="53"/>
      <c r="W478" s="53"/>
      <c r="X478" s="53"/>
      <c r="Y478" s="53"/>
      <c r="Z478" s="53"/>
    </row>
    <row r="479" customFormat="false" ht="15.75" hidden="false" customHeight="false" outlineLevel="0" collapsed="false">
      <c r="A479" s="5" t="s">
        <v>9271</v>
      </c>
      <c r="B479" s="5" t="s">
        <v>9272</v>
      </c>
      <c r="C479" s="5"/>
      <c r="D479" s="5"/>
      <c r="E479" s="5"/>
      <c r="F479" s="8"/>
      <c r="G479" s="5"/>
      <c r="H479" s="25" t="s">
        <v>9273</v>
      </c>
      <c r="I479" s="49" t="s">
        <v>7490</v>
      </c>
      <c r="J479" s="5" t="s">
        <v>9274</v>
      </c>
      <c r="K479" s="53"/>
      <c r="L479" s="51"/>
      <c r="M479" s="25" t="s">
        <v>9275</v>
      </c>
      <c r="N479" s="53"/>
      <c r="O479" s="53"/>
      <c r="P479" s="53"/>
      <c r="Q479" s="53"/>
      <c r="R479" s="53"/>
      <c r="S479" s="53"/>
      <c r="T479" s="53"/>
      <c r="U479" s="53"/>
      <c r="V479" s="53"/>
      <c r="W479" s="53"/>
      <c r="X479" s="53"/>
      <c r="Y479" s="53"/>
      <c r="Z479" s="53"/>
    </row>
    <row r="480" customFormat="false" ht="15.75" hidden="false" customHeight="false" outlineLevel="0" collapsed="false">
      <c r="A480" s="5" t="s">
        <v>9271</v>
      </c>
      <c r="B480" s="5" t="s">
        <v>9272</v>
      </c>
      <c r="C480" s="5"/>
      <c r="D480" s="5"/>
      <c r="E480" s="5"/>
      <c r="F480" s="8"/>
      <c r="G480" s="5"/>
      <c r="H480" s="52" t="s">
        <v>9276</v>
      </c>
      <c r="I480" s="49" t="s">
        <v>7490</v>
      </c>
      <c r="J480" s="5" t="s">
        <v>9277</v>
      </c>
      <c r="K480" s="53"/>
      <c r="L480" s="51"/>
      <c r="M480" s="25" t="s">
        <v>9278</v>
      </c>
      <c r="N480" s="53"/>
      <c r="O480" s="53"/>
      <c r="P480" s="53"/>
      <c r="Q480" s="53"/>
      <c r="R480" s="53"/>
      <c r="S480" s="53"/>
      <c r="T480" s="53"/>
      <c r="U480" s="53"/>
      <c r="V480" s="53"/>
      <c r="W480" s="53"/>
      <c r="X480" s="53"/>
      <c r="Y480" s="53"/>
      <c r="Z480" s="53"/>
    </row>
    <row r="481" customFormat="false" ht="15.75" hidden="false" customHeight="false" outlineLevel="0" collapsed="false">
      <c r="A481" s="5" t="s">
        <v>9271</v>
      </c>
      <c r="B481" s="5" t="s">
        <v>9279</v>
      </c>
      <c r="C481" s="5"/>
      <c r="D481" s="5"/>
      <c r="E481" s="5"/>
      <c r="F481" s="8"/>
      <c r="G481" s="5"/>
      <c r="H481" s="8" t="s">
        <v>9280</v>
      </c>
      <c r="I481" s="49" t="s">
        <v>7490</v>
      </c>
      <c r="J481" s="65" t="s">
        <v>9281</v>
      </c>
      <c r="K481" s="53"/>
      <c r="L481" s="51"/>
      <c r="M481" s="25" t="s">
        <v>9282</v>
      </c>
      <c r="N481" s="53"/>
      <c r="O481" s="53"/>
      <c r="P481" s="53"/>
      <c r="Q481" s="53"/>
      <c r="R481" s="53"/>
      <c r="S481" s="53"/>
      <c r="T481" s="53"/>
      <c r="U481" s="53"/>
      <c r="V481" s="53"/>
      <c r="W481" s="53"/>
      <c r="X481" s="53"/>
      <c r="Y481" s="53"/>
      <c r="Z481" s="53"/>
    </row>
    <row r="482" customFormat="false" ht="15.75" hidden="false" customHeight="false" outlineLevel="0" collapsed="false">
      <c r="A482" s="5" t="s">
        <v>9271</v>
      </c>
      <c r="B482" s="5" t="s">
        <v>9272</v>
      </c>
      <c r="C482" s="5"/>
      <c r="D482" s="5"/>
      <c r="E482" s="5"/>
      <c r="F482" s="8"/>
      <c r="G482" s="5"/>
      <c r="H482" s="55" t="s">
        <v>9283</v>
      </c>
      <c r="I482" s="49" t="s">
        <v>7490</v>
      </c>
      <c r="J482" s="5" t="s">
        <v>9284</v>
      </c>
      <c r="K482" s="53"/>
      <c r="L482" s="51"/>
      <c r="M482" s="25" t="s">
        <v>9285</v>
      </c>
      <c r="N482" s="53"/>
      <c r="O482" s="53"/>
      <c r="P482" s="53"/>
      <c r="Q482" s="53"/>
      <c r="R482" s="53"/>
      <c r="S482" s="53"/>
      <c r="T482" s="53"/>
      <c r="U482" s="53"/>
      <c r="V482" s="53"/>
      <c r="W482" s="53"/>
      <c r="X482" s="53"/>
      <c r="Y482" s="53"/>
      <c r="Z482" s="53"/>
    </row>
    <row r="483" customFormat="false" ht="15.75" hidden="false" customHeight="false" outlineLevel="0" collapsed="false">
      <c r="A483" s="5" t="s">
        <v>9271</v>
      </c>
      <c r="B483" s="5" t="s">
        <v>9272</v>
      </c>
      <c r="C483" s="5"/>
      <c r="D483" s="5"/>
      <c r="E483" s="5"/>
      <c r="F483" s="8"/>
      <c r="G483" s="5"/>
      <c r="H483" s="25" t="s">
        <v>9286</v>
      </c>
      <c r="I483" s="49" t="s">
        <v>7490</v>
      </c>
      <c r="J483" s="5" t="s">
        <v>9287</v>
      </c>
      <c r="K483" s="53"/>
      <c r="L483" s="51"/>
      <c r="M483" s="25" t="s">
        <v>9288</v>
      </c>
      <c r="N483" s="53"/>
      <c r="O483" s="53"/>
      <c r="P483" s="53"/>
      <c r="Q483" s="53"/>
      <c r="R483" s="53"/>
      <c r="S483" s="53"/>
      <c r="T483" s="53"/>
      <c r="U483" s="53"/>
      <c r="V483" s="53"/>
      <c r="W483" s="53"/>
      <c r="X483" s="53"/>
      <c r="Y483" s="53"/>
      <c r="Z483" s="53"/>
    </row>
    <row r="484" customFormat="false" ht="15.75" hidden="false" customHeight="false" outlineLevel="0" collapsed="false">
      <c r="A484" s="5" t="s">
        <v>9271</v>
      </c>
      <c r="B484" s="5" t="s">
        <v>9279</v>
      </c>
      <c r="C484" s="5"/>
      <c r="D484" s="5"/>
      <c r="E484" s="5"/>
      <c r="F484" s="8"/>
      <c r="G484" s="5"/>
      <c r="H484" s="8" t="s">
        <v>9289</v>
      </c>
      <c r="I484" s="49" t="s">
        <v>7490</v>
      </c>
      <c r="J484" s="57" t="s">
        <v>9290</v>
      </c>
      <c r="K484" s="53"/>
      <c r="L484" s="51"/>
      <c r="M484" s="25" t="s">
        <v>9291</v>
      </c>
      <c r="N484" s="53"/>
      <c r="O484" s="53"/>
      <c r="P484" s="53"/>
      <c r="Q484" s="53"/>
      <c r="R484" s="53"/>
      <c r="S484" s="53"/>
      <c r="T484" s="53"/>
      <c r="U484" s="53"/>
      <c r="V484" s="53"/>
      <c r="W484" s="53"/>
      <c r="X484" s="53"/>
      <c r="Y484" s="53"/>
      <c r="Z484" s="53"/>
    </row>
    <row r="485" customFormat="false" ht="15.75" hidden="false" customHeight="false" outlineLevel="0" collapsed="false">
      <c r="A485" s="5" t="s">
        <v>9271</v>
      </c>
      <c r="B485" s="5" t="s">
        <v>9272</v>
      </c>
      <c r="C485" s="5"/>
      <c r="D485" s="5"/>
      <c r="E485" s="5"/>
      <c r="F485" s="8"/>
      <c r="G485" s="5"/>
      <c r="H485" s="25" t="s">
        <v>9292</v>
      </c>
      <c r="I485" s="49" t="s">
        <v>7490</v>
      </c>
      <c r="J485" s="5" t="s">
        <v>9293</v>
      </c>
      <c r="K485" s="53"/>
      <c r="L485" s="51"/>
      <c r="M485" s="25" t="s">
        <v>9294</v>
      </c>
      <c r="N485" s="53"/>
      <c r="O485" s="53"/>
      <c r="P485" s="53"/>
      <c r="Q485" s="53"/>
      <c r="R485" s="53"/>
      <c r="S485" s="53"/>
      <c r="T485" s="53"/>
      <c r="U485" s="53"/>
      <c r="V485" s="53"/>
      <c r="W485" s="53"/>
      <c r="X485" s="53"/>
      <c r="Y485" s="53"/>
      <c r="Z485" s="53"/>
    </row>
    <row r="486" customFormat="false" ht="15.75" hidden="false" customHeight="false" outlineLevel="0" collapsed="false">
      <c r="A486" s="5" t="s">
        <v>9271</v>
      </c>
      <c r="B486" s="5" t="s">
        <v>9272</v>
      </c>
      <c r="C486" s="5"/>
      <c r="D486" s="5"/>
      <c r="E486" s="5"/>
      <c r="F486" s="8"/>
      <c r="G486" s="5"/>
      <c r="H486" s="25" t="s">
        <v>9295</v>
      </c>
      <c r="I486" s="49" t="s">
        <v>7490</v>
      </c>
      <c r="J486" s="5" t="s">
        <v>9296</v>
      </c>
      <c r="K486" s="53"/>
      <c r="L486" s="51"/>
      <c r="M486" s="25" t="s">
        <v>9297</v>
      </c>
      <c r="N486" s="53"/>
      <c r="O486" s="53"/>
      <c r="P486" s="53"/>
      <c r="Q486" s="53"/>
      <c r="R486" s="53"/>
      <c r="S486" s="53"/>
      <c r="T486" s="53"/>
      <c r="U486" s="53"/>
      <c r="V486" s="53"/>
      <c r="W486" s="53"/>
      <c r="X486" s="53"/>
      <c r="Y486" s="53"/>
      <c r="Z486" s="53"/>
    </row>
    <row r="487" customFormat="false" ht="15.75" hidden="false" customHeight="false" outlineLevel="0" collapsed="false">
      <c r="A487" s="5" t="s">
        <v>9271</v>
      </c>
      <c r="B487" s="5" t="s">
        <v>9298</v>
      </c>
      <c r="C487" s="5"/>
      <c r="D487" s="5"/>
      <c r="E487" s="5"/>
      <c r="F487" s="8"/>
      <c r="G487" s="5"/>
      <c r="H487" s="25" t="s">
        <v>9299</v>
      </c>
      <c r="I487" s="49" t="s">
        <v>7490</v>
      </c>
      <c r="J487" s="5" t="s">
        <v>9300</v>
      </c>
      <c r="K487" s="53"/>
      <c r="L487" s="51"/>
      <c r="M487" s="25" t="s">
        <v>9301</v>
      </c>
      <c r="N487" s="53"/>
      <c r="O487" s="53"/>
      <c r="P487" s="53"/>
      <c r="Q487" s="53"/>
      <c r="R487" s="53"/>
      <c r="S487" s="53"/>
      <c r="T487" s="53"/>
      <c r="U487" s="53"/>
      <c r="V487" s="53"/>
      <c r="W487" s="53"/>
      <c r="X487" s="53"/>
      <c r="Y487" s="53"/>
      <c r="Z487" s="53"/>
    </row>
    <row r="488" customFormat="false" ht="15.75" hidden="false" customHeight="false" outlineLevel="0" collapsed="false">
      <c r="A488" s="5" t="s">
        <v>9271</v>
      </c>
      <c r="B488" s="5" t="s">
        <v>9298</v>
      </c>
      <c r="C488" s="5"/>
      <c r="D488" s="5"/>
      <c r="E488" s="5"/>
      <c r="F488" s="8"/>
      <c r="G488" s="5"/>
      <c r="H488" s="8" t="s">
        <v>9302</v>
      </c>
      <c r="I488" s="49" t="s">
        <v>7490</v>
      </c>
      <c r="J488" s="57" t="s">
        <v>9303</v>
      </c>
      <c r="K488" s="53"/>
      <c r="L488" s="51"/>
      <c r="M488" s="25" t="s">
        <v>9304</v>
      </c>
      <c r="N488" s="53"/>
      <c r="O488" s="53"/>
      <c r="P488" s="53"/>
      <c r="Q488" s="53"/>
      <c r="R488" s="53"/>
      <c r="S488" s="53"/>
      <c r="T488" s="53"/>
      <c r="U488" s="53"/>
      <c r="V488" s="53"/>
      <c r="W488" s="53"/>
      <c r="X488" s="53"/>
      <c r="Y488" s="53"/>
      <c r="Z488" s="53"/>
    </row>
    <row r="489" customFormat="false" ht="15.75" hidden="false" customHeight="false" outlineLevel="0" collapsed="false">
      <c r="A489" s="5" t="s">
        <v>9271</v>
      </c>
      <c r="B489" s="5" t="s">
        <v>9298</v>
      </c>
      <c r="C489" s="5"/>
      <c r="D489" s="5"/>
      <c r="E489" s="5"/>
      <c r="F489" s="8"/>
      <c r="G489" s="5"/>
      <c r="H489" s="52" t="s">
        <v>9305</v>
      </c>
      <c r="I489" s="49" t="s">
        <v>7490</v>
      </c>
      <c r="J489" s="5" t="s">
        <v>9306</v>
      </c>
      <c r="K489" s="53"/>
      <c r="L489" s="51"/>
      <c r="M489" s="25" t="s">
        <v>9307</v>
      </c>
      <c r="N489" s="53"/>
      <c r="O489" s="53"/>
      <c r="P489" s="53"/>
      <c r="Q489" s="53"/>
      <c r="R489" s="53"/>
      <c r="S489" s="53"/>
      <c r="T489" s="53"/>
      <c r="U489" s="53"/>
      <c r="V489" s="53"/>
      <c r="W489" s="53"/>
      <c r="X489" s="53"/>
      <c r="Y489" s="53"/>
      <c r="Z489" s="53"/>
    </row>
    <row r="490" customFormat="false" ht="15.75" hidden="false" customHeight="false" outlineLevel="0" collapsed="false">
      <c r="A490" s="5" t="s">
        <v>9271</v>
      </c>
      <c r="B490" s="5" t="s">
        <v>9298</v>
      </c>
      <c r="C490" s="5"/>
      <c r="D490" s="5"/>
      <c r="E490" s="5"/>
      <c r="F490" s="8"/>
      <c r="G490" s="5"/>
      <c r="H490" s="8" t="s">
        <v>9308</v>
      </c>
      <c r="I490" s="49" t="s">
        <v>7490</v>
      </c>
      <c r="J490" s="57" t="s">
        <v>9309</v>
      </c>
      <c r="K490" s="53"/>
      <c r="L490" s="51"/>
      <c r="M490" s="25" t="s">
        <v>9310</v>
      </c>
      <c r="N490" s="53"/>
      <c r="O490" s="53"/>
      <c r="P490" s="53"/>
      <c r="Q490" s="53"/>
      <c r="R490" s="53"/>
      <c r="S490" s="53"/>
      <c r="T490" s="53"/>
      <c r="U490" s="53"/>
      <c r="V490" s="53"/>
      <c r="W490" s="53"/>
      <c r="X490" s="53"/>
      <c r="Y490" s="53"/>
      <c r="Z490" s="53"/>
    </row>
    <row r="491" customFormat="false" ht="15.75" hidden="false" customHeight="false" outlineLevel="0" collapsed="false">
      <c r="A491" s="5" t="s">
        <v>9271</v>
      </c>
      <c r="B491" s="5" t="s">
        <v>9298</v>
      </c>
      <c r="C491" s="5"/>
      <c r="D491" s="5"/>
      <c r="E491" s="5"/>
      <c r="F491" s="8"/>
      <c r="G491" s="5"/>
      <c r="H491" s="52" t="s">
        <v>9311</v>
      </c>
      <c r="I491" s="49" t="s">
        <v>7490</v>
      </c>
      <c r="J491" s="5" t="s">
        <v>9312</v>
      </c>
      <c r="K491" s="53"/>
      <c r="L491" s="51"/>
      <c r="M491" s="25" t="s">
        <v>9313</v>
      </c>
      <c r="N491" s="53"/>
      <c r="O491" s="53"/>
      <c r="P491" s="53"/>
      <c r="Q491" s="53"/>
      <c r="R491" s="53"/>
      <c r="S491" s="53"/>
      <c r="T491" s="53"/>
      <c r="U491" s="53"/>
      <c r="V491" s="53"/>
      <c r="W491" s="53"/>
      <c r="X491" s="53"/>
      <c r="Y491" s="53"/>
      <c r="Z491" s="53"/>
    </row>
    <row r="492" customFormat="false" ht="15.75" hidden="false" customHeight="false" outlineLevel="0" collapsed="false">
      <c r="A492" s="5" t="s">
        <v>9271</v>
      </c>
      <c r="B492" s="5" t="s">
        <v>9298</v>
      </c>
      <c r="C492" s="5"/>
      <c r="D492" s="5"/>
      <c r="E492" s="5"/>
      <c r="F492" s="8"/>
      <c r="G492" s="5"/>
      <c r="H492" s="25" t="s">
        <v>9314</v>
      </c>
      <c r="I492" s="49" t="s">
        <v>7490</v>
      </c>
      <c r="J492" s="5" t="s">
        <v>9315</v>
      </c>
      <c r="K492" s="53"/>
      <c r="L492" s="51"/>
      <c r="M492" s="25" t="s">
        <v>9316</v>
      </c>
      <c r="N492" s="53"/>
      <c r="O492" s="53"/>
      <c r="P492" s="53"/>
      <c r="Q492" s="53"/>
      <c r="R492" s="53"/>
      <c r="S492" s="53"/>
      <c r="T492" s="53"/>
      <c r="U492" s="53"/>
      <c r="V492" s="53"/>
      <c r="W492" s="53"/>
      <c r="X492" s="53"/>
      <c r="Y492" s="53"/>
      <c r="Z492" s="53"/>
    </row>
    <row r="493" customFormat="false" ht="15.75" hidden="false" customHeight="false" outlineLevel="0" collapsed="false">
      <c r="A493" s="5" t="s">
        <v>9271</v>
      </c>
      <c r="B493" s="5" t="s">
        <v>9298</v>
      </c>
      <c r="C493" s="5"/>
      <c r="D493" s="5"/>
      <c r="E493" s="5"/>
      <c r="F493" s="8"/>
      <c r="G493" s="5"/>
      <c r="H493" s="8" t="s">
        <v>9317</v>
      </c>
      <c r="I493" s="49" t="s">
        <v>7490</v>
      </c>
      <c r="J493" s="57" t="s">
        <v>9318</v>
      </c>
      <c r="K493" s="53"/>
      <c r="L493" s="51"/>
      <c r="M493" s="25" t="s">
        <v>9319</v>
      </c>
      <c r="N493" s="53"/>
      <c r="O493" s="53"/>
      <c r="P493" s="53"/>
      <c r="Q493" s="53"/>
      <c r="R493" s="53"/>
      <c r="S493" s="53"/>
      <c r="T493" s="53"/>
      <c r="U493" s="53"/>
      <c r="V493" s="53"/>
      <c r="W493" s="53"/>
      <c r="X493" s="53"/>
      <c r="Y493" s="53"/>
      <c r="Z493" s="53"/>
    </row>
    <row r="494" customFormat="false" ht="15.75" hidden="false" customHeight="false" outlineLevel="0" collapsed="false">
      <c r="A494" s="5" t="s">
        <v>9320</v>
      </c>
      <c r="B494" s="5" t="s">
        <v>9321</v>
      </c>
      <c r="C494" s="5"/>
      <c r="D494" s="5"/>
      <c r="E494" s="5"/>
      <c r="F494" s="8"/>
      <c r="G494" s="5"/>
      <c r="H494" s="8" t="s">
        <v>9322</v>
      </c>
      <c r="I494" s="49" t="s">
        <v>7490</v>
      </c>
      <c r="J494" s="5" t="s">
        <v>9323</v>
      </c>
      <c r="K494" s="53"/>
      <c r="L494" s="51" t="s">
        <v>9324</v>
      </c>
      <c r="M494" s="25" t="s">
        <v>9325</v>
      </c>
      <c r="N494" s="53"/>
      <c r="O494" s="53"/>
      <c r="P494" s="53"/>
      <c r="Q494" s="53"/>
      <c r="R494" s="53"/>
      <c r="S494" s="53"/>
      <c r="T494" s="53"/>
      <c r="U494" s="53"/>
      <c r="V494" s="53"/>
      <c r="W494" s="53"/>
      <c r="X494" s="53"/>
      <c r="Y494" s="53"/>
      <c r="Z494" s="53"/>
    </row>
    <row r="495" customFormat="false" ht="15.75" hidden="false" customHeight="false" outlineLevel="0" collapsed="false">
      <c r="A495" s="5" t="s">
        <v>9271</v>
      </c>
      <c r="B495" s="5" t="s">
        <v>9326</v>
      </c>
      <c r="C495" s="5"/>
      <c r="D495" s="5"/>
      <c r="E495" s="5"/>
      <c r="F495" s="8"/>
      <c r="G495" s="5"/>
      <c r="H495" s="25" t="s">
        <v>9327</v>
      </c>
      <c r="I495" s="49" t="s">
        <v>7490</v>
      </c>
      <c r="J495" s="5" t="s">
        <v>9328</v>
      </c>
      <c r="K495" s="53"/>
      <c r="L495" s="54" t="s">
        <v>9329</v>
      </c>
      <c r="M495" s="25" t="s">
        <v>9330</v>
      </c>
      <c r="N495" s="53"/>
      <c r="O495" s="53"/>
      <c r="P495" s="53"/>
      <c r="Q495" s="53"/>
      <c r="R495" s="53"/>
      <c r="S495" s="53"/>
      <c r="T495" s="53"/>
      <c r="U495" s="53"/>
      <c r="V495" s="53"/>
      <c r="W495" s="53"/>
      <c r="X495" s="53"/>
      <c r="Y495" s="53"/>
      <c r="Z495" s="53"/>
    </row>
    <row r="496" customFormat="false" ht="15.75" hidden="false" customHeight="false" outlineLevel="0" collapsed="false">
      <c r="A496" s="5" t="s">
        <v>9271</v>
      </c>
      <c r="B496" s="5" t="s">
        <v>9331</v>
      </c>
      <c r="C496" s="5"/>
      <c r="D496" s="5"/>
      <c r="E496" s="5"/>
      <c r="F496" s="8"/>
      <c r="G496" s="5"/>
      <c r="H496" s="55" t="s">
        <v>9332</v>
      </c>
      <c r="I496" s="49" t="s">
        <v>7490</v>
      </c>
      <c r="J496" s="5" t="s">
        <v>9333</v>
      </c>
      <c r="K496" s="53"/>
      <c r="L496" s="51"/>
      <c r="M496" s="25" t="s">
        <v>9334</v>
      </c>
      <c r="N496" s="53"/>
      <c r="O496" s="53"/>
      <c r="P496" s="53"/>
      <c r="Q496" s="53"/>
      <c r="R496" s="53"/>
      <c r="S496" s="53"/>
      <c r="T496" s="53"/>
      <c r="U496" s="53"/>
      <c r="V496" s="53"/>
      <c r="W496" s="53"/>
      <c r="X496" s="53"/>
      <c r="Y496" s="53"/>
      <c r="Z496" s="53"/>
    </row>
    <row r="497" customFormat="false" ht="15.75" hidden="false" customHeight="false" outlineLevel="0" collapsed="false">
      <c r="A497" s="5" t="s">
        <v>9271</v>
      </c>
      <c r="B497" s="5" t="s">
        <v>9335</v>
      </c>
      <c r="C497" s="5"/>
      <c r="D497" s="5"/>
      <c r="E497" s="5"/>
      <c r="F497" s="8"/>
      <c r="G497" s="5"/>
      <c r="H497" s="25" t="s">
        <v>9336</v>
      </c>
      <c r="I497" s="49" t="s">
        <v>7490</v>
      </c>
      <c r="J497" s="5" t="s">
        <v>9337</v>
      </c>
      <c r="K497" s="53"/>
      <c r="L497" s="51"/>
      <c r="M497" s="25" t="s">
        <v>9338</v>
      </c>
      <c r="N497" s="53"/>
      <c r="O497" s="53"/>
      <c r="P497" s="53"/>
      <c r="Q497" s="53"/>
      <c r="R497" s="53"/>
      <c r="S497" s="53"/>
      <c r="T497" s="53"/>
      <c r="U497" s="53"/>
      <c r="V497" s="53"/>
      <c r="W497" s="53"/>
      <c r="X497" s="53"/>
      <c r="Y497" s="53"/>
      <c r="Z497" s="53"/>
    </row>
    <row r="498" customFormat="false" ht="15.75" hidden="false" customHeight="false" outlineLevel="0" collapsed="false">
      <c r="A498" s="5" t="s">
        <v>9271</v>
      </c>
      <c r="B498" s="5" t="s">
        <v>9339</v>
      </c>
      <c r="C498" s="5"/>
      <c r="D498" s="5"/>
      <c r="E498" s="5"/>
      <c r="F498" s="8"/>
      <c r="G498" s="5"/>
      <c r="H498" s="8" t="s">
        <v>9340</v>
      </c>
      <c r="I498" s="49" t="s">
        <v>7490</v>
      </c>
      <c r="J498" s="5" t="s">
        <v>9341</v>
      </c>
      <c r="K498" s="53"/>
      <c r="L498" s="51"/>
      <c r="M498" s="25" t="s">
        <v>9342</v>
      </c>
      <c r="N498" s="53"/>
      <c r="O498" s="53"/>
      <c r="P498" s="53"/>
      <c r="Q498" s="53"/>
      <c r="R498" s="53"/>
      <c r="S498" s="53"/>
      <c r="T498" s="53"/>
      <c r="U498" s="53"/>
      <c r="V498" s="53"/>
      <c r="W498" s="53"/>
      <c r="X498" s="53"/>
      <c r="Y498" s="53"/>
      <c r="Z498" s="53"/>
    </row>
    <row r="499" customFormat="false" ht="15.75" hidden="false" customHeight="false" outlineLevel="0" collapsed="false">
      <c r="A499" s="5" t="s">
        <v>9271</v>
      </c>
      <c r="B499" s="5" t="s">
        <v>9343</v>
      </c>
      <c r="C499" s="5"/>
      <c r="D499" s="5"/>
      <c r="E499" s="5"/>
      <c r="F499" s="8"/>
      <c r="G499" s="5"/>
      <c r="H499" s="55" t="s">
        <v>9344</v>
      </c>
      <c r="I499" s="49" t="s">
        <v>7490</v>
      </c>
      <c r="J499" s="5" t="s">
        <v>9345</v>
      </c>
      <c r="K499" s="53"/>
      <c r="L499" s="51"/>
      <c r="M499" s="25" t="s">
        <v>9346</v>
      </c>
      <c r="N499" s="53"/>
      <c r="O499" s="53"/>
      <c r="P499" s="53"/>
      <c r="Q499" s="53"/>
      <c r="R499" s="53"/>
      <c r="S499" s="53"/>
      <c r="T499" s="53"/>
      <c r="U499" s="53"/>
      <c r="V499" s="53"/>
      <c r="W499" s="53"/>
      <c r="X499" s="53"/>
      <c r="Y499" s="53"/>
      <c r="Z499" s="53"/>
    </row>
    <row r="500" customFormat="false" ht="15.75" hidden="false" customHeight="false" outlineLevel="0" collapsed="false">
      <c r="A500" s="5" t="s">
        <v>9271</v>
      </c>
      <c r="B500" s="5" t="s">
        <v>9347</v>
      </c>
      <c r="C500" s="5"/>
      <c r="D500" s="5"/>
      <c r="E500" s="5"/>
      <c r="F500" s="8"/>
      <c r="G500" s="5"/>
      <c r="H500" s="55" t="s">
        <v>9348</v>
      </c>
      <c r="I500" s="49" t="s">
        <v>7490</v>
      </c>
      <c r="J500" s="5" t="s">
        <v>9349</v>
      </c>
      <c r="K500" s="53"/>
      <c r="L500" s="51"/>
      <c r="M500" s="25" t="s">
        <v>9350</v>
      </c>
      <c r="N500" s="53"/>
      <c r="O500" s="53"/>
      <c r="P500" s="53"/>
      <c r="Q500" s="53"/>
      <c r="R500" s="53"/>
      <c r="S500" s="53"/>
      <c r="T500" s="53"/>
      <c r="U500" s="53"/>
      <c r="V500" s="53"/>
      <c r="W500" s="53"/>
      <c r="X500" s="53"/>
      <c r="Y500" s="53"/>
      <c r="Z500" s="53"/>
    </row>
    <row r="501" customFormat="false" ht="15.75" hidden="false" customHeight="false" outlineLevel="0" collapsed="false">
      <c r="A501" s="5" t="s">
        <v>9271</v>
      </c>
      <c r="B501" s="5" t="s">
        <v>9351</v>
      </c>
      <c r="C501" s="5"/>
      <c r="D501" s="5"/>
      <c r="E501" s="5"/>
      <c r="F501" s="8"/>
      <c r="G501" s="5"/>
      <c r="H501" s="55" t="s">
        <v>9352</v>
      </c>
      <c r="I501" s="49" t="s">
        <v>7490</v>
      </c>
      <c r="J501" s="5" t="s">
        <v>9353</v>
      </c>
      <c r="K501" s="53"/>
      <c r="L501" s="51"/>
      <c r="M501" s="25" t="s">
        <v>9354</v>
      </c>
      <c r="N501" s="53"/>
      <c r="O501" s="53"/>
      <c r="P501" s="53"/>
      <c r="Q501" s="53"/>
      <c r="R501" s="53"/>
      <c r="S501" s="53"/>
      <c r="T501" s="53"/>
      <c r="U501" s="53"/>
      <c r="V501" s="53"/>
      <c r="W501" s="53"/>
      <c r="X501" s="53"/>
      <c r="Y501" s="53"/>
      <c r="Z501" s="53"/>
    </row>
    <row r="502" customFormat="false" ht="15.75" hidden="false" customHeight="false" outlineLevel="0" collapsed="false">
      <c r="A502" s="5" t="s">
        <v>9355</v>
      </c>
      <c r="B502" s="5" t="s">
        <v>6590</v>
      </c>
      <c r="C502" s="5"/>
      <c r="D502" s="5"/>
      <c r="E502" s="5"/>
      <c r="F502" s="8"/>
      <c r="G502" s="5"/>
      <c r="H502" s="8" t="s">
        <v>9356</v>
      </c>
      <c r="I502" s="49" t="s">
        <v>7490</v>
      </c>
      <c r="J502" s="5" t="s">
        <v>9357</v>
      </c>
      <c r="K502" s="53"/>
      <c r="L502" s="51"/>
      <c r="M502" s="25" t="s">
        <v>9358</v>
      </c>
      <c r="N502" s="53"/>
      <c r="O502" s="53"/>
      <c r="P502" s="53"/>
      <c r="Q502" s="53"/>
      <c r="R502" s="53"/>
      <c r="S502" s="53"/>
      <c r="T502" s="53"/>
      <c r="U502" s="53"/>
      <c r="V502" s="53"/>
      <c r="W502" s="53"/>
      <c r="X502" s="53"/>
      <c r="Y502" s="53"/>
      <c r="Z502" s="53"/>
    </row>
    <row r="503" customFormat="false" ht="15.75" hidden="false" customHeight="false" outlineLevel="0" collapsed="false">
      <c r="A503" s="5" t="s">
        <v>9355</v>
      </c>
      <c r="B503" s="5" t="s">
        <v>6590</v>
      </c>
      <c r="C503" s="5"/>
      <c r="D503" s="5"/>
      <c r="E503" s="5"/>
      <c r="F503" s="8"/>
      <c r="G503" s="5" t="s">
        <v>9359</v>
      </c>
      <c r="H503" s="8" t="s">
        <v>9360</v>
      </c>
      <c r="I503" s="49" t="s">
        <v>7490</v>
      </c>
      <c r="J503" s="5" t="s">
        <v>9361</v>
      </c>
      <c r="K503" s="53"/>
      <c r="L503" s="51"/>
      <c r="M503" s="25" t="s">
        <v>9362</v>
      </c>
      <c r="N503" s="53"/>
      <c r="O503" s="53"/>
      <c r="P503" s="53"/>
      <c r="Q503" s="53"/>
      <c r="R503" s="53"/>
      <c r="S503" s="53"/>
      <c r="T503" s="53"/>
      <c r="U503" s="53"/>
      <c r="V503" s="53"/>
      <c r="W503" s="53"/>
      <c r="X503" s="53"/>
      <c r="Y503" s="53"/>
      <c r="Z503" s="53"/>
    </row>
    <row r="504" customFormat="false" ht="15.75" hidden="false" customHeight="false" outlineLevel="0" collapsed="false">
      <c r="A504" s="5"/>
      <c r="B504" s="5"/>
      <c r="C504" s="5"/>
      <c r="D504" s="5"/>
      <c r="E504" s="5"/>
      <c r="F504" s="8"/>
      <c r="G504" s="5" t="s">
        <v>9359</v>
      </c>
      <c r="H504" s="8" t="s">
        <v>9363</v>
      </c>
      <c r="I504" s="49" t="s">
        <v>7490</v>
      </c>
      <c r="J504" s="5" t="s">
        <v>9364</v>
      </c>
      <c r="K504" s="53"/>
      <c r="L504" s="51"/>
      <c r="M504" s="25" t="s">
        <v>9365</v>
      </c>
      <c r="N504" s="53"/>
      <c r="O504" s="53"/>
      <c r="P504" s="53"/>
      <c r="Q504" s="53"/>
      <c r="R504" s="53"/>
      <c r="S504" s="53"/>
      <c r="T504" s="53"/>
      <c r="U504" s="53"/>
      <c r="V504" s="53"/>
      <c r="W504" s="53"/>
      <c r="X504" s="53"/>
      <c r="Y504" s="53"/>
      <c r="Z504" s="53"/>
    </row>
    <row r="505" customFormat="false" ht="15.75" hidden="false" customHeight="false" outlineLevel="0" collapsed="false">
      <c r="A505" s="5" t="s">
        <v>9355</v>
      </c>
      <c r="B505" s="5" t="s">
        <v>9366</v>
      </c>
      <c r="C505" s="5"/>
      <c r="D505" s="5"/>
      <c r="E505" s="5"/>
      <c r="F505" s="8"/>
      <c r="G505" s="5"/>
      <c r="H505" s="8" t="s">
        <v>9367</v>
      </c>
      <c r="I505" s="49" t="s">
        <v>7490</v>
      </c>
      <c r="J505" s="5" t="s">
        <v>9368</v>
      </c>
      <c r="K505" s="53"/>
      <c r="L505" s="51"/>
      <c r="M505" s="25" t="s">
        <v>9369</v>
      </c>
      <c r="N505" s="53"/>
      <c r="O505" s="53"/>
      <c r="P505" s="53"/>
      <c r="Q505" s="53"/>
      <c r="R505" s="53"/>
      <c r="S505" s="53"/>
      <c r="T505" s="53"/>
      <c r="U505" s="53"/>
      <c r="V505" s="53"/>
      <c r="W505" s="53"/>
      <c r="X505" s="53"/>
      <c r="Y505" s="53"/>
      <c r="Z505" s="53"/>
    </row>
    <row r="506" customFormat="false" ht="15.75" hidden="false" customHeight="false" outlineLevel="0" collapsed="false">
      <c r="A506" s="5" t="s">
        <v>9355</v>
      </c>
      <c r="B506" s="5" t="s">
        <v>6590</v>
      </c>
      <c r="C506" s="5"/>
      <c r="D506" s="5"/>
      <c r="E506" s="5"/>
      <c r="F506" s="8"/>
      <c r="G506" s="5" t="s">
        <v>9370</v>
      </c>
      <c r="H506" s="8" t="s">
        <v>9360</v>
      </c>
      <c r="I506" s="49" t="s">
        <v>7490</v>
      </c>
      <c r="J506" s="5" t="s">
        <v>9371</v>
      </c>
      <c r="K506" s="53"/>
      <c r="L506" s="51"/>
      <c r="M506" s="25" t="s">
        <v>9372</v>
      </c>
      <c r="N506" s="53"/>
      <c r="O506" s="53"/>
      <c r="P506" s="53"/>
      <c r="Q506" s="53"/>
      <c r="R506" s="53"/>
      <c r="S506" s="53"/>
      <c r="T506" s="53"/>
      <c r="U506" s="53"/>
      <c r="V506" s="53"/>
      <c r="W506" s="53"/>
      <c r="X506" s="53"/>
      <c r="Y506" s="53"/>
      <c r="Z506" s="53"/>
    </row>
    <row r="507" customFormat="false" ht="15.75" hidden="false" customHeight="false" outlineLevel="0" collapsed="false">
      <c r="A507" s="5"/>
      <c r="B507" s="5"/>
      <c r="C507" s="5"/>
      <c r="D507" s="5"/>
      <c r="E507" s="5"/>
      <c r="F507" s="8"/>
      <c r="G507" s="5" t="s">
        <v>9370</v>
      </c>
      <c r="H507" s="8" t="s">
        <v>9363</v>
      </c>
      <c r="I507" s="49" t="s">
        <v>7490</v>
      </c>
      <c r="J507" s="5" t="s">
        <v>9373</v>
      </c>
      <c r="K507" s="53"/>
      <c r="L507" s="51"/>
      <c r="M507" s="25" t="s">
        <v>9374</v>
      </c>
      <c r="N507" s="53"/>
      <c r="O507" s="53"/>
      <c r="P507" s="53"/>
      <c r="Q507" s="53"/>
      <c r="R507" s="53"/>
      <c r="S507" s="53"/>
      <c r="T507" s="53"/>
      <c r="U507" s="53"/>
      <c r="V507" s="53"/>
      <c r="W507" s="53"/>
      <c r="X507" s="53"/>
      <c r="Y507" s="53"/>
      <c r="Z507" s="53"/>
    </row>
    <row r="508" customFormat="false" ht="15.75" hidden="false" customHeight="false" outlineLevel="0" collapsed="false">
      <c r="A508" s="5" t="s">
        <v>9355</v>
      </c>
      <c r="B508" s="5" t="s">
        <v>9375</v>
      </c>
      <c r="C508" s="5"/>
      <c r="D508" s="5"/>
      <c r="E508" s="5"/>
      <c r="F508" s="8"/>
      <c r="G508" s="5"/>
      <c r="H508" s="8" t="s">
        <v>9376</v>
      </c>
      <c r="I508" s="49" t="s">
        <v>7490</v>
      </c>
      <c r="J508" s="5" t="s">
        <v>9377</v>
      </c>
      <c r="K508" s="53"/>
      <c r="L508" s="51"/>
      <c r="M508" s="25" t="s">
        <v>9378</v>
      </c>
      <c r="N508" s="53"/>
      <c r="O508" s="53"/>
      <c r="P508" s="53"/>
      <c r="Q508" s="53"/>
      <c r="R508" s="53"/>
      <c r="S508" s="53"/>
      <c r="T508" s="53"/>
      <c r="U508" s="53"/>
      <c r="V508" s="53"/>
      <c r="W508" s="53"/>
      <c r="X508" s="53"/>
      <c r="Y508" s="53"/>
      <c r="Z508" s="53"/>
    </row>
    <row r="509" customFormat="false" ht="15.75" hidden="false" customHeight="false" outlineLevel="0" collapsed="false">
      <c r="A509" s="5" t="s">
        <v>9355</v>
      </c>
      <c r="B509" s="5" t="s">
        <v>6590</v>
      </c>
      <c r="C509" s="5"/>
      <c r="D509" s="5"/>
      <c r="E509" s="5"/>
      <c r="F509" s="8"/>
      <c r="G509" s="5" t="s">
        <v>9379</v>
      </c>
      <c r="H509" s="8" t="s">
        <v>9360</v>
      </c>
      <c r="I509" s="49" t="s">
        <v>7490</v>
      </c>
      <c r="J509" s="5" t="s">
        <v>9380</v>
      </c>
      <c r="K509" s="53"/>
      <c r="L509" s="51"/>
      <c r="M509" s="25" t="s">
        <v>9381</v>
      </c>
      <c r="N509" s="53"/>
      <c r="O509" s="53"/>
      <c r="P509" s="53"/>
      <c r="Q509" s="53"/>
      <c r="R509" s="53"/>
      <c r="S509" s="53"/>
      <c r="T509" s="53"/>
      <c r="U509" s="53"/>
      <c r="V509" s="53"/>
      <c r="W509" s="53"/>
      <c r="X509" s="53"/>
      <c r="Y509" s="53"/>
      <c r="Z509" s="53"/>
    </row>
    <row r="510" customFormat="false" ht="15.75" hidden="false" customHeight="false" outlineLevel="0" collapsed="false">
      <c r="A510" s="5"/>
      <c r="B510" s="5"/>
      <c r="C510" s="5"/>
      <c r="D510" s="5"/>
      <c r="E510" s="5"/>
      <c r="F510" s="8"/>
      <c r="G510" s="5" t="s">
        <v>9379</v>
      </c>
      <c r="H510" s="8" t="s">
        <v>9363</v>
      </c>
      <c r="I510" s="49" t="s">
        <v>7490</v>
      </c>
      <c r="J510" s="5" t="s">
        <v>9382</v>
      </c>
      <c r="K510" s="53"/>
      <c r="L510" s="51"/>
      <c r="M510" s="25" t="s">
        <v>9383</v>
      </c>
      <c r="N510" s="53"/>
      <c r="O510" s="53"/>
      <c r="P510" s="53"/>
      <c r="Q510" s="53"/>
      <c r="R510" s="53"/>
      <c r="S510" s="53"/>
      <c r="T510" s="53"/>
      <c r="U510" s="53"/>
      <c r="V510" s="53"/>
      <c r="W510" s="53"/>
      <c r="X510" s="53"/>
      <c r="Y510" s="53"/>
      <c r="Z510" s="53"/>
    </row>
    <row r="511" customFormat="false" ht="154.5" hidden="false" customHeight="true" outlineLevel="0" collapsed="false">
      <c r="A511" s="5" t="s">
        <v>9384</v>
      </c>
      <c r="B511" s="5" t="s">
        <v>429</v>
      </c>
      <c r="C511" s="5"/>
      <c r="D511" s="5"/>
      <c r="E511" s="5"/>
      <c r="F511" s="8"/>
      <c r="G511" s="5"/>
      <c r="H511" s="25" t="s">
        <v>9385</v>
      </c>
      <c r="I511" s="49" t="s">
        <v>7490</v>
      </c>
      <c r="J511" s="5" t="s">
        <v>9386</v>
      </c>
      <c r="K511" s="53"/>
      <c r="L511" s="51" t="s">
        <v>9387</v>
      </c>
      <c r="M511" s="25" t="s">
        <v>9388</v>
      </c>
      <c r="N511" s="53"/>
      <c r="O511" s="53"/>
      <c r="P511" s="53"/>
      <c r="Q511" s="53"/>
      <c r="R511" s="53"/>
      <c r="S511" s="53"/>
      <c r="T511" s="53"/>
      <c r="U511" s="53"/>
      <c r="V511" s="53"/>
      <c r="W511" s="53"/>
      <c r="X511" s="53"/>
      <c r="Y511" s="53"/>
      <c r="Z511" s="53"/>
    </row>
    <row r="512" customFormat="false" ht="78.75" hidden="false" customHeight="true" outlineLevel="0" collapsed="false">
      <c r="A512" s="5" t="s">
        <v>9389</v>
      </c>
      <c r="B512" s="5" t="s">
        <v>429</v>
      </c>
      <c r="C512" s="5"/>
      <c r="D512" s="5"/>
      <c r="E512" s="5"/>
      <c r="F512" s="8"/>
      <c r="G512" s="5"/>
      <c r="H512" s="8" t="s">
        <v>9389</v>
      </c>
      <c r="I512" s="49" t="s">
        <v>7490</v>
      </c>
      <c r="J512" s="5" t="s">
        <v>9390</v>
      </c>
      <c r="K512" s="53"/>
      <c r="L512" s="51"/>
      <c r="M512" s="25" t="s">
        <v>9391</v>
      </c>
      <c r="N512" s="53"/>
      <c r="O512" s="53"/>
      <c r="P512" s="53"/>
      <c r="Q512" s="53"/>
      <c r="R512" s="53"/>
      <c r="S512" s="53"/>
      <c r="T512" s="53"/>
      <c r="U512" s="53"/>
      <c r="V512" s="53"/>
      <c r="W512" s="53"/>
      <c r="X512" s="53"/>
      <c r="Y512" s="53"/>
      <c r="Z512" s="53"/>
    </row>
    <row r="513" customFormat="false" ht="75.75" hidden="false" customHeight="true" outlineLevel="0" collapsed="false">
      <c r="A513" s="5" t="s">
        <v>9392</v>
      </c>
      <c r="B513" s="5" t="s">
        <v>429</v>
      </c>
      <c r="C513" s="5"/>
      <c r="D513" s="5"/>
      <c r="E513" s="5"/>
      <c r="F513" s="8"/>
      <c r="G513" s="5"/>
      <c r="H513" s="8" t="s">
        <v>9392</v>
      </c>
      <c r="I513" s="49" t="s">
        <v>7490</v>
      </c>
      <c r="J513" s="5" t="s">
        <v>9393</v>
      </c>
      <c r="K513" s="53"/>
      <c r="L513" s="51"/>
      <c r="M513" s="25" t="s">
        <v>9394</v>
      </c>
      <c r="N513" s="53"/>
      <c r="O513" s="53"/>
      <c r="P513" s="53"/>
      <c r="Q513" s="53"/>
      <c r="R513" s="53"/>
      <c r="S513" s="53"/>
      <c r="T513" s="53"/>
      <c r="U513" s="53"/>
      <c r="V513" s="53"/>
      <c r="W513" s="53"/>
      <c r="X513" s="53"/>
      <c r="Y513" s="53"/>
      <c r="Z513" s="53"/>
    </row>
    <row r="514" customFormat="false" ht="72.75" hidden="false" customHeight="true" outlineLevel="0" collapsed="false">
      <c r="A514" s="5" t="s">
        <v>9395</v>
      </c>
      <c r="B514" s="5" t="s">
        <v>429</v>
      </c>
      <c r="C514" s="5"/>
      <c r="D514" s="5"/>
      <c r="E514" s="5"/>
      <c r="F514" s="8"/>
      <c r="G514" s="5"/>
      <c r="H514" s="8" t="s">
        <v>9395</v>
      </c>
      <c r="I514" s="49" t="s">
        <v>7490</v>
      </c>
      <c r="J514" s="5" t="s">
        <v>9396</v>
      </c>
      <c r="K514" s="53"/>
      <c r="L514" s="51"/>
      <c r="M514" s="25" t="s">
        <v>9397</v>
      </c>
      <c r="N514" s="53"/>
      <c r="O514" s="53"/>
      <c r="P514" s="53"/>
      <c r="Q514" s="53"/>
      <c r="R514" s="53"/>
      <c r="S514" s="53"/>
      <c r="T514" s="53"/>
      <c r="U514" s="53"/>
      <c r="V514" s="53"/>
      <c r="W514" s="53"/>
      <c r="X514" s="53"/>
      <c r="Y514" s="53"/>
      <c r="Z514" s="53"/>
    </row>
    <row r="515" customFormat="false" ht="75.75" hidden="false" customHeight="true" outlineLevel="0" collapsed="false">
      <c r="A515" s="5" t="s">
        <v>9398</v>
      </c>
      <c r="B515" s="5" t="s">
        <v>429</v>
      </c>
      <c r="C515" s="5"/>
      <c r="D515" s="5"/>
      <c r="E515" s="5"/>
      <c r="F515" s="8"/>
      <c r="G515" s="5"/>
      <c r="H515" s="8" t="s">
        <v>9398</v>
      </c>
      <c r="I515" s="49" t="s">
        <v>7490</v>
      </c>
      <c r="J515" s="5" t="s">
        <v>9399</v>
      </c>
      <c r="K515" s="53"/>
      <c r="L515" s="51"/>
      <c r="M515" s="25" t="s">
        <v>9400</v>
      </c>
      <c r="N515" s="53"/>
      <c r="O515" s="53"/>
      <c r="P515" s="53"/>
      <c r="Q515" s="53"/>
      <c r="R515" s="53"/>
      <c r="S515" s="53"/>
      <c r="T515" s="53"/>
      <c r="U515" s="53"/>
      <c r="V515" s="53"/>
      <c r="W515" s="53"/>
      <c r="X515" s="53"/>
      <c r="Y515" s="53"/>
      <c r="Z515" s="53"/>
    </row>
    <row r="516" customFormat="false" ht="126.75" hidden="false" customHeight="true" outlineLevel="0" collapsed="false">
      <c r="A516" s="5" t="s">
        <v>9401</v>
      </c>
      <c r="B516" s="5" t="s">
        <v>429</v>
      </c>
      <c r="C516" s="5"/>
      <c r="D516" s="5"/>
      <c r="E516" s="5"/>
      <c r="F516" s="8"/>
      <c r="G516" s="5"/>
      <c r="H516" s="25" t="s">
        <v>9402</v>
      </c>
      <c r="I516" s="49" t="s">
        <v>7490</v>
      </c>
      <c r="J516" s="5" t="s">
        <v>9403</v>
      </c>
      <c r="K516" s="53"/>
      <c r="L516" s="51" t="s">
        <v>9404</v>
      </c>
      <c r="M516" s="25" t="s">
        <v>9405</v>
      </c>
      <c r="N516" s="53"/>
      <c r="O516" s="53"/>
      <c r="P516" s="53"/>
      <c r="Q516" s="53"/>
      <c r="R516" s="53"/>
      <c r="S516" s="53"/>
      <c r="T516" s="53"/>
      <c r="U516" s="53"/>
      <c r="V516" s="53"/>
      <c r="W516" s="53"/>
      <c r="X516" s="53"/>
      <c r="Y516" s="53"/>
      <c r="Z516" s="53"/>
    </row>
    <row r="517" customFormat="false" ht="15.75" hidden="false" customHeight="false" outlineLevel="0" collapsed="false">
      <c r="A517" s="5" t="s">
        <v>9406</v>
      </c>
      <c r="B517" s="5" t="s">
        <v>1783</v>
      </c>
      <c r="C517" s="5"/>
      <c r="D517" s="5"/>
      <c r="E517" s="5"/>
      <c r="F517" s="8"/>
      <c r="G517" s="5"/>
      <c r="H517" s="8" t="s">
        <v>9407</v>
      </c>
      <c r="I517" s="49" t="s">
        <v>7490</v>
      </c>
      <c r="J517" s="5" t="s">
        <v>9408</v>
      </c>
      <c r="K517" s="53"/>
      <c r="L517" s="51"/>
      <c r="M517" s="25" t="s">
        <v>9409</v>
      </c>
      <c r="N517" s="53"/>
      <c r="O517" s="53"/>
      <c r="P517" s="53"/>
      <c r="Q517" s="53"/>
      <c r="R517" s="53"/>
      <c r="S517" s="53"/>
      <c r="T517" s="53"/>
      <c r="U517" s="53"/>
      <c r="V517" s="53"/>
      <c r="W517" s="53"/>
      <c r="X517" s="53"/>
      <c r="Y517" s="53"/>
      <c r="Z517" s="53"/>
    </row>
    <row r="518" customFormat="false" ht="15.75" hidden="false" customHeight="false" outlineLevel="0" collapsed="false">
      <c r="A518" s="5" t="s">
        <v>9410</v>
      </c>
      <c r="B518" s="5" t="s">
        <v>1783</v>
      </c>
      <c r="C518" s="5"/>
      <c r="D518" s="5"/>
      <c r="E518" s="5"/>
      <c r="F518" s="8"/>
      <c r="G518" s="5"/>
      <c r="H518" s="8" t="s">
        <v>9411</v>
      </c>
      <c r="I518" s="49" t="s">
        <v>7490</v>
      </c>
      <c r="J518" s="5" t="s">
        <v>9412</v>
      </c>
      <c r="K518" s="53"/>
      <c r="L518" s="51"/>
      <c r="M518" s="25" t="s">
        <v>9413</v>
      </c>
      <c r="N518" s="53"/>
      <c r="O518" s="53"/>
      <c r="P518" s="53"/>
      <c r="Q518" s="53"/>
      <c r="R518" s="53"/>
      <c r="S518" s="53"/>
      <c r="T518" s="53"/>
      <c r="U518" s="53"/>
      <c r="V518" s="53"/>
      <c r="W518" s="53"/>
      <c r="X518" s="53"/>
      <c r="Y518" s="53"/>
      <c r="Z518" s="53"/>
    </row>
    <row r="520" customFormat="false" ht="15.75" hidden="false" customHeight="false" outlineLevel="0" collapsed="false">
      <c r="A520" s="5"/>
      <c r="B520" s="5"/>
      <c r="C520" s="5"/>
      <c r="D520" s="5"/>
      <c r="E520" s="5"/>
      <c r="F520" s="8"/>
      <c r="G520" s="5"/>
      <c r="H520" s="8"/>
      <c r="I520" s="49"/>
      <c r="J520" s="40"/>
      <c r="K520" s="53"/>
      <c r="L520" s="51"/>
      <c r="M520" s="8"/>
      <c r="N520" s="53"/>
      <c r="O520" s="53"/>
      <c r="P520" s="53"/>
      <c r="Q520" s="53"/>
      <c r="R520" s="53"/>
      <c r="S520" s="53"/>
      <c r="T520" s="53"/>
      <c r="U520" s="53"/>
      <c r="V520" s="53"/>
      <c r="W520" s="53"/>
      <c r="X520" s="53"/>
      <c r="Y520" s="53"/>
      <c r="Z520" s="53"/>
    </row>
    <row r="521" customFormat="false" ht="15.75" hidden="false" customHeight="false" outlineLevel="0" collapsed="false">
      <c r="A521" s="5"/>
      <c r="B521" s="5"/>
      <c r="C521" s="5"/>
      <c r="D521" s="5"/>
      <c r="E521" s="5"/>
      <c r="F521" s="8"/>
      <c r="G521" s="5"/>
      <c r="H521" s="8"/>
      <c r="I521" s="49"/>
      <c r="J521" s="40"/>
      <c r="K521" s="53"/>
      <c r="L521" s="51"/>
      <c r="M521" s="8"/>
      <c r="N521" s="53"/>
      <c r="O521" s="53"/>
      <c r="P521" s="53"/>
      <c r="Q521" s="53"/>
      <c r="R521" s="53"/>
      <c r="S521" s="53"/>
      <c r="T521" s="53"/>
      <c r="U521" s="53"/>
      <c r="V521" s="53"/>
      <c r="W521" s="53"/>
      <c r="X521" s="53"/>
      <c r="Y521" s="53"/>
      <c r="Z521" s="53"/>
    </row>
    <row r="522" customFormat="false" ht="15.75" hidden="false" customHeight="false" outlineLevel="0" collapsed="false">
      <c r="A522" s="5"/>
      <c r="B522" s="5"/>
      <c r="C522" s="5"/>
      <c r="D522" s="5"/>
      <c r="E522" s="5"/>
      <c r="F522" s="8"/>
      <c r="G522" s="5"/>
      <c r="H522" s="8"/>
      <c r="I522" s="49"/>
      <c r="J522" s="40"/>
      <c r="K522" s="53"/>
      <c r="L522" s="51"/>
      <c r="M522" s="8"/>
      <c r="N522" s="53"/>
      <c r="O522" s="53"/>
      <c r="P522" s="53"/>
      <c r="Q522" s="53"/>
      <c r="R522" s="53"/>
      <c r="S522" s="53"/>
      <c r="T522" s="53"/>
      <c r="U522" s="53"/>
      <c r="V522" s="53"/>
      <c r="W522" s="53"/>
      <c r="X522" s="53"/>
      <c r="Y522" s="53"/>
      <c r="Z522" s="53"/>
    </row>
    <row r="523" customFormat="false" ht="15.75" hidden="false" customHeight="false" outlineLevel="0" collapsed="false">
      <c r="A523" s="5"/>
      <c r="B523" s="5"/>
      <c r="C523" s="5"/>
      <c r="D523" s="5"/>
      <c r="E523" s="5"/>
      <c r="F523" s="8"/>
      <c r="G523" s="5"/>
      <c r="H523" s="8"/>
      <c r="I523" s="49"/>
      <c r="J523" s="40"/>
      <c r="K523" s="53"/>
      <c r="L523" s="51"/>
      <c r="M523" s="8"/>
      <c r="N523" s="53"/>
      <c r="O523" s="53"/>
      <c r="P523" s="53"/>
      <c r="Q523" s="53"/>
      <c r="R523" s="53"/>
      <c r="S523" s="53"/>
      <c r="T523" s="53"/>
      <c r="U523" s="53"/>
      <c r="V523" s="53"/>
      <c r="W523" s="53"/>
      <c r="X523" s="53"/>
      <c r="Y523" s="53"/>
      <c r="Z523" s="53"/>
    </row>
    <row r="524" customFormat="false" ht="15.75" hidden="false" customHeight="false" outlineLevel="0" collapsed="false">
      <c r="A524" s="5"/>
      <c r="B524" s="5"/>
      <c r="C524" s="5"/>
      <c r="D524" s="5"/>
      <c r="E524" s="5"/>
      <c r="F524" s="8"/>
      <c r="G524" s="5"/>
      <c r="H524" s="8"/>
      <c r="I524" s="49"/>
      <c r="J524" s="40"/>
      <c r="K524" s="53"/>
      <c r="L524" s="51"/>
      <c r="M524" s="8"/>
      <c r="N524" s="53"/>
      <c r="O524" s="53"/>
      <c r="P524" s="53"/>
      <c r="Q524" s="53"/>
      <c r="R524" s="53"/>
      <c r="S524" s="53"/>
      <c r="T524" s="53"/>
      <c r="U524" s="53"/>
      <c r="V524" s="53"/>
      <c r="W524" s="53"/>
      <c r="X524" s="53"/>
      <c r="Y524" s="53"/>
      <c r="Z524" s="53"/>
    </row>
    <row r="525" customFormat="false" ht="15.75" hidden="false" customHeight="false" outlineLevel="0" collapsed="false">
      <c r="A525" s="5"/>
      <c r="B525" s="5"/>
      <c r="C525" s="5"/>
      <c r="D525" s="5"/>
      <c r="E525" s="5"/>
      <c r="F525" s="8"/>
      <c r="G525" s="5"/>
      <c r="H525" s="8"/>
      <c r="I525" s="49"/>
      <c r="J525" s="40"/>
      <c r="K525" s="53"/>
      <c r="L525" s="51"/>
      <c r="M525" s="8"/>
      <c r="N525" s="53"/>
      <c r="O525" s="53"/>
      <c r="P525" s="53"/>
      <c r="Q525" s="53"/>
      <c r="R525" s="53"/>
      <c r="S525" s="53"/>
      <c r="T525" s="53"/>
      <c r="U525" s="53"/>
      <c r="V525" s="53"/>
      <c r="W525" s="53"/>
      <c r="X525" s="53"/>
      <c r="Y525" s="53"/>
      <c r="Z525" s="53"/>
    </row>
    <row r="526" customFormat="false" ht="15.75" hidden="false" customHeight="false" outlineLevel="0" collapsed="false">
      <c r="A526" s="5"/>
      <c r="B526" s="5"/>
      <c r="C526" s="5"/>
      <c r="D526" s="5"/>
      <c r="E526" s="5"/>
      <c r="F526" s="8"/>
      <c r="G526" s="5"/>
      <c r="H526" s="8"/>
      <c r="I526" s="49"/>
      <c r="J526" s="40"/>
      <c r="K526" s="53"/>
      <c r="L526" s="51"/>
      <c r="M526" s="8"/>
      <c r="N526" s="53"/>
      <c r="O526" s="53"/>
      <c r="P526" s="53"/>
      <c r="Q526" s="53"/>
      <c r="R526" s="53"/>
      <c r="S526" s="53"/>
      <c r="T526" s="53"/>
      <c r="U526" s="53"/>
      <c r="V526" s="53"/>
      <c r="W526" s="53"/>
      <c r="X526" s="53"/>
      <c r="Y526" s="53"/>
      <c r="Z526" s="53"/>
    </row>
    <row r="527" customFormat="false" ht="15.75" hidden="false" customHeight="false" outlineLevel="0" collapsed="false">
      <c r="A527" s="5"/>
      <c r="B527" s="5"/>
      <c r="C527" s="5"/>
      <c r="D527" s="5"/>
      <c r="E527" s="5"/>
      <c r="F527" s="8"/>
      <c r="G527" s="5"/>
      <c r="H527" s="8"/>
      <c r="I527" s="49"/>
      <c r="J527" s="40"/>
      <c r="K527" s="53"/>
      <c r="L527" s="51"/>
      <c r="M527" s="8"/>
      <c r="N527" s="53"/>
      <c r="O527" s="53"/>
      <c r="P527" s="53"/>
      <c r="Q527" s="53"/>
      <c r="R527" s="53"/>
      <c r="S527" s="53"/>
      <c r="T527" s="53"/>
      <c r="U527" s="53"/>
      <c r="V527" s="53"/>
      <c r="W527" s="53"/>
      <c r="X527" s="53"/>
      <c r="Y527" s="53"/>
      <c r="Z527" s="53"/>
    </row>
    <row r="528" customFormat="false" ht="15.75" hidden="false" customHeight="false" outlineLevel="0" collapsed="false">
      <c r="A528" s="5"/>
      <c r="B528" s="5"/>
      <c r="C528" s="5"/>
      <c r="D528" s="5"/>
      <c r="E528" s="5"/>
      <c r="F528" s="8"/>
      <c r="G528" s="5"/>
      <c r="H528" s="8"/>
      <c r="I528" s="49"/>
      <c r="J528" s="40"/>
      <c r="K528" s="53"/>
      <c r="L528" s="51"/>
      <c r="M528" s="8"/>
      <c r="N528" s="53"/>
      <c r="O528" s="53"/>
      <c r="P528" s="53"/>
      <c r="Q528" s="53"/>
      <c r="R528" s="53"/>
      <c r="S528" s="53"/>
      <c r="T528" s="53"/>
      <c r="U528" s="53"/>
      <c r="V528" s="53"/>
      <c r="W528" s="53"/>
      <c r="X528" s="53"/>
      <c r="Y528" s="53"/>
      <c r="Z528" s="53"/>
    </row>
    <row r="529" customFormat="false" ht="15.75" hidden="false" customHeight="false" outlineLevel="0" collapsed="false">
      <c r="A529" s="5"/>
      <c r="B529" s="5"/>
      <c r="C529" s="5"/>
      <c r="D529" s="5"/>
      <c r="E529" s="5"/>
      <c r="F529" s="8"/>
      <c r="G529" s="5"/>
      <c r="H529" s="8"/>
      <c r="I529" s="49"/>
      <c r="J529" s="40"/>
      <c r="K529" s="53"/>
      <c r="L529" s="51"/>
      <c r="M529" s="8"/>
      <c r="N529" s="53"/>
      <c r="O529" s="53"/>
      <c r="P529" s="53"/>
      <c r="Q529" s="53"/>
      <c r="R529" s="53"/>
      <c r="S529" s="53"/>
      <c r="T529" s="53"/>
      <c r="U529" s="53"/>
      <c r="V529" s="53"/>
      <c r="W529" s="53"/>
      <c r="X529" s="53"/>
      <c r="Y529" s="53"/>
      <c r="Z529" s="53"/>
    </row>
    <row r="530" customFormat="false" ht="15.75" hidden="false" customHeight="false" outlineLevel="0" collapsed="false">
      <c r="A530" s="5"/>
      <c r="B530" s="5"/>
      <c r="C530" s="5"/>
      <c r="D530" s="5"/>
      <c r="E530" s="5"/>
      <c r="F530" s="8"/>
      <c r="G530" s="5"/>
      <c r="H530" s="8"/>
      <c r="I530" s="49"/>
      <c r="J530" s="40"/>
      <c r="K530" s="53"/>
      <c r="L530" s="51"/>
      <c r="M530" s="8"/>
      <c r="N530" s="53"/>
      <c r="O530" s="53"/>
      <c r="P530" s="53"/>
      <c r="Q530" s="53"/>
      <c r="R530" s="53"/>
      <c r="S530" s="53"/>
      <c r="T530" s="53"/>
      <c r="U530" s="53"/>
      <c r="V530" s="53"/>
      <c r="W530" s="53"/>
      <c r="X530" s="53"/>
      <c r="Y530" s="53"/>
      <c r="Z530" s="53"/>
    </row>
    <row r="531" customFormat="false" ht="15.75" hidden="false" customHeight="false" outlineLevel="0" collapsed="false">
      <c r="A531" s="5"/>
      <c r="B531" s="5"/>
      <c r="C531" s="5"/>
      <c r="D531" s="5"/>
      <c r="E531" s="5"/>
      <c r="F531" s="8"/>
      <c r="G531" s="5"/>
      <c r="H531" s="8"/>
      <c r="I531" s="49"/>
      <c r="J531" s="40"/>
      <c r="K531" s="53"/>
      <c r="L531" s="51"/>
      <c r="M531" s="8"/>
      <c r="N531" s="53"/>
      <c r="O531" s="53"/>
      <c r="P531" s="53"/>
      <c r="Q531" s="53"/>
      <c r="R531" s="53"/>
      <c r="S531" s="53"/>
      <c r="T531" s="53"/>
      <c r="U531" s="53"/>
      <c r="V531" s="53"/>
      <c r="W531" s="53"/>
      <c r="X531" s="53"/>
      <c r="Y531" s="53"/>
      <c r="Z531" s="53"/>
    </row>
    <row r="532" customFormat="false" ht="15.75" hidden="false" customHeight="false" outlineLevel="0" collapsed="false">
      <c r="A532" s="5"/>
      <c r="B532" s="5"/>
      <c r="C532" s="5"/>
      <c r="D532" s="5"/>
      <c r="E532" s="5"/>
      <c r="F532" s="8"/>
      <c r="G532" s="5"/>
      <c r="H532" s="8"/>
      <c r="I532" s="49"/>
      <c r="J532" s="40"/>
      <c r="K532" s="53"/>
      <c r="L532" s="51"/>
      <c r="M532" s="8"/>
      <c r="N532" s="53"/>
      <c r="O532" s="53"/>
      <c r="P532" s="53"/>
      <c r="Q532" s="53"/>
      <c r="R532" s="53"/>
      <c r="S532" s="53"/>
      <c r="T532" s="53"/>
      <c r="U532" s="53"/>
      <c r="V532" s="53"/>
      <c r="W532" s="53"/>
      <c r="X532" s="53"/>
      <c r="Y532" s="53"/>
      <c r="Z532" s="53"/>
    </row>
    <row r="533" customFormat="false" ht="15.75" hidden="false" customHeight="false" outlineLevel="0" collapsed="false">
      <c r="A533" s="5"/>
      <c r="B533" s="5"/>
      <c r="C533" s="5"/>
      <c r="D533" s="5"/>
      <c r="E533" s="5"/>
      <c r="F533" s="8"/>
      <c r="G533" s="5"/>
      <c r="H533" s="8"/>
      <c r="I533" s="49"/>
      <c r="J533" s="40"/>
      <c r="K533" s="53"/>
      <c r="L533" s="51"/>
      <c r="M533" s="8"/>
      <c r="N533" s="53"/>
      <c r="O533" s="53"/>
      <c r="P533" s="53"/>
      <c r="Q533" s="53"/>
      <c r="R533" s="53"/>
      <c r="S533" s="53"/>
      <c r="T533" s="53"/>
      <c r="U533" s="53"/>
      <c r="V533" s="53"/>
      <c r="W533" s="53"/>
      <c r="X533" s="53"/>
      <c r="Y533" s="53"/>
      <c r="Z533" s="53"/>
    </row>
    <row r="534" customFormat="false" ht="15.75" hidden="false" customHeight="false" outlineLevel="0" collapsed="false">
      <c r="A534" s="5"/>
      <c r="B534" s="5"/>
      <c r="C534" s="5"/>
      <c r="D534" s="5"/>
      <c r="E534" s="5"/>
      <c r="F534" s="8"/>
      <c r="G534" s="5"/>
      <c r="H534" s="8"/>
      <c r="I534" s="49"/>
      <c r="J534" s="40"/>
      <c r="K534" s="53"/>
      <c r="L534" s="51"/>
      <c r="M534" s="8"/>
      <c r="N534" s="53"/>
      <c r="O534" s="53"/>
      <c r="P534" s="53"/>
      <c r="Q534" s="53"/>
      <c r="R534" s="53"/>
      <c r="S534" s="53"/>
      <c r="T534" s="53"/>
      <c r="U534" s="53"/>
      <c r="V534" s="53"/>
      <c r="W534" s="53"/>
      <c r="X534" s="53"/>
      <c r="Y534" s="53"/>
      <c r="Z534" s="53"/>
    </row>
    <row r="535" customFormat="false" ht="15.75" hidden="false" customHeight="false" outlineLevel="0" collapsed="false">
      <c r="A535" s="5"/>
      <c r="B535" s="5"/>
      <c r="C535" s="5"/>
      <c r="D535" s="5"/>
      <c r="E535" s="5"/>
      <c r="F535" s="8"/>
      <c r="G535" s="5"/>
      <c r="H535" s="8"/>
      <c r="I535" s="49"/>
      <c r="J535" s="40"/>
      <c r="K535" s="53"/>
      <c r="L535" s="51"/>
      <c r="M535" s="8"/>
      <c r="N535" s="53"/>
      <c r="O535" s="53"/>
      <c r="P535" s="53"/>
      <c r="Q535" s="53"/>
      <c r="R535" s="53"/>
      <c r="S535" s="53"/>
      <c r="T535" s="53"/>
      <c r="U535" s="53"/>
      <c r="V535" s="53"/>
      <c r="W535" s="53"/>
      <c r="X535" s="53"/>
      <c r="Y535" s="53"/>
      <c r="Z535" s="53"/>
    </row>
  </sheetData>
  <conditionalFormatting sqref="I2:I535">
    <cfRule type="cellIs" priority="2" operator="equal" aboveAverage="0" equalAverage="0" bottom="0" percent="0" rank="0" text="" dxfId="32">
      <formula>"Pendiente de dibujar"</formula>
    </cfRule>
  </conditionalFormatting>
  <conditionalFormatting sqref="I2:I535">
    <cfRule type="cellIs" priority="3" operator="equal" aboveAverage="0" equalAverage="0" bottom="0" percent="0" rank="0" text="" dxfId="33">
      <formula>"OK"</formula>
    </cfRule>
  </conditionalFormatting>
  <conditionalFormatting sqref="I2:I535">
    <cfRule type="cellIs" priority="4" operator="equal" aboveAverage="0" equalAverage="0" bottom="0" percent="0" rank="0" text="" dxfId="34">
      <formula>"Pendiente de revisar"</formula>
    </cfRule>
  </conditionalFormatting>
  <conditionalFormatting sqref="I2:I535">
    <cfRule type="cellIs" priority="5" operator="equal" aboveAverage="0" equalAverage="0" bottom="0" percent="0" rank="0" text="" dxfId="35">
      <formula>"Pendiente de corrección"</formula>
    </cfRule>
  </conditionalFormatting>
  <dataValidations count="1">
    <dataValidation allowBlank="true" errorStyle="stop" operator="between" showDropDown="false" showErrorMessage="false" showInputMessage="false" sqref="I2:I518 I520:I535" type="list">
      <formula1>"Pendiente de dibujar,Pendiente de revisar,Pendiente de corrección,OK"</formula1>
      <formula2>0</formula2>
    </dataValidation>
  </dataValidations>
  <hyperlinks>
    <hyperlink ref="K2" r:id="rId2" display="https://drive.google.com/file/d/1L277CFYFsvE0Kpusq48m4EhayiLc_qSB/view?usp=sharing"/>
    <hyperlink ref="M2" r:id="rId3" display="https://drive.google.com/file/d/1jXr_ZGSq4SD-9BVATqNRPJlbji8iXTOR/view?usp=sharing"/>
    <hyperlink ref="K3" r:id="rId4" display="https://drive.google.com/file/d/1kiDn89i2O2Gt5Gy8D_jbVMrsoFTQeW3u/view?usp=sharing"/>
    <hyperlink ref="M3" r:id="rId5" display="https://drive.google.com/file/d/1iXsNxOGl8vfYZSszozKTB0wBpWgXz-O3/view?usp=sharing"/>
    <hyperlink ref="K4" r:id="rId6" display="https://drive.google.com/file/d/1t-f3chlVsW7zvgPObnPA-p2JFcbCZDB4/view?usp=sharing"/>
    <hyperlink ref="M4" r:id="rId7" display="https://drive.google.com/file/d/1kbb6gKxGaeV6TGSToKnOS0-RTI7WLFWT/view?usp=sharing"/>
    <hyperlink ref="K5" r:id="rId8" display="https://drive.google.com/file/d/1fSUT7CZ7h_BBt1zt_euoGFIu-zANBGcp/view?usp=sharing"/>
    <hyperlink ref="M5" r:id="rId9" display="https://drive.google.com/file/d/1yp_wZt1FGPcTnT2MjCcQGrs7pFkiqqHV/view?usp=sharing"/>
    <hyperlink ref="K6" r:id="rId10" display="https://drive.google.com/file/d/11unAX7Ws642xuIu1PxmOjMUPso6vCkPs/view?usp=sharing"/>
    <hyperlink ref="M6" r:id="rId11" display="https://drive.google.com/file/d/1eLL-EUuZ81Wz1wB0C1Pcd3uwSK-CFgMK/view?usp=sharing"/>
    <hyperlink ref="K7" r:id="rId12" display="https://drive.google.com/file/d/1xMFypAAlENLK3rG9pfzcO-eKLvAaxQuT/view?usp=sharing"/>
    <hyperlink ref="M7" r:id="rId13" display="https://drive.google.com/file/d/190C8GTdRMQX4z0LZDqfA_8SgBKmFs8wp/view?usp=sharing"/>
    <hyperlink ref="K8" r:id="rId14" display="https://drive.google.com/file/d/1HoC6VHJoV63ewWTnwwuEqIRbJ2BE4_y2/view?usp=sharing"/>
    <hyperlink ref="M8" r:id="rId15" display="https://drive.google.com/file/d/1VqI3VsNzqu7vB4xzkanvi78kuKxEGMO4/view?usp=sharing"/>
    <hyperlink ref="K9" r:id="rId16" display="https://drive.google.com/file/d/1aP2DS39pJfZDbANsPpOpPMuW0Sfy6_d8/view?usp=sharing"/>
    <hyperlink ref="L9" r:id="rId17" display="https://gyazo.com/1d692ab51e169ff3d8f8757152ffe6c2 &#10;Añade más margen a la izquierda y un pelín abajo"/>
    <hyperlink ref="M9" r:id="rId18" display="https://drive.google.com/file/d/1fTP0eR8vMsUxLDLGdbk6-N7LpHJWncjF/view?usp=sharing"/>
    <hyperlink ref="K10" r:id="rId19" display="https://drive.google.com/file/d/1_f5TYSE_NIL6mqNMaLIaB8xb-zd-HYsO/view?usp=sharing"/>
    <hyperlink ref="M10" r:id="rId20" display="https://drive.google.com/file/d/1T1O0_c4sNFexcalbnHGIhKf-OPYK-CHm/view?usp=sharing"/>
    <hyperlink ref="K11" r:id="rId21" display="https://drive.google.com/file/d/1UjdbduLO6J1_gXG77XgIHIEozeVUzT3E/view?usp=sharing"/>
    <hyperlink ref="M11" r:id="rId22" display="https://drive.google.com/file/d/1XF2wqiX23gZjJvvYQQVmbWmvxyxdSSi7/view?usp=sharing"/>
    <hyperlink ref="K12" r:id="rId23" display="https://drive.google.com/file/d/1RVzFRGJs5Ewk5I1EojzvkJGdqdA74-aX/view?usp=sharing"/>
    <hyperlink ref="M12" r:id="rId24" display="https://drive.google.com/file/d/1_rPSdFBP8ilM41RZLu_v-KnyIDecfFwU/view?usp=sharing"/>
    <hyperlink ref="K13" r:id="rId25" display="https://drive.google.com/file/d/16y6RUV2S_yw3WJn4pXbFef3OH_j7hPpd/view?usp=sharing"/>
    <hyperlink ref="M13" r:id="rId26" display="https://drive.google.com/file/d/1mKKKow61dHAHrxATGiBAkDclt1DXGyfb/view?usp=sharing"/>
    <hyperlink ref="K14" r:id="rId27" display="https://drive.google.com/file/d/16oqjkWJ2JyuAvGH8CtOBlRpXfyUCle_G/view?usp=sharing"/>
    <hyperlink ref="M14" r:id="rId28" display="https://drive.google.com/file/d/1Wn_ua5O736VPcNY0kg0xN0CR12eMR6zG/view?usp=sharing"/>
    <hyperlink ref="K15" r:id="rId29" display="https://drive.google.com/file/d/1Ucgu6uBC72VSxKIx9YskMJ6bCWtf9ivP/view?usp=sharing"/>
    <hyperlink ref="M15" r:id="rId30" display="https://drive.google.com/file/d/138hOl7iA6NJT8CiIpmb8slRdqUtwk7Ne/view?usp=sharing"/>
    <hyperlink ref="K16" r:id="rId31" display="https://drive.google.com/file/d/10Fq4OXC7Pt94UYw3T6n7g8HEiwwb-Sk9/view?usp=sharing"/>
    <hyperlink ref="M16" r:id="rId32" display="https://drive.google.com/file/d/1a6yFNg4GgU36CHMEari5PAe88e5rBPsx/view?usp=sharing"/>
    <hyperlink ref="K17" r:id="rId33" display="https://drive.google.com/file/d/1Ucgu6uBC72VSxKIx9YskMJ6bCWtf9ivP/view?usp=sharing"/>
    <hyperlink ref="M17" r:id="rId34" display="https://drive.google.com/file/d/118rWwH4k44lPb7FCQXUFN0sIggxZ4cEV/view?usp=sharing"/>
    <hyperlink ref="K18" r:id="rId35" display="https://drive.google.com/file/d/1CskEEWQoU40IFkMLIKMd8YF9rKAetEO1/view?usp=sharing"/>
    <hyperlink ref="M18" r:id="rId36" display="https://drive.google.com/file/d/1X6wMCBAGolI2LepicLqI9M-UoivWLqsh/view?usp=sharing"/>
    <hyperlink ref="H19" r:id="rId37" display="Mitad izquierda de una estrella&#10;&#10;5 imágenes (https://drive.google.com/file/d/1bbddPFDz-EZqcuY_m_CsYAEinLL68Ek5/view?usp=sharing):&#10;&#10;- La imagen base de tamaño cuadrado 260x260px. Mitad derecha vacía.&#10;La imágenes de la derecha 260x130px."/>
    <hyperlink ref="K19" r:id="rId38" display="https://drive.google.com/file/d/1sKtZR4EMtQGY8f60-mgKCe6tTnkFQ9OF/view?usp=sharing"/>
    <hyperlink ref="M19" r:id="rId39" display="https://drive.google.com/file/d/1mry2mk6IeWQbIZLfZJpJpxX698NWjHAK/view?usp=sharing"/>
    <hyperlink ref="M20" r:id="rId40" display="https://drive.google.com/file/d/1JoG1yF79JIu8ky8Xspi2Cz3ctruAonrJ/view?usp=sharing"/>
    <hyperlink ref="M21" r:id="rId41" display="https://drive.google.com/file/d/1OfNosz7voGXVxlR_AE5BtCHxOBvS-3Nd/view?usp=sharing"/>
    <hyperlink ref="M22" r:id="rId42" display="https://drive.google.com/file/d/1LdzABl3VwEd9qt1_TGI64cu8VLN3uVoY/view?usp=sharing"/>
    <hyperlink ref="M23" r:id="rId43" display="https://drive.google.com/file/d/1_zzHKoOzRkgS17g6A94a-W6fzS-uGgRQ/view?usp=sharing"/>
    <hyperlink ref="H24" r:id="rId44" display="Mitad izquierda corazón&#10;&#10;5 imágenes (https://drive.google.com/file/d/1zfVlSwwVJ1FOZnknlIy3GmfSl-q8164b/view?usp=sharing):&#10;&#10;- La imagen base de tamaño cuadrado 260x260px. Mitad derecha vacía.&#10;La imágenes de la derecha 260x130px."/>
    <hyperlink ref="K24" r:id="rId45" display="https://drive.google.com/file/d/1848Wa2azZxo5WYHOBl1LhI4xUNIp7KfV/view?usp=sharing"/>
    <hyperlink ref="M24" r:id="rId46" display="https://drive.google.com/file/d/1D6r1yXRpg3vc0KTeE4TOFCwEE-jIv-yq/view?usp=sharing"/>
    <hyperlink ref="M25" r:id="rId47" display="https://drive.google.com/file/d/1YyfcxftptFt0IYO-lrEGZt3DIoooQSTW/view?usp=sharing"/>
    <hyperlink ref="M26" r:id="rId48" display="https://drive.google.com/file/d/1Lh6mhZVNDMJrxMPgZgCRyoPSJSOQ_c--/view?usp=sharing"/>
    <hyperlink ref="M27" r:id="rId49" display="https://drive.google.com/file/d/1zUZcbV8WWxg9jFgpZ-Px7vvgsudIFFX9/view?usp=sharing"/>
    <hyperlink ref="M28" r:id="rId50" display="https://drive.google.com/file/d/1aiweCaTKZAGAlzqB-YyOB-vx4OwzagL5/view?usp=sharing"/>
    <hyperlink ref="H29" r:id="rId51" display="Mitad izquierda abeto.&#10;&#10;5 imágenes (https://drive.google.com/file/d/1vHFrblKeZXAu1DXbIq1KMBwoWTNhdtDq/view?usp=sharing):&#10;&#10;- La imagen base de tamaño cuadrado 260x260px. Mitad derecha vacía.&#10;La imágenes de la derecha 260x130px."/>
    <hyperlink ref="K29" r:id="rId52" display="https://drive.google.com/file/d/1X-dGD0nEu3pePMrHPQ02GMfNzBJMIlTC/view?usp=sharing"/>
    <hyperlink ref="M29" r:id="rId53" display="https://drive.google.com/file/d/1dWrPLSbVCuHwn9Xq1BzaMGQbW4AUJFIy/view?usp=sharing"/>
    <hyperlink ref="M30" r:id="rId54" display="https://drive.google.com/file/d/1OyNwsN1JO3PRJnsjWVto_cp2q_UvShu4/view?usp=sharing"/>
    <hyperlink ref="M31" r:id="rId55" display="https://drive.google.com/file/d/1dAo-2xf6YgO5AGpaASelGvHhFc_qhR6q/view?usp=sharing"/>
    <hyperlink ref="M32" r:id="rId56" display="https://drive.google.com/file/d/18uSwfRn0dsFXHXZhfLBzvdyUYdeWI9p0/view?usp=sharing"/>
    <hyperlink ref="M33" r:id="rId57" display="https://drive.google.com/file/d/1m5QBIDFe_6qJyKmxtNoxuTt9iieIrl-o/view?usp=sharing"/>
    <hyperlink ref="H34" r:id="rId58" display="Cuadrado con eje de simetría horizontal correcto&#10;&#10;6 cuadrados (cada uno en una imagen diferente, no es una imagen con 6 cuadrados) cortados por una línea de rayas discontinuas que marcan ejes de simetría (correctos e incorrectos). La línea sale fuera de la figura.&#10;&#10;Un esquema de todos los cuadrados y notas sobre si son respuestas correctas o incorrectas: https://drive.google.com/file/d/1tm0ybbBrS5dBjpjYBbPnJOMLgpRRE4l-/view?usp=sharing"/>
    <hyperlink ref="M34" r:id="rId59" display="https://drive.google.com/file/d/1TtDkXuE8jl7unUNTVOzFjm6IpXM8mRCh/view?usp=sharing"/>
    <hyperlink ref="M35" r:id="rId60" display="https://drive.google.com/file/d/1Y7IAcjHm4klRVNPu-XzoSaZE9z0Wv9mv/view?usp=sharing"/>
    <hyperlink ref="M36" r:id="rId61" display="https://drive.google.com/file/d/1ctKqisTZ4LnxQEReurU_kknl1PpqRRPK/view?usp=sharing"/>
    <hyperlink ref="M37" r:id="rId62" display="https://drive.google.com/file/d/1VVWtMSQA5JEAW-mPyDQA-qfzvxwXQ3vO/view?usp=sharing"/>
    <hyperlink ref="M38" r:id="rId63" display="https://drive.google.com/file/d/1P_MNfUeE15QQnimAp9TiaR7akEuw_7Ab/view?usp=sharing"/>
    <hyperlink ref="M39" r:id="rId64" display="https://drive.google.com/file/d/1JvFzYuH4KkHjcfHhQl6bdeBWiiypkQDs/view?usp=sharing"/>
    <hyperlink ref="H40" r:id="rId65" display="Trapecio con eje de simetría vertical correcto&#10;&#10;6 trapecios (cada uno en una imagen diferente, no es una imagen con 6 trapecios) cortados por una línea de rayas discontinuas que marcan ejes de simetría (correctos e incorrectos). La línea sale fuera de la figura.&#10;&#10;Un esquema de todos los trapecios y notas sobre si son respuestas correctas o incorrectas: https://drive.google.com/file/d/1scRj_SnOO07qY_7_a2EvXq44lGEXLlcX/view?usp=sharing"/>
    <hyperlink ref="M40" r:id="rId66" display="https://drive.google.com/file/d/1_kX6WHqughiZQkhAC7e5PboGgCYrQ-dy/view?usp=sharing"/>
    <hyperlink ref="M41" r:id="rId67" display="https://drive.google.com/file/d/1HX55Io6jr5iBzsRxevTnMiTuNiu5e6aQ/view?usp=sharing"/>
    <hyperlink ref="M42" r:id="rId68" display="https://drive.google.com/file/d/1dJjRjZ5fxMV_b4-ds0nZ71UZG5pT2k8-/view?usp=sharing"/>
    <hyperlink ref="M43" r:id="rId69" display="https://drive.google.com/file/d/1zHv39C4ju36MQf4wlhvu9r3xgbEEfJvF/view?usp=sharing"/>
    <hyperlink ref="M44" r:id="rId70" display="https://drive.google.com/file/d/1QdnQKzWUMfwy8yVneiIMq1UtmiFs-m2Y/view?usp=sharing"/>
    <hyperlink ref="M45" r:id="rId71" display="https://drive.google.com/file/d/14RR7pFHIAjCq4J8rejp8Cj_47QAqpay_/view?usp=sharing"/>
    <hyperlink ref="H46" r:id="rId72" display="Rectángulo con eje de simetría horizontal correcto&#10;&#10;6 rectángulos (cada uno en una imagen diferente, no es una imagen con 6 rectángulos) cortados por una línea de rayas discontinuas que marcan ejes de simetría (correctos e incorrectos). La línea sale fuera de la figura.&#10;&#10;Un esquema de todos los rectángulos y notas sobre si son respuestas correctas o incorrectas: https://drive.google.com/file/d/1Tg9uAZv8hz3O2NI_Wfs-m2buIRH3gDNH/view?usp=sharing"/>
    <hyperlink ref="M46" r:id="rId73" display="https://drive.google.com/file/d/17KwhXNAwbepOm2HwX62I7XXf7l0TARSd/view?usp=sharing"/>
    <hyperlink ref="M47" r:id="rId74" display="https://drive.google.com/file/d/1ONokL1d631SfpTQE9fd5gxiT4Y0OP6xc/view?usp=sharing"/>
    <hyperlink ref="M48" r:id="rId75" display="https://drive.google.com/file/d/1CfihxhgOwxokszu3jnNF4llJVkhjZBsJ/view?usp=sharing"/>
    <hyperlink ref="M49" r:id="rId76" display="https://drive.google.com/file/d/1tqZIXSCnoiNfK4kd8g2eVJ4LYLoTWOjS/view?usp=sharing"/>
    <hyperlink ref="M50" r:id="rId77" display="https://drive.google.com/file/d/1meHWRTa1-fXbH6bUWMF8gqiXiFijwtKV/view?usp=sharing"/>
    <hyperlink ref="M51" r:id="rId78" display="https://drive.google.com/file/d/1qt2xAWmjDKn8UFURbtlG2E5xeSjjNHH5/view?usp=sharing"/>
    <hyperlink ref="M52" r:id="rId79" display="https://drive.google.com/file/d/1LuZb76EcG0zr2i_Xu0JGvbhHpb80FA-8/view?usp=sharing"/>
    <hyperlink ref="M53" r:id="rId80" display="https://drive.google.com/file/d/1MrPEtI3neY6qAJKdi5aaer7Yqlx34oPv/view?usp=sharing"/>
    <hyperlink ref="M54" r:id="rId81" display="https://drive.google.com/file/d/15DK47vb3dZGy4fVG5S0EsBfTDf0l3Sx7/view?usp=sharing"/>
    <hyperlink ref="M55" r:id="rId82" display="https://drive.google.com/file/d/1Nmh743NCVTk4FKc4I247ZQaB245clrAG/view?usp=sharing"/>
    <hyperlink ref="M56" r:id="rId83" display="https://drive.google.com/file/d/1gJHcA1xSPY4ZF4013ae9zxW3R8RCycgn/view?usp=sharing"/>
    <hyperlink ref="M57" r:id="rId84" display="https://drive.google.com/file/d/1k-DxksrGSudMD1n2dOHm9KHOC5rBabHk/view?usp=sharing"/>
    <hyperlink ref="M58" r:id="rId85" display="https://drive.google.com/file/d/1aeuey3JmOj_8kEPaRkhycs9rY_p1jZRg/view?usp=sharing"/>
    <hyperlink ref="H59" r:id="rId86" display="Escudo de fútbol (simétrico)&#10;&#10;Hacer escudos que sean parecidos. Como hay que inventarlos que alguno tenga simetría en el eje horizontal. Estos ejemplos tienen todos la simetría con eje vertical.&#10;https://gyazo.com/506eeee41e8086cf96083b69db5a9319  "/>
    <hyperlink ref="M59" r:id="rId87" display="https://drive.google.com/file/d/1u5KfCZBqNxc4MR61hiWHpjo0LamOe72W/view?usp=sharing"/>
    <hyperlink ref="M60" r:id="rId88" display="https://drive.google.com/file/d/1LdkgZZu9i_cUgRj8y4nxjc841lOtbc6u/view?usp=sharing"/>
    <hyperlink ref="M61" r:id="rId89" display="https://drive.google.com/file/d/1abmVLYCpyN_5p_47BVtaUgDV2R939VsT/view?usp=sharing"/>
    <hyperlink ref="M62" r:id="rId90" display="https://drive.google.com/file/d/1IZf9jemT0jhlfK8NoWAmshENaxm7x0aj/view?usp=sharing"/>
    <hyperlink ref="M63" r:id="rId91" display="https://drive.google.com/file/d/15aLCuWeZo-IgyjdkxU-8iWQRWJ3JlvTj/view?usp=sharing"/>
    <hyperlink ref="M64" r:id="rId92" display="https://drive.google.com/file/d/1m0i6mCUAJmyRdIN5Jk44jUpwz1H6jelh/view?usp=sharing"/>
    <hyperlink ref="M65" r:id="rId93" display="https://drive.google.com/file/d/1Dkc-OxYuBB4QSToyBDE8FaTUa9mUb1of/view?usp=sharing"/>
    <hyperlink ref="M66" r:id="rId94" display="https://drive.google.com/file/d/1xGV-AAmX4XjbXp2NAILcpx3QnLjdFlfT/view?usp=sharing"/>
    <hyperlink ref="M67" r:id="rId95" display="https://drive.google.com/file/d/1aOEbVFEWbVFs2YoCpCq3VGtu3ALpXPte/view?usp=sharing"/>
    <hyperlink ref="M68" r:id="rId96" display="https://drive.google.com/file/d/1bkfLqA1BULec6DjrssvHq3tDBazoLbr2/view?usp=sharing"/>
    <hyperlink ref="M69" r:id="rId97" display="https://drive.google.com/file/d/1S6_ml3vpnHkakFklZIAN51TtWzKi04o9/view?usp=sharing"/>
    <hyperlink ref="M70" r:id="rId98" display="https://drive.google.com/file/d/1e8acnGN7LWKenc3lMJ5T5alqRgFT8WNB/view?usp=sharing"/>
    <hyperlink ref="M71" r:id="rId99" display="https://drive.google.com/file/d/1FomucwJzCuBC0iHijF7iikO80v8VtxBQ/view?usp=sharing"/>
    <hyperlink ref="M72" r:id="rId100" display="https://drive.google.com/file/d/122yuSJZ6MbetJ13Ue25xd0J4SwSmZD37/view?usp=sharing"/>
    <hyperlink ref="M73" r:id="rId101" display="https://drive.google.com/file/d/1VPkyqd93sNDHlNd8HChgPvmW5KEaqqct/view?usp=sharing"/>
    <hyperlink ref="M74" r:id="rId102" display="https://drive.google.com/file/d/1hMoFuhgOBBUJjBopHwX8-zr4EWSVGhez/view?usp=sharing"/>
    <hyperlink ref="M75" r:id="rId103" display="https://drive.google.com/file/d/1UuiIiYvtadBznTVFeOfOxuuRvSHc-Cz6/view?usp=sharing"/>
    <hyperlink ref="M76" r:id="rId104" display="https://drive.google.com/file/d/1vT2oKKfcYm4otJe_v7ssfF5tn3C2TC0I/view?usp=sharing"/>
    <hyperlink ref="M77" r:id="rId105" display="https://drive.google.com/file/d/1JrNs3Cx4Hc9m-bD6za6rLf9E8K2iBmqo/view?usp=sharing"/>
    <hyperlink ref="M78" r:id="rId106" display="https://drive.google.com/file/d/16NcVuBQl5m30d4EA4JlIPnPJgzB2YUih/view?usp=sharing"/>
    <hyperlink ref="M79" r:id="rId107" display="https://drive.google.com/file/d/19dvLnRNRHG7e4wjV_NYthYTp_9zgCpQd/view?usp=sharing"/>
    <hyperlink ref="M80" r:id="rId108" display="https://drive.google.com/file/d/1o7zb4spSwxCdM2qKtT7JA5gMJhoqMY5X/view?usp=sharing"/>
    <hyperlink ref="M81" r:id="rId109" display="https://drive.google.com/file/d/1h7-slmoXxz1BjUAIIaCWQSfn2Io9Rn3h/view?usp=sharing"/>
    <hyperlink ref="M82" r:id="rId110" display="https://drive.google.com/file/d/1uGf-mCfuK7azbdB_D5xUHcIw73Lc9rdu/view?usp=sharing"/>
    <hyperlink ref="M83" r:id="rId111" display="https://drive.google.com/file/d/1J9iQtA6zk0ZKzTn-znIoa0pjzR1vDvcm/view?usp=sharing"/>
    <hyperlink ref="M84" r:id="rId112" display="https://drive.google.com/file/d/1x6-YA7jX6YPmkTfd5Cnr95kEln7svuLu/view?usp=sharing"/>
    <hyperlink ref="M85" r:id="rId113" display="https://drive.google.com/file/d/1dhEYjAlKtmLZMWjnsQpQMHZXv1jNLDqZ/view?usp=sharing"/>
    <hyperlink ref="M86" r:id="rId114" display="https://drive.google.com/file/d/1TYhDMk-6WfLSqP2PuBNFupN6IcD8NLrD/view?usp=sharing"/>
    <hyperlink ref="M87" r:id="rId115" display="https://drive.google.com/file/d/1hJFqxrVIJcFy3PLs-AQX2Zqi-xmCjbE0/view?usp=sharing"/>
    <hyperlink ref="H88" r:id="rId116" display="Esta va a ser un dolor de muelas...&#10;&#10;4 dibujos sobre una rejilla de líneas de azul claro. La primera de ellas es la de referencia en el enunciado.&#10;&#10;https://drive.google.com/drive/folders/1NuAjnI4rOI0-yxIsiCQ6ydKFVlE9AHx-"/>
    <hyperlink ref="L88" r:id="rId117" display="Esto no lo había pensado: mejor la cuadrícula con fondo blanco: https://drive.google.com/file/d/1kKHddgxUb52X-kdzxQtsbRLKDyjFDLrq/view?usp=sharing"/>
    <hyperlink ref="M88" r:id="rId118" display="https://drive.google.com/file/d/1UdnT5xoNJhYPBnrR52xSwD0476vK-ute/view?usp=sharing"/>
    <hyperlink ref="M89" r:id="rId119" display="https://drive.google.com/file/d/1C-P8A2qyAntHn1BxYeAHtirdNFzjznW4/view?usp=sharing"/>
    <hyperlink ref="M90" r:id="rId120" display="https://drive.google.com/file/d/17_kjzNqA69JYQk7Op2CasQM4vvX0YuyX/view?usp=sharing"/>
    <hyperlink ref="M91" r:id="rId121" display="https://drive.google.com/file/d/1gq-eZi09AMyOg3G_SxIbIUnb1io8HfAD/view?usp=sharing"/>
    <hyperlink ref="L92" r:id="rId122" display="Esto no lo había pensado: mejor la cuadrícula con fondo blanco: https://drive.google.com/file/d/1kKHddgxUb52X-kdzxQtsbRLKDyjFDLrq/view?usp=sharing"/>
    <hyperlink ref="M92" r:id="rId123" display="https://drive.google.com/file/d/1R9VyZjei1Xs8fve4fgovq7Lbl9whFFUQ/view?usp=sharing"/>
    <hyperlink ref="M93" r:id="rId124" display="https://drive.google.com/file/d/1taQagcp1H4a1HgeozGr87Dq0hjc3LCS3/view?usp=sharing"/>
    <hyperlink ref="M94" r:id="rId125" display="https://drive.google.com/file/d/10C4xdVhoISZUAkr41LYKDC1p6BirmBCH/view?usp=sharing"/>
    <hyperlink ref="M95" r:id="rId126" display="https://drive.google.com/file/d/1BzKofSzBzLZ9exwLDI4_fCZWwXa5bmDx/view?usp=sharing"/>
    <hyperlink ref="L96" r:id="rId127" display="Esto no lo había pensado: mejor la cuadrícula con fondo blanco: https://drive.google.com/file/d/1kKHddgxUb52X-kdzxQtsbRLKDyjFDLrq/view?usp=sharing"/>
    <hyperlink ref="M96" r:id="rId128" display="https://drive.google.com/file/d/1HOZT8D0q3_qdsH78jmJuFHxe15nB6R-4/view?usp=sharing"/>
    <hyperlink ref="M97" r:id="rId129" display="https://drive.google.com/file/d/1I7vABLgVs6LVM6X_xreviKZ0nU3_0x7T/view?usp=sharing"/>
    <hyperlink ref="M98" r:id="rId130" display="https://drive.google.com/file/d/1lJYdlMAiL0Qnfh4_SDk8IudL41SAcXG1/view?usp=sharing"/>
    <hyperlink ref="M99" r:id="rId131" display="https://drive.google.com/file/d/1B75081lCplu3aXnHKKkR6M0JK73MWjQf/view?usp=sharing"/>
    <hyperlink ref="H100" r:id="rId132" display="cuadrado rojizo&#10;Cada figura con un color distinto.&#10;https://gyazo.com/2f68f380235c74b6b3d9c5e0dd6aa0bb "/>
    <hyperlink ref="M100" r:id="rId133" display="https://drive.google.com/file/d/1mXhOBrgvdgG--MesKU5ykH6SKld2NH34/view?usp=sharing"/>
    <hyperlink ref="M101" r:id="rId134" display="https://drive.google.com/file/d/19ARmp36YK_yKHxEwc8Mznr2Pqvvhmn0a/view?usp=sharing"/>
    <hyperlink ref="M102" r:id="rId135" display="https://drive.google.com/file/d/1mlrEQaqleKQUobP5KRE1A-NOZv-vAPRt/view?usp=sharing"/>
    <hyperlink ref="M103" r:id="rId136" display="https://drive.google.com/file/d/1cGOIsRL4BMRW5PzBKNTev_-hwsGN5BWw/view?usp=sharing"/>
    <hyperlink ref="M104" r:id="rId137" display="https://drive.google.com/file/d/178QYsiZwMQxGrjgoaAI1DRsPBC_psKGn/view?usp=sharing"/>
    <hyperlink ref="M105" r:id="rId138" display="https://drive.google.com/file/d/14r3o2EzKY0_nXu5IVMKqNmduXD_yFeqo/view?usp=sharing"/>
    <hyperlink ref="H106" r:id="rId139" display="cuadrado verde&#10;&#10;Cada figura con un color distinto.&#10;https://gyazo.com/2f68f380235c74b6b3d9c5e0dd6aa0bb  "/>
    <hyperlink ref="M106" r:id="rId140" display="https://drive.google.com/file/d/1i99KuCa3vzsYcOLqlcED7_A5CoB31tlk/view?usp=sharing"/>
    <hyperlink ref="M107" r:id="rId141" display="https://drive.google.com/file/d/1ePehnRQ3gPy6Wl6ePl84bcKqkUWJimXp/view?usp=sharing"/>
    <hyperlink ref="M108" r:id="rId142" display="https://drive.google.com/file/d/1rMzNQt7czIHSuO3Kzmb9IB5Lod36ga_e/view?usp=sharing"/>
    <hyperlink ref="M109" r:id="rId143" display="https://drive.google.com/file/d/1CM_VE3yQ38tvpaIl5-pn0n-m7uYCSscp/view?usp=sharing"/>
    <hyperlink ref="M110" r:id="rId144" display="https://drive.google.com/file/d/1sn7hDBWOE3d-rQLfIQBHbOCKQO7QFOGg/view?usp=sharing"/>
    <hyperlink ref="M111" r:id="rId145" display="https://drive.google.com/file/d/14t80lSfFNiJ_GMcPIekhJrf7Z_u1TM5V/view?usp=sharing"/>
    <hyperlink ref="H112" r:id="rId146" display="Pentágono irregular&#10;https://drive.google.com/file/d/17DWTy0ta5jCnOXKbCWHO6MrAwaxQxKAE/view?usp=sharing"/>
    <hyperlink ref="M112" r:id="rId147" display="https://drive.google.com/file/d/1jHRhInTjH1YVF5RS18ZkpJV-wweeT-6O/view?usp=sharing"/>
    <hyperlink ref="M113" r:id="rId148" display="https://drive.google.com/file/d/1D0spctbzANBX-sq-hZvAHNlWlR8nrZa6/view?usp=sharing"/>
    <hyperlink ref="H114" r:id="rId149" display="Hexágono irregular https://drive.google.com/file/d/1GJbtGo48AZliEWtRXDGM-KYGVtW2srS7/view?usp=sharing"/>
    <hyperlink ref="M114" r:id="rId150" display="https://drive.google.com/file/d/1p7i9Q0z7KsP3cHaW7LLBJj2HG07fjtSy/view?usp=sharing"/>
    <hyperlink ref="M115" r:id="rId151" display="https://drive.google.com/file/d/1K-9z4Eylq9Ut1nR0hclAleVQ8pt_NucI/view?usp=sharing"/>
    <hyperlink ref="F116" r:id="rId152" display="https://drive.google.com/file/d/1jDiqPCtGM5gu5HdxQEBrq_XuW-VcHqln/view?usp=sharing"/>
    <hyperlink ref="M116" r:id="rId153" display="https://drive.google.com/file/d/1SlPsOFp2qRGkykPScDOm2-fqFu3NXbTE/view?usp=sharing"/>
    <hyperlink ref="M117" r:id="rId154" display="https://drive.google.com/file/d/1D0spctbzANBX-sq-hZvAHNlWlR8nrZa6/view?usp=sharing"/>
    <hyperlink ref="H118" r:id="rId155" display="Triángulo isósceles amarillo&#10;&#10;Las alturas  (en linea fina en el esquema) de color rojo y en linea discontinua.&#10;https://drive.google.com/file/d/1nfbNYGdceEiZ-d5zY5Tvqixhdn4W1eoA/view?usp=sharing"/>
    <hyperlink ref="L118" r:id="rId156" display="Reducir el margen superior e inferior.&#10;https://gyazo.com/cfead94b66dd2610f559bf33d4852d73 "/>
    <hyperlink ref="M118" r:id="rId157" display="https://drive.google.com/file/d/16MoIVskiVUv-tZCPT3WwXFYEkGe9zWPW/view?usp=sharing"/>
    <hyperlink ref="M119" r:id="rId158" display="https://drive.google.com/file/d/1PXI4UJdtm1Jpu6To35KOargUnoeyNoX6/view?usp=sharing"/>
    <hyperlink ref="M120" r:id="rId159" display="https://drive.google.com/file/d/1UV9EW0P-40CD-8QU1w7AXmp26H67bLBD/view?usp=sharing"/>
    <hyperlink ref="M121" r:id="rId160" display="https://drive.google.com/file/d/1WIX6SpPbUA49SVFFN-7YjBXk-uRgYGPA/view?usp=sharing"/>
    <hyperlink ref="M122" r:id="rId161" display="https://drive.google.com/file/d/1SwCl2QoB1MnuuPZ2-1rEoQP_x0l5zud3/view?usp=sharing"/>
    <hyperlink ref="M123" r:id="rId162" display="https://drive.google.com/file/d/1rzgCa1Z0AcSM72DYxt8Q9YT_UNjbS54B/view?usp=sharing"/>
    <hyperlink ref="M124" r:id="rId163" display="https://drive.google.com/file/d/1tLOR4kdNIfIVafEu91oa7cxW8gpb-fDI/view?usp=sharing"/>
    <hyperlink ref="H125" r:id="rId164" display="Triángulo equilátero aguamarina&#10;&#10;Las alturas  (en linea fina en el esquema) de color rojo y en linea discontinua.&#10;https://drive.google.com/file/d/1Un1grFReUcDqiFCz8Toi4vVT8W_AoBLS/view?usp=sharing"/>
    <hyperlink ref="M125" r:id="rId165" display="https://drive.google.com/file/d/1yeX6m-zeFRJstDy3L1zDNxe2SEkTjLns/view?usp=sharing"/>
    <hyperlink ref="M126" r:id="rId166" display="https://drive.google.com/file/d/1VXs2xBtX3hREf7-TFvRWakrI3VGyW_49/view?usp=sharing"/>
    <hyperlink ref="M127" r:id="rId167" display="https://drive.google.com/file/d/1mTkLrIAaC6wwMuMfHW2BT1mBnygEQWip/view?usp=sharing"/>
    <hyperlink ref="M128" r:id="rId168" display="https://drive.google.com/file/d/1SMNnwiYTSfsflqZW42--GrUesktOBkXo/view?usp=sharing"/>
    <hyperlink ref="M129" r:id="rId169" display="https://drive.google.com/file/d/1QdGGftuq0tOtc0uQqyzgNrIMUpW2ktaj/view?usp=sharing"/>
    <hyperlink ref="M130" r:id="rId170" display="https://drive.google.com/file/d/1N5ZzMOrlgzm6U-PxvxLTVPHBLOF7E4JN/view?usp=sharing"/>
    <hyperlink ref="M131" r:id="rId171" display="https://drive.google.com/file/d/1fFwbG8rT56JibMzsvUrQOOANz-RBEPzE/view?usp=sharing"/>
    <hyperlink ref="H132" r:id="rId172" display="Triángulo escaleno&#10;&#10;Las alturas  (en linea fina en el esquema) de color rojo y en linea discontinua. La linea fina negra, de color negro y discontinua.&#10;https://drive.google.com/file/d/1EH2HxjgULWBJiRxOpemD2CEyAlz97sap/view?usp=sharing"/>
    <hyperlink ref="M132" r:id="rId173" display="https://drive.google.com/drive/folders/1SfFcbnyXZA1_3W57Kgnc5WjcMm1WFGTp?usp=sharing"/>
    <hyperlink ref="M133" r:id="rId174" display="https://drive.google.com/file/d/1GWabo04VLiG48RLJTmbciAmbIC51WNsD/view?usp=sharing"/>
    <hyperlink ref="M134" r:id="rId175" display="https://drive.google.com/file/d/15xt_hmRuy7m4L3RkF2FEYifKL8Rviult/view?usp=sharing"/>
    <hyperlink ref="M135" r:id="rId176" display="https://drive.google.com/file/d/1DYMrmdF4RLIdimI-2yYJfJCl1djz5A19/view?usp=sharing"/>
    <hyperlink ref="M136" r:id="rId177" display="https://drive.google.com/file/d/1OJrCDpTwAldOM6zgCFthDir9y0tekrCF/view?usp=sharing"/>
    <hyperlink ref="M137" r:id="rId178" display="https://drive.google.com/file/d/14N1-aeBugZn1rx6I42FpEAZuBucsmpEz/view?usp=sharing"/>
    <hyperlink ref="M138" r:id="rId179" display="https://drive.google.com/file/d/1VIfvKR-8unPU9mq0fh5F-0MByAnmsTpf/view?usp=sharing"/>
    <hyperlink ref="M139" r:id="rId180" display="https://drive.google.com/file/d/1-ziAkSFlBtJiM2k4gZIIU6Nqc8PX7MLv/view?usp=sharing"/>
    <hyperlink ref="M140" r:id="rId181" display="https://drive.google.com/file/d/1sByW661rUc7Ikyu3Ef7Qv5KQmnQv3yQZ/view?usp=sharing"/>
    <hyperlink ref="M141" r:id="rId182" display="https://drive.google.com/file/d/1k5z_ZrUWAYeRNVum_024U4TBvjKgcq5Z/view?usp=sharing"/>
    <hyperlink ref="M142" r:id="rId183" display="https://drive.google.com/file/d/1Jhvxzjj_fx_CGzbxS0iYQrq-A-7wjsBH/view?usp=sharing"/>
    <hyperlink ref="M143" r:id="rId184" display="https://drive.google.com/file/d/1rloPYjHPYS-iySfPBvNnr5I0QcpK8rBZ/view?usp=sharing"/>
    <hyperlink ref="M144" r:id="rId185" display="https://drive.google.com/file/d/1nBDQe-k_VMR1yy---t0TN9CxgPUr-QwR/view?usp=sharing"/>
    <hyperlink ref="M145" r:id="rId186" display="https://drive.google.com/file/d/1CupqKC1ui_8BzLMAN-ZhxZgv9a7wTAQD/view?usp=sharing"/>
    <hyperlink ref="L146" r:id="rId187" display="Esta es la imagen en la que hay que poner todos los ángulos&#10;https://gyazo.com/35e4975f710e86ea58948358a548558e "/>
    <hyperlink ref="M146" r:id="rId188" display="https://drive.google.com/file/d/1nHXEzKOWv-R8oaJN8HOKavHWPicm_JcM/view?usp=sharing"/>
    <hyperlink ref="M147" r:id="rId189" display="https://drive.google.com/file/d/1egHC5962hVdZXYeNAj_g-vykWkLKz6Ir/view?usp=sharing"/>
    <hyperlink ref="M148" r:id="rId190" display="https://drive.google.com/file/d/1TaQ1UVMWhyYAe5qWvYyyG771iPN-ivVI/view?usp=sharing"/>
    <hyperlink ref="M149" r:id="rId191" display="https://drive.google.com/file/d/195oj5785Q61ScF-aQ3PBn4RQIVpOG27J/view?usp=sharing"/>
    <hyperlink ref="M150" r:id="rId192" display="https://drive.google.com/file/d/1YwqfBqFI_q-7Q8KEW-Mn-iTZTSVsAMQ6/view?usp=sharing"/>
    <hyperlink ref="L151" r:id="rId193" display="Parece que los ángulos de la izquierda son picudos, hacer que se parezcan a los de la derecha. https://gyazo.com/e0bfe1f7802391712a20da51dc733427 "/>
    <hyperlink ref="M151" r:id="rId194" display="https://drive.google.com/file/d/1jNNF1ck0hN0nk_gqiT6Rw9wtsQmF7und/view?usp=sharing"/>
    <hyperlink ref="M152" r:id="rId195" display="https://drive.google.com/file/d/17VPA0uRy3MUr2QInA164rrdaIKiMwo3V/view?usp=sharing"/>
    <hyperlink ref="H153" r:id="rId196" display="Figura de 6 cuadrados azul&#10;&#10;Figuras de 6 cuadrados y perímetro 12&#10;https://drive.google.com/file/d/1qUczGqKNxnkhO7mGMGO79FzWCSrfKHlQ/view?usp=sharing"/>
    <hyperlink ref="M153" r:id="rId197" display="https://drive.google.com/file/d/1DhaNeE4Uhsdz1rtv4XaXXus3XwcgNK3f/view?usp=sharing"/>
    <hyperlink ref="M154" r:id="rId198" display="https://drive.google.com/file/d/1CibeOdBiXM7o0fmiVR8o_XnjLQ4ljAPe/view?usp=sharing"/>
    <hyperlink ref="M155" r:id="rId199" display="https://drive.google.com/file/d/1UKXPu1IA4vo-g1EutNG_QseT9yDl0si9/view?usp=sharing"/>
    <hyperlink ref="M156" r:id="rId200" display="https://drive.google.com/file/d/1DkKgl8UBQvp7e979ZEPgXpwjBzijWItn/view?usp=sharing"/>
    <hyperlink ref="M157" r:id="rId201" display="https://drive.google.com/file/d/1S8tsRoOjx3XjsxnICGfXlgHn_mQI5-oa/view?usp=sharing"/>
    <hyperlink ref="M158" r:id="rId202" display="https://drive.google.com/file/d/1k1kQSOE_o58G6sN2Fn_kYYu-s2S1iSsK/view?usp=sharing"/>
    <hyperlink ref="M159" r:id="rId203" display="https://drive.google.com/file/d/1r_OZfndET5ILwUSzPiC5I4CkwII5cA31/view?usp=sharing"/>
    <hyperlink ref="M160" r:id="rId204" display="https://drive.google.com/file/d/1zGBnSJxDOqiNiLaD7aXTwvcEDOTiRQeq/view?usp=sharing"/>
    <hyperlink ref="M161" r:id="rId205" display="https://drive.google.com/file/d/1_3dv32tD3ie23icHzHoAJNOFEnvGk9vP/view?usp=sharing"/>
    <hyperlink ref="M162" r:id="rId206" display="https://drive.google.com/file/d/14_vV6p8U4tRui_JDoyrD5j2CEoXadLZt/view?usp=sharing"/>
    <hyperlink ref="M163" r:id="rId207" display="https://drive.google.com/file/d/1Uz2eCQqjOOWQErlMkw7h3yTC8Xk7AOE1/view?usp=sharing"/>
    <hyperlink ref="M164" r:id="rId208" display="https://drive.google.com/file/d/1oSOkGTKPtofmIt-g6OJ1C3K6tfShnxvS/view?usp=sharing"/>
    <hyperlink ref="M165" r:id="rId209" display="https://drive.google.com/file/d/1AQveigjbRVSIzujlpiYvSm3tOMX1BKve/view?usp=sharing"/>
    <hyperlink ref="L166" r:id="rId210" display="Revisa las medidas del rectángulo porfa, no parece que sean 12&#10;https://gyazo.com/d274883a0af17006b3ae3b3d44c89c3b "/>
    <hyperlink ref="M166" r:id="rId211" display="https://drive.google.com/file/d/1LMAAgI3L7hUKR3u3W7mlXNTKZxryOP1y/view?usp=sharing"/>
    <hyperlink ref="M167" r:id="rId212" display="https://drive.google.com/file/d/1OSpqSrIpK_PxI2IHFak5og-OjrQxWnuN/view?usp=sharing"/>
    <hyperlink ref="L168" r:id="rId213" display="En estas imágenes necesitamos que estén de alguna manera alineados para que no pase algo como esto: https://gyazo.com/6b4f9dddb5769236d017ef2d9d10bf7f&#10;Creo que una solución sería que todas tuviesen un tamaño de 300x300 (aunque quede margen arriba y abajo) y estén centradas."/>
    <hyperlink ref="M168" r:id="rId214" display="https://drive.google.com/file/d/1FmY3lJlvU7BFXpF_YZFBoM3FRZ-sK42y/view?usp=sharing"/>
    <hyperlink ref="M169" r:id="rId215" display="https://drive.google.com/file/d/1X6OmRWQpJmcNxH-FNT4aIqTOhr2lAEW3/view?usp=sharing"/>
    <hyperlink ref="M170" r:id="rId216" display="https://drive.google.com/file/d/1lqTyvxQW9Ys1hDuc5XJd3HqUoo9gDr1J/view?usp=sharing"/>
    <hyperlink ref="M171" r:id="rId217" display="https://drive.google.com/file/d/1jrKTWaOofFiqAQ-PonKG83_nSxqDhP_d/view?usp=sharing"/>
    <hyperlink ref="M172" r:id="rId218" display="https://drive.google.com/file/d/1rxBTvqamqwmx_GBCP0GgP_BF8WNN-myC/view?usp=sharing"/>
    <hyperlink ref="M173" r:id="rId219" display="https://drive.google.com/file/d/1oXzDql6B_XIRVIAoT3ZeAtVGPMrWnNzQ/view?usp=sharing"/>
    <hyperlink ref="L174" r:id="rId220" display="Poner las imágenes en un mismo lienzo. https://gyazo.com/fa1d65ff74addbb370cd5dda7d9ab52b &#10;-------------------------------------&#10;Las imágenes no tienen el mismo lienzo. Está el problema del margen superior, que hay que elimar el máximo posible.&#10;https://gyazo.com/da381555e058b82095e912554f71a66c "/>
    <hyperlink ref="M174" r:id="rId221" display="https://drive.google.com/file/d/1kUGVgFnxfQWiEAmOyWMER4TP-4qfhcVg/view?usp=sharing"/>
    <hyperlink ref="M175" r:id="rId222" display="https://drive.google.com/file/d/1P-5UjwuCnHr_JywLc43BZjM1IxVU6ETC/view?usp=sharing"/>
    <hyperlink ref="M176" r:id="rId223" display="https://drive.google.com/file/d/1EaWC7qmMUbINe_TZ3FUlABSkBIjGU2UV/view?usp=sharing"/>
    <hyperlink ref="M177" r:id="rId224" display="https://drive.google.com/file/d/1ERiYpfZ2F9_48OcamCj95ht6HD_axY16/view?usp=sharing"/>
    <hyperlink ref="M178" r:id="rId225" display="https://drive.google.com/file/d/1c667eorv2rtetAxfdka1-eTFk8L5YLlq/view?usp=sharing"/>
    <hyperlink ref="M179" r:id="rId226" display="https://drive.google.com/file/d/1D-GOd_hNJ3PhiNuvTZMwsKvBwOp4SWf6/view?usp=sharing"/>
    <hyperlink ref="H180" r:id="rId227" display="Triángulo isósceles, con marquita de los ángulos en los ángulos interiores.&#10;&#10;https://drive.google.com/file/d/1vpM9pVC4h_HYiCrzhYbVc8eNL73dEwTO/view?usp=sharing"/>
    <hyperlink ref="M180" r:id="rId228" display="https://drive.google.com/file/d/1rrxn9gjHddUCgQg7NSHeXwE_Ia4d4IHk/view?usp=sharing"/>
    <hyperlink ref="H181" r:id="rId229" display="Triángulo isósceles, con marquita de los ángulos en los ángulos interiores.&#10;&#10;https://drive.google.com/file/d/1vpM9pVC4h_HYiCrzhYbVc8eNL73dEwTO/view?usp=sharing"/>
    <hyperlink ref="M181" r:id="rId230" display="https://drive.google.com/file/d/1gH-i4GUCzgYwD4hEyjxZhrtitQL3tPsh/view?usp=sharing"/>
    <hyperlink ref="H182" r:id="rId231" display="Hacer un tobogán que entre la rampa, la escalera y el suelo forme un triángulo obtusángulo: https://drive.google.com/file/d/1UDjmb_BlMdPylKuK-X5CDEN_SdKXwNdb/view?usp=sharing&#10;Loa ángulos tienen que medir:&#10;- rojo: 50º&#10;- verde: 100º&#10;- azul: 30º&#10;Que parezca un tobogán en la medida de lo posible... Los colores pueden ser diferentes, los que queden más bonitos."/>
    <hyperlink ref="M182" r:id="rId232" display="https://drive.google.com/file/d/1aNyLDyC9CxAg8RMrE5ITNbeVIkyfLJYo/view?usp=sharing"/>
    <hyperlink ref="M183" r:id="rId233" display="https://drive.google.com/file/d/1Zndzu6UtchaSp59mhcQaE7P56zWp4gf0/view?usp=sharing"/>
    <hyperlink ref="M184" r:id="rId234" display="https://drive.google.com/file/d/1CluOIFbaMb2eUt6TsQWhn-67BeKk4yPc/view?usp=sharing"/>
    <hyperlink ref="M185" r:id="rId235" display="https://drive.google.com/file/d/1830NUubrIs9puIt4DL-1urcR5T-f7OXR/view?usp=sharing"/>
    <hyperlink ref="M186" r:id="rId236" display="https://drive.google.com/file/d/1p2f4hwwfPZLpAKSZGk8F2rPl6KsiaXxT/view?usp=sharing"/>
    <hyperlink ref="H187" r:id="rId237" display="Imagen de un eje de coordenadas con valores 0 al 6 con la flecha al final de los ejes. Representar puntos con forma de estrella: (5, 2), (4, 1),  (3, 3), (2, 5) y (1, 4). El fondo puede ser un cielo (si no se ve bien el eje de coordenadas sin fondo).&#10;https://drive.google.com/file/d/1FvlOK9SYk7LgL8AjSWKoIHgPNgwF6KVc/view?usp=sharing"/>
    <hyperlink ref="M187" r:id="rId238" display="https://drive.google.com/file/d/1-Mjoc1Oibl4F_VMD_ErK2Qw1fQPWeOxh/view?usp=sharing"/>
    <hyperlink ref="H188" r:id="rId239" display="Imagen de un eje de coordenadas con valores 0 al 6 con la flecha al final de los ejes. Representar puntos de colores con forma de barco: (0, 6), (1, 2) y (6, 4), (2,1), (4,4). Imitar el tablero del juego Hundir la flota (si no se ve bien el eje de coordenadas sin fondo).&#10;https://drive.google.com/file/d/1xxiqPxmRut4ZMAff_JNOx2kDPPE1KSpt/view?usp=sharing"/>
    <hyperlink ref="M188" r:id="rId240" display="https://drive.google.com/file/d/1DLiNrIZs6V64OSgrQkJLNbcHTskYA0GY/view?usp=sharing"/>
    <hyperlink ref="M189" r:id="rId241" display="https://drive.google.com/file/d/1QKBgSfTQ7SNvBH5fDqStQJPepKNOqxmD/view?usp=sharing"/>
    <hyperlink ref="M190" r:id="rId242" display="https://drive.google.com/file/d/1v9wXNQFqXpNQJhTxr2wK8zsXF-XwNPPj/view?usp=sharing"/>
    <hyperlink ref="M191" r:id="rId243" display="https://drive.google.com/file/d/1HdldkzPgRT1Ui8D1B5pULbknola7K36B/view?usp=sharing"/>
    <hyperlink ref="M192" r:id="rId244" display="https://drive.google.com/file/d/1sajSQQ89PjspfFPR5PPcNEnGDLjJjj2i/view?usp=sharing"/>
    <hyperlink ref="M193" r:id="rId245" display="https://drive.google.com/file/d/1SJs7OAOk-wZqid1LrSSYOzSEjgr96qmk/view?usp=sharing"/>
    <hyperlink ref="M194" r:id="rId246" display="https://drive.google.com/file/d/1WS00-dllSufm2ceh-5BzPDXaXkV7thnV/view?usp=sharing"/>
    <hyperlink ref="M195" r:id="rId247" display="https://drive.google.com/file/d/1Jn_MNcnBMKHqmjhTScf6_Bgjhjj7x0Og/view?usp=sharing"/>
    <hyperlink ref="M196" r:id="rId248" display="https://drive.google.com/file/d/1h8U1ewRdPCiEzqzTIajoWZmQGsjuEF9O/view?usp=sharing"/>
    <hyperlink ref="M197" r:id="rId249" display="https://drive.google.com/file/d/1Cac2RhPdlMsqkusbvnn3uCc36-bOLu0o/view?usp=sharing"/>
    <hyperlink ref="M198" r:id="rId250" display="https://drive.google.com/file/d/1A91UUL6ACwje4CxjRkhG8Tg89DR8sSgw/view?usp=sharing"/>
    <hyperlink ref="M199" r:id="rId251" display="https://drive.google.com/file/d/1PgB0jgEfqZSViZd2yR64ql6h0zZwiLZp/view?usp=sharing"/>
    <hyperlink ref="M200" r:id="rId252" display="https://drive.google.com/file/d/1Jo3UoWejh5-x-iGZRq8eLjGeyJzJW_Kv/view?usp=sharing"/>
    <hyperlink ref="M201" r:id="rId253" display="https://drive.google.com/file/d/15OLYLmEXWoUJqbwZftFKwSiAWSRp1Tid/view?usp=sharing"/>
    <hyperlink ref="M202" r:id="rId254" display="https://drive.google.com/file/d/1PlC4sSJ1FWbpUu-Zo5ajrd6u9hQ-wlGV/view?usp=sharing"/>
    <hyperlink ref="M203" r:id="rId255" display="https://drive.google.com/file/d/1WvfuJbsk0r3xMc_lYM1F7AMawPZK-cl-/view?usp=sharing"/>
    <hyperlink ref="M204" r:id="rId256" display="https://drive.google.com/file/d/13hn8ilhc0y_hXIF4hhY_zll5KKsUn3Gg/view?usp=sharing"/>
    <hyperlink ref="M205" r:id="rId257" display="https://drive.google.com/file/d/1xHGqHlu9CrV245IdlqYmLyqPeW8JsD1v/view?usp=sharing"/>
    <hyperlink ref="M206" r:id="rId258" display="https://drive.google.com/file/d/15MmM44_OApnPajFLQQCABHCgwpUKQEr_/view?usp=sharing"/>
    <hyperlink ref="M207" r:id="rId259" display="https://drive.google.com/file/d/1SEcJ5wVqVJ6r-CzA8tJMPExoj6FaxMKO/view?usp=sharing"/>
    <hyperlink ref="M208" r:id="rId260" display="https://drive.google.com/file/d/1OLKDdoozWytI7VlANpCYqQDywCb11MmU/view?usp=sharing"/>
    <hyperlink ref="M209" r:id="rId261" display="https://drive.google.com/file/d/1JoBrvuig9Nd34bC5GkzUw-xePlMsDPbe/view?usp=sharing"/>
    <hyperlink ref="M210" r:id="rId262" display="https://drive.google.com/file/d/17t22OLy87w3z8TYyEue01oGC79eU7GzT/view?usp=sharing"/>
    <hyperlink ref="M211" r:id="rId263" display="https://drive.google.com/file/d/1vQ9Fv5y9T4LN4rj49RS2i8b1te6Qm6Le/view?usp=sharing"/>
    <hyperlink ref="M212" r:id="rId264" display="https://drive.google.com/file/d/10jcq9UBJ65x2mxxMmnRmG1PcHc4GQGVk/view?usp=sharing"/>
    <hyperlink ref="M213" r:id="rId265" display="https://drive.google.com/file/d/1v5QCaNUm4bvKZBIa2yPq2xM6TUqT0zDl/view?usp=sharing"/>
    <hyperlink ref="M214" r:id="rId266" display="https://drive.google.com/file/d/1lrEuWmE9sCkHWyWokFRqe2I8nWuK05yb/view?usp=sharing"/>
    <hyperlink ref="M215" r:id="rId267" display="https://drive.google.com/file/d/1KC2fFzc0PDLdCww0IToPXkoDJEV17VAL/view?usp=sharing"/>
    <hyperlink ref="H216" r:id="rId268" display="recta&#10;Orientaciones de todos variadas. Color negro para lineas y puntos.&#10;https://gyazo.com/ec4b9788720802de9e9e6288ff35d988 "/>
    <hyperlink ref="M216" r:id="rId269" display="https://drive.google.com/file/d/1RP0PzavV1ZJrmsk8GM0Hcif4VkVXhnV2/view?usp=sharing"/>
    <hyperlink ref="M217" r:id="rId270" display="https://drive.google.com/file/d/1j400BtSPLS3hohre8MH6fmEMVInyrK_N/view?usp=sharing"/>
    <hyperlink ref="M218" r:id="rId271" display="https://drive.google.com/file/d/1ldSHeInFPVDWDtWDPMXZu77ZlYDOHFtR/view?usp=sharing"/>
    <hyperlink ref="M219" r:id="rId272" display="https://drive.google.com/file/d/1Z7wj10ROHnN0mhh74ttE8K8VjdP-bNbD/view?usp=sharing"/>
    <hyperlink ref="M220" r:id="rId273" display="https://drive.google.com/file/d/1dggQHdw06D231HLvmNXYolavdQFNQetB/view?usp=sharing"/>
    <hyperlink ref="M221" r:id="rId274" display="https://drive.google.com/file/d/1aLFtSSEdRtvhfSZf7HcrtONZoR3cXi4_/view?usp=sharing"/>
    <hyperlink ref="H222" r:id="rId275" display="5 rectas que cumplan las siguientes posiciones en el plano:&#10;&#10;C y D son paralelas, cortadas por B que es perpendicular a ellas. &#10;&#10;A es oblicua a B, y secante oblicua a las rectas C y D&#10;&#10;https://gyazo.com/02d6f3b79cacd4baaba1cb6fe5504680  (Mejor con colores vivos, no tan pastel)"/>
    <hyperlink ref="M222" r:id="rId276" display="https://drive.google.com/file/d/1QJS1AYzVaK0Y9DN94cexEXgcOpltx3Zj/view?usp=sharing"/>
    <hyperlink ref="H223" r:id="rId277" display="5 rectas que cumplan las siguientes posiciones en el plano:&#10;&#10;A es paralela a D y oblicua a B&#10;B es perpendicular a D y paralela a C&#10;C es perpendcular a D&#10;&#10;https://gyazo.com/a3c954989cec04ca71a0c63dd6157cfd (Utilizar colores vivos)"/>
    <hyperlink ref="M223" r:id="rId278" display="https://drive.google.com/file/d/1CgkYk0I0bYExKGpua_e2FmoF7x5FMyxf/view?usp=sharing"/>
    <hyperlink ref="H224" r:id="rId279" display="rectas paralelas&#10;&#10;&#10;Aquí hay ejemplos. https://gyazo.com/eb993a6d7bda1e4fa78cc123b787c832  (color negro en todos los casos)"/>
    <hyperlink ref="L224" r:id="rId280" display="Todas estas imágenes con las mismas proporciones y medidas de lienzo, para no descompensar el aspecto: https://drive.google.com/file/d/1hzpo8hqPcpT9SAoV5Dhb2BgU6guTe29N/view?usp=sharing"/>
    <hyperlink ref="M224" r:id="rId281" display="https://drive.google.com/file/d/1FRqkI9WFYarUBR00seJXd0lXW1dSGrYI/view?usp=sharing"/>
    <hyperlink ref="M225" r:id="rId282" display="https://drive.google.com/file/d/1JXZ58QWNrp1jXxub5N6FsqYgFZ62ktsr/view?usp=sharing"/>
    <hyperlink ref="M226" r:id="rId283" display="https://drive.google.com/file/d/1FZxUtqIxSrsfYfjy2ecz23LZezI_iUqu/view?usp=sharing"/>
    <hyperlink ref="M227" r:id="rId284" display="https://drive.google.com/file/d/12O2WFv4uG-4U9A6LGKnWaDQbjVcgOxPF/view?usp=sharing"/>
    <hyperlink ref="M228" r:id="rId285" display="https://drive.google.com/file/d/1vgeb7gCR7g1BbJWSpN2XmT4osgjlPtd-/view?usp=sharing"/>
    <hyperlink ref="M229" r:id="rId286" display="https://drive.google.com/file/d/1sTGCqt4fogrwxeSW9VCqd9vraAc28bhW/view?usp=sharing"/>
    <hyperlink ref="H230" r:id="rId287" display="Una imagen de cada (todas del mismo color, no copiar literalmente las posiciones):&#10;circunferencias interiores&#10;&#10;https://drive.google.com/file/d/1q7hpxZfnuo53Psbed3ijr_lDcnT2poAJ/view?usp=sharing"/>
    <hyperlink ref="M230" r:id="rId288" display="https://drive.google.com/file/d/1co7_JgKWWapF8n-8dHTGArvepvLfqA8d/view?usp=sharing"/>
    <hyperlink ref="M231" r:id="rId289" display="https://drive.google.com/file/d/15oo-mHEHxD21JLnArhtMp3CkXL6v2Xsx/view?usp=sharing"/>
    <hyperlink ref="M232" r:id="rId290" display="https://drive.google.com/file/d/1Iuz8ly7sQMsNS_hfH1GwyIRgIqmOFHtk/view?usp=sharing"/>
    <hyperlink ref="M233" r:id="rId291" display="https://drive.google.com/file/d/1NXDsAWMkaWpCzZuY_eSPKSZhvUlm8aOU/view?usp=sharing"/>
    <hyperlink ref="M234" r:id="rId292" display="https://drive.google.com/file/d/1HVwHB55SakSVGq0bsRYuzFMf57mB7UUT/view?usp=sharing"/>
    <hyperlink ref="H235" r:id="rId293" display="2 imágenes de una recta y tres circunferencias de colores relacionadas como en este esquema: https://drive.google.com/file/d/13AvY7WGMDgvSjqonL04fA1WzYJDkdPgK/view?usp=sharing&#10;Las posiciones pueden ser diferentes, lo que importa es el número de puntos en común con la recta (1, 2 o ninguno)"/>
    <hyperlink ref="M235" r:id="rId294" display="https://drive.google.com/file/d/17x0XWH9sh_ZjMijOF0eWG4RkUdgOnblt/view?usp=sharing"/>
    <hyperlink ref="M236" r:id="rId295" display="https://drive.google.com/file/d/1IeNxgYybGQGkAsjl-h_YKn_k-qtdjR8W/view?usp=sharing"/>
    <hyperlink ref="H237" r:id="rId296" display="2 imágenes de una recta y tres circunferencias de colores relacionadas como en este esquema: https://drive.google.com/file/d/1GoJcNYR57F3YUzoKZK5YU75mcfmWaehQ/view?usp=sharing&#10;Las posiciones pueden ser diferentes, lo que importa es el número de puntos en común con la recta (1, 2 o ninguno)"/>
    <hyperlink ref="M237" r:id="rId297" display="https://drive.google.com/file/d/1UT5Dv3JfB79MbJ9WOcv5G3CzWX1PBZZT/view?usp=sharing"/>
    <hyperlink ref="M238" r:id="rId298" display="https://drive.google.com/file/d/1dtg-I8H5wLvKYf5UbcG1XbXK_u1sFy6Q/view?usp=sharing"/>
    <hyperlink ref="H239" r:id="rId299" display="Dibujo de un ángulo (No hay que poner las letras). Que el ángulo esté coloreado. Los lados y el punto de color negro.&#10;Ejemplo: https://gyazo.com/fac4b23f3154415b5eccd1198cb9eea0"/>
    <hyperlink ref="M239" r:id="rId300" display="https://drive.google.com/file/d/1wisjdG8PT9yF9e4t2W_4n3fl3Sns4pAJ/view?usp=sharing"/>
    <hyperlink ref="M240" r:id="rId301" display="https://drive.google.com/file/d/18wfnMq5ANvbOCA6R0GfXP9ZI6Wfjjrw4/view?usp=sharing"/>
    <hyperlink ref="H241" r:id="rId302" display="Ángulos consecutivos: azul y amarillo&#10;&#10;https://drive.google.com/file/d/1jv7BY0qkT1YzoG_UvHU07IDqvcnBZ_QG/view?usp=sharing"/>
    <hyperlink ref="M241" r:id="rId303" display="https://drive.google.com/file/d/1pnztg0tMf42Ep857auF4SJFLK18Cjw8u/view?usp=sharing"/>
    <hyperlink ref="M242" r:id="rId304" display="https://drive.google.com/file/d/19UUAta-9XxKQmAgqQ5a9sisnmQjIjRcz/view?usp=sharing"/>
    <hyperlink ref="M243" r:id="rId305" display="https://drive.google.com/file/d/1NJrSyKk2MgCTvwOlmNinfM6-hNCCbLu2/view?usp=sharing"/>
    <hyperlink ref="M244" r:id="rId306" display="https://drive.google.com/file/d/1tDJdcVdScPjCrDP2iAj1bfcWXW7qWF_0/view?usp=sharing"/>
    <hyperlink ref="M245" r:id="rId307" display="https://drive.google.com/file/d/1ABVkk8ryXLB4OvpXUCCn_Z6OwQ9ha5yh/view?usp=sharing"/>
    <hyperlink ref="M246" r:id="rId308" display="https://drive.google.com/file/d/1SUAu9VzgdAs4TyQ_ycXZDoF3WYGflfG5/view?usp=sharing"/>
    <hyperlink ref="M247" r:id="rId309" display="https://drive.google.com/file/d/1kJjZEHGpspGccgO9iN8yzxWHpA2hAfjZ/view?usp=sharing"/>
    <hyperlink ref="M248" r:id="rId310" display="https://drive.google.com/file/d/1hCF7ulg6T3LIJOrTN20IDt7_8MRpEbTe/view?usp=sharing"/>
    <hyperlink ref="M249" r:id="rId311" display="https://drive.google.com/file/d/1xjHFg9WxCVKrh53wG-gvVuJSmE7i8vvN/view?usp=sharing"/>
    <hyperlink ref="M250" r:id="rId312" display="https://drive.google.com/file/d/16iISbPYZBOSXCM9u0BVQsSq6lXcI3ZJj/view?usp=sharing"/>
    <hyperlink ref="M251" r:id="rId313" display="https://drive.google.com/file/d/1CjRY1Y8It24G8lOr1MPJOIVumbWKupy9/view?usp=sharing"/>
    <hyperlink ref="M252" r:id="rId314" display="https://drive.google.com/file/d/1Oew7la8OiSAmSREOo3qgOQdJ56Ku26ax/view?usp=sharing"/>
    <hyperlink ref="L253" r:id="rId315" display="Mismo tamaño y proporciones en el tamaño de los lienzos, para que no aparezcan descompensados:&#10;&#10;https://drive.google.com/file/d/15dxSpuCLv3Zo1wj-KlvbRVbirryPD9B-/view?usp=sharing"/>
    <hyperlink ref="M253" r:id="rId316" display="https://drive.google.com/file/d/1n_Yl8hL0Zd54EfQTT5qtZFqP41rMZsOa/view?usp=sharing"/>
    <hyperlink ref="M254" r:id="rId317" display="https://drive.google.com/file/d/1r-mb-ARyg0_KItoI981E3Q5lV1zu8N-x/view?usp=sharing"/>
    <hyperlink ref="M255" r:id="rId318" display="https://drive.google.com/file/d/1qVdtwOIUmJvcnd-SgQDSo5tMJtJPVlSS/view?usp=sharing"/>
    <hyperlink ref="M256" r:id="rId319" display="https://drive.google.com/file/d/1SXLJk7Bnbr7Cdcqk69mkdc4OpT52Oikf/view?usp=sharing"/>
    <hyperlink ref="M257" r:id="rId320" display="https://drive.google.com/file/d/1AMWQVgayyT4YiGqkcKwEhColTQEtUMCT/view?usp=sharing"/>
    <hyperlink ref="M258" r:id="rId321" display="https://drive.google.com/file/d/1rsK1aqYR0kF463GiCXXPbs5FU2hTquBF/view?usp=sharing"/>
    <hyperlink ref="M259" r:id="rId322" display="https://drive.google.com/file/d/1dfaaSgfp3A3QTWNZslHVEvpejnSYjF4f/view?usp=sharing"/>
    <hyperlink ref="M260" r:id="rId323" display="https://drive.google.com/file/d/1INSexWl1YK0hySfW8FwoI2Fbioj1qTrj/view?usp=sharing"/>
    <hyperlink ref="M261" r:id="rId324" display="https://drive.google.com/file/d/1c4DD5pAiRWIN_T59srxRIvlBP44HpULK/view?usp=sharing"/>
    <hyperlink ref="M262" r:id="rId325" display="https://drive.google.com/file/d/1rfr9Z7cqkxYMhdGp7Pf-sRo76OMDwNw0/view?usp=sharing"/>
    <hyperlink ref="M263" r:id="rId326" display="https://drive.google.com/file/d/1YCN6_5KcmJUFxB2-MX94sTKvXzD6_QAC/view?usp=sharing"/>
    <hyperlink ref="M264" r:id="rId327" display="https://drive.google.com/file/d/1oT3bG7fNPyjyVRi1T737xT7hfc73jTRE/view?usp=sharing"/>
    <hyperlink ref="M265" r:id="rId328" display="https://drive.google.com/file/d/1eAHuZwK-yriXSAJMdNFrBRQhuty2UAvo/view?usp=sharing"/>
    <hyperlink ref="M266" r:id="rId329" display="https://drive.google.com/file/d/1fhm37232xyHrvJI4ntwaGT0IfgmseEw8/view?usp=sharing"/>
    <hyperlink ref="H267" r:id="rId330" display="Mediatriz correcta.&#10;&#10;4 imágenes, una es una mediatriz correcta y las otras 3 no.&#10;https://drive.google.com/file/d/1i8E2nbGxPPu2rvJkotfc4YyWaH5hahOB/view?usp=sharing"/>
    <hyperlink ref="M267" r:id="rId331" display="https://drive.google.com/file/d/1ucfCKOLVnQBQt9OpG-3mvniBejRZG4aW/view?usp=sharing"/>
    <hyperlink ref="M268" r:id="rId332" display="https://drive.google.com/file/d/17Xp1soOiG6ODCHsU_Thy0LdUIXJbViy-/view?usp=sharing"/>
    <hyperlink ref="M269" r:id="rId333" display="https://drive.google.com/file/d/1pkZ3pciumGGj9buruv4vqjjpNf2wpGXy/view?usp=sharing"/>
    <hyperlink ref="M270" r:id="rId334" display="https://drive.google.com/file/d/1ZlrESJw29pzmM-I4DIw6z87RoZJTRSS6/view?usp=sharing"/>
    <hyperlink ref="M271" r:id="rId335" display="https://drive.google.com/file/d/1aeRKiaFfepHzbe1QBK8xFk0d-IFXv9Mn/view?usp=sharing"/>
    <hyperlink ref="M272" r:id="rId336" display="https://drive.google.com/file/d/1dT_KT9cIL4RI0inX1Z-m7QQCgj2pxtFG/view?usp=sharing"/>
    <hyperlink ref="M273" r:id="rId337" display="https://drive.google.com/file/d/1TWtrZgqH0KIXJgB_PstO7fa1AcQlj670/view?usp=sharing"/>
    <hyperlink ref="H274" r:id="rId338" display="1 imagen con 4 heptágonos. El tamaño tiene que ser pequeño, va en el TE.&#10;1. Se marcan con un punto los 7 vértices&#10;2. Misma imagen del heptágono.&#10;3. Se trazan las 4 diagonales desde un vértice. https://gyazo.com/2d2a97929616415fa1f7611043551986 &#10;4. Se marcan los 7 ángulos interiores."/>
    <hyperlink ref="M274" r:id="rId339" display="https://drive.google.com/file/d/15suXd4e6FSs1DkmMsxTQKgsLOMLvkM70/view?usp=share_link"/>
    <hyperlink ref="H275" r:id="rId340" display="1 imagen con 4 octógonos. El tamaño tiene que ser pequeño, va en el TE.&#10;1. Se marcan con un punto los 8 vértices&#10;2. Misma imagen del octógono.&#10;3. Se trazan las 5 diagonales desde un vértice. https://gyazo.com/fd345595d730fb5cafc263c40b67972f &#10;4. Se marcan los 8 ángulos interiores."/>
    <hyperlink ref="M275" r:id="rId341" display="https://drive.google.com/file/d/1ncWZkAJhcA-eUXBPYxcf4saYwAnXO-D0/view?usp=share_link"/>
    <hyperlink ref="H276" r:id="rId342" display="1 imagen con 4 pentágonos. El tamaño tiene que ser pequeño, va en el TE.&#10;1. Se marcan con un punto los 5 vértices&#10;2. Misma imagen del pentágono.&#10;3. Se trazan las 2 diagonales desde un vértice. https://gyazo.com/e162002ad72b856f9049be7cd0f6618c &#10;4. Se marcan los 5 ángulos interiores."/>
    <hyperlink ref="M276" r:id="rId343" display="https://drive.google.com/file/d/1ywSECbu4dX2mSnkLxIcHPcpPx4roxxBJ/view?usp=share_link"/>
    <hyperlink ref="M277" r:id="rId344" display="https://drive.google.com/file/d/1CqAMBNZ9LS0pew3iZhMDJm8DAH1qZJ97/view?usp=sharing"/>
    <hyperlink ref="M278" r:id="rId345" display="https://drive.google.com/file/d/14W7hVF5pEMetT-_HkHeYpyjB6yHLFO4D/view?usp=sharing"/>
    <hyperlink ref="M279" r:id="rId346" display="https://drive.google.com/file/d/1SH5fQ0bsSu61-dNnpsGOhkCqpVlNJV9S/view?usp=sharing"/>
    <hyperlink ref="M280" r:id="rId347" display="https://drive.google.com/file/d/1BC_vqK5Q3NoVSNcfwVOe7cgUBoLFXYAa/view?usp=sharing"/>
    <hyperlink ref="M281" r:id="rId348" display="https://drive.google.com/file/d/1zvOhSA_5Y2vLs9bqyUZbCwcfjqMZmzOv/view?usp=sharing"/>
    <hyperlink ref="M282" r:id="rId349" display="https://drive.google.com/file/d/1HEj9bGsx6CXUAGDKwUBvhfgERxka7Jzl/view?usp=sharing"/>
    <hyperlink ref="H283" r:id="rId350" display="Polígono convexo rosa.&#10;&#10;Colores variados. La imagen es una referencia, pero se pueden hacer las figuras con las formas que se quieran mientras se respete la concavidad/convexidad.&#10;https://drive.google.com/file/d/1u-6FEzWKzH4-HIhUBe95KM8PuSqg_ZGm/view?usp=sharing&#10;No se colorean los ángulos."/>
    <hyperlink ref="M283" r:id="rId351" display="https://drive.google.com/file/d/1OyQiZbXyBgNdjQAr2rR4iIXplJX_TXfn/view?usp=sharing"/>
    <hyperlink ref="M284" r:id="rId352" display="https://drive.google.com/file/d/1spiyfs5f6Ufl9UQgUxM_W93HRD2LTOfj/view?usp=sharing"/>
    <hyperlink ref="M285" r:id="rId353" display="https://drive.google.com/file/d/1IT-1bLeu23xK_U8cpr21PepraRKn3g96/view?usp=sharing"/>
    <hyperlink ref="M286" r:id="rId354" display="https://drive.google.com/file/d/19WUgOA4XqnMk3UWvlmsmiGylkqC6WB6M/view?usp=sharing"/>
    <hyperlink ref="M287" r:id="rId355" display="https://drive.google.com/file/d/1tdHKLqDA4gx6rRH1cZPi3V1ce5gnekpn/view?usp=sharing"/>
    <hyperlink ref="M288" r:id="rId356" display="https://drive.google.com/file/d/1oZ7DeiKnMx4ysleIS1Sq8bj5TrDsabhP/view?usp=sharing"/>
    <hyperlink ref="M289" r:id="rId357" display="https://drive.google.com/file/d/1AqoQ5SikKqGnfA0BhEnnLtNij0ey3Y8s/view?usp=sharing"/>
    <hyperlink ref="M290" r:id="rId358" display="https://drive.google.com/file/d/1yrY1oPV4qUKz3-KO2tmlUzcm7wKMRqQs/view?usp=sharing"/>
    <hyperlink ref="M291" r:id="rId359" display="https://drive.google.com/file/d/1HA27-Hn3SHJRaV2qwhkmC2BF4Zo_BNXt/view?usp=sharing"/>
    <hyperlink ref="M292" r:id="rId360" display="https://drive.google.com/file/d/1Xcl6H9mkmhflTr2C3dzR64IeXfpEefL1/view?usp=sharing"/>
    <hyperlink ref="H293" r:id="rId361" display="Tres circunceferencias con estos elementos dibujados:&#10;https://drive.google.com/file/d/1OxPariQIKTUvE94QHK_zSnza8mNK8Ji4/view?usp=sharing&#10;&#10;Circunferencia con:&#10;Radio&#10;Diámetro&#10;Sector Circular"/>
    <hyperlink ref="M293" r:id="rId362" display="https://drive.google.com/file/d/1XU1Ykco5Wbx_gh6E0BPA8pfLEfUe-LN2/view?usp=share_link"/>
    <hyperlink ref="M294" r:id="rId363" display="https://drive.google.com/file/d/1o6WvRlqnKHXJz1KXVBy8Odh72Se63mm8/view?usp=share_link"/>
    <hyperlink ref="M295" r:id="rId364" display="https://drive.google.com/file/d/12YyXiAq6hpUF9j2-GJhBccrlgXvGtfXe/view?usp=share_link"/>
    <hyperlink ref="H296" r:id="rId365" display="Una circunferencia con: centro, radio, diámetro, cuerda, arco, tangente y sector circular. Si es mucha información, que en la misma imagen haya dos circunferencias y entre ellas se repartan la información. Si tienen que ser 3, sin problema.&#10;Hay que escribir el nombre de cada elemento en su lugar. &#10;https://gyazo.com/53398ba9e7240e12580d084aedff508f "/>
    <hyperlink ref="L296" r:id="rId366" display="Tienes que crear un lienzo con bastante anchura, como el M5-G-9a evocar, sin márgenes superiores o inferiores y los nombres de cada parte de la circunferencia fuera ligado a una raya y en color negro. https://gyazo.com/37ec853688abd81e0203249b3e0c606e "/>
    <hyperlink ref="M296" r:id="rId367" display="https://drive.google.com/file/d/1OwfMW_idSGul2sTnrU5ArySkB0n5T1Eo/view?usp=sharing"/>
    <hyperlink ref="M297" r:id="rId368" display="https://drive.google.com/file/d/1ubR1-CzqaTIIYeUicLyMed1xBqU4K1M_/view?usp=share_link"/>
    <hyperlink ref="M298" r:id="rId369" display="https://drive.google.com/file/d/1mzBuu8DABJa6W2jLImsWzW15YboeelUZ/view?usp=sharing"/>
    <hyperlink ref="M299" r:id="rId370" display="https://drive.google.com/file/d/1mLXC5mbNZ9PWPFUHe72gA0Aov8Acnx1U/view?usp=sharing"/>
    <hyperlink ref="M300" r:id="rId371" display="https://drive.google.com/file/d/1SR2tZBpB-CoZ2qldobN8qkQox7W4vfZo/view?usp=sharing"/>
    <hyperlink ref="M301" r:id="rId372" display="https://drive.google.com/file/d/1DLXPwwiqJna7Cf6pUpZdzoYgkXk40K6l/view?usp=sharing"/>
    <hyperlink ref="M302" r:id="rId373" display="https://drive.google.com/file/d/1QK4-OWMWtR_DC4s3V6Q5G_-TXr68isb9/view?usp=sharing"/>
    <hyperlink ref="M303" r:id="rId374" display="https://drive.google.com/file/d/1_l2mZgNnCDn8tbHaGeDoHCvqLdN338qC/view?usp=sharing"/>
    <hyperlink ref="M304" r:id="rId375" display="https://drive.google.com/file/d/1-SY02UhkI8tiklwEDoq_TLLL025OZ1s2/view?usp=sharing"/>
    <hyperlink ref="M305" r:id="rId376" display="https://drive.google.com/file/d/1u8TsJkDGMxg5S1ptSzHsHCNAzPwNJjAj/view?usp=sharing"/>
    <hyperlink ref="M306" r:id="rId377" display="https://drive.google.com/file/d/1hfMz5lndX-72m9qgeLCGfOSIfGNTt3Y5/view?usp=sharing"/>
    <hyperlink ref="M307" r:id="rId378" display="https://drive.google.com/file/d/1yOO6neEN4TUSsZoGn-TdjJtzkjmRLTM4/view?usp=sharing"/>
    <hyperlink ref="M308" r:id="rId379" display="https://drive.google.com/file/d/1H71iV9nBRJdKXhwqpmNuixQDfxhTaH5Q/view?usp=sharing"/>
    <hyperlink ref="M309" r:id="rId380" display="https://drive.google.com/file/d/10AMGL_5LnVdvkT6RMbn68leG5IZFqxoD/view?usp=sharing"/>
    <hyperlink ref="M310" r:id="rId381" display="https://drive.google.com/file/d/1Ekqxtp54Hy8CEbfvrcsw-Pn1rstMFlyT/view?usp=sharing"/>
    <hyperlink ref="M311" r:id="rId382" display="https://drive.google.com/file/d/1UgAo3kOavCYqlP2kZQhyTBZHikEW6vRN/view?usp=share_link"/>
    <hyperlink ref="M312" r:id="rId383" display="https://drive.google.com/file/d/1kfVhxGbKbR-OfJXwtdPBugMOMRZoHPLp/view?usp=sharing"/>
    <hyperlink ref="M313" r:id="rId384" display="https://drive.google.com/file/d/1wuUDfDytAlHyV71-dUcANIaAmVYhUP1M/view?usp=share_link"/>
    <hyperlink ref="M314" r:id="rId385" display="https://drive.google.com/file/d/1tQZJCVUnu5VHzXmz4PU8Y70d86tzTzTv/view?usp=sharing"/>
    <hyperlink ref="M315" r:id="rId386" display="https://drive.google.com/file/d/1RTZ6VUGakZZjN8pwjQl7VFmNlU3f_6nl/view?usp=share_link"/>
    <hyperlink ref="M316" r:id="rId387" display="https://drive.google.com/file/d/1CggUvgF9GMiSaG-ULMjmNft55qvKgBWE/view?usp=sharing"/>
    <hyperlink ref="M317" r:id="rId388" display="https://drive.google.com/file/d/1bC2HNmkhjkb7GOfksGRXF52ZKUfOnaoE/view?usp=sharing"/>
    <hyperlink ref="M318" r:id="rId389" display="https://drive.google.com/file/d/1hVx03agmGs_WWH4dEE2aj-CyuWeMG6TJ/view?usp=sharing"/>
    <hyperlink ref="M319" r:id="rId390" display="https://drive.google.com/file/d/1AWkcf2W2bBiazDhvdFogcUJpa2h_HJpY/view?usp=sharing"/>
    <hyperlink ref="M320" r:id="rId391" display="https://drive.google.com/file/d/1jb14w0_Pp115TaVmYEpHjMT3R_ckihJj/view?usp=sharing"/>
    <hyperlink ref="M321" r:id="rId392" display="https://drive.google.com/file/d/1x2XjJRtc8n5ZfMuoCysZoEiZ7ri-F8zw/view?usp=sharing"/>
    <hyperlink ref="M322" r:id="rId393" display="https://drive.google.com/file/d/1nGVEWo_IGhbH_IkAzqyJPDgQMpAvwcBl/view?usp=sharing"/>
    <hyperlink ref="M323" r:id="rId394" display="https://drive.google.com/file/d/1Ibe1-ukqvC4CHBv-v4G1cBFsvhcSCjm0/view?usp=sharing"/>
    <hyperlink ref="M324" r:id="rId395" display="https://drive.google.com/file/d/1edhHI-upEpeyMpD9LZhf7bvGKjXw9r24/view?usp=sharing"/>
    <hyperlink ref="M325" r:id="rId396" display="https://drive.google.com/file/d/1GwjTWDRaBhLchPSTAB3SiKSDp1YPBjY4/view?usp=sharing"/>
    <hyperlink ref="M326" r:id="rId397" display="https://drive.google.com/file/d/1UHrPPR0f6hrLwXvjYWMoaNVKC69GJEgS/view?usp=sharing"/>
    <hyperlink ref="M327" r:id="rId398" display="https://drive.google.com/file/d/1XfWusissJ485MP6pb2lLN7GPYTX1HXFh/view?usp=sharing"/>
    <hyperlink ref="M328" r:id="rId399" display="https://drive.google.com/file/d/1ZlO_sTY1Q8pHSaWBgOkL0nAl8s8vqOX5/view?usp=sharing"/>
    <hyperlink ref="M329" r:id="rId400" display="https://drive.google.com/file/d/1giYqD_ulsTB0I1HQF4D7evGDuE8Yqwu4/view?usp=sharing"/>
    <hyperlink ref="M330" r:id="rId401" display="https://drive.google.com/file/d/1HYo4tU37u0zzRmVnk9r7Or3dTFeQ793S/view?usp=sharing"/>
    <hyperlink ref="M331" r:id="rId402" display="https://drive.google.com/file/d/1gT82BECaqY2bxSpEtKyKLoLR88r9kngo/view?usp=sharing"/>
    <hyperlink ref="H332" r:id="rId403" display="cono tráfico&#10;&#10;Reutilizar de: https://drive.google.com/drive/folders/1_80svbGuQhY035cGgZRom3Lc3XPIcsk-"/>
    <hyperlink ref="M332" r:id="rId404" display="https://drive.google.com/file/d/1NtmOyiua_Y3AweDHBRsFDEoxzUacUnRg/view?usp=sharing"/>
    <hyperlink ref="M333" r:id="rId405" display="https://drive.google.com/file/d/1n62D3Hm3fvHetP8DbRWgunUlfvvhtAHP/view?usp=sharing"/>
    <hyperlink ref="M334" r:id="rId406" display="https://drive.google.com/file/d/1F6Re_XK0gTIqpih5-eybwEhhDhUCWM3o/view?usp=sharing"/>
    <hyperlink ref="M335" r:id="rId407" display="https://drive.google.com/file/d/1K_xaf2kFNzQjLE23cTgwRd5ehbwHSwc_/view?usp=sharing"/>
    <hyperlink ref="M336" r:id="rId408" display="https://drive.google.com/file/d/1rTY7dtsnb7CvVRd_j6aoo7fqF78f2KZK/view?usp=sharing"/>
    <hyperlink ref="M337" r:id="rId409" display="https://drive.google.com/file/d/1Cfq9xFL3tLlBPMUXoGrF-G-moMbadHd5/view?usp=sharing"/>
    <hyperlink ref="H338" r:id="rId410" display="Cono con flechas que señalan:&#10;-cúspide&#10;-superficie curva&#10;-base&#10;&#10;https://gyazo.com/d5f3e1b821bc487fa7951709fc7a2771 "/>
    <hyperlink ref="L338" r:id="rId411" display="Dar bastante margen a los lados. https://gyazo.com/096c1b149d10af2057f834a7272a30d2 &#10;---------------&#10;&#10;El cilindro solo tenía que tener una línea a una de las bases, no a las 2 ;)"/>
    <hyperlink ref="M338" r:id="rId412" display="https://drive.google.com/file/d/1rAUBQ0AJqab8pZbWGktnlvrwQRHjD4KA/view?usp=sharing"/>
    <hyperlink ref="M339" r:id="rId413" display="https://drive.google.com/file/d/12mmyGwtWdhU2KqWU0qMQUVTGkw8F3YXI/view?usp=sharing"/>
    <hyperlink ref="M340" r:id="rId414" display="https://drive.google.com/file/d/1tW4Ar3_YhjGzYPlTh_6_3yCUOvEvI8YK/view?usp=sharing"/>
    <hyperlink ref="M341" r:id="rId415" display="https://drive.google.com/file/d/1-ZjwJVfRLLJjSGIcHxGUd3oOVupRh5OG/view?usp=sharing"/>
    <hyperlink ref="M342" r:id="rId416" display="https://drive.google.com/file/d/1QbK47vIO95mVfuF7LZFLyDAK58luJwso/view?usp=sharing"/>
    <hyperlink ref="M343" r:id="rId417" display="https://drive.google.com/file/d/1Rw7RSkle_kL3hm2ixnMjj6NeIrHOtaQw/view?usp=sharing"/>
    <hyperlink ref="H344" r:id="rId418" display="Dibujar una hortensia y añadir a la derecha una línea con flechas que refiera a la altura del arbusto para poner después la medida.&#10;https://drive.google.com/file/d/1NOC9BtYaFqQxcV6Z_0t0bUp3hCXPKJfQ/view?usp=sharing"/>
    <hyperlink ref="M344" r:id="rId419" display="https://drive.google.com/drive/folders/1hQllQ-u7JMJtkKJ64iOR9uaDoDmXkH0s?usp=sharing"/>
    <hyperlink ref="M345" r:id="rId420" display="https://drive.google.com/file/d/1-kStvFLZZQtINuc_kAXeAK0w6zuGRSfk/view?usp=sharing"/>
    <hyperlink ref="M346" r:id="rId421" display="https://drive.google.com/file/d/16AJtc9mD5KQ8z90Cv4asy1loDb8zd-Tz/view?usp=sharing"/>
    <hyperlink ref="M347" r:id="rId422" display="https://drive.google.com/file/d/1mmMbjswa84jOJpFYMJE18kjIFMndN7vT/view?usp=sharing"/>
    <hyperlink ref="M348" r:id="rId423" display="https://drive.google.com/file/d/1KSdgHYpmshLMxBgPYpRt8v1NrYqRAM3H/view?usp=sharing"/>
    <hyperlink ref="M349" r:id="rId424" display="https://drive.google.com/file/d/1E1fLp-ncQYtTwrlJOc7qObIgSDVRMGp4/view?usp=sharing"/>
    <hyperlink ref="M350" r:id="rId425" display="https://drive.google.com/file/d/1Lxtt00X4n576lPrRt-MxBM8cdxJJjqWq/view?usp=sharing"/>
    <hyperlink ref="M351" r:id="rId426" display="https://drive.google.com/file/d/1fQu_QP41GK2UntxE02HfN2SM25i-57z9/view?usp=sharing"/>
    <hyperlink ref="M352" r:id="rId427" display="https://drive.google.com/file/d/14Kox7bHYMKE2qUNAhq7PYk4MBJjTw1Ge/view?usp=sharing"/>
    <hyperlink ref="M353" r:id="rId428" display="https://drive.google.com/file/d/1BEvvnprPolyksB5ne6jhFwETlosUoKJw/view?usp=sharing"/>
    <hyperlink ref="M354" r:id="rId429" display="https://drive.google.com/file/d/1ssbFvvX5_wXzmWNmjDyPThuHJLxUI5dR/view?usp=sharing"/>
    <hyperlink ref="M355" r:id="rId430" display="https://drive.google.com/file/d/1VkMSjy5NhcK3pDXf_Uls-qNJ0Vof2d21/view?usp=sharing"/>
    <hyperlink ref="M356" r:id="rId431" display="https://drive.google.com/file/d/1vFzyWtbwtua_i614XmVN2ebYWCg2X_VL/view?usp=sharing"/>
    <hyperlink ref="M357" r:id="rId432" display="https://drive.google.com/file/d/1FepPklkED1fs1I_SvbjpOBUvSnnxZYTQ/view?usp=sharing"/>
    <hyperlink ref="M358" r:id="rId433" display="https://drive.google.com/file/d/1gWdX4_NsbsDv_53vVxZ1KxvreEMKnSEe/view?usp=sharing"/>
    <hyperlink ref="M359" r:id="rId434" display="https://drive.google.com/file/d/1igJSnnlYb2JdeqjVZrSZQu14uzhzhAcz/view?usp=sharing"/>
    <hyperlink ref="M360" r:id="rId435" display="https://drive.google.com/file/d/1LbWEihGkmMuJEmZlK1ABsTAq-TIP2tSR/view?usp=sharing"/>
    <hyperlink ref="M361" r:id="rId436" display="https://drive.google.com/file/d/1Jg1ZbtWSoPyPhlXCMhygcJI5-8gNacY7/view?usp=sharing"/>
    <hyperlink ref="M362" r:id="rId437" display="https://drive.google.com/file/d/1wbmNHUcCkNKJjX0MBhPJHKEWAb5WQCFm/view?usp=sharing"/>
    <hyperlink ref="M363" r:id="rId438" display="https://drive.google.com/file/d/1Q71TTsNjC49aShBPCO6ea4u9tGHvsRIx/view?usp=sharing"/>
    <hyperlink ref="M364" r:id="rId439" display="https://drive.google.com/file/d/1N4uB0CO6Pm97y1B04lAEu49wlP-wDFpO/view?usp=sharing"/>
    <hyperlink ref="M365" r:id="rId440" display="https://drive.google.com/file/d/1d-FHxDi7FJv0dhkfXOt0qA0bwiJGKdL0/view?usp=sharing"/>
    <hyperlink ref="M366" r:id="rId441" display="https://drive.google.com/file/d/1Vfpg3vsRnG0l7VLYCq3dILz5-ESV0ipq/view?usp=sharing"/>
    <hyperlink ref="M367" r:id="rId442" display="https://drive.google.com/file/d/1jca3S40rcT1kMiCIzmDNOP2Zwp4LiBfs/view?usp=sharing"/>
    <hyperlink ref="M368" r:id="rId443" display="https://drive.google.com/file/d/1YHd1fzUMBHtVSZx-xJVI6aa38WluQgAq/view?usp=sharing"/>
    <hyperlink ref="M369" r:id="rId444" display="https://drive.google.com/file/d/1HTO7cydMtSlTVXX3V8knv96k2Mp1O7OH/view?usp=sharing"/>
    <hyperlink ref="M370" r:id="rId445" display="https://drive.google.com/file/d/1p4N0AdXhsmETceDtQPMYYcLCutfkjZ0v/view?usp=sharing"/>
    <hyperlink ref="M371" r:id="rId446" display="https://drive.google.com/file/d/1KzRWaJ-NsZZZpbvOvhehqyf_NgZMg1wM/view?usp=sharing"/>
    <hyperlink ref="H372" r:id="rId447" display="Ángulo de 120°&#10;&#10;(ejemplo de los 5 primeros ángulos)&#10;https://gyazo.com/25d652d16d1b095ee6a4f89075134b34 "/>
    <hyperlink ref="M372" r:id="rId448" display="https://drive.google.com/file/d/1E8oDn8oDlYFE3XGOoxoJRvAUnkX5gPG_/view?usp=sharing"/>
    <hyperlink ref="M373" r:id="rId449" display="https://drive.google.com/file/d/1TXbmC1wmQvl45V0WVYMv-ZyQfJ_S0tZa/view?usp=sharing"/>
    <hyperlink ref="M374" r:id="rId450" display="https://drive.google.com/file/d/1VKed8yW0qRR7ERh_vVIFzNf_w4j_AjRk/view?usp=sharing"/>
    <hyperlink ref="M375" r:id="rId451" display="https://drive.google.com/file/d/1BSqUqNtLKGzg7dYRQAeje8s8ITumsRVN/view?usp=sharing"/>
    <hyperlink ref="M376" r:id="rId452" display="https://drive.google.com/file/d/1uJ9TAtC07O6uwRJpK93-ddE_eg1l1e3z/view?usp=sharing"/>
    <hyperlink ref="M377" r:id="rId453" display="https://drive.google.com/file/d/1AaMMPpgw0HQRxmjK3zed2VbvsSJdFqeB/view?usp=sharing"/>
    <hyperlink ref="M378" r:id="rId454" display="https://drive.google.com/file/d/1GRvcX55ypPnmG3kng81zvmwoXiNivycG/view?usp=sharing"/>
    <hyperlink ref="M379" r:id="rId455" display="https://drive.google.com/file/d/1K31wgyUnQhR04C7EvWTJs2u47BAHo7GP/view?usp=sharing"/>
    <hyperlink ref="M380" r:id="rId456" display="https://drive.google.com/file/d/19kkegMMaAPARpnXvKVh_Ols3_aStmH7I/view?usp=sharing"/>
    <hyperlink ref="M381" r:id="rId457" display="https://drive.google.com/file/d/1jXrwwK0RvoVzu4l6_o7UJ0BzVEyyoX2v/view?usp=sharing"/>
    <hyperlink ref="M382" r:id="rId458" display="https://drive.google.com/file/d/1YVzvNc22b3AWI940lfbCgzjb6KQZVE9A/view?usp=sharing"/>
    <hyperlink ref="M383" r:id="rId459" display="https://drive.google.com/file/d/1ruErykmjxhBQgpr7u5XCaUrzcHC0a9_z/view?usp=sharing"/>
    <hyperlink ref="M384" r:id="rId460" display="https://drive.google.com/file/d/15LUPwXQ_IGjWmYmm-fjvJH1uKXIokEl3/view?usp=sharing"/>
    <hyperlink ref="M385" r:id="rId461" display="https://drive.google.com/file/d/123iaLwU8uoTivJj9WBeT4jp7vzcs_MTY/view?usp=sharing"/>
    <hyperlink ref="M386" r:id="rId462" display="https://drive.google.com/file/d/1gIIYgXRrtuvoXv79vnX29xHx-QLEgUYZ/view?usp=sharing"/>
    <hyperlink ref="M387" r:id="rId463" display="https://drive.google.com/file/d/1WN8b3dlzpoye56m-eTo3FG7im1Mwm8rJ/view?usp=sharing"/>
    <hyperlink ref="M388" r:id="rId464" display="https://drive.google.com/file/d/1UXKYPRaLXK2PX6k2fwL7Z_LG-9zxTGxH/view?usp=sharing"/>
    <hyperlink ref="M389" r:id="rId465" display="https://drive.google.com/file/d/197T7-WPed9FbKK11qfbCkMgHYtvFmFpK/view?usp=sharing"/>
    <hyperlink ref="M390" r:id="rId466" display="https://drive.google.com/file/d/1_oIW4vCww0IKhGMVTNh8LISkzsLxEDyE/view?usp=sharing"/>
    <hyperlink ref="M391" r:id="rId467" display="https://drive.google.com/file/d/1lBEbHGO9uhyQB-iRaM65gicws1UKNihe/view?usp=sharing"/>
    <hyperlink ref="M392" r:id="rId468" display="https://drive.google.com/file/d/1_VZm2UW8wT8bf6Q8Zo42t8O5lktR_4G5/view?usp=sharing"/>
    <hyperlink ref="H393" r:id="rId469" display="Como las de conversión de unidades (mismos símbolos, colores...) pero estos datos: https://drive.google.com/file/d/145qk7JNUHxCvSX5g1lN7YMzFIZK1DFLW/view?usp=sharing"/>
    <hyperlink ref="M393" r:id="rId470" display="https://drive.google.com/file/d/1oVx0Zr-BKLMg5K_yAek_z1PuoXBYScwG/view?usp=sharing"/>
    <hyperlink ref="H394" r:id="rId471" display="En estas pelotas tiene que entrar la forma extendida del nombre. No vamos con siglas. https://gyazo.com/9f71872e7681d2bbadd10966cef86a2e  "/>
    <hyperlink ref="M394" r:id="rId472" display="https://drive.google.com/file/d/1CiYwJpe2JEFf18pr4kM9nBK0bBU48Lnh/view?usp=share_link"/>
    <hyperlink ref="H395" r:id="rId473" display="Como esta imagen, pero sin números. Solamente la línea negra y las divisiones negras, todo lo demás fuera. Deja solo 8 de las divisiones horizontales. https://drive.google.com/file/d/1vHM6FXrwg_olPHgqPQ69FvDcDuxmFv4m/view?usp=sharing"/>
    <hyperlink ref="M395" r:id="rId474" display="https://drive.google.com/file/d/147nbOsX7NwBGeyyQVIljqaX-x1OX1cPH/view?usp=sharing"/>
    <hyperlink ref="M396" r:id="rId475" display="https://drive.google.com/file/d/1x1AZmYbVQfjUuSOGmvCTxc_4WYDmTRU-/view?usp=sharing"/>
    <hyperlink ref="M397" r:id="rId476" display="https://drive.google.com/file/d/1bAPN7gPmq3mSPG7AOH7QvMqnaxDNEzr_/view?usp=sharing"/>
    <hyperlink ref="M398" r:id="rId477" display="https://drive.google.com/file/d/17P4sOUAu6jdv7EHuERy2XZD1jQVFZK7l/view?usp=sharing"/>
    <hyperlink ref="H399" r:id="rId478" display="Un rectángulo horizontal dividido en 5 partes y tiene coloreadas 2 de sus partes (consecutivas, del mismo color, empezando desde la izquierda).&#10;Dejo pantallazo del libro: https://gyazo.com/62ad30bf149c42a53ba286b2e020e9d6 "/>
    <hyperlink ref="M399" r:id="rId479" display="https://drive.google.com/file/d/1dgExzTEYZodMdQWiQcy05VTFL0cHLGLk/view?usp=sharing"/>
    <hyperlink ref="M400" r:id="rId480" display="https://drive.google.com/file/d/1Pol7WM1wU67ThdONjsm6ro2WqxaAO29v/view?usp=sharing"/>
    <hyperlink ref="H401" r:id="rId481" display="Un rectángulo horizontal dividido en 6 partes y tiene coloreadas 2 de sus partes (consecutivas, del mismo color, empezando desde la izquierda).&#10;Dejo pantallazo del libro: https://gyazo.com/62ad30bf149c42a53ba286b2e020e9d6 "/>
    <hyperlink ref="M401" r:id="rId482" display="https://drive.google.com/file/d/1HS5cw4GDcuk1q2NiNk73EJjlM9vCygEa/view?usp=sharing"/>
    <hyperlink ref="M402" r:id="rId483" display="https://drive.google.com/file/d/13b3SwibiMVOGE_nVs0h5YP2y7-8uCJVK/view?usp=sharing"/>
    <hyperlink ref="H403" r:id="rId484" display="Un rectángulo horizontal dividido en 6 partes y tiene coloreadas 3 de sus partes (consecutivas, del mismo color, empezando desde la izquierda).&#10;Dejo pantallazo del libro: https://gyazo.com/62ad30bf149c42a53ba286b2e020e9d6 "/>
    <hyperlink ref="M403" r:id="rId485" display="https://drive.google.com/file/d/1fc5nEkOOlVfqNCgDDK4Kg1sSGybKbnrT/view?usp=sharing"/>
    <hyperlink ref="M404" r:id="rId486" display="https://drive.google.com/file/d/1tDb8z3T6mATc24o0ZQs01D6iOoS37i1e/view?usp=sharing"/>
    <hyperlink ref="H405" r:id="rId487" display="Un rectángulo horizontal dividido en 5 partes y tiene coloreadas 3 de sus partes (consecutivas, del mismo color, empezando desde la izquierda).&#10;Dejo pantallazo del libro: https://gyazo.com/62ad30bf149c42a53ba286b2e020e9d6 "/>
    <hyperlink ref="M405" r:id="rId488" display="https://drive.google.com/file/d/1sonFhO2Zm6ces5pz8bknHEwCjd_2Is1Z/view?usp=sharing"/>
    <hyperlink ref="M406" r:id="rId489" display="https://drive.google.com/file/d/16wxSyRA1SqbL5EsWRLCLAguHsMTNcd0G/view?usp=sharing"/>
    <hyperlink ref="H407" r:id="rId490" display="un rectángulo horizontal dividido en 3 partes y tiene coloreadas 2 de sus partes (consecutivas, del mismo color, empezando desde la izquierda).&#10;Dejo pantallazo del libro: https://gyazo.com/62ad30bf149c42a53ba286b2e020e9d6 "/>
    <hyperlink ref="M407" r:id="rId491" display="https://drive.google.com/file/d/132sp_Bd55TBdWBl3gX3btFJqLCgYfeg-/view?usp=sharing"/>
    <hyperlink ref="M408" r:id="rId492" display="https://drive.google.com/file/d/1VNoEwnjIZOtv0VPxwAi8U99dwqsRBiKA/view?usp=sharing"/>
    <hyperlink ref="M409" r:id="rId493" display="https://drive.google.com/file/d/1KSwf__mxQRRFakCQY0IMjm-HQ8cp3oqy/view?usp=sharing"/>
    <hyperlink ref="M410" r:id="rId494" display="https://drive.google.com/file/d/1F04N78su4e50jfMv4X4IfaN4JFAFxogT/view?usp=sharing"/>
    <hyperlink ref="M411" r:id="rId495" display="https://drive.google.com/file/d/11Jan4lzlkCU2-h6qq9mQPAcy2DOkofA9/view?usp=sharing"/>
    <hyperlink ref="L412" r:id="rId496" display="Las líneas no cruzan por el centro: https://gyazo.com/2b1f50061aae9d0fc64e392c477b7fa5 &#10;¿Podría ser de otro color los bordes de la pizza? Se me hace raro que estén en azul."/>
    <hyperlink ref="M412" r:id="rId497" display="https://drive.google.com/file/d/1UtOFvJ_bmur1WsmQ5foHZ6B-DXg5-QYG/view?usp=sharing"/>
    <hyperlink ref="M413" r:id="rId498" display="https://drive.google.com/file/d/152lDZ12ZNvFwPwie5E1lfIeAETEtieZz/view?usp=sharing"/>
    <hyperlink ref="M414" r:id="rId499" display="https://drive.google.com/file/d/1uYpRT90WvnDge0F4AUxGIRBOHnE1-Qws/view?usp=sharing"/>
    <hyperlink ref="H415" r:id="rId500" display="El concepto es imitar la fila de los metros, pero cambiando un poco el estilo para que no parezca un plagio:&#10;https://drive.google.com/file/d/1SCh5CfVkZK7_lrueo6t9Lk9yz14aqoEQ/view?usp=sharing"/>
    <hyperlink ref="M415" r:id="rId501" display="https://drive.google.com/file/d/1eSLGCfNTIjBvQi9U6SOhn_kGVuAuUfIt/view?usp=sharing"/>
    <hyperlink ref="M416" r:id="rId502" display="https://drive.google.com/file/d/1gIMdi8nI3yrRphWnxzTmBr6B9aP5qs32/view?usp=sharing"/>
    <hyperlink ref="M417" r:id="rId503" display="https://drive.google.com/file/d/1iM6H7tTLNmjGAAXlx2ExN7mUiIH_piaH/view?usp=sharing"/>
    <hyperlink ref="H418" r:id="rId504" display="El concepto es imitar la fila de los litros, pero cambiando un poco el estilo para que no parezca un plagio:&#10;https://drive.google.com/file/d/1SCh5CfVkZK7_lrueo6t9Lk9yz14aqoEQ/view?usp=sharing"/>
    <hyperlink ref="M418" r:id="rId505" display="https://drive.google.com/file/d/1MAUhCk4ZZvSWjCZp8D0m7hw3R9pm9Tqy/view?usp=sharing"/>
    <hyperlink ref="M419" r:id="rId506" display="https://drive.google.com/file/d/1pTzKoXAX7S2WaYRzmFJsFMFWKvMkWvzh/view?usp=sharing"/>
    <hyperlink ref="M420" r:id="rId507" display="https://drive.google.com/file/d/1ufLqX0jDIVSJIIZ0jQ7ydaWk4MgizdcZ/view?usp=sharing"/>
    <hyperlink ref="H421" r:id="rId508" display="El concepto es imitar la fila de los gramos, pero cambiando un poco el estilo para que no parezca un plagio:&#10;https://drive.google.com/file/d/1SCh5CfVkZK7_lrueo6t9Lk9yz14aqoEQ/view?usp=sharing"/>
    <hyperlink ref="M421" r:id="rId509" display="https://drive.google.com/file/d/1k49g-88oKZZ_3IJjrnrEEZhVgIOnyYMK/view?usp=sharing"/>
    <hyperlink ref="M422" r:id="rId510" display="https://drive.google.com/file/d/1OZdTknh1eS8KfYc-Ec5HEf4SY3cMzbry/view?usp=sharing"/>
    <hyperlink ref="L423" r:id="rId511" display="Me da la sensación de que no está centrado, le echas un vistazo?&#10;https://gyazo.com/4a09cc14118b7d015d67200fa2022f19 "/>
    <hyperlink ref="M423" r:id="rId512" display="https://drive.google.com/file/d/1ky0yIVG5tKQeMolLH78r3j5cCcJL8uRC/view?usp=sharing"/>
    <hyperlink ref="H424" r:id="rId513" display="El concepto es imitar la fila de los metros cuadrados, pero cambiando un poco el estilo para que no parezca un plagio:&#10;https://drive.google.com/file/d/1_-15XB3mF6FIGLhS3-hZak7JfhnQiHGr/view?usp=sharing"/>
    <hyperlink ref="L424" r:id="rId514" display="Quita margen superior e izquierdo.&#10;https://gyazo.com/a418ac55a801ede1fadce95e9496fb79 "/>
    <hyperlink ref="M424" r:id="rId515" display="https://drive.google.com/file/d/10Jn8ewCEWsNFSfHFrQ9me3k3wLjvKMQF/view?usp=sharing"/>
    <hyperlink ref="H425" r:id="rId516" display="El concepto es imitar la fila de los metros cuadrados, pero cambiando un poco el estilo para que no parezca un plagio:&#10;https://drive.google.com/file/d/1_-15XB3mF6FIGLhS3-hZak7JfhnQiHGr/view?usp=sharing&#10;&#10;En vez de saltos de 100, son SALTOS DE 10"/>
    <hyperlink ref="M425" r:id="rId517" display="https://drive.google.com/file/d/1vzcO3iQTYUt9M-1keX0NRxmzuoniPV7C/view?usp=sharing"/>
    <hyperlink ref="H426" r:id="rId518" display="El concepto es imitar la fila de los metros cuadrados, pero cambiando un poco el estilo para que no parezca un plagio:&#10;https://drive.google.com/file/d/1_-15XB3mF6FIGLhS3-hZak7JfhnQiHGr/view?usp=sharing&#10;&#10;En vez de saltos de 100, son SALTOS DE 1000"/>
    <hyperlink ref="M426" r:id="rId519" display="https://drive.google.com/file/d/1WjUtXiT39NiT-a5gEsWSvEXSgqlgPS0T/view?usp=sharing"/>
    <hyperlink ref="L427" r:id="rId520" display="Me da la impresión de que la &quot;a&quot; y su &quot;m2&quot; no están centradas. Las revisas? Además parece que el x 100 o x 10 000 tienen otra tipografía.&#10;https://gyazo.com/a9b3fa3c3db456a3df278c9c21d4e400 "/>
    <hyperlink ref="M427" r:id="rId521" display="https://drive.google.com/file/d/14m16TZGZEnJ1gDiOzX7SVP0G_vLICiZs/view?usp=sharing"/>
    <hyperlink ref="H428" r:id="rId522" display="Hacer la tabla con el estilo de las otras. En vez de hacer dos tablas, que la multiplicación o división de 3600 esté por encima/debajo de las de 60.&#10;https://gyazo.com/ed477e4d06e264e10118147ecec29cfb "/>
    <hyperlink ref="L428" r:id="rId523" display="¿Puedes hacer una prueba en la que las flechas de 3 600 sean de otro color? Quizá el número también y la flecha del 3600 que vaya más al centro para que no se pegue tanto a las de 60: https://gyazo.com/0e5304cf84b98690278f34c535d15ac5 &#10;----------&#10;Dale un poco de margen arriba y abajo porque en el TE se pega al texto. &#10;El texto de &quot;grados, minutos, segundos&quot; que esté en minúsculas mejor.&#10;El último 3600 tiene otra tipografía y deberían tener los dos separados el 3 y el 6: 3 600&#10;https://gyazo.com/9af5ef463d0b38760fa3603160a53919 &#10;El lienzo para el scaff nos sirve, queda mejor ahora: https://gyazo.com/95d93556469eb4d349999d3c6eb4988d"/>
    <hyperlink ref="M428" r:id="rId524" display="https://drive.google.com/file/d/1skOZUrZX4im7dxZOxoQTlH29yDLco9pC/view?usp=sharing"/>
    <hyperlink ref="M429" r:id="rId525" display="https://drive.google.com/file/d/1NdNykHEYNpMbm8uLAgyzVfZoEeQzILyd/view?usp=sharing"/>
    <hyperlink ref="M430" r:id="rId526" display="https://drive.google.com/file/d/1Xbvo95_JTqy1aiWVNvVhWj24HQnuWhyD/view?usp=sharing"/>
    <hyperlink ref="M431" r:id="rId527" display="https://drive.google.com/file/d/10XmAp2I0E-qc6EO_Da4ja-LLg-vFwXG7/view?usp=sharing"/>
    <hyperlink ref="M432" r:id="rId528" display="https://drive.google.com/file/d/1CFruuMbm7JkzFdpCpQY9xUMYruYPfBH8/view?usp=sharing"/>
    <hyperlink ref="M433" r:id="rId529" display="https://drive.google.com/file/d/11-9jM26IBBwb4ZkM_-_XYp6UaxPZ6G9D/view?usp=sharing"/>
    <hyperlink ref="L434" r:id="rId530" display="Pendiente de colores para las flechas y separar las del pantallazo.&#10;&#10;¿Se podría hacer esta imagen más rectángular? Tiene mucho alto y hay que ponerla a un tamaño muy pequeño: https://gyazo.com/738c43f8965f492e26c5e8423a6045ba&#10;&#10;¿Puedes hacer alguna prueba para ver cómo queda? Y así aplicamos el formato a las de abajo: M5-MyM-7b-2&#10;y M5-MyM-7b-3."/>
    <hyperlink ref="M434" r:id="rId531" display="https://drive.google.com/file/d/1Kv_E_LKWL2X2bFbnhFgLJBmDn5GQ0djT/view?usp=sharing"/>
    <hyperlink ref="M435" r:id="rId532" display="https://drive.google.com/file/d/1NQTPlenUbSU7k3ySD-xQZMoTUhhUabQx/view?usp=sharing"/>
    <hyperlink ref="M436" r:id="rId533" display="https://drive.google.com/file/d/1Fex7UbZEsPzKxACA3UNy4d2X0KasS5RU/view?usp=sharing"/>
    <hyperlink ref="M437" r:id="rId534" display="https://drive.google.com/file/d/1eClw-GflqoRJlGRku0UCXKizp0abOuA7/view?usp=sharing"/>
    <hyperlink ref="L438" r:id="rId535" display="Parecido a https://images.app.goo.gl/AbiRKKEvoWiz1rVw8&#10;&#10;https://images.app.goo.gl/h597uUZhzgiDkdZc6"/>
    <hyperlink ref="M438" r:id="rId536" display="https://drive.google.com/file/d/1HgQhe5yQlFwnLPky_yXXZX6kwfjPuRVu/view?usp=sharing"/>
    <hyperlink ref="L439" r:id="rId537" display="Parecido a&#10;https://images.app.goo.gl/ZtmKiedaST4TdCCu9"/>
    <hyperlink ref="M439" r:id="rId538" display="https://drive.google.com/file/d/16-6qlsdSYyAZbiFhfQrYsV5Lxtb70s5-/view?usp=sharing"/>
    <hyperlink ref="L440" r:id="rId539" display="Parecido a https://images.app.goo.gl/AbiRKKEvoWiz1rVw8"/>
    <hyperlink ref="M440" r:id="rId540" display="https://drive.google.com/file/d/1540e5Q31Jp678X_m9hK4Ynq0ljMwv1NV/view?usp=sharing"/>
    <hyperlink ref="L441" r:id="rId541" display="Parecido a https://images.app.goo.gl/zkf2PE6pr1B5dG4h9"/>
    <hyperlink ref="M441" r:id="rId542" display="https://drive.google.com/file/d/1VxE4YdG3RAcqABFnwQpMMpahQkwfzeqq/view?usp=sharing"/>
    <hyperlink ref="L442" r:id="rId543" display="Poner de color la caja de arriba&#10;Parecido a: https://images.app.goo.gl/k2tdxp9TkGsSwe3g6"/>
    <hyperlink ref="M442" r:id="rId544" display="https://drive.google.com/file/d/11z18j5sFiyVdTHNvlSNumrpnRoNV2rBT/view?usp=sharing"/>
    <hyperlink ref="L443" r:id="rId545" display="Parecido a:&#10;https://images.app.goo.gl/pJXn1XooeBnpCRZVA"/>
    <hyperlink ref="M443" r:id="rId546" display="https://drive.google.com/file/d/1cVnEze4X7rOWt6s0RY1MOflXEQKhOJxQ/view?usp=sharing"/>
    <hyperlink ref="M444" r:id="rId547" display="https://drive.google.com/file/d/1vWVO7topCszR1PQCpRrZPAib520on4XM/view?usp=sharing"/>
    <hyperlink ref="F445" r:id="rId548" display="Prismas contiguos. Uno encima del otro, formando una L, las longitudes de sus anchos son las mismas.&#10;&#10;Estas proporciones: https://drive.google.com/file/d/1W94F8q7U9zsHpFsXSpSJ9ZhqzCeEEqe4/view?usp=sharing&#10;&#10;Prisma de abajo:&#10;El largo es el quíntuple del ancho.&#10;La altura es el doble del ancho.&#10;&#10;Prisma de arriba:&#10;El largo es el triple del ancho.&#10;El alto es el triple del ancho."/>
    <hyperlink ref="M445" r:id="rId549" display="https://drive.google.com/file/d/1lFLpV_XA5hG9dCpVzOaVbDUOXUqHbgZR/view?usp=sharing"/>
    <hyperlink ref="F446" r:id="rId550" display="Prismas contiguos. Uno encima del otro, formando una T invertida, las longitudes de sus anchos son las mismas.&#10;&#10;https://drive.google.com/file/d/10_u1JbB0pUo_rywYLpCE75JgVv_KMXiV/view?usp=sharing&#10;&#10;Prisma de abajo:&#10;El largo es cuatro veces el ancho.&#10;La altura es igual que el ancho.&#10;&#10;Prisma de arriba:&#10;El largo es igual que el ancho.&#10;El alto es cinco veces el ancho."/>
    <hyperlink ref="M446" r:id="rId551" display="https://drive.google.com/file/d/14OgNvlmGGujwZhbEibBf9_K4xjsOQ-9U/view?usp=sharing"/>
    <hyperlink ref="H447" r:id="rId552" display="Igual que M5-MyM-14b-1, pero con una flecha (sin los textos): https://drive.google.com/file/d/1yl3WsPLFNf5EjNoRllI61BtofEeg77XV/view?usp=sharing"/>
    <hyperlink ref="M447" r:id="rId553" display="https://drive.google.com/file/d/1freedbn85emlYeFTLEH61nQoxx3f9ao0/view?usp=sharing"/>
    <hyperlink ref="H448" r:id="rId554" display="Una imagen para cada uno de los prismas (sin los textos). Mismos colores y posiciones que M5-MyM-14b-1. La idea es que se van a poner M5-MyM-14b-3, M5-MyM-14b-4 y M5-MyM-14b-5 juntas.&#10;&#10;https://drive.google.com/file/d/1jWbiimWu-Ojb5hed6xcLrkmtOtax_Bn7/view?usp=sharing"/>
    <hyperlink ref="M448" r:id="rId555" display="https://drive.google.com/file/d/1Ru4NEalZojaHjfexja8mqRCxMvgnyxkU/view?usp=sharing"/>
    <hyperlink ref="M449" r:id="rId556" display="https://drive.google.com/file/d/1hmzBzG0UI5R0ecJQ4sIHMv2mFNen8lyi/view?usp=sharing"/>
    <hyperlink ref="H450" r:id="rId557" display="Igual que M5-MyM-14b-2, pero con una flecha (sin los textos): https://drive.google.com/file/d/1pOVFCMRU-aGQaLvxStEkhMcNioDdGN72/view?usp=sharing"/>
    <hyperlink ref="M450" r:id="rId558" display="https://drive.google.com/file/d/1R3UfUsU9nA3aecER-NDNV3g4TNULIawU/view?usp=sharing"/>
    <hyperlink ref="H451" r:id="rId559" display="Una imagen para cada uno de los prismas (sin los textos). Mismos colores y posiciones que M5-MyM-14b-2. La idea es que se van a poner M5-MyM-14b-6, M5-MyM-14b-7 y M5-MyM-14b-8 juntas.&#10;https://drive.google.com/file/d/1XtOvAelJ8gm1cO38ktlnBNe-U6zdKdgQ/view?usp=sharing"/>
    <hyperlink ref="M451" r:id="rId560" display="https://drive.google.com/file/d/1h-sb8Gc4YS2kyw_kr_CLCWppMB84dEFk/view?usp=sharing"/>
    <hyperlink ref="M452" r:id="rId561" display="https://drive.google.com/file/d/1t3LpIddBy0ibU85KTPczUxin0mu137U8/view?usp=sharing"/>
    <hyperlink ref="H453" r:id="rId562" display="La idea es que sea una escalerita, se puede cambiar orientación colores... sin textos. ¿Quizás textura de madera?&#10;https://drive.google.com/file/d/1u87WKKjmvCFv_y_zxEv5ICxXtq-25yfS/view?usp=sharing"/>
    <hyperlink ref="M453" r:id="rId563" display="https://drive.google.com/file/d/1EZ8L5vC1zfEw6YmZXGYI3WvdrI6s4HiX/view?usp=sharing"/>
    <hyperlink ref="H454" r:id="rId564" display="Como M5-MyM-14b-9, pero con una flecha a la derecha&#10;https://drive.google.com/file/d/1u87WKKjmvCFv_y_zxEv5ICxXtq-25yfS/view?usp=sharing"/>
    <hyperlink ref="M454" r:id="rId565" display="https://drive.google.com/file/d/14N9OJaCL6-5CpsjWG2jNNO3ESS_xO03w/view?usp=sharing"/>
    <hyperlink ref="H455" r:id="rId566" display="Una imagen para cada prisma, mismo estilo que M5-MyM-14b-9. Sin textura de madera, colores planos.&#10;https://drive.google.com/file/d/1fTzJO9fu__eGJAyaUi45WgxhVRhLsexW/view?usp=sharing&#10;&#10;Prisma de base cuadrada; escalón grande de la escalera."/>
    <hyperlink ref="M455" r:id="rId567" display="https://drive.google.com/file/d/1EXLyGEr2tiYw3GPA59nZScP43pMETdLW/view?usp=sharing"/>
    <hyperlink ref="M456" r:id="rId568" display="https://drive.google.com/file/d/1Iu8XBkbPQn4DxPfYq08ON7yh-MmaB08s/view?usp=sharing"/>
    <hyperlink ref="H457" r:id="rId569" display="Como un podio deportivo, con los números 1, 2 y 3 (pero con ningún otro texto)&#10;https://drive.google.com/file/d/1-BwDJor76nO8_DnLm6G1cAaC9iIMHCG-/view?usp=sharing"/>
    <hyperlink ref="L457" r:id="rId570" display="Necesitamos que la imagen esté más grande para encajar bien los números:&#10;&#10;https://gyazo.com/07596b3f176800365354213891a190b7"/>
    <hyperlink ref="M457" r:id="rId571" display="https://drive.google.com/file/d/1gfMqgr9suZg8ezWTIvm99zCfPoQky8AL/view?usp=sharing"/>
    <hyperlink ref="H458" r:id="rId572" display="Como M5-MyM-14b-13, pero con una flecha a la derecha&#10;https://drive.google.com/file/d/1-BwDJor76nO8_DnLm6G1cAaC9iIMHCG-/view?usp=sharing"/>
    <hyperlink ref="M458" r:id="rId573" display="https://drive.google.com/file/d/1vi-EdMaoLB696oj6ZcLEp1V6Ig4NdWcz/view?usp=sharing"/>
    <hyperlink ref="H459" r:id="rId574" display="Una imagen para el prisma de la izq, otra imagen para el del centro, y otro para el de la derecha, mismo estilo que M5-MyM-14b-13.&#10;https://drive.google.com/file/d/1-BwDJor76nO8_DnLm6G1cAaC9iIMHCG-/view?usp=sharing&#10;&#10;Podio plata"/>
    <hyperlink ref="M459" r:id="rId575" display="https://drive.google.com/file/d/1gnCc34k1ZTCmMiRH6lWlVLzvn689OSAI/view?usp=sharing"/>
    <hyperlink ref="M460" r:id="rId576" display="https://drive.google.com/file/d/1CVzbPPvtk1TF255Ftpkv3Uo8nxflhW3Y/view?usp=sharing"/>
    <hyperlink ref="M461" r:id="rId577" display="https://drive.google.com/file/d/1m2JYvocqVe9IYhgnZ957S_kBlKk0b-iE/view?usp=sharing"/>
    <hyperlink ref="H462" r:id="rId578" display="Es como la L de algún cartel de la calle.&#10;https://drive.google.com/file/d/14EaNM8wwSQBuCiPNxSyjM_vu9K5ZIVqh/view?usp=sharing"/>
    <hyperlink ref="M462" r:id="rId579" display="https://drive.google.com/file/d/1nH-gOdoLv9ZoYwbDjc6A1zz13HF97_8U/view?usp=sharing"/>
    <hyperlink ref="H463" r:id="rId580" display="Como M5-MyM-14b-17, pero con una flecha a la derecha&#10;https://drive.google.com/file/d/14EaNM8wwSQBuCiPNxSyjM_vu9K5ZIVqh/view?usp=sharing"/>
    <hyperlink ref="L463" r:id="rId581" display="Meter líneas discontinuas que separen el rectángulo horizontal del vertical. &#10;&#10;https://gyazo.com/48fb0e6d719357b2dcec717a066d7b84"/>
    <hyperlink ref="M463" r:id="rId582" display="https://drive.google.com/file/d/16ghhjUkWs3uQaQHkm_H1R6t8ftBXhAlS/view?usp=sharing"/>
    <hyperlink ref="H464" r:id="rId583" display="Una imagen para cada prisma, mismo estilo que M5-MyM-14b-17.&#10;https://drive.google.com/file/d/1v3WQfedj4xxTU1NuKHvdZ4TfyzOlnT2w/view?usp=sharing"/>
    <hyperlink ref="M464" r:id="rId584" display="https://drive.google.com/file/d/13Ed5m66NwXpKXDOq6lDC2oF_noMUdLKY/view?usp=sharing"/>
    <hyperlink ref="M465" r:id="rId585" display="https://drive.google.com/file/d/1Vh1dkcr-1qQBOhOvHim1flqKFcdYUGyb/view?usp=sharing"/>
    <hyperlink ref="H466" r:id="rId586" display="Es como la T de algún cartel de la calle.&#10;https://drive.google.com/file/d/1K-IvyztLhvLGHthuWD0Ui9qO3KBLHkQs/view?usp=sharing"/>
    <hyperlink ref="M466" r:id="rId587" display="https://drive.google.com/file/d/1RLvZcZkDDCZlOUODUGQbe1aGxjCDneZU/view?usp=sharing"/>
    <hyperlink ref="H467" r:id="rId588" display="Como M5-MyM-14b-21, pero con una flecha a la derecha&#10;https://drive.google.com/file/d/1K-IvyztLhvLGHthuWD0Ui9qO3KBLHkQs/view?usp=sharing"/>
    <hyperlink ref="M467" r:id="rId589" display="https://drive.google.com/file/d/1Uii4aiBW4pbXcGnTAPM9kLghfO5wrzjg/view?usp=sharing"/>
    <hyperlink ref="H468" r:id="rId590" display="Una imagen para cada prisma, mismo estilo que M5-MyM-14b-21.&#10;https://drive.google.com/file/d/1AChHRbiwzWJmUBQe9sTMtQa5kEtha8Iy/view?usp=sharing"/>
    <hyperlink ref="M468" r:id="rId591" display="https://drive.google.com/file/d/1MJU4UFRTBlbhDti9q3FCHUHC7xNHVl_j/view?usp=sharing"/>
    <hyperlink ref="M469" r:id="rId592" display="https://drive.google.com/file/d/1cgpXio9UeWYhyN12y6CL8zWzYxJLPO_v/view?usp=sharing"/>
    <hyperlink ref="H470" r:id="rId593" display="No sé a qué se parece, ¿a un juguete para gatos?&#10;https://drive.google.com/file/d/1Cd-vS4tm1bSB9kbrn-Dsr9Xr-fbjpVGa/view?usp=sharing"/>
    <hyperlink ref="M470" r:id="rId594" display="https://drive.google.com/file/d/10T1vUWLFU-HALA4fUOQ-_hEe0x8VZRBf/view?usp=sharing"/>
    <hyperlink ref="H471" r:id="rId595" display="Como M5-MyM-14b-25, pero con una flecha a la derecha&#10;https://drive.google.com/file/d/1Cd-vS4tm1bSB9kbrn-Dsr9Xr-fbjpVGa/view?usp=sharing"/>
    <hyperlink ref="M471" r:id="rId596" display="https://drive.google.com/file/d/1mGMt0OQ9ppsj9DdUbI1Rz8TJb5z-jYng/view?usp=sharing"/>
    <hyperlink ref="H472" r:id="rId597" display="Una imagen para cada prisma. Pueden ser prismas planos, sin ningún detalle ni dibujo.&#10;https://drive.google.com/file/d/1NoLbVGdeSacOh_Ruf63uMQe6bd8CAGq5/view?usp=sharing"/>
    <hyperlink ref="M472" r:id="rId598" display="https://drive.google.com/file/d/1armGZfC_mRFTsyWf8bJ4n-hoJzNkMzrP/view?usp=sharing"/>
    <hyperlink ref="M473" r:id="rId599" display="https://drive.google.com/file/d/1b3t9R3eRNlq1LcCLh_pANmvEb4d7Z-wI/view?usp=sharing "/>
    <hyperlink ref="H474" r:id="rId600" display="Una etiqueta de refreso que se parezca a esto, sin mucho detalle, un dibujo rápido: https://drive.google.com/file/d/1Umjeepzsq5sQE5vJ2jQ2blkh1cLWFvWp/view?usp=sharing"/>
    <hyperlink ref="M474" r:id="rId601" display="https://drive.google.com/file/d/1WuLHF6CZ0DqpW7CqShtZmGzDI9i5gIAf/view?usp=sharing"/>
    <hyperlink ref="H475" r:id="rId602" display="Se pueden cambiar las posiciones y los colores, pero hay que mantener las formas y las proporciones.&#10;&#10;https://drive.google.com/file/d/1PfUgjhhOGTYfZuJk9htb9-cBec-u8Neo/view?usp=sharing"/>
    <hyperlink ref="L475" r:id="rId603" display="El lunes si quieres hacemos una llamada. El fondo tiene que ser blanco siempre que haya una cuadrícula, sin excepciones, porque no nos puede pasar esto: https://drive.google.com/file/d/1kfgVYJifRcqs0RR9wl2gUVjvwtKea_2I/view?usp=sharing&#10;&#10;El problema que vi es que cuando añadiste el fondo, también se marcó un borde blanco que rodeaba a la cuadrícula: https://drive.google.com/file/d/18LmBSXnJmGcGSFA7EM7Hw8v3R6aGYIBP/view?usp=sharing&#10;&#10;La idea es que esta cuadrícula es una solo selección del espacio infinito. Si ponemos un borde blanco como ese estamos eliminando esa noción de espacio infinito, estamos limitando esa cuadrícula dentro de unas fronteras, y es algo que no podemos hacer."/>
    <hyperlink ref="M475" r:id="rId604" display="https://drive.google.com/file/d/1vH_WXP1jnrwzOZ2lRR1gIypE7D4VDwIB/view?usp=sharing"/>
    <hyperlink ref="H476" r:id="rId605" display="Se pueden cambiar las posiciones y los colores, pero hay que mantener las formas y las proporciones.&#10;&#10;https://drive.google.com/file/d/1breLhAGVnOK0h2SWvZwInRSTzjRKMXUN/view?usp=sharing"/>
    <hyperlink ref="M476" r:id="rId606" display="https://drive.google.com/file/d/1FnrmIRhnkm7OmpuQ_vfya_ud7b6JH4rN/view?usp=sharing"/>
    <hyperlink ref="H477" r:id="rId607" display="Se pueden cambiar las posiciones y los colores, pero hay que mantener las formas y las proporciones.&#10;&#10;https://drive.google.com/file/d/1TCsU34Y1hHxGg2Nvwy1V5fXhfoTKcUpn/view?usp=sharing"/>
    <hyperlink ref="M477" r:id="rId608" display="https://drive.google.com/file/d/11lQMG6PA0GgEy_KybD6GdBT8mj7p5MUh/view?usp=sharing"/>
    <hyperlink ref="H478" r:id="rId609" display="Se pueden cambiar las posiciones y los colores, pero hay que mantener las formas y las proporciones.&#10;&#10;https://drive.google.com/file/d/1N0FwP0u6j-fqJeJ_8j0lH0S5k9o6_TyK/view?usp=sharing"/>
    <hyperlink ref="M478" r:id="rId610" display="https://drive.google.com/file/d/1XmF8aEGL__J4SJ1HQ464VnmBBmCHcgAo/view?usp=sharing"/>
    <hyperlink ref="H479" r:id="rId611" display="8 cubos. De este estilo, se puede cambiar la perspectiva, cambiar el color...&#10;&#10;https://drive.google.com/file/d/1969vcuz7ED6r9o4YxbeoVcSlSi6liev8/view?usp=sharing"/>
    <hyperlink ref="M479" r:id="rId612" display="https://drive.google.com/file/d/1_BfdI1NfvmuFOvHbE913InLYI3MeXRje/view?usp=sharing"/>
    <hyperlink ref="H480" r:id="rId613" display="8 cubos. De este estilo, se puede cambiar la perspectiva, cambiar el color...&#10;&#10;https://drive.google.com/file/d/1dZ8RKOJsMXVHLWuQ-4sxu_q05tAVvEIZ/view?usp=sharing"/>
    <hyperlink ref="M480" r:id="rId614" display="https://drive.google.com/file/d/1Sbk5xFJk1I06iNba6-3XHsTOeSl6isbs/view?usp=sharing"/>
    <hyperlink ref="M481" r:id="rId615" display="https://drive.google.com/file/d/17f9ojnyKmB5RMrhVsCST2rT-r3P_x8dg/view?usp=sharing"/>
    <hyperlink ref="H482" r:id="rId616" display="9 cubos. De este estilo, se puede cambiar la perspectiva, cambiar el color...&#10;&#10;https://drive.google.com/file/d/1A-VysZwrShYRrgE3wADX3sbwZi_042yW/view?usp=sharing"/>
    <hyperlink ref="M482" r:id="rId617" display="https://drive.google.com/file/d/1Zu68LAhXmY9_ZEpzCy8vZLTqie4mE-pP/view?usp=sharing"/>
    <hyperlink ref="H483" r:id="rId618" display="9 cubos. De este estilo, se puede cambiar la perspectiva, cambiar el color...&#10;&#10;https://drive.google.com/file/d/1gHIVcKmCO6L15-kyI1z_ngDIpNpSdgEB/view?usp=sharing"/>
    <hyperlink ref="M483" r:id="rId619" display="https://drive.google.com/file/d/1lbY7T4WI8SRZEFClpmpRlK0wq8HWpQKF/view?usp=sharing"/>
    <hyperlink ref="M484" r:id="rId620" display="https://drive.google.com/file/d/1L-w_idyz7BcVnHbRWbBXSPjXI_qhGGDt/view?usp=sharing"/>
    <hyperlink ref="H485" r:id="rId621" display="9 cubos. De este estilo, se puede cambiar la perspectiva, cambiar el color...&#10;&#10;https://drive.google.com/file/d/180VeApUYDarwVfCy0weUm2rDC85SltFH/view?usp=sharing"/>
    <hyperlink ref="M485" r:id="rId622" display="https://drive.google.com/file/d/1wN65BTXUHKS0c3Gddb9L3FWQEZ0HcTAX/view?usp=sharing"/>
    <hyperlink ref="H486" r:id="rId623" display="9 cubos. De este estilo, se puede cambiar la perspectiva, cambiar el color...&#10;&#10;https://drive.google.com/file/d/1P7Fag-Xz24fwdx0CTrxucXUXeN4iC4MD/view?usp=sharing"/>
    <hyperlink ref="M486" r:id="rId624" display="https://drive.google.com/file/d/1wE4n68WxA4tqX08UNfPSgbXQBRHasZrF/view?usp=sharing"/>
    <hyperlink ref="H487" r:id="rId625" display="9 cubos. De este estilo, se puede cambiar la perspectiva, cambiar el color...&#10;https://drive.google.com/file/d/1Ddj8ywfDfM4btIm_ktEUlCJHrywOQghC/view?usp=sharing"/>
    <hyperlink ref="M487" r:id="rId626" display="https://drive.google.com/file/d/1p1RgSZP_YLS19ayRlNjyFmL2hVwx2Tgt/view?usp=sharing"/>
    <hyperlink ref="M488" r:id="rId627" display="https://drive.google.com/file/d/10GPYxyMnZmtpj3uuoo7kIgl7z2TFXacx/view?usp=sharing"/>
    <hyperlink ref="H489" r:id="rId628" display="11 cubos. De este estilo, se puede cambiar la perspectiva, cambiar el color...&#10;&#10;https://drive.google.com/file/d/1WPq6dJjf2b_2tTGTBWqUQHthcVgG9N2v/view?usp=sharing"/>
    <hyperlink ref="M489" r:id="rId629" display="https://drive.google.com/file/d/1jJPL7DA6YRl_83nQhzO2ZXKPwRCAsPjj/view?usp=sharing"/>
    <hyperlink ref="M490" r:id="rId630" display="https://drive.google.com/file/d/1wNWUnKuJExoiTrhTAbBXOEYa356t67kW/view?usp=sharing"/>
    <hyperlink ref="H491" r:id="rId631" display="10 cubos. De este estilo, se puede cambiar la perspectiva, cambiar el color...&#10;&#10;https://drive.google.com/file/d/1qiUzJhWASKW1NZWBVbT0yzrxVzEvBjZ-/view?usp=sharing"/>
    <hyperlink ref="M491" r:id="rId632" display="https://drive.google.com/file/d/1VANIaGEtARV2ghD7hgmQuMXuOVTl79B5/view?usp=sharing"/>
    <hyperlink ref="H492" r:id="rId633" display="18 cubos. De este estilo, se puede cambiar la perspectiva, cambiar el color...&#10;Otra versión, piedras en vez de cubos&#10;&#10;https://drive.google.com/file/d/1UE_124Ro7ejoJuap9tOXyVSVeyywrJXf/view?usp=sharing"/>
    <hyperlink ref="M492" r:id="rId634" display="https://drive.google.com/file/d/1nAWy8Iqh6rzCDtuzo-44bx7zZWV1dZ1r/view?usp=sharing"/>
    <hyperlink ref="M493" r:id="rId635" display="https://drive.google.com/file/d/1jh-7Wb4NLGlMgclEqMIFs0J9Th9JsMj0/view?usp=sharing"/>
    <hyperlink ref="M494" r:id="rId636" display="https://drive.google.com/file/d/1lzUVTqIXLgjVONIp4NT_MHtP96zt8GUV/view?usp=sharing"/>
    <hyperlink ref="H495" r:id="rId637" display="18 cubos. De este estilo, se puede cambiar la perspectiva, cambiar el color...&#10;Es el feedback para M5-MyM-14c-10 y M5-MyM-14c-15&#10;&#10;https://drive.google.com/file/d/1Mf1xmMkAbXkZa0MtxhWL5W6H5z2af2Mu/view?usp=sharing"/>
    <hyperlink ref="L495" r:id="rId638" display="Desplaza la figura un poco más a la izquierda y quita el margen inferior.&#10;Aplicar a todos los cubos aplilados del feedback (pte de corrección de aquí para abajo).&#10;Ejemplo de cómo se ve ahora: https://gyazo.com/65e550e13d9e4bb77e21e9a9876c72f9 "/>
    <hyperlink ref="M495" r:id="rId639" display="https://drive.google.com/file/d/1Ml1HYQUAx2d0joUrjMLQNNj4SdLBjMgO/view?usp=sharing"/>
    <hyperlink ref="H496" r:id="rId640" display="9 cubos. De este estilo, se puede cambiar la perspectiva, cambiar el color...&#10;Es el feedback para M5-MyM-14c-3&#10;&#10;https://drive.google.com/file/d/1wkogoar5pkSYKyHsF3e_5T3Nj9oF9lmh/view?usp=sharing"/>
    <hyperlink ref="M496" r:id="rId641" display="https://drive.google.com/file/d/1t7PrK-SkXZpX3Bclsp3vMBQfLro0aRdV/view?usp=sharing"/>
    <hyperlink ref="H497" r:id="rId642" display="8 cubos. De este estilo, se puede cambiar la perspectiva, cambiar el color...&#10;M5-MyM-14c-1&#10;&#10;https://drive.google.com/file/d/1W_rPSv3eTtWV4VX0OKitO32n89URfSdF/view?usp=sharing"/>
    <hyperlink ref="M497" r:id="rId643" display="https://drive.google.com/file/d/1JRA8aHIW4r60LqDWwegEZQjYxQkR3mLO/view?usp=sharing"/>
    <hyperlink ref="H498" r:id="rId644" display="8 cubos. De este estilo, se puede cambiar la perspectiva, cambiar el color...&#10;Feedback de M5-MyM-14c-8&#10;&#10;https://drive.google.com/file/d/1ASX6oZHAP32YwiwB8_HGIhPijof9F7L_/view?usp=sharing"/>
    <hyperlink ref="M498" r:id="rId645" display="https://drive.google.com/file/d/1iOwda942MGtkeSeb4vqXsdsBF0wbG8NO/view?usp=sharing"/>
    <hyperlink ref="H499" r:id="rId646" display="9 cubos. De este estilo, se puede cambiar la perspectiva, cambiar el color...&#10;Es el feedback de M5-MyM-14c-12&#10;&#10;https://drive.google.com/file/d/1jqH2AgYx8Uyic6jFr5gHCY-0ZxnfSulr/view?usp=sharing"/>
    <hyperlink ref="M499" r:id="rId647" display="https://drive.google.com/file/d/1Ti94fApVbZhG-HHma5Rv4o4Qw8EmOgtC/view?usp=sharing"/>
    <hyperlink ref="H500" r:id="rId648" display="9 cubos. De este estilo, se puede cambiar la perspectiva, cambiar el color...&#10;Es el feedback de M5-MyM-14c-13&#10;&#10;https://drive.google.com/file/d/1Mpr_pOYvAe2FeLG92RheFi3GSAcDDf9S/view?usp=sharing"/>
    <hyperlink ref="M500" r:id="rId649" display="https://drive.google.com/file/d/17RQSXVg9aHsRrviFf1147Ey8jdMC10FI/view?usp=sharing"/>
    <hyperlink ref="H501" r:id="rId650" display="11 cubos. De este estilo, se puede cambiar la perspectiva, cambiar el color...&#10;Es el feedback de M5-MyM-14c-14&#10;&#10;https://drive.google.com/file/d/19OTXwDuPoQFX2nvwkN6wqh1jiXmJZRV-/view?usp=sharing"/>
    <hyperlink ref="M501" r:id="rId651" display="https://drive.google.com/file/d/1-ZxIh0CBqd97O2jA9UVz-1Zh6igUETxe/view?usp=sharing"/>
    <hyperlink ref="M502" r:id="rId652" display="https://drive.google.com/file/d/1AwEUT3p4Lxxld_7qQEV0cozhPpatCWX0/view?usp=sharing"/>
    <hyperlink ref="M503" r:id="rId653" display="https://drive.google.com/file/d/1PBh4Z4WIE2TrR9R7-WwXQhyle5NzqTud/view?usp=share_link"/>
    <hyperlink ref="M504" r:id="rId654" display="https://drive.google.com/file/d/1yksXCWy1P0a9gkWZleo-YOLPXZNeCNMU/view?usp=share_link"/>
    <hyperlink ref="M505" r:id="rId655" display="https://drive.google.com/file/d/1ZgQLaaRZSxABvaB11Bt8B1AKlMv9SzsN/view?usp=sharing"/>
    <hyperlink ref="M506" r:id="rId656" display="https://drive.google.com/file/d/1_3QwiNQpcZ4t6Y3UatQEgoLakUs3p8MN/view?usp=share_link"/>
    <hyperlink ref="M507" r:id="rId657" display="https://drive.google.com/file/d/16AR9S0tAXfzVmHTeO6CnONICLZmAAX-t/view?usp=share_link"/>
    <hyperlink ref="M508" r:id="rId658" display="https://drive.google.com/file/d/1Z8JzNFhFCmmw4co0tnAvOgFw8U3cGWD2/view?usp=sharing"/>
    <hyperlink ref="M509" r:id="rId659" display="https://drive.google.com/file/d/1GYllNC-_ujajmTMak-z-wxao6h-WaSHZ/view?usp=share_link"/>
    <hyperlink ref="M510" r:id="rId660" display="https://drive.google.com/file/d/1D0nd2k8GEihOZd1elAeTQCa0HLf8ZRIk/view?usp=share_link"/>
    <hyperlink ref="H511" r:id="rId661" display="Muy importante: Formato PNG, 140 px de alto y ancho, centrado, pegado al borde, como este: http://drive.google.com/uc?export=view&amp;id=1kqUnH-RQSAYGU-VgJZgS9eCGSrlSoF_9&#10;&#10;Varios objetos. Lo suyo sería evitar el color azul dentro de lo posible:&#10;- Cepillo de dientes"/>
    <hyperlink ref="M511" r:id="rId662" display="https://drive.google.com/file/d/1IUDhZ4FFlAcNSSxT8G-9nUv-f4Ldzdr1/view?usp=sharing"/>
    <hyperlink ref="M512" r:id="rId663" display="https://drive.google.com/file/d/1K-F-rs0BY7HvgO9xG5j1KbPLZOLbR7a9/view?usp=sharing"/>
    <hyperlink ref="M513" r:id="rId664" display="https://drive.google.com/file/d/138DnLIkm-jHUdE5gjekfXJyW-8o76Ne6/view?usp=sharing"/>
    <hyperlink ref="M514" r:id="rId665" display="https://drive.google.com/file/d/1LWqxDZdJipMBurq1qXCmXu92NJKR1pA4/view?usp=sharing"/>
    <hyperlink ref="M515" r:id="rId666" display="https://drive.google.com/file/d/1eUPawWCK0fjBMdI7DmKmXGRs6v-D2j-s/view?usp=sharing"/>
    <hyperlink ref="H516" r:id="rId667" display="Dos relojes, uno a la izquierda y otro a la derecha. En el de la derecha, la aguja se mueve en sentido antihorario (una flecha señala el sentido). En el de la izquierda, la aguja va en sentido horario.&#10;&#10;Debajo habrá dos textos: &quot;Positivo&quot; para el de la derecha y &quot;Negativo&quot; en el de la izquierda. El texto puede ser o del dibujo o lo ponemos nosotros como etiqueta HTML.&#10;&#10;Por poner un ejemplo de la idea: https://drive.google.com/file/d/1q0rzAGbxdEIGqOx1opfBfLOO7oVJ_QrF/view?usp=share_link"/>
    <hyperlink ref="M516" r:id="rId668" display="https://drive.google.com/file/d/1mpEpxp5FQsxWIRoY4imSG9rLyL-3a_kp/view?usp=share_link"/>
    <hyperlink ref="M517" r:id="rId669" display="https://drive.google.com/file/d/1Rh8vT97H_tZ29b1EO4VLX3vrlovYWHrX/view?usp=share_link"/>
    <hyperlink ref="M518" r:id="rId670" display="https://drive.google.com/file/d/1gm6IlKDeokrDzR33uuVDjbqmhcYzF263/view?usp=share_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67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E2" activeCellId="0" sqref="E2"/>
    </sheetView>
  </sheetViews>
  <sheetFormatPr defaultColWidth="12.640625" defaultRowHeight="15.75" zeroHeight="false" outlineLevelRow="0" outlineLevelCol="0"/>
  <cols>
    <col collapsed="false" customWidth="true" hidden="false" outlineLevel="0" max="1" min="1" style="0" width="23.88"/>
    <col collapsed="false" customWidth="true" hidden="false" outlineLevel="0" max="4" min="4" style="0" width="2.63"/>
    <col collapsed="false" customWidth="true" hidden="false" outlineLevel="0" max="5" min="5" style="0" width="10.12"/>
    <col collapsed="false" customWidth="true" hidden="false" outlineLevel="0" max="6" min="6" style="0" width="6.38"/>
    <col collapsed="false" customWidth="true" hidden="false" outlineLevel="0" max="7" min="7" style="0" width="10.12"/>
    <col collapsed="false" customWidth="true" hidden="false" outlineLevel="0" max="8" min="8" style="0" width="6.38"/>
    <col collapsed="false" customWidth="true" hidden="false" outlineLevel="0" max="9" min="9" style="0" width="10.12"/>
    <col collapsed="false" customWidth="true" hidden="false" outlineLevel="0" max="10" min="10" style="0" width="6.38"/>
    <col collapsed="false" customWidth="true" hidden="false" outlineLevel="0" max="11" min="11" style="0" width="10.12"/>
    <col collapsed="false" customWidth="true" hidden="false" outlineLevel="0" max="12" min="12" style="0" width="6.38"/>
    <col collapsed="false" customWidth="true" hidden="false" outlineLevel="0" max="13" min="13" style="0" width="10.12"/>
    <col collapsed="false" customWidth="true" hidden="false" outlineLevel="0" max="14" min="14" style="0" width="6.38"/>
    <col collapsed="false" customWidth="true" hidden="false" outlineLevel="0" max="15" min="15" style="0" width="10.12"/>
    <col collapsed="false" customWidth="true" hidden="false" outlineLevel="0" max="16" min="16" style="0" width="6.38"/>
    <col collapsed="false" customWidth="true" hidden="false" outlineLevel="0" max="17" min="17" style="0" width="10.12"/>
    <col collapsed="false" customWidth="true" hidden="false" outlineLevel="0" max="18" min="18" style="0" width="6.38"/>
    <col collapsed="false" customWidth="true" hidden="false" outlineLevel="0" max="19" min="19" style="0" width="10.12"/>
    <col collapsed="false" customWidth="true" hidden="false" outlineLevel="0" max="20" min="20" style="0" width="6.38"/>
    <col collapsed="false" customWidth="true" hidden="false" outlineLevel="0" max="21" min="21" style="0" width="9.51"/>
    <col collapsed="false" customWidth="true" hidden="false" outlineLevel="0" max="22" min="22" style="0" width="7.49"/>
    <col collapsed="false" customWidth="true" hidden="false" outlineLevel="0" max="23" min="23" style="0" width="9.51"/>
    <col collapsed="false" customWidth="true" hidden="false" outlineLevel="0" max="24" min="24" style="0" width="7.49"/>
    <col collapsed="false" customWidth="true" hidden="false" outlineLevel="0" max="25" min="25" style="0" width="9.51"/>
    <col collapsed="false" customWidth="true" hidden="false" outlineLevel="0" max="26" min="26" style="0" width="7.49"/>
    <col collapsed="false" customWidth="true" hidden="false" outlineLevel="0" max="27" min="27" style="0" width="9.51"/>
    <col collapsed="false" customWidth="true" hidden="false" outlineLevel="0" max="28" min="28" style="0" width="6.38"/>
    <col collapsed="false" customWidth="true" hidden="false" outlineLevel="0" max="29" min="29" style="0" width="9.51"/>
    <col collapsed="false" customWidth="true" hidden="false" outlineLevel="0" max="30" min="30" style="0" width="6.38"/>
    <col collapsed="false" customWidth="true" hidden="false" outlineLevel="0" max="31" min="31" style="0" width="9.51"/>
    <col collapsed="false" customWidth="true" hidden="false" outlineLevel="0" max="32" min="32" style="0" width="6.38"/>
    <col collapsed="false" customWidth="true" hidden="false" outlineLevel="0" max="33" min="33" style="0" width="9.51"/>
    <col collapsed="false" customWidth="true" hidden="false" outlineLevel="0" max="34" min="34" style="0" width="6.38"/>
    <col collapsed="false" customWidth="true" hidden="false" outlineLevel="0" max="35" min="35" style="0" width="9.51"/>
    <col collapsed="false" customWidth="true" hidden="false" outlineLevel="0" max="36" min="36" style="0" width="6.38"/>
    <col collapsed="false" customWidth="true" hidden="false" outlineLevel="0" max="37" min="37" style="0" width="9.51"/>
    <col collapsed="false" customWidth="true" hidden="false" outlineLevel="0" max="38" min="38" style="0" width="6.38"/>
    <col collapsed="false" customWidth="true" hidden="false" outlineLevel="0" max="39" min="39" style="0" width="9.51"/>
    <col collapsed="false" customWidth="true" hidden="false" outlineLevel="0" max="40" min="40" style="0" width="6.38"/>
    <col collapsed="false" customWidth="true" hidden="false" outlineLevel="0" max="41" min="41" style="0" width="9.51"/>
    <col collapsed="false" customWidth="true" hidden="false" outlineLevel="0" max="42" min="42" style="0" width="6.38"/>
    <col collapsed="false" customWidth="true" hidden="false" outlineLevel="0" max="43" min="43" style="0" width="9.51"/>
    <col collapsed="false" customWidth="true" hidden="false" outlineLevel="0" max="44" min="44" style="0" width="6.38"/>
    <col collapsed="false" customWidth="true" hidden="false" outlineLevel="0" max="45" min="45" style="0" width="9.51"/>
    <col collapsed="false" customWidth="true" hidden="false" outlineLevel="0" max="46" min="46" style="0" width="6.38"/>
    <col collapsed="false" customWidth="true" hidden="false" outlineLevel="0" max="47" min="47" style="0" width="9.51"/>
    <col collapsed="false" customWidth="true" hidden="false" outlineLevel="0" max="48" min="48" style="0" width="6.38"/>
    <col collapsed="false" customWidth="true" hidden="false" outlineLevel="0" max="49" min="49" style="0" width="9.51"/>
    <col collapsed="false" customWidth="true" hidden="false" outlineLevel="0" max="50" min="50" style="0" width="6.38"/>
    <col collapsed="false" customWidth="true" hidden="false" outlineLevel="0" max="51" min="51" style="0" width="9.51"/>
    <col collapsed="false" customWidth="true" hidden="false" outlineLevel="0" max="52" min="52" style="0" width="6.38"/>
    <col collapsed="false" customWidth="true" hidden="false" outlineLevel="0" max="53" min="53" style="0" width="9.51"/>
    <col collapsed="false" customWidth="true" hidden="false" outlineLevel="0" max="54" min="54" style="0" width="6.38"/>
    <col collapsed="false" customWidth="true" hidden="false" outlineLevel="0" max="55" min="55" style="0" width="9.51"/>
    <col collapsed="false" customWidth="true" hidden="false" outlineLevel="0" max="56" min="56" style="0" width="6.38"/>
    <col collapsed="false" customWidth="true" hidden="false" outlineLevel="0" max="57" min="57" style="0" width="9.51"/>
    <col collapsed="false" customWidth="true" hidden="false" outlineLevel="0" max="58" min="58" style="0" width="6.38"/>
    <col collapsed="false" customWidth="true" hidden="false" outlineLevel="0" max="59" min="59" style="0" width="9.51"/>
    <col collapsed="false" customWidth="true" hidden="false" outlineLevel="0" max="60" min="60" style="0" width="6.38"/>
    <col collapsed="false" customWidth="true" hidden="false" outlineLevel="0" max="61" min="61" style="0" width="9.51"/>
    <col collapsed="false" customWidth="true" hidden="false" outlineLevel="0" max="62" min="62" style="0" width="6.38"/>
  </cols>
  <sheetData>
    <row r="1" customFormat="false" ht="15.75" hidden="false" customHeight="false" outlineLevel="0" collapsed="false">
      <c r="A1" s="66" t="s">
        <v>9414</v>
      </c>
      <c r="B1" s="66"/>
      <c r="C1" s="66"/>
      <c r="E1" s="67" t="n">
        <v>44575</v>
      </c>
      <c r="F1" s="67"/>
      <c r="G1" s="67" t="n">
        <v>44582</v>
      </c>
      <c r="H1" s="67"/>
      <c r="I1" s="67" t="n">
        <v>44589</v>
      </c>
      <c r="J1" s="67"/>
      <c r="K1" s="67" t="n">
        <v>44596</v>
      </c>
      <c r="L1" s="67"/>
      <c r="M1" s="67" t="n">
        <v>44603</v>
      </c>
      <c r="N1" s="67"/>
      <c r="O1" s="67" t="n">
        <v>44610</v>
      </c>
      <c r="P1" s="67"/>
      <c r="Q1" s="67" t="n">
        <v>44617</v>
      </c>
      <c r="R1" s="67"/>
      <c r="S1" s="67" t="n">
        <v>44624</v>
      </c>
      <c r="T1" s="67"/>
      <c r="U1" s="67" t="n">
        <v>44631</v>
      </c>
      <c r="V1" s="67"/>
      <c r="W1" s="67" t="n">
        <v>44638</v>
      </c>
      <c r="X1" s="67"/>
      <c r="Y1" s="67" t="n">
        <v>44645</v>
      </c>
      <c r="Z1" s="67"/>
      <c r="AA1" s="67" t="n">
        <v>44652</v>
      </c>
      <c r="AB1" s="67"/>
      <c r="AC1" s="67" t="n">
        <v>44659</v>
      </c>
      <c r="AD1" s="67"/>
      <c r="AE1" s="67" t="n">
        <v>44666</v>
      </c>
      <c r="AF1" s="67"/>
      <c r="AG1" s="67" t="n">
        <v>44673</v>
      </c>
      <c r="AH1" s="67"/>
      <c r="AI1" s="67" t="n">
        <v>44680</v>
      </c>
      <c r="AJ1" s="67"/>
      <c r="AK1" s="67" t="n">
        <v>44687</v>
      </c>
      <c r="AL1" s="67"/>
      <c r="AM1" s="67" t="n">
        <v>44694</v>
      </c>
      <c r="AN1" s="67"/>
      <c r="AO1" s="67" t="n">
        <v>44701</v>
      </c>
      <c r="AP1" s="67"/>
      <c r="AQ1" s="67" t="n">
        <v>44708</v>
      </c>
      <c r="AR1" s="67"/>
      <c r="AS1" s="67" t="n">
        <v>44715</v>
      </c>
      <c r="AT1" s="67"/>
      <c r="AU1" s="67" t="n">
        <v>44722</v>
      </c>
      <c r="AV1" s="67"/>
      <c r="AW1" s="67" t="n">
        <v>44729</v>
      </c>
      <c r="AX1" s="67"/>
      <c r="AY1" s="67" t="n">
        <v>44736</v>
      </c>
      <c r="AZ1" s="67"/>
      <c r="BA1" s="67" t="n">
        <v>44743</v>
      </c>
      <c r="BB1" s="67"/>
      <c r="BC1" s="67" t="n">
        <v>44750</v>
      </c>
      <c r="BD1" s="67"/>
      <c r="BE1" s="67" t="n">
        <v>44757</v>
      </c>
      <c r="BF1" s="67"/>
      <c r="BG1" s="67" t="n">
        <v>44764</v>
      </c>
      <c r="BH1" s="67"/>
      <c r="BI1" s="67" t="n">
        <v>44771</v>
      </c>
      <c r="BJ1" s="67"/>
    </row>
    <row r="2" customFormat="false" ht="15.75" hidden="false" customHeight="false" outlineLevel="0" collapsed="false">
      <c r="A2" s="68" t="s">
        <v>9415</v>
      </c>
      <c r="B2" s="69" t="n">
        <f aca="false">B13+B24+B35+B46</f>
        <v>1297</v>
      </c>
      <c r="C2" s="70" t="n">
        <f aca="false">B2/B10</f>
        <v>1</v>
      </c>
      <c r="E2" s="71" t="n">
        <v>49</v>
      </c>
      <c r="F2" s="72" t="n">
        <f aca="false">E2/E10</f>
        <v>0.04592314902</v>
      </c>
      <c r="G2" s="71" t="n">
        <v>170</v>
      </c>
      <c r="H2" s="72" t="n">
        <f aca="false">G2/G10</f>
        <v>0.1593252109</v>
      </c>
      <c r="I2" s="71" t="n">
        <v>336</v>
      </c>
      <c r="J2" s="72" t="n">
        <f aca="false">I2/I10</f>
        <v>0.282115869</v>
      </c>
      <c r="K2" s="71" t="n">
        <v>415</v>
      </c>
      <c r="L2" s="72" t="n">
        <f aca="false">K2/K10</f>
        <v>0.3618134263</v>
      </c>
      <c r="M2" s="71" t="n">
        <v>629</v>
      </c>
      <c r="N2" s="72" t="n">
        <f aca="false">M2/M10</f>
        <v>0.5512708151</v>
      </c>
      <c r="O2" s="71" t="n">
        <v>794</v>
      </c>
      <c r="P2" s="72" t="n">
        <f aca="false">O2/O10</f>
        <v>0.698943662</v>
      </c>
      <c r="Q2" s="71" t="n">
        <v>896</v>
      </c>
      <c r="R2" s="72" t="n">
        <f aca="false">Q2/Q10</f>
        <v>0.7278635256</v>
      </c>
      <c r="S2" s="71" t="n">
        <v>939</v>
      </c>
      <c r="T2" s="72" t="n">
        <f aca="false">S2/S10</f>
        <v>0.7603238866</v>
      </c>
      <c r="U2" s="71" t="n">
        <v>940</v>
      </c>
      <c r="V2" s="72" t="n">
        <f aca="false">U2/U10</f>
        <v>0.7526020817</v>
      </c>
      <c r="W2" s="71" t="n">
        <v>970</v>
      </c>
      <c r="X2" s="72" t="n">
        <f aca="false">W2/W10</f>
        <v>0.9006499536</v>
      </c>
      <c r="Y2" s="71" t="n">
        <v>971</v>
      </c>
      <c r="Z2" s="72" t="n">
        <f aca="false">Y2/Y10</f>
        <v>0.7486507325</v>
      </c>
      <c r="AA2" s="71" t="n">
        <v>980</v>
      </c>
      <c r="AB2" s="72" t="n">
        <f aca="false">AA2/AA10</f>
        <v>0.7555898227</v>
      </c>
      <c r="AC2" s="71" t="n">
        <v>980</v>
      </c>
      <c r="AD2" s="72" t="n">
        <f aca="false">AC2/AC10</f>
        <v>0.7555898227</v>
      </c>
      <c r="AE2" s="71" t="n">
        <v>995</v>
      </c>
      <c r="AF2" s="72" t="n">
        <f aca="false">AE2/AE10</f>
        <v>0.767154973</v>
      </c>
      <c r="AG2" s="71" t="n">
        <v>994</v>
      </c>
      <c r="AH2" s="72" t="n">
        <f aca="false">AG2/AG10</f>
        <v>0.766383963</v>
      </c>
      <c r="AI2" s="71" t="n">
        <v>995</v>
      </c>
      <c r="AJ2" s="72" t="n">
        <f aca="false">AI2/AI10</f>
        <v>0.767154973</v>
      </c>
      <c r="AK2" s="71" t="n">
        <v>1050</v>
      </c>
      <c r="AL2" s="72" t="n">
        <f aca="false">AK2/AK10</f>
        <v>0.8095605243</v>
      </c>
      <c r="AM2" s="71" t="n">
        <v>1064</v>
      </c>
      <c r="AN2" s="72" t="n">
        <f aca="false">AM2/AM10</f>
        <v>0.8203546646</v>
      </c>
      <c r="AO2" s="71" t="n">
        <v>1073</v>
      </c>
      <c r="AP2" s="72" t="n">
        <f aca="false">AO2/AO10</f>
        <v>0.8272937548</v>
      </c>
      <c r="AQ2" s="71" t="n">
        <v>1092</v>
      </c>
      <c r="AR2" s="72" t="n">
        <f aca="false">AQ2/AQ10</f>
        <v>0.8419429453</v>
      </c>
      <c r="AS2" s="71" t="n">
        <v>1113</v>
      </c>
      <c r="AT2" s="72" t="n">
        <f aca="false">AS2/AS10</f>
        <v>0.8581341557</v>
      </c>
      <c r="AU2" s="71" t="n">
        <v>1130</v>
      </c>
      <c r="AV2" s="72" t="n">
        <f aca="false">AU2/AU10</f>
        <v>0.8712413261</v>
      </c>
      <c r="AW2" s="71" t="n">
        <v>1131</v>
      </c>
      <c r="AX2" s="72" t="n">
        <f aca="false">AW2/AW10</f>
        <v>0.8720123362</v>
      </c>
      <c r="AY2" s="71" t="n">
        <v>1146</v>
      </c>
      <c r="AZ2" s="72" t="n">
        <f aca="false">AY2/AY10</f>
        <v>0.8835774865</v>
      </c>
      <c r="BA2" s="71" t="n">
        <v>1164</v>
      </c>
      <c r="BB2" s="72" t="n">
        <f aca="false">BA2/BA10</f>
        <v>0.8974556669</v>
      </c>
      <c r="BC2" s="71" t="n">
        <v>1186</v>
      </c>
      <c r="BD2" s="72" t="n">
        <f aca="false">BC2/BC10</f>
        <v>0.9144178874</v>
      </c>
      <c r="BE2" s="71" t="n">
        <v>1186</v>
      </c>
      <c r="BF2" s="72" t="n">
        <f aca="false">BE2/BE10</f>
        <v>0.9144178874</v>
      </c>
      <c r="BG2" s="71" t="n">
        <v>1258</v>
      </c>
      <c r="BH2" s="72" t="n">
        <f aca="false">BG2/BG10</f>
        <v>0.9699306091</v>
      </c>
      <c r="BI2" s="71" t="n">
        <v>1258</v>
      </c>
      <c r="BJ2" s="73" t="n">
        <f aca="false">BI2/BI10</f>
        <v>0.9699306091</v>
      </c>
    </row>
    <row r="3" customFormat="false" ht="15.75" hidden="false" customHeight="false" outlineLevel="0" collapsed="false">
      <c r="A3" s="68" t="s">
        <v>9416</v>
      </c>
      <c r="B3" s="69" t="n">
        <f aca="false">B14+B25+B36+B47</f>
        <v>1297</v>
      </c>
      <c r="C3" s="70" t="n">
        <f aca="false">B3/B10</f>
        <v>1</v>
      </c>
      <c r="E3" s="71" t="n">
        <v>40</v>
      </c>
      <c r="F3" s="72" t="n">
        <f aca="false">E3/E10</f>
        <v>0.03748828491</v>
      </c>
      <c r="G3" s="71" t="n">
        <v>84</v>
      </c>
      <c r="H3" s="72" t="n">
        <f aca="false">G3/G10</f>
        <v>0.07872539831</v>
      </c>
      <c r="I3" s="71" t="n">
        <v>165</v>
      </c>
      <c r="J3" s="72" t="n">
        <f aca="false">I3/I10</f>
        <v>0.1385390428</v>
      </c>
      <c r="K3" s="71" t="n">
        <v>235</v>
      </c>
      <c r="L3" s="72" t="n">
        <f aca="false">K3/K10</f>
        <v>0.2048823017</v>
      </c>
      <c r="M3" s="71" t="n">
        <v>298</v>
      </c>
      <c r="N3" s="72" t="n">
        <f aca="false">M3/M10</f>
        <v>0.2611744084</v>
      </c>
      <c r="O3" s="71" t="n">
        <v>399</v>
      </c>
      <c r="P3" s="72" t="n">
        <f aca="false">O3/O10</f>
        <v>0.3512323944</v>
      </c>
      <c r="Q3" s="71" t="n">
        <v>479</v>
      </c>
      <c r="R3" s="72" t="n">
        <f aca="false">Q3/Q10</f>
        <v>0.389114541</v>
      </c>
      <c r="S3" s="71" t="n">
        <v>490</v>
      </c>
      <c r="T3" s="72" t="n">
        <f aca="false">S3/S10</f>
        <v>0.3967611336</v>
      </c>
      <c r="U3" s="71" t="n">
        <v>518</v>
      </c>
      <c r="V3" s="72" t="n">
        <f aca="false">U3/U10</f>
        <v>0.4147317854</v>
      </c>
      <c r="W3" s="71" t="n">
        <v>553</v>
      </c>
      <c r="X3" s="72" t="n">
        <f aca="false">W3/W10</f>
        <v>0.513463324</v>
      </c>
      <c r="Y3" s="71" t="n">
        <v>560</v>
      </c>
      <c r="Z3" s="72" t="n">
        <f aca="false">Y3/Y10</f>
        <v>0.431765613</v>
      </c>
      <c r="AA3" s="71" t="n">
        <v>677</v>
      </c>
      <c r="AB3" s="72" t="n">
        <f aca="false">AA3/AA10</f>
        <v>0.5219737857</v>
      </c>
      <c r="AC3" s="71" t="n">
        <v>744</v>
      </c>
      <c r="AD3" s="72" t="n">
        <f aca="false">AC3/AC10</f>
        <v>0.5736314572</v>
      </c>
      <c r="AE3" s="71" t="n">
        <v>789</v>
      </c>
      <c r="AF3" s="72" t="n">
        <f aca="false">AE3/AE10</f>
        <v>0.6083269082</v>
      </c>
      <c r="AG3" s="71" t="n">
        <v>802</v>
      </c>
      <c r="AH3" s="72" t="n">
        <f aca="false">AG3/AG10</f>
        <v>0.6183500386</v>
      </c>
      <c r="AI3" s="71" t="n">
        <v>803</v>
      </c>
      <c r="AJ3" s="72" t="n">
        <f aca="false">AI3/AI10</f>
        <v>0.6191210486</v>
      </c>
      <c r="AK3" s="71" t="n">
        <v>856</v>
      </c>
      <c r="AL3" s="72" t="n">
        <f aca="false">AK3/AK10</f>
        <v>0.6599845798</v>
      </c>
      <c r="AM3" s="71" t="n">
        <v>907</v>
      </c>
      <c r="AN3" s="72" t="n">
        <f aca="false">AM3/AM10</f>
        <v>0.699306091</v>
      </c>
      <c r="AO3" s="71" t="n">
        <v>907</v>
      </c>
      <c r="AP3" s="72" t="n">
        <f aca="false">AO3/AO10</f>
        <v>0.699306091</v>
      </c>
      <c r="AQ3" s="71" t="n">
        <v>1002</v>
      </c>
      <c r="AR3" s="72" t="n">
        <f aca="false">AQ3/AQ10</f>
        <v>0.7725520432</v>
      </c>
      <c r="AS3" s="71" t="n">
        <v>1049</v>
      </c>
      <c r="AT3" s="72" t="n">
        <f aca="false">AS3/AS10</f>
        <v>0.8087895143</v>
      </c>
      <c r="AU3" s="71" t="n">
        <v>1084</v>
      </c>
      <c r="AV3" s="72" t="n">
        <f aca="false">AU3/AU10</f>
        <v>0.8357748651</v>
      </c>
      <c r="AW3" s="71" t="n">
        <v>1110</v>
      </c>
      <c r="AX3" s="72" t="n">
        <f aca="false">AW3/AW10</f>
        <v>0.8558211257</v>
      </c>
      <c r="AY3" s="71" t="n">
        <v>1146</v>
      </c>
      <c r="AZ3" s="72" t="n">
        <f aca="false">AY3/AY10</f>
        <v>0.8835774865</v>
      </c>
      <c r="BA3" s="71" t="n">
        <v>1164</v>
      </c>
      <c r="BB3" s="72" t="n">
        <f aca="false">BA3/BA10</f>
        <v>0.8974556669</v>
      </c>
      <c r="BC3" s="71" t="n">
        <v>1186</v>
      </c>
      <c r="BD3" s="72" t="n">
        <f aca="false">BC3/BC10</f>
        <v>0.9144178874</v>
      </c>
      <c r="BE3" s="71" t="n">
        <v>1186</v>
      </c>
      <c r="BF3" s="72" t="n">
        <f aca="false">BE3/BE10</f>
        <v>0.9144178874</v>
      </c>
      <c r="BG3" s="71" t="n">
        <v>1258</v>
      </c>
      <c r="BH3" s="72" t="n">
        <f aca="false">BG3/BG10</f>
        <v>0.9699306091</v>
      </c>
      <c r="BI3" s="71" t="n">
        <v>1258</v>
      </c>
      <c r="BJ3" s="73" t="n">
        <f aca="false">BI3/BI10</f>
        <v>0.9699306091</v>
      </c>
    </row>
    <row r="4" customFormat="false" ht="15.75" hidden="false" customHeight="false" outlineLevel="0" collapsed="false">
      <c r="A4" s="68" t="s">
        <v>9417</v>
      </c>
      <c r="B4" s="69" t="n">
        <f aca="false">B15+B26+B37+B48</f>
        <v>1297</v>
      </c>
      <c r="C4" s="70" t="n">
        <f aca="false">B4/B10</f>
        <v>1</v>
      </c>
      <c r="E4" s="71" t="n">
        <v>34</v>
      </c>
      <c r="F4" s="72" t="n">
        <f aca="false">E4/E10</f>
        <v>0.03186504217</v>
      </c>
      <c r="G4" s="71" t="n">
        <v>81</v>
      </c>
      <c r="H4" s="72" t="n">
        <f aca="false">G4/G10</f>
        <v>0.07591377694</v>
      </c>
      <c r="I4" s="71" t="n">
        <v>165</v>
      </c>
      <c r="J4" s="72" t="n">
        <f aca="false">I4/I10</f>
        <v>0.1385390428</v>
      </c>
      <c r="K4" s="71" t="n">
        <v>217</v>
      </c>
      <c r="L4" s="72" t="n">
        <f aca="false">K4/K10</f>
        <v>0.1891891892</v>
      </c>
      <c r="M4" s="71" t="n">
        <v>295</v>
      </c>
      <c r="N4" s="72" t="n">
        <f aca="false">M4/M10</f>
        <v>0.2585451358</v>
      </c>
      <c r="O4" s="71" t="n">
        <v>384</v>
      </c>
      <c r="P4" s="72" t="n">
        <f aca="false">O4/O10</f>
        <v>0.338028169</v>
      </c>
      <c r="Q4" s="71" t="n">
        <v>464</v>
      </c>
      <c r="R4" s="72" t="n">
        <f aca="false">Q4/Q10</f>
        <v>0.3769293258</v>
      </c>
      <c r="S4" s="71" t="n">
        <v>480</v>
      </c>
      <c r="T4" s="72" t="n">
        <f aca="false">S4/S10</f>
        <v>0.3886639676</v>
      </c>
      <c r="U4" s="71" t="n">
        <v>518</v>
      </c>
      <c r="V4" s="72" t="n">
        <f aca="false">U4/U10</f>
        <v>0.4147317854</v>
      </c>
      <c r="W4" s="71" t="n">
        <v>534</v>
      </c>
      <c r="X4" s="72" t="n">
        <f aca="false">W4/W10</f>
        <v>0.495821727</v>
      </c>
      <c r="Y4" s="71" t="n">
        <v>555</v>
      </c>
      <c r="Z4" s="72" t="n">
        <f aca="false">Y4/Y10</f>
        <v>0.4279105628</v>
      </c>
      <c r="AA4" s="71" t="n">
        <v>666</v>
      </c>
      <c r="AB4" s="72" t="n">
        <f aca="false">AA4/AA10</f>
        <v>0.5134926754</v>
      </c>
      <c r="AC4" s="71" t="n">
        <v>696</v>
      </c>
      <c r="AD4" s="72" t="n">
        <f aca="false">AC4/AC10</f>
        <v>0.5366229761</v>
      </c>
      <c r="AE4" s="71" t="n">
        <v>726</v>
      </c>
      <c r="AF4" s="72" t="n">
        <f aca="false">AE4/AE10</f>
        <v>0.5597532768</v>
      </c>
      <c r="AG4" s="71" t="n">
        <v>733</v>
      </c>
      <c r="AH4" s="72" t="n">
        <f aca="false">AG4/AG10</f>
        <v>0.565150347</v>
      </c>
      <c r="AI4" s="71" t="n">
        <v>734</v>
      </c>
      <c r="AJ4" s="72" t="n">
        <f aca="false">AI4/AI10</f>
        <v>0.565921357</v>
      </c>
      <c r="AK4" s="71" t="n">
        <v>764</v>
      </c>
      <c r="AL4" s="72" t="n">
        <f aca="false">AK4/AK10</f>
        <v>0.5890516577</v>
      </c>
      <c r="AM4" s="71" t="n">
        <v>769</v>
      </c>
      <c r="AN4" s="72" t="n">
        <f aca="false">AM4/AM10</f>
        <v>0.5929067078</v>
      </c>
      <c r="AO4" s="71" t="n">
        <v>790</v>
      </c>
      <c r="AP4" s="72" t="n">
        <f aca="false">AO4/AO10</f>
        <v>0.6090979183</v>
      </c>
      <c r="AQ4" s="71" t="n">
        <v>884</v>
      </c>
      <c r="AR4" s="72" t="n">
        <f aca="false">AQ4/AQ10</f>
        <v>0.6815728604</v>
      </c>
      <c r="AS4" s="71" t="n">
        <v>944</v>
      </c>
      <c r="AT4" s="72" t="n">
        <f aca="false">AS4/AS10</f>
        <v>0.7278334618</v>
      </c>
      <c r="AU4" s="71" t="n">
        <v>1003</v>
      </c>
      <c r="AV4" s="72" t="n">
        <f aca="false">AU4/AU10</f>
        <v>0.7733230532</v>
      </c>
      <c r="AW4" s="71" t="n">
        <v>1104</v>
      </c>
      <c r="AX4" s="72" t="n">
        <f aca="false">AW4/AW10</f>
        <v>0.8511950655</v>
      </c>
      <c r="AY4" s="71" t="n">
        <v>1140</v>
      </c>
      <c r="AZ4" s="72" t="n">
        <f aca="false">AY4/AY10</f>
        <v>0.8789514264</v>
      </c>
      <c r="BA4" s="71" t="n">
        <v>1156</v>
      </c>
      <c r="BB4" s="72" t="n">
        <f aca="false">BA4/BA10</f>
        <v>0.8912875867</v>
      </c>
      <c r="BC4" s="71" t="n">
        <v>1186</v>
      </c>
      <c r="BD4" s="72" t="n">
        <f aca="false">BC4/BC10</f>
        <v>0.9144178874</v>
      </c>
      <c r="BE4" s="71" t="n">
        <v>1186</v>
      </c>
      <c r="BF4" s="72" t="n">
        <f aca="false">BE4/BE10</f>
        <v>0.9144178874</v>
      </c>
      <c r="BG4" s="71" t="n">
        <v>1258</v>
      </c>
      <c r="BH4" s="72" t="n">
        <f aca="false">BG4/BG10</f>
        <v>0.9699306091</v>
      </c>
      <c r="BI4" s="71" t="n">
        <v>1258</v>
      </c>
      <c r="BJ4" s="73" t="n">
        <f aca="false">BI4/BI10</f>
        <v>0.9699306091</v>
      </c>
    </row>
    <row r="5" customFormat="false" ht="15.75" hidden="false" customHeight="false" outlineLevel="0" collapsed="false">
      <c r="A5" s="68" t="s">
        <v>9418</v>
      </c>
      <c r="B5" s="69" t="n">
        <f aca="false">B16+B27+B38+B49</f>
        <v>1297</v>
      </c>
      <c r="C5" s="70" t="n">
        <f aca="false">B5/B10</f>
        <v>1</v>
      </c>
      <c r="E5" s="71" t="n">
        <v>0</v>
      </c>
      <c r="F5" s="72" t="n">
        <v>0</v>
      </c>
      <c r="G5" s="71" t="n">
        <v>5</v>
      </c>
      <c r="H5" s="72" t="n">
        <f aca="false">G5/G10</f>
        <v>0.004686035614</v>
      </c>
      <c r="I5" s="71" t="n">
        <v>5</v>
      </c>
      <c r="J5" s="72" t="n">
        <f aca="false">I5/I10</f>
        <v>0.004198152813</v>
      </c>
      <c r="K5" s="71" t="n">
        <v>3</v>
      </c>
      <c r="L5" s="72" t="n">
        <f aca="false">K5/K10</f>
        <v>0.002615518745</v>
      </c>
      <c r="M5" s="71" t="n">
        <v>9</v>
      </c>
      <c r="N5" s="72" t="n">
        <f aca="false">M5/M10</f>
        <v>0.007887817704</v>
      </c>
      <c r="O5" s="71" t="n">
        <v>22</v>
      </c>
      <c r="P5" s="72" t="n">
        <f aca="false">O5/O10</f>
        <v>0.01936619718</v>
      </c>
      <c r="Q5" s="71" t="n">
        <v>40</v>
      </c>
      <c r="R5" s="72" t="n">
        <f aca="false">Q5/Q10</f>
        <v>0.03249390739</v>
      </c>
      <c r="S5" s="71" t="n">
        <v>41</v>
      </c>
      <c r="T5" s="72" t="n">
        <f aca="false">S5/S10</f>
        <v>0.03319838057</v>
      </c>
      <c r="U5" s="71" t="n">
        <v>135</v>
      </c>
      <c r="V5" s="72" t="n">
        <f aca="false">U5/U10</f>
        <v>0.1080864692</v>
      </c>
      <c r="W5" s="71" t="n">
        <v>241</v>
      </c>
      <c r="X5" s="72" t="n">
        <f aca="false">W5/W10</f>
        <v>0.2237697307</v>
      </c>
      <c r="Y5" s="71" t="n">
        <v>328</v>
      </c>
      <c r="Z5" s="72" t="n">
        <f aca="false">Y5/Y10</f>
        <v>0.2528912876</v>
      </c>
      <c r="AA5" s="71" t="n">
        <v>449</v>
      </c>
      <c r="AB5" s="72" t="n">
        <f aca="false">AA5/AA10</f>
        <v>0.3461835004</v>
      </c>
      <c r="AC5" s="71" t="n">
        <v>485</v>
      </c>
      <c r="AD5" s="72" t="n">
        <f aca="false">AC5/AC10</f>
        <v>0.3739398612</v>
      </c>
      <c r="AE5" s="71" t="n">
        <v>515</v>
      </c>
      <c r="AF5" s="72" t="n">
        <f aca="false">AE5/AE10</f>
        <v>0.3970701619</v>
      </c>
      <c r="AG5" s="71" t="n">
        <v>522</v>
      </c>
      <c r="AH5" s="72" t="n">
        <f aca="false">AG5/AG10</f>
        <v>0.4024672321</v>
      </c>
      <c r="AI5" s="71" t="n">
        <v>523</v>
      </c>
      <c r="AJ5" s="72" t="n">
        <f aca="false">AI5/AI10</f>
        <v>0.4032382421</v>
      </c>
      <c r="AK5" s="71" t="n">
        <v>532</v>
      </c>
      <c r="AL5" s="72" t="n">
        <f aca="false">AK5/AK10</f>
        <v>0.4101773323</v>
      </c>
      <c r="AM5" s="71" t="n">
        <v>532</v>
      </c>
      <c r="AN5" s="72" t="n">
        <f aca="false">AM5/AM10</f>
        <v>0.4101773323</v>
      </c>
      <c r="AO5" s="71" t="n">
        <v>532</v>
      </c>
      <c r="AP5" s="72" t="n">
        <f aca="false">AO5/AO10</f>
        <v>0.4101773323</v>
      </c>
      <c r="AQ5" s="71" t="n">
        <v>653</v>
      </c>
      <c r="AR5" s="72" t="n">
        <f aca="false">AQ5/AQ10</f>
        <v>0.5034695451</v>
      </c>
      <c r="AS5" s="71" t="n">
        <v>764</v>
      </c>
      <c r="AT5" s="72" t="n">
        <f aca="false">AS5/AS10</f>
        <v>0.5890516577</v>
      </c>
      <c r="AU5" s="71" t="n">
        <v>932</v>
      </c>
      <c r="AV5" s="72" t="n">
        <f aca="false">AU5/AU10</f>
        <v>0.7185813416</v>
      </c>
      <c r="AW5" s="71" t="n">
        <v>1104</v>
      </c>
      <c r="AX5" s="72" t="n">
        <f aca="false">AW5/AW10</f>
        <v>0.8511950655</v>
      </c>
      <c r="AY5" s="71" t="n">
        <v>1139</v>
      </c>
      <c r="AZ5" s="72" t="n">
        <f aca="false">AY5/AY10</f>
        <v>0.8781804163</v>
      </c>
      <c r="BA5" s="71" t="n">
        <v>1155</v>
      </c>
      <c r="BB5" s="72" t="n">
        <f aca="false">BA5/BA10</f>
        <v>0.8905165767</v>
      </c>
      <c r="BC5" s="71" t="n">
        <v>1186</v>
      </c>
      <c r="BD5" s="72" t="n">
        <f aca="false">BC5/BC10</f>
        <v>0.9144178874</v>
      </c>
      <c r="BE5" s="71" t="n">
        <v>1186</v>
      </c>
      <c r="BF5" s="72" t="n">
        <f aca="false">BE5/BE10</f>
        <v>0.9144178874</v>
      </c>
      <c r="BG5" s="71" t="n">
        <v>1258</v>
      </c>
      <c r="BH5" s="72" t="n">
        <f aca="false">BG5/BG10</f>
        <v>0.9699306091</v>
      </c>
      <c r="BI5" s="71" t="n">
        <v>1258</v>
      </c>
      <c r="BJ5" s="73" t="n">
        <f aca="false">BI5/BI10</f>
        <v>0.9699306091</v>
      </c>
    </row>
    <row r="6" customFormat="false" ht="15.75" hidden="false" customHeight="false" outlineLevel="0" collapsed="false">
      <c r="A6" s="68" t="s">
        <v>9419</v>
      </c>
      <c r="B6" s="69" t="n">
        <f aca="false">B17+B28+B39+B50</f>
        <v>1297</v>
      </c>
      <c r="C6" s="70" t="n">
        <f aca="false">B6/B10</f>
        <v>1</v>
      </c>
      <c r="E6" s="71" t="n">
        <v>0</v>
      </c>
      <c r="F6" s="72" t="n">
        <f aca="false">E6/E10</f>
        <v>0</v>
      </c>
      <c r="G6" s="71" t="n">
        <v>5</v>
      </c>
      <c r="H6" s="72" t="n">
        <f aca="false">G6/G10</f>
        <v>0.004686035614</v>
      </c>
      <c r="I6" s="71" t="n">
        <v>5</v>
      </c>
      <c r="J6" s="72" t="n">
        <f aca="false">I6/I10</f>
        <v>0.004198152813</v>
      </c>
      <c r="K6" s="71" t="n">
        <v>3</v>
      </c>
      <c r="L6" s="72" t="n">
        <f aca="false">K6/K10</f>
        <v>0.002615518745</v>
      </c>
      <c r="M6" s="71" t="n">
        <v>9</v>
      </c>
      <c r="N6" s="72" t="n">
        <f aca="false">M6/M10</f>
        <v>0.007887817704</v>
      </c>
      <c r="O6" s="71" t="n">
        <v>22</v>
      </c>
      <c r="P6" s="72" t="n">
        <f aca="false">O6/O10</f>
        <v>0.01936619718</v>
      </c>
      <c r="Q6" s="71" t="n">
        <v>40</v>
      </c>
      <c r="R6" s="72" t="n">
        <f aca="false">Q6/Q10</f>
        <v>0.03249390739</v>
      </c>
      <c r="S6" s="71" t="n">
        <v>41</v>
      </c>
      <c r="T6" s="72" t="n">
        <f aca="false">S6/S10</f>
        <v>0.03319838057</v>
      </c>
      <c r="U6" s="71" t="n">
        <v>134</v>
      </c>
      <c r="V6" s="72" t="n">
        <f aca="false">U6/U10</f>
        <v>0.1072858287</v>
      </c>
      <c r="W6" s="71" t="n">
        <v>232</v>
      </c>
      <c r="X6" s="72" t="n">
        <f aca="false">W6/W10</f>
        <v>0.2154131848</v>
      </c>
      <c r="Y6" s="71" t="n">
        <v>324</v>
      </c>
      <c r="Z6" s="72" t="n">
        <f aca="false">Y6/Y10</f>
        <v>0.2498072475</v>
      </c>
      <c r="AA6" s="71" t="n">
        <v>439</v>
      </c>
      <c r="AB6" s="72" t="n">
        <f aca="false">AA6/AA10</f>
        <v>0.3384734002</v>
      </c>
      <c r="AC6" s="71" t="n">
        <v>479</v>
      </c>
      <c r="AD6" s="72" t="n">
        <f aca="false">AC6/AC10</f>
        <v>0.3693138011</v>
      </c>
      <c r="AE6" s="71" t="n">
        <v>479</v>
      </c>
      <c r="AF6" s="72" t="n">
        <f aca="false">AE6/AE10</f>
        <v>0.3693138011</v>
      </c>
      <c r="AG6" s="71" t="n">
        <v>479</v>
      </c>
      <c r="AH6" s="72" t="n">
        <f aca="false">AG6/AG10</f>
        <v>0.3693138011</v>
      </c>
      <c r="AI6" s="71" t="n">
        <v>514</v>
      </c>
      <c r="AJ6" s="72" t="n">
        <f aca="false">AI6/AI10</f>
        <v>0.3962991519</v>
      </c>
      <c r="AK6" s="71" t="n">
        <v>515</v>
      </c>
      <c r="AL6" s="72" t="n">
        <f aca="false">AK6/AK10</f>
        <v>0.3970701619</v>
      </c>
      <c r="AM6" s="71" t="n">
        <v>532</v>
      </c>
      <c r="AN6" s="72" t="n">
        <f aca="false">AM6/AM10</f>
        <v>0.4101773323</v>
      </c>
      <c r="AO6" s="71" t="n">
        <v>532</v>
      </c>
      <c r="AP6" s="72" t="n">
        <f aca="false">AO6/AO10</f>
        <v>0.4101773323</v>
      </c>
      <c r="AQ6" s="71" t="n">
        <v>638</v>
      </c>
      <c r="AR6" s="72" t="n">
        <f aca="false">AQ6/AQ10</f>
        <v>0.4919043948</v>
      </c>
      <c r="AS6" s="71" t="n">
        <v>747</v>
      </c>
      <c r="AT6" s="72" t="n">
        <f aca="false">AS6/AS10</f>
        <v>0.5759444873</v>
      </c>
      <c r="AU6" s="71" t="n">
        <v>915</v>
      </c>
      <c r="AV6" s="72" t="n">
        <f aca="false">AU6/AU10</f>
        <v>0.7054741712</v>
      </c>
      <c r="AW6" s="71" t="n">
        <v>1073</v>
      </c>
      <c r="AX6" s="72" t="n">
        <f aca="false">AW6/AW10</f>
        <v>0.8272937548</v>
      </c>
      <c r="AY6" s="71" t="n">
        <v>1139</v>
      </c>
      <c r="AZ6" s="72" t="n">
        <f aca="false">AY6/AY10</f>
        <v>0.8781804163</v>
      </c>
      <c r="BA6" s="71" t="n">
        <v>1155</v>
      </c>
      <c r="BB6" s="72" t="n">
        <f aca="false">BA6/BA10</f>
        <v>0.8905165767</v>
      </c>
      <c r="BC6" s="71" t="n">
        <v>1186</v>
      </c>
      <c r="BD6" s="72" t="n">
        <f aca="false">BC6/BC10</f>
        <v>0.9144178874</v>
      </c>
      <c r="BE6" s="71" t="n">
        <v>1186</v>
      </c>
      <c r="BF6" s="72" t="n">
        <f aca="false">BE6/BE10</f>
        <v>0.9144178874</v>
      </c>
      <c r="BG6" s="71" t="n">
        <v>1258</v>
      </c>
      <c r="BH6" s="72" t="n">
        <f aca="false">BG6/BG10</f>
        <v>0.9699306091</v>
      </c>
      <c r="BI6" s="71" t="n">
        <v>1258</v>
      </c>
      <c r="BJ6" s="73" t="n">
        <f aca="false">BI6/BI10</f>
        <v>0.9699306091</v>
      </c>
    </row>
    <row r="7" customFormat="false" ht="15.75" hidden="false" customHeight="false" outlineLevel="0" collapsed="false">
      <c r="A7" s="68" t="s">
        <v>9420</v>
      </c>
      <c r="B7" s="69" t="n">
        <f aca="false">B18+B29+B51+B40</f>
        <v>1297</v>
      </c>
      <c r="C7" s="70" t="n">
        <f aca="false">B7/B10</f>
        <v>1</v>
      </c>
      <c r="E7" s="71" t="n">
        <v>5</v>
      </c>
      <c r="F7" s="72" t="n">
        <f aca="false">E7/E10</f>
        <v>0.004686035614</v>
      </c>
      <c r="G7" s="71" t="n">
        <v>5</v>
      </c>
      <c r="H7" s="72" t="n">
        <f aca="false">G7/G10</f>
        <v>0.004686035614</v>
      </c>
      <c r="I7" s="71" t="n">
        <v>5</v>
      </c>
      <c r="J7" s="72" t="n">
        <f aca="false">I7/I10</f>
        <v>0.004198152813</v>
      </c>
      <c r="K7" s="71" t="n">
        <v>3</v>
      </c>
      <c r="L7" s="72" t="n">
        <f aca="false">K7/K10</f>
        <v>0.002615518745</v>
      </c>
      <c r="M7" s="71" t="n">
        <v>3</v>
      </c>
      <c r="N7" s="72" t="n">
        <f aca="false">M7/M10</f>
        <v>0.002629272568</v>
      </c>
      <c r="O7" s="71" t="n">
        <v>21</v>
      </c>
      <c r="P7" s="72" t="n">
        <f aca="false">O7/O10</f>
        <v>0.01848591549</v>
      </c>
      <c r="Q7" s="71" t="n">
        <v>19</v>
      </c>
      <c r="R7" s="72" t="n">
        <f aca="false">Q7/Q10</f>
        <v>0.01543460601</v>
      </c>
      <c r="S7" s="71" t="n">
        <v>33</v>
      </c>
      <c r="T7" s="72" t="n">
        <f aca="false">S7/S10</f>
        <v>0.02672064777</v>
      </c>
      <c r="U7" s="71" t="n">
        <v>107</v>
      </c>
      <c r="V7" s="72" t="n">
        <f aca="false">U7/U10</f>
        <v>0.08566853483</v>
      </c>
      <c r="W7" s="71" t="n">
        <v>232</v>
      </c>
      <c r="X7" s="72" t="n">
        <f aca="false">W7/W10</f>
        <v>0.2154131848</v>
      </c>
      <c r="Y7" s="71" t="n">
        <v>314</v>
      </c>
      <c r="Z7" s="72" t="n">
        <f aca="false">Y7/Y10</f>
        <v>0.2420971473</v>
      </c>
      <c r="AA7" s="71" t="n">
        <v>383</v>
      </c>
      <c r="AB7" s="72" t="n">
        <f aca="false">AA7/AA10</f>
        <v>0.2952968389</v>
      </c>
      <c r="AC7" s="71" t="n">
        <v>427</v>
      </c>
      <c r="AD7" s="72" t="n">
        <f aca="false">AC7/AC10</f>
        <v>0.3292212799</v>
      </c>
      <c r="AE7" s="71" t="n">
        <v>427</v>
      </c>
      <c r="AF7" s="72" t="n">
        <f aca="false">AE7/AE10</f>
        <v>0.3292212799</v>
      </c>
      <c r="AG7" s="71" t="n">
        <v>427</v>
      </c>
      <c r="AH7" s="72" t="n">
        <f aca="false">AG7/AG10</f>
        <v>0.3292212799</v>
      </c>
      <c r="AI7" s="71" t="n">
        <v>430</v>
      </c>
      <c r="AJ7" s="72" t="n">
        <f aca="false">AI7/AI10</f>
        <v>0.3315343099</v>
      </c>
      <c r="AK7" s="71" t="n">
        <v>497</v>
      </c>
      <c r="AL7" s="72" t="n">
        <f aca="false">AK7/AK10</f>
        <v>0.3831919815</v>
      </c>
      <c r="AM7" s="71" t="n">
        <v>532</v>
      </c>
      <c r="AN7" s="72" t="n">
        <f aca="false">AM7/AM10</f>
        <v>0.4101773323</v>
      </c>
      <c r="AO7" s="71" t="n">
        <v>532</v>
      </c>
      <c r="AP7" s="72" t="n">
        <f aca="false">AO7/AO10</f>
        <v>0.4101773323</v>
      </c>
      <c r="AQ7" s="71" t="n">
        <v>621</v>
      </c>
      <c r="AR7" s="72" t="n">
        <f aca="false">AQ7/AQ10</f>
        <v>0.4787972244</v>
      </c>
      <c r="AS7" s="71" t="n">
        <v>702</v>
      </c>
      <c r="AT7" s="72" t="n">
        <f aca="false">AS7/AS10</f>
        <v>0.5412490362</v>
      </c>
      <c r="AU7" s="71" t="n">
        <v>857</v>
      </c>
      <c r="AV7" s="72" t="n">
        <f aca="false">AU7/AU10</f>
        <v>0.6607555898</v>
      </c>
      <c r="AW7" s="71" t="n">
        <v>974</v>
      </c>
      <c r="AX7" s="72" t="n">
        <f aca="false">AW7/AW10</f>
        <v>0.7509637625</v>
      </c>
      <c r="AY7" s="71" t="n">
        <v>1085</v>
      </c>
      <c r="AZ7" s="72" t="n">
        <f aca="false">AY7/AY10</f>
        <v>0.8365458751</v>
      </c>
      <c r="BA7" s="71" t="n">
        <v>1155</v>
      </c>
      <c r="BB7" s="72" t="n">
        <f aca="false">BA7/BA10</f>
        <v>0.8905165767</v>
      </c>
      <c r="BC7" s="71" t="n">
        <v>1186</v>
      </c>
      <c r="BD7" s="72" t="n">
        <f aca="false">BC7/BC10</f>
        <v>0.9144178874</v>
      </c>
      <c r="BE7" s="71" t="n">
        <v>1186</v>
      </c>
      <c r="BF7" s="72" t="n">
        <f aca="false">BE7/BE10</f>
        <v>0.9144178874</v>
      </c>
      <c r="BG7" s="71" t="n">
        <v>1249</v>
      </c>
      <c r="BH7" s="72" t="n">
        <f aca="false">BG7/BG10</f>
        <v>0.9629915189</v>
      </c>
      <c r="BI7" s="71" t="n">
        <v>1258</v>
      </c>
      <c r="BJ7" s="73" t="n">
        <f aca="false">BI7/BI10</f>
        <v>0.9699306091</v>
      </c>
    </row>
    <row r="8" customFormat="false" ht="15.75" hidden="false" customHeight="false" outlineLevel="0" collapsed="false">
      <c r="A8" s="68" t="s">
        <v>35</v>
      </c>
      <c r="B8" s="69" t="n">
        <f aca="false">B19+B30+B41+B52</f>
        <v>1297</v>
      </c>
      <c r="C8" s="70" t="n">
        <f aca="false">B8/B10</f>
        <v>1</v>
      </c>
      <c r="E8" s="71" t="n">
        <v>0</v>
      </c>
      <c r="F8" s="72" t="n">
        <f aca="false">E8/E10</f>
        <v>0</v>
      </c>
      <c r="G8" s="71" t="n">
        <v>0</v>
      </c>
      <c r="H8" s="72" t="n">
        <f aca="false">G8/G10</f>
        <v>0</v>
      </c>
      <c r="I8" s="71" t="n">
        <v>0</v>
      </c>
      <c r="J8" s="72" t="n">
        <f aca="false">I8/I10</f>
        <v>0</v>
      </c>
      <c r="K8" s="71" t="n">
        <v>0</v>
      </c>
      <c r="L8" s="72" t="n">
        <f aca="false">K8/K10</f>
        <v>0</v>
      </c>
      <c r="M8" s="71" t="n">
        <v>0</v>
      </c>
      <c r="N8" s="72" t="n">
        <f aca="false">M8/M10</f>
        <v>0</v>
      </c>
      <c r="O8" s="71" t="n">
        <v>0</v>
      </c>
      <c r="P8" s="72" t="n">
        <f aca="false">O8/O10</f>
        <v>0</v>
      </c>
      <c r="Q8" s="71" t="n">
        <v>13</v>
      </c>
      <c r="R8" s="72" t="n">
        <f aca="false">Q8/Q10</f>
        <v>0.0105605199</v>
      </c>
      <c r="S8" s="71" t="n">
        <v>25</v>
      </c>
      <c r="T8" s="72" t="n">
        <f aca="false">S8/S10</f>
        <v>0.02024291498</v>
      </c>
      <c r="U8" s="71" t="n">
        <v>80</v>
      </c>
      <c r="V8" s="72" t="n">
        <f aca="false">U8/U10</f>
        <v>0.06405124099</v>
      </c>
      <c r="W8" s="71" t="n">
        <v>141</v>
      </c>
      <c r="X8" s="72" t="n">
        <f aca="false">W8/W10</f>
        <v>0.1309192201</v>
      </c>
      <c r="Y8" s="71" t="n">
        <v>215</v>
      </c>
      <c r="Z8" s="72" t="n">
        <f aca="false">Y8/Y10</f>
        <v>0.165767155</v>
      </c>
      <c r="AA8" s="71" t="n">
        <v>312</v>
      </c>
      <c r="AB8" s="72" t="n">
        <f aca="false">AA8/AA10</f>
        <v>0.2405551272</v>
      </c>
      <c r="AC8" s="71" t="n">
        <v>319</v>
      </c>
      <c r="AD8" s="72" t="n">
        <f aca="false">AC8/AC10</f>
        <v>0.2459521974</v>
      </c>
      <c r="AE8" s="71" t="n">
        <v>319</v>
      </c>
      <c r="AF8" s="72" t="n">
        <f aca="false">AE8/AE10</f>
        <v>0.2459521974</v>
      </c>
      <c r="AG8" s="71" t="n">
        <v>319</v>
      </c>
      <c r="AH8" s="72" t="n">
        <f aca="false">AG8/AG10</f>
        <v>0.2459521974</v>
      </c>
      <c r="AI8" s="71" t="n">
        <v>360</v>
      </c>
      <c r="AJ8" s="72" t="n">
        <f aca="false">AI8/AI10</f>
        <v>0.2775636083</v>
      </c>
      <c r="AK8" s="71" t="n">
        <v>459</v>
      </c>
      <c r="AL8" s="72" t="n">
        <f aca="false">AK8/AK10</f>
        <v>0.3538936006</v>
      </c>
      <c r="AM8" s="71" t="n">
        <v>499</v>
      </c>
      <c r="AN8" s="72" t="n">
        <f aca="false">AM8/AM10</f>
        <v>0.3847340015</v>
      </c>
      <c r="AO8" s="71" t="n">
        <v>508</v>
      </c>
      <c r="AP8" s="72" t="n">
        <f aca="false">AO8/AO10</f>
        <v>0.3916730918</v>
      </c>
      <c r="AQ8" s="71" t="n">
        <v>532</v>
      </c>
      <c r="AR8" s="72" t="n">
        <f aca="false">AQ8/AQ10</f>
        <v>0.4101773323</v>
      </c>
      <c r="AS8" s="71" t="n">
        <v>693</v>
      </c>
      <c r="AT8" s="72" t="n">
        <f aca="false">AS8/AS10</f>
        <v>0.534309946</v>
      </c>
      <c r="AU8" s="71" t="n">
        <v>835</v>
      </c>
      <c r="AV8" s="72" t="n">
        <f aca="false">AU8/AU10</f>
        <v>0.6437933693</v>
      </c>
      <c r="AW8" s="71" t="n">
        <v>910</v>
      </c>
      <c r="AX8" s="72" t="n">
        <f aca="false">AW8/AW10</f>
        <v>0.701619121</v>
      </c>
      <c r="AY8" s="71" t="n">
        <v>955</v>
      </c>
      <c r="AZ8" s="72" t="n">
        <f aca="false">AY8/AY10</f>
        <v>0.7363145721</v>
      </c>
      <c r="BA8" s="71" t="n">
        <v>1095</v>
      </c>
      <c r="BB8" s="72" t="n">
        <f aca="false">BA8/BA10</f>
        <v>0.8442559753</v>
      </c>
      <c r="BC8" s="71" t="n">
        <v>1159</v>
      </c>
      <c r="BD8" s="72" t="n">
        <f aca="false">BC8/BC10</f>
        <v>0.8936006168</v>
      </c>
      <c r="BE8" s="71" t="n">
        <v>1159</v>
      </c>
      <c r="BF8" s="72" t="n">
        <f aca="false">BE8/BE10</f>
        <v>0.8936006168</v>
      </c>
      <c r="BG8" s="71" t="n">
        <v>1215</v>
      </c>
      <c r="BH8" s="72" t="n">
        <f aca="false">BG8/BG10</f>
        <v>0.9367771781</v>
      </c>
      <c r="BI8" s="71" t="n">
        <v>1258</v>
      </c>
      <c r="BJ8" s="73" t="n">
        <f aca="false">BI8/BI10</f>
        <v>0.9699306091</v>
      </c>
    </row>
    <row r="9" customFormat="false" ht="15.75" hidden="false" customHeight="false" outlineLevel="0" collapsed="false">
      <c r="A9" s="68" t="s">
        <v>9421</v>
      </c>
      <c r="B9" s="69" t="n">
        <f aca="false">B20+B31+B42+B53</f>
        <v>1</v>
      </c>
      <c r="C9" s="70" t="n">
        <f aca="false">B9/B10</f>
        <v>0.0007710100231</v>
      </c>
      <c r="E9" s="71" t="n">
        <v>0</v>
      </c>
      <c r="F9" s="72" t="n">
        <f aca="false">E9/E10</f>
        <v>0</v>
      </c>
      <c r="G9" s="71" t="n">
        <v>0</v>
      </c>
      <c r="H9" s="72" t="n">
        <f aca="false">G9/G10</f>
        <v>0</v>
      </c>
      <c r="I9" s="71" t="n">
        <v>7</v>
      </c>
      <c r="J9" s="72" t="n">
        <f aca="false">I9/I10</f>
        <v>0.005877413938</v>
      </c>
      <c r="K9" s="71" t="n">
        <v>0</v>
      </c>
      <c r="L9" s="72" t="n">
        <f aca="false">K9/K10</f>
        <v>0</v>
      </c>
      <c r="M9" s="71" t="n">
        <v>0</v>
      </c>
      <c r="N9" s="72" t="n">
        <f aca="false">M9/M10</f>
        <v>0</v>
      </c>
      <c r="O9" s="71" t="n">
        <v>0</v>
      </c>
      <c r="P9" s="72" t="n">
        <f aca="false">O9/O10</f>
        <v>0</v>
      </c>
      <c r="Q9" s="71" t="n">
        <v>8</v>
      </c>
      <c r="R9" s="72" t="n">
        <f aca="false">Q9/Q10</f>
        <v>0.006498781478</v>
      </c>
      <c r="S9" s="71" t="n">
        <v>8</v>
      </c>
      <c r="T9" s="72" t="n">
        <f aca="false">S9/S10</f>
        <v>0.006477732794</v>
      </c>
      <c r="U9" s="71" t="n">
        <v>20</v>
      </c>
      <c r="V9" s="72" t="n">
        <f aca="false">U9/U10</f>
        <v>0.01601281025</v>
      </c>
      <c r="W9" s="71" t="n">
        <v>14</v>
      </c>
      <c r="X9" s="72" t="n">
        <f aca="false">W9/W10</f>
        <v>0.01299907149</v>
      </c>
      <c r="Y9" s="71" t="n">
        <v>35</v>
      </c>
      <c r="Z9" s="72" t="n">
        <f aca="false">Y9/Y10</f>
        <v>0.02698535081</v>
      </c>
      <c r="AA9" s="71" t="n">
        <v>48</v>
      </c>
      <c r="AB9" s="72" t="n">
        <f aca="false">AA9/AA10</f>
        <v>0.03700848111</v>
      </c>
      <c r="AC9" s="71" t="n">
        <v>48</v>
      </c>
      <c r="AD9" s="72" t="n">
        <f aca="false">AC9/AC10</f>
        <v>0.03700848111</v>
      </c>
      <c r="AE9" s="71" t="n">
        <v>48</v>
      </c>
      <c r="AF9" s="72" t="n">
        <f aca="false">AE9/AE10</f>
        <v>0.03700848111</v>
      </c>
      <c r="AG9" s="71" t="n">
        <v>48</v>
      </c>
      <c r="AH9" s="72" t="n">
        <f aca="false">AG9/AG10</f>
        <v>0.03700848111</v>
      </c>
      <c r="AI9" s="71" t="n">
        <v>69</v>
      </c>
      <c r="AJ9" s="72" t="n">
        <f aca="false">AI9/AI10</f>
        <v>0.0531996916</v>
      </c>
      <c r="AK9" s="71" t="n">
        <v>59</v>
      </c>
      <c r="AL9" s="72" t="n">
        <f aca="false">AK9/AK10</f>
        <v>0.04548959136</v>
      </c>
      <c r="AM9" s="71" t="n">
        <v>46</v>
      </c>
      <c r="AN9" s="72" t="n">
        <f aca="false">AM9/AM10</f>
        <v>0.03546646106</v>
      </c>
      <c r="AO9" s="71" t="n">
        <v>41</v>
      </c>
      <c r="AP9" s="72" t="n">
        <f aca="false">AO9/AO10</f>
        <v>0.03161141095</v>
      </c>
      <c r="AQ9" s="71" t="n">
        <v>56</v>
      </c>
      <c r="AR9" s="72" t="n">
        <f aca="false">AQ9/AQ10</f>
        <v>0.0431765613</v>
      </c>
      <c r="AS9" s="71" t="n">
        <v>30</v>
      </c>
      <c r="AT9" s="72" t="n">
        <f aca="false">AS9/AS10</f>
        <v>0.02313030069</v>
      </c>
      <c r="AU9" s="71" t="n">
        <v>30</v>
      </c>
      <c r="AV9" s="72" t="n">
        <f aca="false">AU9/AU10</f>
        <v>0.02313030069</v>
      </c>
      <c r="AW9" s="71" t="n">
        <v>35</v>
      </c>
      <c r="AX9" s="72" t="n">
        <f aca="false">AW9/AW10</f>
        <v>0.02698535081</v>
      </c>
      <c r="AY9" s="71" t="n">
        <v>16</v>
      </c>
      <c r="AZ9" s="72" t="n">
        <f aca="false">AY9/AY10</f>
        <v>0.01233616037</v>
      </c>
      <c r="BA9" s="71" t="n">
        <v>16</v>
      </c>
      <c r="BB9" s="72" t="n">
        <f aca="false">BA9/BA10</f>
        <v>0.01233616037</v>
      </c>
      <c r="BC9" s="71" t="n">
        <v>17</v>
      </c>
      <c r="BD9" s="72" t="n">
        <f aca="false">BC9/BC10</f>
        <v>0.01310717039</v>
      </c>
      <c r="BE9" s="71" t="n">
        <v>10</v>
      </c>
      <c r="BF9" s="72" t="n">
        <f aca="false">BE9/BE10</f>
        <v>0.007710100231</v>
      </c>
      <c r="BG9" s="71" t="n">
        <v>10</v>
      </c>
      <c r="BH9" s="72" t="n">
        <f aca="false">BG9/BG10</f>
        <v>0.007710100231</v>
      </c>
      <c r="BI9" s="71" t="n">
        <v>0</v>
      </c>
      <c r="BJ9" s="73" t="n">
        <f aca="false">BI9/BI10</f>
        <v>0</v>
      </c>
    </row>
    <row r="10" customFormat="false" ht="15.75" hidden="false" customHeight="false" outlineLevel="0" collapsed="false">
      <c r="A10" s="68" t="s">
        <v>9422</v>
      </c>
      <c r="B10" s="74" t="n">
        <f aca="false">B21+B32+B43+B54</f>
        <v>1297</v>
      </c>
      <c r="C10" s="75" t="n">
        <f aca="false">SUM(C2:C8)/7</f>
        <v>1</v>
      </c>
      <c r="D10" s="76"/>
      <c r="E10" s="71" t="n">
        <v>1067</v>
      </c>
      <c r="F10" s="77" t="n">
        <f aca="false">SUM(F2:F8)/7</f>
        <v>0.01713750167</v>
      </c>
      <c r="G10" s="71" t="n">
        <v>1067</v>
      </c>
      <c r="H10" s="77" t="n">
        <f aca="false">SUM(H2:H8)/7</f>
        <v>0.04686035614</v>
      </c>
      <c r="I10" s="71" t="n">
        <v>1191</v>
      </c>
      <c r="J10" s="77" t="n">
        <f aca="false">SUM(J2:J8)/7</f>
        <v>0.08168405901</v>
      </c>
      <c r="K10" s="71" t="n">
        <v>1147</v>
      </c>
      <c r="L10" s="77" t="n">
        <f aca="false">SUM(L2:L8)/7</f>
        <v>0.1091044962</v>
      </c>
      <c r="M10" s="71" t="n">
        <v>1141</v>
      </c>
      <c r="N10" s="77" t="n">
        <f aca="false">SUM(N2:N8)/7</f>
        <v>0.1556278953</v>
      </c>
      <c r="O10" s="71" t="n">
        <v>1136</v>
      </c>
      <c r="P10" s="77" t="n">
        <f aca="false">SUM(P2:P8)/7</f>
        <v>0.2064889336</v>
      </c>
      <c r="Q10" s="71" t="n">
        <v>1231</v>
      </c>
      <c r="R10" s="77" t="n">
        <f aca="false">SUM(R2:R8)/7</f>
        <v>0.2264129047</v>
      </c>
      <c r="S10" s="71" t="n">
        <v>1235</v>
      </c>
      <c r="T10" s="77" t="n">
        <f aca="false">SUM(T2:T8)/7</f>
        <v>0.237015616</v>
      </c>
      <c r="U10" s="71" t="n">
        <v>1249</v>
      </c>
      <c r="V10" s="77" t="n">
        <f aca="false">SUM(V2:V8)/7</f>
        <v>0.2781653895</v>
      </c>
      <c r="W10" s="71" t="n">
        <v>1077</v>
      </c>
      <c r="X10" s="77" t="n">
        <f aca="false">SUM(X2:X8)/7</f>
        <v>0.3850643321</v>
      </c>
      <c r="Y10" s="71" t="n">
        <f aca="false">B10</f>
        <v>1297</v>
      </c>
      <c r="Z10" s="77" t="n">
        <f aca="false">SUM(Z2:Z8)/7</f>
        <v>0.3598413922</v>
      </c>
      <c r="AA10" s="71" t="n">
        <f aca="false">B10</f>
        <v>1297</v>
      </c>
      <c r="AB10" s="77" t="n">
        <f aca="false">SUM(AB2:AB8)/7</f>
        <v>0.4302235929</v>
      </c>
      <c r="AC10" s="71" t="n">
        <f aca="false">B10</f>
        <v>1297</v>
      </c>
      <c r="AD10" s="77" t="n">
        <f aca="false">SUM(AD2:AD8)/7</f>
        <v>0.4548959136</v>
      </c>
      <c r="AE10" s="71" t="n">
        <f aca="false">B10</f>
        <v>1297</v>
      </c>
      <c r="AF10" s="77" t="n">
        <f aca="false">SUM(AF2:AF8)/7</f>
        <v>0.4681132283</v>
      </c>
      <c r="AG10" s="71" t="n">
        <f aca="false">B10</f>
        <v>1297</v>
      </c>
      <c r="AH10" s="77" t="n">
        <f aca="false">SUM(AH2:AH8)/7</f>
        <v>0.4709769798</v>
      </c>
      <c r="AI10" s="71" t="n">
        <f aca="false">B10</f>
        <v>1297</v>
      </c>
      <c r="AJ10" s="77" t="n">
        <f aca="false">SUM(AJ2:AJ8)/7</f>
        <v>0.4801189558</v>
      </c>
      <c r="AK10" s="71" t="n">
        <f aca="false">B10</f>
        <v>1297</v>
      </c>
      <c r="AL10" s="77" t="n">
        <f aca="false">SUM(AL2:AL8)/7</f>
        <v>0.5147042626</v>
      </c>
      <c r="AM10" s="71" t="n">
        <f aca="false">B10</f>
        <v>1297</v>
      </c>
      <c r="AN10" s="77" t="n">
        <f aca="false">SUM(AN2:AN8)/7</f>
        <v>0.5325476374</v>
      </c>
      <c r="AO10" s="71" t="n">
        <f aca="false">B10</f>
        <v>1297</v>
      </c>
      <c r="AP10" s="77" t="n">
        <f aca="false">SUM(AP2:AP8)/7</f>
        <v>0.5368432647</v>
      </c>
      <c r="AQ10" s="71" t="n">
        <f aca="false">B10</f>
        <v>1297</v>
      </c>
      <c r="AR10" s="77" t="n">
        <f aca="false">SUM(AR2:AR8)/7</f>
        <v>0.5972023351</v>
      </c>
      <c r="AS10" s="71" t="n">
        <f aca="false">B10</f>
        <v>1297</v>
      </c>
      <c r="AT10" s="77" t="n">
        <f aca="false">SUM(AT2:AT8)/7</f>
        <v>0.6621874656</v>
      </c>
      <c r="AU10" s="71" t="n">
        <f aca="false">B10</f>
        <v>1297</v>
      </c>
      <c r="AV10" s="77" t="n">
        <f aca="false">SUM(AV2:AV8)/7</f>
        <v>0.7441348166</v>
      </c>
      <c r="AW10" s="71" t="n">
        <f aca="false">B10</f>
        <v>1297</v>
      </c>
      <c r="AX10" s="77" t="n">
        <f aca="false">SUM(AX2:AX8)/7</f>
        <v>0.8157286045</v>
      </c>
      <c r="AY10" s="71" t="n">
        <f aca="false">B10</f>
        <v>1297</v>
      </c>
      <c r="AZ10" s="77" t="n">
        <f aca="false">SUM(AZ2:AZ8)/7</f>
        <v>0.8536182399</v>
      </c>
      <c r="BA10" s="71" t="n">
        <f aca="false">B10</f>
        <v>1297</v>
      </c>
      <c r="BB10" s="77" t="n">
        <f aca="false">SUM(BB2:BB8)/7</f>
        <v>0.8860006609</v>
      </c>
      <c r="BC10" s="71" t="n">
        <f aca="false">B10</f>
        <v>1297</v>
      </c>
      <c r="BD10" s="77" t="n">
        <f aca="false">SUM(BD2:BD8)/7</f>
        <v>0.9114439916</v>
      </c>
      <c r="BE10" s="71" t="n">
        <f aca="false">B10</f>
        <v>1297</v>
      </c>
      <c r="BF10" s="77" t="n">
        <f aca="false">SUM(BF2:BF8)/7</f>
        <v>0.9114439916</v>
      </c>
      <c r="BG10" s="71" t="n">
        <f aca="false">B10</f>
        <v>1297</v>
      </c>
      <c r="BH10" s="77" t="n">
        <f aca="false">SUM(BH2:BH8)/7</f>
        <v>0.9642031061</v>
      </c>
      <c r="BI10" s="71" t="n">
        <f aca="false">B10</f>
        <v>1297</v>
      </c>
      <c r="BJ10" s="73" t="n">
        <f aca="false">SUM(BJ2:BJ8)/7</f>
        <v>0.9699306091</v>
      </c>
    </row>
    <row r="11" customFormat="false" ht="15.75" hidden="false" customHeight="false" outlineLevel="0" collapsed="false">
      <c r="Z11" s="76"/>
    </row>
    <row r="12" customFormat="false" ht="15.75" hidden="false" customHeight="false" outlineLevel="0" collapsed="false">
      <c r="A12" s="66" t="s">
        <v>4093</v>
      </c>
      <c r="B12" s="66"/>
      <c r="C12" s="66"/>
      <c r="E12" s="67" t="n">
        <v>44575</v>
      </c>
      <c r="F12" s="67"/>
      <c r="G12" s="67" t="n">
        <v>44582</v>
      </c>
      <c r="H12" s="67"/>
      <c r="I12" s="67" t="n">
        <v>44589</v>
      </c>
      <c r="J12" s="67"/>
      <c r="K12" s="67" t="n">
        <v>44596</v>
      </c>
      <c r="L12" s="67"/>
      <c r="M12" s="67" t="n">
        <v>44603</v>
      </c>
      <c r="N12" s="67"/>
      <c r="O12" s="67" t="n">
        <v>44610</v>
      </c>
      <c r="P12" s="67"/>
      <c r="Q12" s="67" t="n">
        <v>44617</v>
      </c>
      <c r="R12" s="67"/>
      <c r="S12" s="67" t="n">
        <v>44624</v>
      </c>
      <c r="T12" s="67"/>
      <c r="U12" s="67" t="n">
        <v>44631</v>
      </c>
      <c r="V12" s="67"/>
      <c r="W12" s="67" t="n">
        <v>44638</v>
      </c>
      <c r="X12" s="67"/>
      <c r="Y12" s="67" t="n">
        <v>44645</v>
      </c>
      <c r="Z12" s="67"/>
      <c r="AA12" s="67" t="n">
        <v>44652</v>
      </c>
      <c r="AB12" s="67"/>
      <c r="AC12" s="67" t="n">
        <v>44659</v>
      </c>
      <c r="AD12" s="67"/>
      <c r="AE12" s="67" t="n">
        <v>44666</v>
      </c>
      <c r="AF12" s="67"/>
      <c r="AG12" s="67" t="n">
        <v>44673</v>
      </c>
      <c r="AH12" s="67"/>
      <c r="AI12" s="67" t="n">
        <v>44680</v>
      </c>
      <c r="AJ12" s="67"/>
      <c r="AK12" s="67" t="n">
        <v>44687</v>
      </c>
      <c r="AL12" s="67"/>
      <c r="AM12" s="67" t="n">
        <v>44694</v>
      </c>
      <c r="AN12" s="67"/>
      <c r="AO12" s="67" t="n">
        <v>44701</v>
      </c>
      <c r="AP12" s="67"/>
      <c r="AQ12" s="67" t="n">
        <v>44708</v>
      </c>
      <c r="AR12" s="67"/>
      <c r="AS12" s="67" t="n">
        <v>44715</v>
      </c>
      <c r="AT12" s="67"/>
      <c r="AU12" s="67" t="n">
        <v>44722</v>
      </c>
      <c r="AV12" s="67"/>
      <c r="AW12" s="67" t="n">
        <v>44729</v>
      </c>
      <c r="AX12" s="67"/>
      <c r="AY12" s="67" t="n">
        <v>44736</v>
      </c>
      <c r="AZ12" s="67"/>
      <c r="BA12" s="67" t="n">
        <v>44743</v>
      </c>
      <c r="BB12" s="67"/>
      <c r="BC12" s="67" t="n">
        <v>44750</v>
      </c>
      <c r="BD12" s="67"/>
      <c r="BE12" s="67" t="n">
        <v>44757</v>
      </c>
      <c r="BF12" s="67"/>
      <c r="BG12" s="67" t="n">
        <v>44764</v>
      </c>
      <c r="BH12" s="67"/>
      <c r="BI12" s="67"/>
      <c r="BJ12" s="67"/>
    </row>
    <row r="13" customFormat="false" ht="15.75" hidden="false" customHeight="false" outlineLevel="0" collapsed="false">
      <c r="A13" s="68" t="s">
        <v>9415</v>
      </c>
      <c r="B13" s="69" t="n">
        <f aca="false">COUNTIFS(Seeds!D:D,"=Ortografía+cast",Seeds!Y:Y,"=Números y operaciones")+B14</f>
        <v>644</v>
      </c>
      <c r="C13" s="78" t="n">
        <f aca="false">B13/B21</f>
        <v>1</v>
      </c>
      <c r="E13" s="71" t="n">
        <v>0</v>
      </c>
      <c r="F13" s="72" t="n">
        <f aca="false">E13/E21</f>
        <v>0</v>
      </c>
      <c r="G13" s="71" t="n">
        <v>0</v>
      </c>
      <c r="H13" s="72" t="n">
        <f aca="false">G13/G21</f>
        <v>0</v>
      </c>
      <c r="I13" s="71" t="n">
        <v>0</v>
      </c>
      <c r="J13" s="72" t="n">
        <f aca="false">I13/I21</f>
        <v>0</v>
      </c>
      <c r="K13" s="71" t="n">
        <v>0</v>
      </c>
      <c r="L13" s="72" t="n">
        <f aca="false">K13/K21</f>
        <v>0</v>
      </c>
      <c r="M13" s="71" t="n">
        <v>155</v>
      </c>
      <c r="N13" s="72" t="n">
        <f aca="false">M13/M21</f>
        <v>0.3087649402</v>
      </c>
      <c r="O13" s="71" t="n">
        <v>318</v>
      </c>
      <c r="P13" s="72" t="n">
        <f aca="false">O13/O21</f>
        <v>0.6424242424</v>
      </c>
      <c r="Q13" s="71" t="n">
        <v>409</v>
      </c>
      <c r="R13" s="72" t="n">
        <f aca="false">Q13/Q21</f>
        <v>0.7063903282</v>
      </c>
      <c r="S13" s="71" t="n">
        <v>452</v>
      </c>
      <c r="T13" s="72" t="n">
        <f aca="false">S13/S21</f>
        <v>0.7753001715</v>
      </c>
      <c r="U13" s="71" t="n">
        <v>452</v>
      </c>
      <c r="V13" s="72" t="n">
        <f aca="false">U13/U21</f>
        <v>0.7726495726</v>
      </c>
      <c r="W13" s="71" t="n">
        <v>469</v>
      </c>
      <c r="X13" s="72" t="n">
        <f aca="false">W13/W21</f>
        <v>0.8832391714</v>
      </c>
      <c r="Y13" s="71" t="n">
        <v>469</v>
      </c>
      <c r="Z13" s="72" t="n">
        <f aca="false">Y13/Y21</f>
        <v>0.7282608696</v>
      </c>
      <c r="AA13" s="71" t="n">
        <v>472</v>
      </c>
      <c r="AB13" s="72" t="n">
        <f aca="false">AA13/AA21</f>
        <v>0.7329192547</v>
      </c>
      <c r="AC13" s="71" t="n">
        <v>473</v>
      </c>
      <c r="AD13" s="72" t="n">
        <f aca="false">AC13/AC21</f>
        <v>0.7344720497</v>
      </c>
      <c r="AE13" s="71" t="n">
        <v>486</v>
      </c>
      <c r="AF13" s="72" t="n">
        <f aca="false">AE13/AE21</f>
        <v>0.7546583851</v>
      </c>
      <c r="AG13" s="71" t="n">
        <v>485</v>
      </c>
      <c r="AH13" s="72" t="n">
        <f aca="false">AG13/AG21</f>
        <v>0.7531055901</v>
      </c>
      <c r="AI13" s="71" t="n">
        <v>485</v>
      </c>
      <c r="AJ13" s="72" t="n">
        <f aca="false">AI13/AI21</f>
        <v>0.7531055901</v>
      </c>
      <c r="AK13" s="71" t="n">
        <v>502</v>
      </c>
      <c r="AL13" s="72" t="n">
        <f aca="false">AK13/AK21</f>
        <v>0.7795031056</v>
      </c>
      <c r="AM13" s="71" t="n">
        <v>514</v>
      </c>
      <c r="AN13" s="72" t="n">
        <f aca="false">AM13/AM21</f>
        <v>0.798136646</v>
      </c>
      <c r="AO13" s="71" t="n">
        <v>523</v>
      </c>
      <c r="AP13" s="72" t="n">
        <f aca="false">AO13/AO21</f>
        <v>0.8121118012</v>
      </c>
      <c r="AQ13" s="71" t="n">
        <v>511</v>
      </c>
      <c r="AR13" s="72" t="n">
        <f aca="false">AQ13/AQ21</f>
        <v>0.7934782609</v>
      </c>
      <c r="AS13" s="71" t="n">
        <v>511</v>
      </c>
      <c r="AT13" s="72" t="n">
        <f aca="false">AS13/AS21</f>
        <v>0.7934782609</v>
      </c>
      <c r="AU13" s="71" t="n">
        <v>511</v>
      </c>
      <c r="AV13" s="72" t="n">
        <f aca="false">AU13/AU21</f>
        <v>0.7934782609</v>
      </c>
      <c r="AW13" s="71" t="n">
        <v>511</v>
      </c>
      <c r="AX13" s="72" t="n">
        <f aca="false">AW13/AW21</f>
        <v>0.7934782609</v>
      </c>
      <c r="AY13" s="71" t="n">
        <v>526</v>
      </c>
      <c r="AZ13" s="72" t="n">
        <f aca="false">AY13/AY21</f>
        <v>0.8167701863</v>
      </c>
      <c r="BA13" s="71" t="n">
        <v>542</v>
      </c>
      <c r="BB13" s="72" t="n">
        <f aca="false">BA13/BA21</f>
        <v>0.8416149068</v>
      </c>
      <c r="BC13" s="71" t="n">
        <v>543</v>
      </c>
      <c r="BD13" s="72" t="n">
        <f aca="false">BC13/BC21</f>
        <v>0.8431677019</v>
      </c>
      <c r="BE13" s="71" t="n">
        <v>543</v>
      </c>
      <c r="BF13" s="72" t="n">
        <f aca="false">BE13/BE21</f>
        <v>0.8431677019</v>
      </c>
      <c r="BG13" s="71" t="n">
        <v>543</v>
      </c>
      <c r="BH13" s="72" t="n">
        <f aca="false">BG13/BG21</f>
        <v>0.8431677019</v>
      </c>
      <c r="BI13" s="71" t="n">
        <v>615</v>
      </c>
      <c r="BJ13" s="73" t="n">
        <f aca="false">BI13/BI21</f>
        <v>0.9549689441</v>
      </c>
    </row>
    <row r="14" customFormat="false" ht="15.75" hidden="false" customHeight="false" outlineLevel="0" collapsed="false">
      <c r="A14" s="68" t="s">
        <v>9416</v>
      </c>
      <c r="B14" s="69" t="n">
        <f aca="false">COUNTIFS(Seeds!D:D,"=Técnico",Seeds!Y:Y,"=Números y operaciones")+B15</f>
        <v>644</v>
      </c>
      <c r="C14" s="78" t="n">
        <f aca="false">B14/B21</f>
        <v>1</v>
      </c>
      <c r="E14" s="71" t="n">
        <v>0</v>
      </c>
      <c r="F14" s="72" t="n">
        <f aca="false">E14/E21</f>
        <v>0</v>
      </c>
      <c r="G14" s="71" t="n">
        <v>0</v>
      </c>
      <c r="H14" s="72" t="n">
        <f aca="false">G14/G21</f>
        <v>0</v>
      </c>
      <c r="I14" s="71" t="n">
        <v>0</v>
      </c>
      <c r="J14" s="72" t="n">
        <f aca="false">I14/I21</f>
        <v>0</v>
      </c>
      <c r="K14" s="71" t="n">
        <v>0</v>
      </c>
      <c r="L14" s="72" t="n">
        <f aca="false">K14/K21</f>
        <v>0</v>
      </c>
      <c r="M14" s="71" t="n">
        <v>0</v>
      </c>
      <c r="N14" s="72" t="n">
        <f aca="false">M14/M21</f>
        <v>0</v>
      </c>
      <c r="O14" s="71" t="n">
        <v>6</v>
      </c>
      <c r="P14" s="72" t="n">
        <f aca="false">O14/O21</f>
        <v>0.01212121212</v>
      </c>
      <c r="Q14" s="71" t="n">
        <v>43</v>
      </c>
      <c r="R14" s="72" t="n">
        <f aca="false">Q14/Q21</f>
        <v>0.07426597582</v>
      </c>
      <c r="S14" s="71" t="n">
        <v>45</v>
      </c>
      <c r="T14" s="72" t="n">
        <f aca="false">S14/S21</f>
        <v>0.07718696398</v>
      </c>
      <c r="U14" s="71" t="n">
        <v>63</v>
      </c>
      <c r="V14" s="72" t="n">
        <f aca="false">U14/U21</f>
        <v>0.1076923077</v>
      </c>
      <c r="W14" s="71" t="n">
        <v>85</v>
      </c>
      <c r="X14" s="72" t="n">
        <f aca="false">W14/W21</f>
        <v>0.1600753296</v>
      </c>
      <c r="Y14" s="71" t="n">
        <v>88</v>
      </c>
      <c r="Z14" s="72" t="n">
        <f aca="false">Y14/Y21</f>
        <v>0.1366459627</v>
      </c>
      <c r="AA14" s="71" t="n">
        <v>191</v>
      </c>
      <c r="AB14" s="72" t="n">
        <f aca="false">AA14/AA21</f>
        <v>0.2965838509</v>
      </c>
      <c r="AC14" s="71" t="n">
        <v>237</v>
      </c>
      <c r="AD14" s="72" t="n">
        <f aca="false">AC14/AC21</f>
        <v>0.3680124224</v>
      </c>
      <c r="AE14" s="71" t="n">
        <v>280</v>
      </c>
      <c r="AF14" s="72" t="n">
        <f aca="false">AE14/AE21</f>
        <v>0.4347826087</v>
      </c>
      <c r="AG14" s="71" t="n">
        <v>293</v>
      </c>
      <c r="AH14" s="72" t="n">
        <f aca="false">AG14/AG21</f>
        <v>0.4549689441</v>
      </c>
      <c r="AI14" s="71" t="n">
        <v>293</v>
      </c>
      <c r="AJ14" s="72" t="n">
        <f aca="false">AI14/AI21</f>
        <v>0.4549689441</v>
      </c>
      <c r="AK14" s="71" t="n">
        <v>325</v>
      </c>
      <c r="AL14" s="72" t="n">
        <f aca="false">AK14/AK21</f>
        <v>0.5046583851</v>
      </c>
      <c r="AM14" s="71" t="n">
        <v>374</v>
      </c>
      <c r="AN14" s="72" t="n">
        <f aca="false">AM14/AM21</f>
        <v>0.5807453416</v>
      </c>
      <c r="AO14" s="71" t="n">
        <v>374</v>
      </c>
      <c r="AP14" s="72" t="n">
        <f aca="false">AO14/AO21</f>
        <v>0.5807453416</v>
      </c>
      <c r="AQ14" s="71" t="n">
        <v>441</v>
      </c>
      <c r="AR14" s="72" t="n">
        <f aca="false">AQ14/AQ21</f>
        <v>0.6847826087</v>
      </c>
      <c r="AS14" s="71" t="n">
        <v>465</v>
      </c>
      <c r="AT14" s="72" t="n">
        <f aca="false">AS14/AS21</f>
        <v>0.7220496894</v>
      </c>
      <c r="AU14" s="71" t="n">
        <v>465</v>
      </c>
      <c r="AV14" s="72" t="n">
        <f aca="false">AU14/AU21</f>
        <v>0.7220496894</v>
      </c>
      <c r="AW14" s="71" t="n">
        <v>491</v>
      </c>
      <c r="AX14" s="72" t="n">
        <f aca="false">AW14/AW21</f>
        <v>0.7624223602</v>
      </c>
      <c r="AY14" s="71" t="n">
        <v>526</v>
      </c>
      <c r="AZ14" s="72" t="n">
        <f aca="false">AY14/AY21</f>
        <v>0.8167701863</v>
      </c>
      <c r="BA14" s="71" t="n">
        <v>542</v>
      </c>
      <c r="BB14" s="72" t="n">
        <f aca="false">BA14/BA21</f>
        <v>0.8416149068</v>
      </c>
      <c r="BC14" s="71" t="n">
        <v>543</v>
      </c>
      <c r="BD14" s="72" t="n">
        <f aca="false">BC14/BC21</f>
        <v>0.8431677019</v>
      </c>
      <c r="BE14" s="71" t="n">
        <v>543</v>
      </c>
      <c r="BF14" s="72" t="n">
        <f aca="false">BE14/BE21</f>
        <v>0.8431677019</v>
      </c>
      <c r="BG14" s="71" t="n">
        <v>543</v>
      </c>
      <c r="BH14" s="72" t="n">
        <f aca="false">BG14/BG21</f>
        <v>0.8431677019</v>
      </c>
      <c r="BI14" s="71" t="n">
        <v>615</v>
      </c>
      <c r="BJ14" s="73" t="n">
        <f aca="false">BI14/BI21</f>
        <v>0.9549689441</v>
      </c>
    </row>
    <row r="15" customFormat="false" ht="15.75" hidden="false" customHeight="false" outlineLevel="0" collapsed="false">
      <c r="A15" s="68" t="s">
        <v>9417</v>
      </c>
      <c r="B15" s="69" t="n">
        <f aca="false">COUNTIFS(Seeds!D:D,"=JSON base",Seeds!Y:Y,"=Números y operaciones")+B16</f>
        <v>644</v>
      </c>
      <c r="C15" s="78" t="n">
        <f aca="false">B15/B21</f>
        <v>1</v>
      </c>
      <c r="E15" s="71" t="n">
        <v>0</v>
      </c>
      <c r="F15" s="72" t="n">
        <f aca="false">E15/E21</f>
        <v>0</v>
      </c>
      <c r="G15" s="71" t="n">
        <v>0</v>
      </c>
      <c r="H15" s="72" t="n">
        <f aca="false">G15/G21</f>
        <v>0</v>
      </c>
      <c r="I15" s="71" t="n">
        <v>0</v>
      </c>
      <c r="J15" s="72" t="n">
        <f aca="false">I15/I21</f>
        <v>0</v>
      </c>
      <c r="K15" s="71" t="n">
        <v>0</v>
      </c>
      <c r="L15" s="72" t="n">
        <f aca="false">K15/K21</f>
        <v>0</v>
      </c>
      <c r="M15" s="71" t="n">
        <v>0</v>
      </c>
      <c r="N15" s="72" t="n">
        <f aca="false">M15/M21</f>
        <v>0</v>
      </c>
      <c r="O15" s="71" t="n">
        <v>6</v>
      </c>
      <c r="P15" s="72" t="n">
        <f aca="false">O15/O21</f>
        <v>0.01212121212</v>
      </c>
      <c r="Q15" s="71" t="n">
        <v>38</v>
      </c>
      <c r="R15" s="72" t="n">
        <f aca="false">Q15/Q21</f>
        <v>0.06563039724</v>
      </c>
      <c r="S15" s="71" t="n">
        <v>43</v>
      </c>
      <c r="T15" s="72" t="n">
        <f aca="false">S15/S21</f>
        <v>0.07375643225</v>
      </c>
      <c r="U15" s="71" t="n">
        <v>63</v>
      </c>
      <c r="V15" s="72" t="n">
        <f aca="false">U15/U21</f>
        <v>0.1076923077</v>
      </c>
      <c r="W15" s="71" t="n">
        <v>76</v>
      </c>
      <c r="X15" s="72" t="n">
        <f aca="false">W15/W21</f>
        <v>0.143126177</v>
      </c>
      <c r="Y15" s="71" t="n">
        <v>83</v>
      </c>
      <c r="Z15" s="72" t="n">
        <f aca="false">Y15/Y21</f>
        <v>0.1288819876</v>
      </c>
      <c r="AA15" s="71" t="n">
        <v>180</v>
      </c>
      <c r="AB15" s="72" t="n">
        <f aca="false">AA15/AA21</f>
        <v>0.2795031056</v>
      </c>
      <c r="AC15" s="71" t="n">
        <v>195</v>
      </c>
      <c r="AD15" s="72" t="n">
        <f aca="false">AC15/AC21</f>
        <v>0.3027950311</v>
      </c>
      <c r="AE15" s="71" t="n">
        <v>223</v>
      </c>
      <c r="AF15" s="72" t="n">
        <f aca="false">AE15/AE21</f>
        <v>0.3462732919</v>
      </c>
      <c r="AG15" s="71" t="n">
        <v>230</v>
      </c>
      <c r="AH15" s="72" t="n">
        <f aca="false">AG15/AG21</f>
        <v>0.3571428571</v>
      </c>
      <c r="AI15" s="71" t="n">
        <v>230</v>
      </c>
      <c r="AJ15" s="72" t="n">
        <f aca="false">AI15/AI21</f>
        <v>0.3571428571</v>
      </c>
      <c r="AK15" s="71" t="n">
        <v>259</v>
      </c>
      <c r="AL15" s="72" t="n">
        <f aca="false">AK15/AK21</f>
        <v>0.402173913</v>
      </c>
      <c r="AM15" s="71" t="n">
        <v>259</v>
      </c>
      <c r="AN15" s="72" t="n">
        <f aca="false">AM15/AM21</f>
        <v>0.402173913</v>
      </c>
      <c r="AO15" s="71" t="n">
        <v>279</v>
      </c>
      <c r="AP15" s="72" t="n">
        <f aca="false">AO15/AO21</f>
        <v>0.4332298137</v>
      </c>
      <c r="AQ15" s="71" t="n">
        <v>345</v>
      </c>
      <c r="AR15" s="72" t="n">
        <f aca="false">AQ15/AQ21</f>
        <v>0.5357142857</v>
      </c>
      <c r="AS15" s="71" t="n">
        <v>376</v>
      </c>
      <c r="AT15" s="72" t="n">
        <f aca="false">AS15/AS21</f>
        <v>0.5838509317</v>
      </c>
      <c r="AU15" s="71" t="n">
        <v>384</v>
      </c>
      <c r="AV15" s="72" t="n">
        <f aca="false">AU15/AU21</f>
        <v>0.5962732919</v>
      </c>
      <c r="AW15" s="71" t="n">
        <v>485</v>
      </c>
      <c r="AX15" s="72" t="n">
        <f aca="false">AW15/AW21</f>
        <v>0.7531055901</v>
      </c>
      <c r="AY15" s="71" t="n">
        <v>520</v>
      </c>
      <c r="AZ15" s="72" t="n">
        <f aca="false">AY15/AY21</f>
        <v>0.8074534161</v>
      </c>
      <c r="BA15" s="71" t="n">
        <v>536</v>
      </c>
      <c r="BB15" s="72" t="n">
        <f aca="false">BA15/BA21</f>
        <v>0.8322981366</v>
      </c>
      <c r="BC15" s="71" t="n">
        <v>543</v>
      </c>
      <c r="BD15" s="72" t="n">
        <f aca="false">BC15/BC21</f>
        <v>0.8431677019</v>
      </c>
      <c r="BE15" s="71" t="n">
        <v>543</v>
      </c>
      <c r="BF15" s="72" t="n">
        <f aca="false">BE15/BE21</f>
        <v>0.8431677019</v>
      </c>
      <c r="BG15" s="71" t="n">
        <v>543</v>
      </c>
      <c r="BH15" s="72" t="n">
        <f aca="false">BG15/BG21</f>
        <v>0.8431677019</v>
      </c>
      <c r="BI15" s="71" t="n">
        <v>615</v>
      </c>
      <c r="BJ15" s="73" t="n">
        <f aca="false">BI15/BI21</f>
        <v>0.9549689441</v>
      </c>
    </row>
    <row r="16" customFormat="false" ht="15.75" hidden="false" customHeight="false" outlineLevel="0" collapsed="false">
      <c r="A16" s="68" t="s">
        <v>9418</v>
      </c>
      <c r="B16" s="69" t="n">
        <f aca="false">COUNTIFS(Seeds!D:D,"=Pendiente de OK TE+hint",Seeds!Y:Y,"=Números y operaciones")+B17</f>
        <v>644</v>
      </c>
      <c r="C16" s="78" t="n">
        <f aca="false">B16/B21</f>
        <v>1</v>
      </c>
      <c r="E16" s="71" t="n">
        <v>0</v>
      </c>
      <c r="F16" s="72" t="n">
        <f aca="false">E16/E21</f>
        <v>0</v>
      </c>
      <c r="G16" s="71" t="n">
        <v>0</v>
      </c>
      <c r="H16" s="72" t="n">
        <f aca="false">G16/G21</f>
        <v>0</v>
      </c>
      <c r="I16" s="71" t="n">
        <v>0</v>
      </c>
      <c r="J16" s="72" t="n">
        <f aca="false">I16/I21</f>
        <v>0</v>
      </c>
      <c r="K16" s="71" t="n">
        <v>0</v>
      </c>
      <c r="L16" s="72" t="n">
        <f aca="false">K16/K21</f>
        <v>0</v>
      </c>
      <c r="M16" s="71" t="n">
        <v>0</v>
      </c>
      <c r="N16" s="72" t="n">
        <f aca="false">M16/M21</f>
        <v>0</v>
      </c>
      <c r="O16" s="71" t="n">
        <v>0</v>
      </c>
      <c r="P16" s="72" t="n">
        <f aca="false">O16/O21</f>
        <v>0</v>
      </c>
      <c r="Q16" s="71" t="n">
        <v>2</v>
      </c>
      <c r="R16" s="72" t="n">
        <f aca="false">Q16/Q21</f>
        <v>0.003454231434</v>
      </c>
      <c r="S16" s="71" t="n">
        <v>2</v>
      </c>
      <c r="T16" s="72" t="n">
        <f aca="false">S16/S21</f>
        <v>0.003430531732</v>
      </c>
      <c r="U16" s="71" t="n">
        <v>4</v>
      </c>
      <c r="V16" s="72" t="n">
        <f aca="false">U16/U21</f>
        <v>0.006837606838</v>
      </c>
      <c r="W16" s="71" t="n">
        <v>8</v>
      </c>
      <c r="X16" s="72" t="n">
        <f aca="false">W16/W21</f>
        <v>0.01506591337</v>
      </c>
      <c r="Y16" s="71" t="n">
        <v>19</v>
      </c>
      <c r="Z16" s="72" t="n">
        <f aca="false">Y16/Y21</f>
        <v>0.02950310559</v>
      </c>
      <c r="AA16" s="71" t="n">
        <v>116</v>
      </c>
      <c r="AB16" s="72" t="n">
        <f aca="false">AA16/AA21</f>
        <v>0.1801242236</v>
      </c>
      <c r="AC16" s="71" t="n">
        <v>137</v>
      </c>
      <c r="AD16" s="72" t="n">
        <f aca="false">AC16/AC21</f>
        <v>0.2127329193</v>
      </c>
      <c r="AE16" s="71" t="n">
        <v>165</v>
      </c>
      <c r="AF16" s="72" t="n">
        <f aca="false">AE16/AE21</f>
        <v>0.2562111801</v>
      </c>
      <c r="AG16" s="71" t="n">
        <v>172</v>
      </c>
      <c r="AH16" s="72" t="n">
        <f aca="false">AG16/AG21</f>
        <v>0.2670807453</v>
      </c>
      <c r="AI16" s="71" t="n">
        <v>172</v>
      </c>
      <c r="AJ16" s="72" t="n">
        <f aca="false">AI16/AI21</f>
        <v>0.2670807453</v>
      </c>
      <c r="AK16" s="71" t="n">
        <v>181</v>
      </c>
      <c r="AL16" s="72" t="n">
        <f aca="false">AK16/AK21</f>
        <v>0.2810559006</v>
      </c>
      <c r="AM16" s="71" t="n">
        <v>181</v>
      </c>
      <c r="AN16" s="72" t="n">
        <f aca="false">AM16/AM21</f>
        <v>0.2810559006</v>
      </c>
      <c r="AO16" s="71" t="n">
        <v>181</v>
      </c>
      <c r="AP16" s="72" t="n">
        <f aca="false">AO16/AO21</f>
        <v>0.2810559006</v>
      </c>
      <c r="AQ16" s="71" t="n">
        <v>265</v>
      </c>
      <c r="AR16" s="72" t="n">
        <f aca="false">AQ16/AQ21</f>
        <v>0.4114906832</v>
      </c>
      <c r="AS16" s="71" t="n">
        <v>294</v>
      </c>
      <c r="AT16" s="72" t="n">
        <f aca="false">AS16/AS21</f>
        <v>0.4565217391</v>
      </c>
      <c r="AU16" s="71" t="n">
        <v>313</v>
      </c>
      <c r="AV16" s="72" t="n">
        <f aca="false">AU16/AU21</f>
        <v>0.4860248447</v>
      </c>
      <c r="AW16" s="71" t="n">
        <v>485</v>
      </c>
      <c r="AX16" s="72" t="n">
        <f aca="false">AW16/AW21</f>
        <v>0.7531055901</v>
      </c>
      <c r="AY16" s="71" t="n">
        <v>520</v>
      </c>
      <c r="AZ16" s="72" t="n">
        <f aca="false">AY16/AY21</f>
        <v>0.8074534161</v>
      </c>
      <c r="BA16" s="71" t="n">
        <v>536</v>
      </c>
      <c r="BB16" s="72" t="n">
        <f aca="false">BA16/BA21</f>
        <v>0.8322981366</v>
      </c>
      <c r="BC16" s="71" t="n">
        <v>543</v>
      </c>
      <c r="BD16" s="72" t="n">
        <f aca="false">BC16/BC21</f>
        <v>0.8431677019</v>
      </c>
      <c r="BE16" s="71" t="n">
        <v>543</v>
      </c>
      <c r="BF16" s="72" t="n">
        <f aca="false">BE16/BE21</f>
        <v>0.8431677019</v>
      </c>
      <c r="BG16" s="71" t="n">
        <v>543</v>
      </c>
      <c r="BH16" s="72" t="n">
        <f aca="false">BG16/BG21</f>
        <v>0.8431677019</v>
      </c>
      <c r="BI16" s="71" t="n">
        <v>615</v>
      </c>
      <c r="BJ16" s="73" t="n">
        <f aca="false">BI16/BI21</f>
        <v>0.9549689441</v>
      </c>
    </row>
    <row r="17" customFormat="false" ht="15.75" hidden="false" customHeight="false" outlineLevel="0" collapsed="false">
      <c r="A17" s="68" t="s">
        <v>9419</v>
      </c>
      <c r="B17" s="69" t="n">
        <f aca="false">COUNTIFS(Seeds!D:D,"=OK TE+hint",Seeds!Y:Y,"=Números y operaciones")+B18</f>
        <v>644</v>
      </c>
      <c r="C17" s="78" t="n">
        <f aca="false">B17/B21</f>
        <v>1</v>
      </c>
      <c r="E17" s="71" t="n">
        <v>0</v>
      </c>
      <c r="F17" s="72" t="n">
        <f aca="false">E17/E21</f>
        <v>0</v>
      </c>
      <c r="G17" s="71" t="n">
        <v>0</v>
      </c>
      <c r="H17" s="72" t="n">
        <f aca="false">G17/G21</f>
        <v>0</v>
      </c>
      <c r="I17" s="71" t="n">
        <v>0</v>
      </c>
      <c r="J17" s="72" t="n">
        <f aca="false">I17/I21</f>
        <v>0</v>
      </c>
      <c r="K17" s="71" t="n">
        <v>0</v>
      </c>
      <c r="L17" s="72" t="n">
        <f aca="false">K17/K21</f>
        <v>0</v>
      </c>
      <c r="M17" s="71" t="n">
        <v>0</v>
      </c>
      <c r="N17" s="72" t="n">
        <f aca="false">M17/M21</f>
        <v>0</v>
      </c>
      <c r="O17" s="71" t="n">
        <v>0</v>
      </c>
      <c r="P17" s="72" t="n">
        <f aca="false">O17/O21</f>
        <v>0</v>
      </c>
      <c r="Q17" s="71" t="n">
        <v>2</v>
      </c>
      <c r="R17" s="72" t="n">
        <f aca="false">Q17/Q21</f>
        <v>0.003454231434</v>
      </c>
      <c r="S17" s="71" t="n">
        <v>2</v>
      </c>
      <c r="T17" s="72" t="n">
        <f aca="false">S17/S21</f>
        <v>0.003430531732</v>
      </c>
      <c r="U17" s="71" t="n">
        <v>4</v>
      </c>
      <c r="V17" s="72" t="n">
        <f aca="false">U17/U21</f>
        <v>0.006837606838</v>
      </c>
      <c r="W17" s="71" t="n">
        <v>4</v>
      </c>
      <c r="X17" s="72" t="n">
        <f aca="false">W17/W21</f>
        <v>0.007532956685</v>
      </c>
      <c r="Y17" s="71" t="n">
        <v>19</v>
      </c>
      <c r="Z17" s="72" t="n">
        <f aca="false">Y17/Y21</f>
        <v>0.02950310559</v>
      </c>
      <c r="AA17" s="71" t="n">
        <v>110</v>
      </c>
      <c r="AB17" s="72" t="n">
        <f aca="false">AA17/AA21</f>
        <v>0.1708074534</v>
      </c>
      <c r="AC17" s="71" t="n">
        <v>136</v>
      </c>
      <c r="AD17" s="72" t="n">
        <f aca="false">AC17/AC21</f>
        <v>0.2111801242</v>
      </c>
      <c r="AE17" s="71" t="n">
        <v>136</v>
      </c>
      <c r="AF17" s="72" t="n">
        <f aca="false">AE17/AE21</f>
        <v>0.2111801242</v>
      </c>
      <c r="AG17" s="71" t="n">
        <v>136</v>
      </c>
      <c r="AH17" s="72" t="n">
        <f aca="false">AG17/AG21</f>
        <v>0.2111801242</v>
      </c>
      <c r="AI17" s="71" t="n">
        <v>167</v>
      </c>
      <c r="AJ17" s="72" t="n">
        <f aca="false">AI17/AI21</f>
        <v>0.2593167702</v>
      </c>
      <c r="AK17" s="71" t="n">
        <v>168</v>
      </c>
      <c r="AL17" s="72" t="n">
        <f aca="false">AK17/AK21</f>
        <v>0.2608695652</v>
      </c>
      <c r="AM17" s="71" t="n">
        <v>181</v>
      </c>
      <c r="AN17" s="72" t="n">
        <f aca="false">AM17/AM21</f>
        <v>0.2810559006</v>
      </c>
      <c r="AO17" s="71" t="n">
        <v>181</v>
      </c>
      <c r="AP17" s="72" t="n">
        <f aca="false">AO17/AO21</f>
        <v>0.2810559006</v>
      </c>
      <c r="AQ17" s="71" t="n">
        <v>252</v>
      </c>
      <c r="AR17" s="72" t="n">
        <f aca="false">AQ17/AQ21</f>
        <v>0.3913043478</v>
      </c>
      <c r="AS17" s="71" t="n">
        <v>287</v>
      </c>
      <c r="AT17" s="72" t="n">
        <f aca="false">AS17/AS21</f>
        <v>0.4456521739</v>
      </c>
      <c r="AU17" s="71" t="n">
        <v>305</v>
      </c>
      <c r="AV17" s="72" t="n">
        <f aca="false">AU17/AU21</f>
        <v>0.4736024845</v>
      </c>
      <c r="AW17" s="71" t="n">
        <v>454</v>
      </c>
      <c r="AX17" s="72" t="n">
        <f aca="false">AW17/AW21</f>
        <v>0.7049689441</v>
      </c>
      <c r="AY17" s="71" t="n">
        <v>520</v>
      </c>
      <c r="AZ17" s="72" t="n">
        <f aca="false">AY17/AY21</f>
        <v>0.8074534161</v>
      </c>
      <c r="BA17" s="71" t="n">
        <v>536</v>
      </c>
      <c r="BB17" s="72" t="n">
        <f aca="false">BA17/BA21</f>
        <v>0.8322981366</v>
      </c>
      <c r="BC17" s="71" t="n">
        <v>543</v>
      </c>
      <c r="BD17" s="72" t="n">
        <f aca="false">BC17/BC21</f>
        <v>0.8431677019</v>
      </c>
      <c r="BE17" s="71" t="n">
        <v>543</v>
      </c>
      <c r="BF17" s="72" t="n">
        <f aca="false">BE17/BE21</f>
        <v>0.8431677019</v>
      </c>
      <c r="BG17" s="71" t="n">
        <v>543</v>
      </c>
      <c r="BH17" s="72" t="n">
        <f aca="false">BG17/BG21</f>
        <v>0.8431677019</v>
      </c>
      <c r="BI17" s="71" t="n">
        <v>615</v>
      </c>
      <c r="BJ17" s="73" t="n">
        <f aca="false">BI17/BI21</f>
        <v>0.9549689441</v>
      </c>
    </row>
    <row r="18" customFormat="false" ht="15.75" hidden="false" customHeight="false" outlineLevel="0" collapsed="false">
      <c r="A18" s="68" t="s">
        <v>9420</v>
      </c>
      <c r="B18" s="69" t="n">
        <f aca="false">COUNTIFS(Seeds!D:D,"=JSON+TE+hint",Seeds!Y:Y,"=Números y operaciones")+B19</f>
        <v>644</v>
      </c>
      <c r="C18" s="78" t="n">
        <f aca="false">B18/B21</f>
        <v>1</v>
      </c>
      <c r="E18" s="71" t="n">
        <v>0</v>
      </c>
      <c r="F18" s="72" t="n">
        <f aca="false">E18/E21</f>
        <v>0</v>
      </c>
      <c r="G18" s="71" t="n">
        <v>0</v>
      </c>
      <c r="H18" s="72" t="n">
        <f aca="false">G18/G21</f>
        <v>0</v>
      </c>
      <c r="I18" s="71" t="n">
        <v>0</v>
      </c>
      <c r="J18" s="72" t="n">
        <f aca="false">I18/I21</f>
        <v>0</v>
      </c>
      <c r="K18" s="71" t="n">
        <v>0</v>
      </c>
      <c r="L18" s="72" t="n">
        <f aca="false">K18/K21</f>
        <v>0</v>
      </c>
      <c r="M18" s="71" t="n">
        <v>0</v>
      </c>
      <c r="N18" s="72" t="n">
        <f aca="false">M18/M21</f>
        <v>0</v>
      </c>
      <c r="O18" s="71" t="n">
        <v>0</v>
      </c>
      <c r="P18" s="72" t="n">
        <f aca="false">O18/O21</f>
        <v>0</v>
      </c>
      <c r="Q18" s="71" t="n">
        <v>0</v>
      </c>
      <c r="R18" s="72" t="n">
        <f aca="false">Q18/Q21</f>
        <v>0</v>
      </c>
      <c r="S18" s="71" t="n">
        <v>2</v>
      </c>
      <c r="T18" s="72" t="n">
        <f aca="false">S18/S21</f>
        <v>0.003430531732</v>
      </c>
      <c r="U18" s="71" t="n">
        <v>4</v>
      </c>
      <c r="V18" s="72" t="n">
        <f aca="false">U18/U21</f>
        <v>0.006837606838</v>
      </c>
      <c r="W18" s="71" t="n">
        <v>4</v>
      </c>
      <c r="X18" s="72" t="n">
        <f aca="false">W18/W21</f>
        <v>0.007532956685</v>
      </c>
      <c r="Y18" s="71" t="n">
        <v>18</v>
      </c>
      <c r="Z18" s="72" t="n">
        <f aca="false">Y18/Y21</f>
        <v>0.02795031056</v>
      </c>
      <c r="AA18" s="71" t="n">
        <v>69</v>
      </c>
      <c r="AB18" s="72" t="n">
        <f aca="false">AA18/AA21</f>
        <v>0.1071428571</v>
      </c>
      <c r="AC18" s="71" t="n">
        <v>92</v>
      </c>
      <c r="AD18" s="72" t="n">
        <f aca="false">AC18/AC21</f>
        <v>0.1428571429</v>
      </c>
      <c r="AE18" s="71" t="n">
        <v>92</v>
      </c>
      <c r="AF18" s="72" t="n">
        <f aca="false">AE18/AE21</f>
        <v>0.1428571429</v>
      </c>
      <c r="AG18" s="71" t="n">
        <v>92</v>
      </c>
      <c r="AH18" s="72" t="n">
        <f aca="false">AG18/AG21</f>
        <v>0.1428571429</v>
      </c>
      <c r="AI18" s="71" t="n">
        <v>92</v>
      </c>
      <c r="AJ18" s="72" t="n">
        <f aca="false">AI18/AI21</f>
        <v>0.1428571429</v>
      </c>
      <c r="AK18" s="71" t="n">
        <v>150</v>
      </c>
      <c r="AL18" s="72" t="n">
        <f aca="false">AK18/AK21</f>
        <v>0.2329192547</v>
      </c>
      <c r="AM18" s="71" t="n">
        <v>181</v>
      </c>
      <c r="AN18" s="72" t="n">
        <f aca="false">AM18/AM21</f>
        <v>0.2810559006</v>
      </c>
      <c r="AO18" s="71" t="n">
        <v>181</v>
      </c>
      <c r="AP18" s="72" t="n">
        <f aca="false">AO18/AO21</f>
        <v>0.2810559006</v>
      </c>
      <c r="AQ18" s="71" t="n">
        <v>235</v>
      </c>
      <c r="AR18" s="72" t="n">
        <f aca="false">AQ18/AQ21</f>
        <v>0.3649068323</v>
      </c>
      <c r="AS18" s="71" t="n">
        <v>280</v>
      </c>
      <c r="AT18" s="72" t="n">
        <f aca="false">AS18/AS21</f>
        <v>0.4347826087</v>
      </c>
      <c r="AU18" s="71" t="n">
        <v>305</v>
      </c>
      <c r="AV18" s="72" t="n">
        <f aca="false">AU18/AU21</f>
        <v>0.4736024845</v>
      </c>
      <c r="AW18" s="71" t="n">
        <v>377</v>
      </c>
      <c r="AX18" s="72" t="n">
        <f aca="false">AW18/AW21</f>
        <v>0.5854037267</v>
      </c>
      <c r="AY18" s="71" t="n">
        <v>471</v>
      </c>
      <c r="AZ18" s="72" t="n">
        <f aca="false">AY18/AY21</f>
        <v>0.7313664596</v>
      </c>
      <c r="BA18" s="71" t="n">
        <v>536</v>
      </c>
      <c r="BB18" s="72" t="n">
        <f aca="false">BA18/BA21</f>
        <v>0.8322981366</v>
      </c>
      <c r="BC18" s="71" t="n">
        <v>543</v>
      </c>
      <c r="BD18" s="72" t="n">
        <f aca="false">BC18/BC21</f>
        <v>0.8431677019</v>
      </c>
      <c r="BE18" s="71" t="n">
        <v>543</v>
      </c>
      <c r="BF18" s="72" t="n">
        <f aca="false">BE18/BE21</f>
        <v>0.8431677019</v>
      </c>
      <c r="BG18" s="71" t="n">
        <v>543</v>
      </c>
      <c r="BH18" s="72" t="n">
        <f aca="false">BG18/BG21</f>
        <v>0.8431677019</v>
      </c>
      <c r="BI18" s="71" t="n">
        <v>615</v>
      </c>
      <c r="BJ18" s="73" t="n">
        <f aca="false">BI18/BI21</f>
        <v>0.9549689441</v>
      </c>
    </row>
    <row r="19" customFormat="false" ht="15.75" hidden="false" customHeight="false" outlineLevel="0" collapsed="false">
      <c r="A19" s="68" t="s">
        <v>35</v>
      </c>
      <c r="B19" s="69" t="n">
        <f aca="false">COUNTIFS(Seeds!D:D,"=JSON revisado",Seeds!Y:Y,"=Números y operaciones")</f>
        <v>644</v>
      </c>
      <c r="C19" s="78" t="n">
        <f aca="false">B19/B21</f>
        <v>1</v>
      </c>
      <c r="E19" s="71" t="n">
        <v>0</v>
      </c>
      <c r="F19" s="72" t="n">
        <f aca="false">E19/E21</f>
        <v>0</v>
      </c>
      <c r="G19" s="71" t="n">
        <v>0</v>
      </c>
      <c r="H19" s="72" t="n">
        <f aca="false">G19/G21</f>
        <v>0</v>
      </c>
      <c r="I19" s="71" t="n">
        <v>0</v>
      </c>
      <c r="J19" s="72" t="n">
        <f aca="false">I19/I21</f>
        <v>0</v>
      </c>
      <c r="K19" s="71" t="n">
        <v>0</v>
      </c>
      <c r="L19" s="72" t="n">
        <f aca="false">K19/K21</f>
        <v>0</v>
      </c>
      <c r="M19" s="71" t="n">
        <v>0</v>
      </c>
      <c r="N19" s="72" t="n">
        <f aca="false">M19/M21</f>
        <v>0</v>
      </c>
      <c r="O19" s="71" t="n">
        <v>0</v>
      </c>
      <c r="P19" s="72" t="n">
        <f aca="false">O19/O21</f>
        <v>0</v>
      </c>
      <c r="Q19" s="71" t="n">
        <v>0</v>
      </c>
      <c r="R19" s="72" t="n">
        <f aca="false">Q19/Q21</f>
        <v>0</v>
      </c>
      <c r="S19" s="71" t="n">
        <v>0</v>
      </c>
      <c r="T19" s="72" t="n">
        <f aca="false">S19/S21</f>
        <v>0</v>
      </c>
      <c r="U19" s="71" t="n">
        <v>4</v>
      </c>
      <c r="V19" s="72" t="n">
        <f aca="false">U19/U21</f>
        <v>0.006837606838</v>
      </c>
      <c r="W19" s="71" t="n">
        <v>4</v>
      </c>
      <c r="X19" s="72" t="n">
        <f aca="false">W19/W21</f>
        <v>0.007532956685</v>
      </c>
      <c r="Y19" s="71" t="n">
        <v>4</v>
      </c>
      <c r="Z19" s="72" t="n">
        <f aca="false">Y19/Y21</f>
        <v>0.006211180124</v>
      </c>
      <c r="AA19" s="71" t="n">
        <v>4</v>
      </c>
      <c r="AB19" s="72" t="n">
        <f aca="false">AA19/AA21</f>
        <v>0.006211180124</v>
      </c>
      <c r="AC19" s="71" t="n">
        <v>7</v>
      </c>
      <c r="AD19" s="72" t="n">
        <f aca="false">AC19/AC21</f>
        <v>0.01086956522</v>
      </c>
      <c r="AE19" s="71" t="n">
        <v>7</v>
      </c>
      <c r="AF19" s="72" t="n">
        <f aca="false">AE19/AE21</f>
        <v>0.01086956522</v>
      </c>
      <c r="AG19" s="71" t="n">
        <v>7</v>
      </c>
      <c r="AH19" s="72" t="n">
        <f aca="false">AG19/AG21</f>
        <v>0.01086956522</v>
      </c>
      <c r="AI19" s="71" t="n">
        <v>24</v>
      </c>
      <c r="AJ19" s="72" t="n">
        <f aca="false">AI19/AI21</f>
        <v>0.03726708075</v>
      </c>
      <c r="AK19" s="71" t="n">
        <v>121</v>
      </c>
      <c r="AL19" s="72" t="n">
        <f aca="false">AK19/AK21</f>
        <v>0.1878881988</v>
      </c>
      <c r="AM19" s="71" t="n">
        <v>156</v>
      </c>
      <c r="AN19" s="72" t="n">
        <f aca="false">AM19/AM21</f>
        <v>0.2422360248</v>
      </c>
      <c r="AO19" s="71" t="n">
        <v>164</v>
      </c>
      <c r="AP19" s="72" t="n">
        <f aca="false">AO19/AO21</f>
        <v>0.2546583851</v>
      </c>
      <c r="AQ19" s="71" t="n">
        <v>163</v>
      </c>
      <c r="AR19" s="72" t="n">
        <f aca="false">AQ19/AQ21</f>
        <v>0.2531055901</v>
      </c>
      <c r="AS19" s="71" t="n">
        <v>271</v>
      </c>
      <c r="AT19" s="72" t="n">
        <f aca="false">AS19/AS21</f>
        <v>0.4208074534</v>
      </c>
      <c r="AU19" s="71" t="n">
        <v>291</v>
      </c>
      <c r="AV19" s="72" t="n">
        <f aca="false">AU19/AU21</f>
        <v>0.451863354</v>
      </c>
      <c r="AW19" s="71" t="n">
        <v>337</v>
      </c>
      <c r="AX19" s="72" t="n">
        <f aca="false">AW19/AW21</f>
        <v>0.5232919255</v>
      </c>
      <c r="AY19" s="71" t="n">
        <v>354</v>
      </c>
      <c r="AZ19" s="72" t="n">
        <f aca="false">AY19/AY21</f>
        <v>0.549689441</v>
      </c>
      <c r="BA19" s="71" t="n">
        <v>484</v>
      </c>
      <c r="BB19" s="72" t="n">
        <f aca="false">BA19/BA21</f>
        <v>0.751552795</v>
      </c>
      <c r="BC19" s="71" t="n">
        <v>540</v>
      </c>
      <c r="BD19" s="72" t="n">
        <f aca="false">BC19/BC21</f>
        <v>0.8385093168</v>
      </c>
      <c r="BE19" s="71" t="n">
        <v>540</v>
      </c>
      <c r="BF19" s="72" t="n">
        <f aca="false">BE19/BE21</f>
        <v>0.8385093168</v>
      </c>
      <c r="BG19" s="71" t="n">
        <v>540</v>
      </c>
      <c r="BH19" s="72" t="n">
        <f aca="false">BG19/BG21</f>
        <v>0.8385093168</v>
      </c>
      <c r="BI19" s="71" t="n">
        <v>615</v>
      </c>
      <c r="BJ19" s="73" t="n">
        <f aca="false">BI19/BI21</f>
        <v>0.9549689441</v>
      </c>
    </row>
    <row r="20" customFormat="false" ht="15.75" hidden="false" customHeight="false" outlineLevel="0" collapsed="false">
      <c r="A20" s="68" t="s">
        <v>9423</v>
      </c>
      <c r="B20" s="69" t="n">
        <f aca="false">COUNTIFS(Seeds!E:E,"=Sí",Seeds!Y:Y,"=Números y operaciones")</f>
        <v>0</v>
      </c>
      <c r="C20" s="78" t="n">
        <f aca="false">B20/B21</f>
        <v>0</v>
      </c>
      <c r="E20" s="71" t="n">
        <v>0</v>
      </c>
      <c r="F20" s="72" t="n">
        <f aca="false">E20/E21</f>
        <v>0</v>
      </c>
      <c r="G20" s="71" t="n">
        <v>0</v>
      </c>
      <c r="H20" s="72" t="n">
        <f aca="false">G20/G21</f>
        <v>0</v>
      </c>
      <c r="I20" s="71" t="n">
        <v>7</v>
      </c>
      <c r="J20" s="72" t="n">
        <f aca="false">I20/I21</f>
        <v>0.01348747592</v>
      </c>
      <c r="K20" s="71" t="n">
        <v>0</v>
      </c>
      <c r="L20" s="72" t="n">
        <f aca="false">K20/K21</f>
        <v>0</v>
      </c>
      <c r="M20" s="71" t="n">
        <v>0</v>
      </c>
      <c r="N20" s="72" t="n">
        <f aca="false">M20/M21</f>
        <v>0</v>
      </c>
      <c r="O20" s="71" t="n">
        <v>0</v>
      </c>
      <c r="P20" s="72" t="n">
        <f aca="false">O20/O21</f>
        <v>0</v>
      </c>
      <c r="Q20" s="71" t="n">
        <v>0</v>
      </c>
      <c r="R20" s="72" t="n">
        <f aca="false">Q20/Q21</f>
        <v>0</v>
      </c>
      <c r="S20" s="71" t="n">
        <v>0</v>
      </c>
      <c r="T20" s="72" t="n">
        <f aca="false">S20/S21</f>
        <v>0</v>
      </c>
      <c r="U20" s="71" t="n">
        <v>1</v>
      </c>
      <c r="V20" s="72" t="n">
        <f aca="false">U20/U21</f>
        <v>0.001709401709</v>
      </c>
      <c r="W20" s="71" t="n">
        <v>0</v>
      </c>
      <c r="X20" s="72" t="n">
        <f aca="false">W20/W21</f>
        <v>0</v>
      </c>
      <c r="Y20" s="71" t="n">
        <v>5</v>
      </c>
      <c r="Z20" s="72" t="n">
        <f aca="false">Y20/Y21</f>
        <v>0.007763975155</v>
      </c>
      <c r="AA20" s="71" t="n">
        <v>6</v>
      </c>
      <c r="AB20" s="72" t="n">
        <f aca="false">AA20/AA21</f>
        <v>0.009316770186</v>
      </c>
      <c r="AC20" s="71" t="n">
        <v>7</v>
      </c>
      <c r="AD20" s="72" t="n">
        <f aca="false">AC20/AC21</f>
        <v>0.01086956522</v>
      </c>
      <c r="AE20" s="71" t="n">
        <v>7</v>
      </c>
      <c r="AF20" s="72" t="n">
        <f aca="false">AE20/AE21</f>
        <v>0.01086956522</v>
      </c>
      <c r="AG20" s="71" t="n">
        <v>7</v>
      </c>
      <c r="AH20" s="72" t="n">
        <f aca="false">AG20/AG21</f>
        <v>0.01086956522</v>
      </c>
      <c r="AI20" s="71" t="n">
        <v>13</v>
      </c>
      <c r="AJ20" s="72" t="n">
        <f aca="false">AI20/AI21</f>
        <v>0.0201863354</v>
      </c>
      <c r="AK20" s="71" t="n">
        <v>28</v>
      </c>
      <c r="AL20" s="72" t="n">
        <f aca="false">AK20/AK21</f>
        <v>0.04347826087</v>
      </c>
      <c r="AM20" s="71" t="n">
        <v>16</v>
      </c>
      <c r="AN20" s="72" t="n">
        <f aca="false">AM20/AM21</f>
        <v>0.0248447205</v>
      </c>
      <c r="AO20" s="71" t="n">
        <v>13</v>
      </c>
      <c r="AP20" s="72" t="n">
        <f aca="false">AO20/AO21</f>
        <v>0.0201863354</v>
      </c>
      <c r="AQ20" s="71" t="n">
        <v>23</v>
      </c>
      <c r="AR20" s="72" t="n">
        <f aca="false">AQ20/AQ21</f>
        <v>0.03571428571</v>
      </c>
      <c r="AS20" s="71" t="n">
        <v>22</v>
      </c>
      <c r="AT20" s="72" t="n">
        <f aca="false">AS20/AS21</f>
        <v>0.03416149068</v>
      </c>
      <c r="AU20" s="71" t="n">
        <v>22</v>
      </c>
      <c r="AV20" s="72" t="n">
        <f aca="false">AU20/AU21</f>
        <v>0.03416149068</v>
      </c>
      <c r="AW20" s="71" t="n">
        <v>27</v>
      </c>
      <c r="AX20" s="72" t="n">
        <f aca="false">AW20/AW21</f>
        <v>0.04192546584</v>
      </c>
      <c r="AY20" s="71" t="n">
        <v>12</v>
      </c>
      <c r="AZ20" s="72" t="n">
        <f aca="false">AY20/AY21</f>
        <v>0.01863354037</v>
      </c>
      <c r="BA20" s="71" t="n">
        <v>12</v>
      </c>
      <c r="BB20" s="72" t="n">
        <f aca="false">BA20/BA21</f>
        <v>0.01863354037</v>
      </c>
      <c r="BC20" s="71" t="n">
        <v>10</v>
      </c>
      <c r="BD20" s="72" t="n">
        <f aca="false">BC20/BC21</f>
        <v>0.01552795031</v>
      </c>
      <c r="BE20" s="71" t="n">
        <v>10</v>
      </c>
      <c r="BF20" s="72" t="n">
        <f aca="false">BE20/BE21</f>
        <v>0.01552795031</v>
      </c>
      <c r="BG20" s="71" t="n">
        <v>10</v>
      </c>
      <c r="BH20" s="72" t="n">
        <f aca="false">BG20/BG21</f>
        <v>0.01552795031</v>
      </c>
      <c r="BI20" s="71" t="n">
        <v>0</v>
      </c>
      <c r="BJ20" s="73" t="n">
        <f aca="false">BI20/BI21</f>
        <v>0</v>
      </c>
    </row>
    <row r="21" customFormat="false" ht="15.75" hidden="false" customHeight="false" outlineLevel="0" collapsed="false">
      <c r="A21" s="68" t="s">
        <v>9422</v>
      </c>
      <c r="B21" s="74" t="n">
        <f aca="false">COUNTIFS(Seeds!Y:Y,"=Números y operaciones")-COUNTIFS(Seeds!Y:Y,"=Números y operaciones",Seeds!D:D,"=No hacer")</f>
        <v>644</v>
      </c>
      <c r="C21" s="75" t="n">
        <f aca="false">SUM(C13:C19)/7</f>
        <v>1</v>
      </c>
      <c r="D21" s="76"/>
      <c r="E21" s="71" t="n">
        <v>519</v>
      </c>
      <c r="F21" s="77"/>
      <c r="G21" s="71" t="n">
        <v>519</v>
      </c>
      <c r="H21" s="77"/>
      <c r="I21" s="71" t="n">
        <v>519</v>
      </c>
      <c r="J21" s="77"/>
      <c r="K21" s="71" t="n">
        <v>508</v>
      </c>
      <c r="L21" s="77"/>
      <c r="M21" s="71" t="n">
        <v>502</v>
      </c>
      <c r="N21" s="77" t="n">
        <f aca="false">SUM(N13:N19)/7</f>
        <v>0.04410927718</v>
      </c>
      <c r="O21" s="71" t="n">
        <v>495</v>
      </c>
      <c r="P21" s="77" t="n">
        <f aca="false">SUM(P13:P19)/7</f>
        <v>0.09523809524</v>
      </c>
      <c r="Q21" s="71" t="n">
        <v>579</v>
      </c>
      <c r="R21" s="77" t="n">
        <f aca="false">SUM(R13:R19)/7</f>
        <v>0.1218850234</v>
      </c>
      <c r="S21" s="71" t="n">
        <v>583</v>
      </c>
      <c r="T21" s="72" t="n">
        <f aca="false">SUM(T13:T19)/7</f>
        <v>0.1337907376</v>
      </c>
      <c r="U21" s="71" t="n">
        <v>585</v>
      </c>
      <c r="V21" s="72" t="n">
        <f aca="false">SUM(V13:V19)/7</f>
        <v>0.1450549451</v>
      </c>
      <c r="W21" s="71" t="n">
        <v>531</v>
      </c>
      <c r="X21" s="72" t="n">
        <f aca="false">SUM(X13:X19)/7</f>
        <v>0.1748722088</v>
      </c>
      <c r="Y21" s="71" t="n">
        <f aca="false">B21</f>
        <v>644</v>
      </c>
      <c r="Z21" s="72" t="n">
        <f aca="false">SUM(Z13:Z19)/7</f>
        <v>0.1552795031</v>
      </c>
      <c r="AA21" s="71" t="n">
        <f aca="false">B21</f>
        <v>644</v>
      </c>
      <c r="AB21" s="72" t="n">
        <f aca="false">SUM(AB13:AB19)/7</f>
        <v>0.2533274179</v>
      </c>
      <c r="AC21" s="71" t="n">
        <f aca="false">B21</f>
        <v>644</v>
      </c>
      <c r="AD21" s="72" t="n">
        <f aca="false">SUM(AD13:AD19)/7</f>
        <v>0.2832741792</v>
      </c>
      <c r="AE21" s="71" t="n">
        <f aca="false">B21</f>
        <v>644</v>
      </c>
      <c r="AF21" s="72" t="n">
        <f aca="false">SUM(AF13:AF19)/7</f>
        <v>0.3081188997</v>
      </c>
      <c r="AG21" s="71" t="n">
        <f aca="false">B21</f>
        <v>644</v>
      </c>
      <c r="AH21" s="72" t="n">
        <f aca="false">SUM(AH13:AH19)/7</f>
        <v>0.3138864241</v>
      </c>
      <c r="AI21" s="71" t="n">
        <f aca="false">B21</f>
        <v>644</v>
      </c>
      <c r="AJ21" s="72" t="n">
        <f aca="false">SUM(AJ13:AJ19)/7</f>
        <v>0.3245341615</v>
      </c>
      <c r="AK21" s="71" t="n">
        <f aca="false">B21</f>
        <v>644</v>
      </c>
      <c r="AL21" s="72" t="n">
        <f aca="false">SUM(AL13:AL19)/7</f>
        <v>0.3784383319</v>
      </c>
      <c r="AM21" s="71" t="n">
        <f aca="false">B21</f>
        <v>644</v>
      </c>
      <c r="AN21" s="72" t="n">
        <f aca="false">SUM(AN13:AN19)/7</f>
        <v>0.4094942325</v>
      </c>
      <c r="AO21" s="71" t="n">
        <f aca="false">B21</f>
        <v>644</v>
      </c>
      <c r="AP21" s="72" t="n">
        <f aca="false">SUM(AP13:AP19)/7</f>
        <v>0.4177018634</v>
      </c>
      <c r="AQ21" s="71" t="n">
        <f aca="false">B21</f>
        <v>644</v>
      </c>
      <c r="AR21" s="72" t="n">
        <f aca="false">SUM(AR13:AR19)/7</f>
        <v>0.4906832298</v>
      </c>
      <c r="AS21" s="71" t="n">
        <f aca="false">B21</f>
        <v>644</v>
      </c>
      <c r="AT21" s="72" t="n">
        <f aca="false">SUM(AT13:AT19)/7</f>
        <v>0.5510204082</v>
      </c>
      <c r="AU21" s="71" t="n">
        <f aca="false">B21</f>
        <v>644</v>
      </c>
      <c r="AV21" s="72" t="n">
        <f aca="false">SUM(AV13:AV19)/7</f>
        <v>0.5709849157</v>
      </c>
      <c r="AW21" s="71" t="n">
        <f aca="false">B21</f>
        <v>644</v>
      </c>
      <c r="AX21" s="72" t="n">
        <f aca="false">SUM(AX13:AX19)/7</f>
        <v>0.6965394854</v>
      </c>
      <c r="AY21" s="71" t="n">
        <f aca="false">B21</f>
        <v>644</v>
      </c>
      <c r="AZ21" s="72" t="n">
        <f aca="false">SUM(AZ13:AZ19)/7</f>
        <v>0.7624223602</v>
      </c>
      <c r="BA21" s="71" t="n">
        <f aca="false">B21</f>
        <v>644</v>
      </c>
      <c r="BB21" s="72" t="n">
        <f aca="false">SUM(BB13:BB19)/7</f>
        <v>0.8234250222</v>
      </c>
      <c r="BC21" s="71" t="n">
        <f aca="false">B21</f>
        <v>644</v>
      </c>
      <c r="BD21" s="72" t="n">
        <f aca="false">SUM(BD13:BD19)/7</f>
        <v>0.8425022183</v>
      </c>
      <c r="BE21" s="71" t="n">
        <f aca="false">B21</f>
        <v>644</v>
      </c>
      <c r="BF21" s="72" t="n">
        <f aca="false">SUM(BF13:BF19)/7</f>
        <v>0.8425022183</v>
      </c>
      <c r="BG21" s="71" t="n">
        <f aca="false">B21</f>
        <v>644</v>
      </c>
      <c r="BH21" s="72"/>
      <c r="BI21" s="71" t="n">
        <f aca="false">B21</f>
        <v>644</v>
      </c>
      <c r="BJ21" s="73" t="n">
        <f aca="false">SUM(BJ13:BJ19)/7</f>
        <v>0.9549689441</v>
      </c>
    </row>
    <row r="22" customFormat="false" ht="15.75" hidden="false" customHeight="false" outlineLevel="0" collapsed="false">
      <c r="Z22" s="76"/>
    </row>
    <row r="23" customFormat="false" ht="15.75" hidden="false" customHeight="false" outlineLevel="0" collapsed="false">
      <c r="A23" s="66" t="s">
        <v>44</v>
      </c>
      <c r="B23" s="66"/>
      <c r="C23" s="66"/>
      <c r="E23" s="67" t="n">
        <v>44575</v>
      </c>
      <c r="F23" s="67"/>
      <c r="G23" s="67" t="n">
        <v>44582</v>
      </c>
      <c r="H23" s="67"/>
      <c r="I23" s="67" t="n">
        <v>44589</v>
      </c>
      <c r="J23" s="67"/>
      <c r="K23" s="67" t="n">
        <v>44596</v>
      </c>
      <c r="L23" s="67"/>
      <c r="M23" s="67" t="n">
        <v>44603</v>
      </c>
      <c r="N23" s="67"/>
      <c r="O23" s="67" t="n">
        <v>44610</v>
      </c>
      <c r="P23" s="67"/>
      <c r="Q23" s="67" t="n">
        <v>44617</v>
      </c>
      <c r="R23" s="67"/>
      <c r="S23" s="67" t="n">
        <v>44624</v>
      </c>
      <c r="T23" s="67"/>
      <c r="U23" s="67" t="n">
        <v>44631</v>
      </c>
      <c r="V23" s="67"/>
      <c r="W23" s="67" t="n">
        <v>44638</v>
      </c>
      <c r="X23" s="67"/>
      <c r="Y23" s="67" t="n">
        <v>44645</v>
      </c>
      <c r="Z23" s="67"/>
      <c r="AA23" s="67" t="n">
        <v>44652</v>
      </c>
      <c r="AB23" s="67"/>
      <c r="AC23" s="67" t="n">
        <v>44659</v>
      </c>
      <c r="AD23" s="67"/>
      <c r="AE23" s="67" t="n">
        <v>44666</v>
      </c>
      <c r="AF23" s="67"/>
      <c r="AG23" s="67" t="n">
        <v>44673</v>
      </c>
      <c r="AH23" s="67"/>
      <c r="AI23" s="67" t="n">
        <v>44680</v>
      </c>
      <c r="AJ23" s="67"/>
      <c r="AK23" s="67" t="n">
        <v>44687</v>
      </c>
      <c r="AL23" s="67"/>
      <c r="AM23" s="67" t="n">
        <v>44694</v>
      </c>
      <c r="AN23" s="67"/>
      <c r="AO23" s="67" t="n">
        <v>44701</v>
      </c>
      <c r="AP23" s="67"/>
      <c r="AQ23" s="67" t="n">
        <v>44708</v>
      </c>
      <c r="AR23" s="67"/>
      <c r="AS23" s="79" t="n">
        <v>44715</v>
      </c>
      <c r="AT23" s="79"/>
      <c r="AU23" s="80"/>
      <c r="AV23" s="80"/>
      <c r="AW23" s="80"/>
      <c r="AX23" s="80"/>
      <c r="AY23" s="80"/>
      <c r="AZ23" s="80"/>
      <c r="BA23" s="80"/>
      <c r="BB23" s="80"/>
      <c r="BC23" s="80"/>
      <c r="BD23" s="80"/>
      <c r="BE23" s="80"/>
      <c r="BF23" s="80"/>
      <c r="BG23" s="80"/>
      <c r="BH23" s="80"/>
      <c r="BI23" s="80"/>
      <c r="BJ23" s="80"/>
    </row>
    <row r="24" customFormat="false" ht="15.75" hidden="false" customHeight="false" outlineLevel="0" collapsed="false">
      <c r="A24" s="68" t="s">
        <v>9415</v>
      </c>
      <c r="B24" s="69" t="n">
        <f aca="false">COUNTIFS(Seeds!D:D,"=Ortografía+cast",Seeds!Y:Y,"=Geometría")+B25</f>
        <v>235</v>
      </c>
      <c r="C24" s="78" t="n">
        <f aca="false">B24/B32</f>
        <v>1</v>
      </c>
      <c r="E24" s="71" t="n">
        <v>42</v>
      </c>
      <c r="F24" s="72" t="n">
        <f aca="false">E24/E32</f>
        <v>0.1433447099</v>
      </c>
      <c r="G24" s="71" t="n">
        <v>100</v>
      </c>
      <c r="H24" s="72" t="n">
        <f aca="false">G24/G32</f>
        <v>0.3300330033</v>
      </c>
      <c r="I24" s="71" t="n">
        <v>169</v>
      </c>
      <c r="J24" s="72" t="n">
        <f aca="false">I24/I32</f>
        <v>0.5929824561</v>
      </c>
      <c r="K24" s="71" t="n">
        <v>200</v>
      </c>
      <c r="L24" s="72" t="n">
        <f aca="false">K24/K32</f>
        <v>0.7633587786</v>
      </c>
      <c r="M24" s="71" t="n">
        <v>208</v>
      </c>
      <c r="N24" s="72" t="n">
        <f aca="false">M24/M32</f>
        <v>0.7938931298</v>
      </c>
      <c r="O24" s="71" t="n">
        <v>208</v>
      </c>
      <c r="P24" s="72" t="n">
        <f aca="false">O24/O32</f>
        <v>0.7938931298</v>
      </c>
      <c r="Q24" s="71" t="n">
        <v>212</v>
      </c>
      <c r="R24" s="72" t="n">
        <f aca="false">Q24/Q32</f>
        <v>0.7969924812</v>
      </c>
      <c r="S24" s="71" t="n">
        <v>212</v>
      </c>
      <c r="T24" s="72" t="n">
        <f aca="false">S24/S32</f>
        <v>0.7969924812</v>
      </c>
      <c r="U24" s="71" t="n">
        <v>213</v>
      </c>
      <c r="V24" s="72" t="n">
        <f aca="false">U24/U32</f>
        <v>0.8129770992</v>
      </c>
      <c r="W24" s="71" t="n">
        <v>213</v>
      </c>
      <c r="X24" s="72" t="n">
        <f aca="false">W24/W32</f>
        <v>1</v>
      </c>
      <c r="Y24" s="71" t="n">
        <v>213</v>
      </c>
      <c r="Z24" s="72" t="n">
        <f aca="false">Y24/Y32</f>
        <v>0.9063829787</v>
      </c>
      <c r="AA24" s="71" t="n">
        <v>213</v>
      </c>
      <c r="AB24" s="72" t="n">
        <f aca="false">AA24/AA32</f>
        <v>0.9063829787</v>
      </c>
      <c r="AC24" s="71" t="n">
        <v>213</v>
      </c>
      <c r="AD24" s="72" t="n">
        <f aca="false">AC24/AC32</f>
        <v>0.9063829787</v>
      </c>
      <c r="AE24" s="71" t="n">
        <v>213</v>
      </c>
      <c r="AF24" s="72" t="n">
        <f aca="false">AE24/AE32</f>
        <v>0.9063829787</v>
      </c>
      <c r="AG24" s="71" t="n">
        <v>213</v>
      </c>
      <c r="AH24" s="72" t="n">
        <f aca="false">AG24/AG32</f>
        <v>0.9063829787</v>
      </c>
      <c r="AI24" s="71" t="n">
        <v>213</v>
      </c>
      <c r="AJ24" s="72" t="n">
        <f aca="false">AI24/AI32</f>
        <v>0.9063829787</v>
      </c>
      <c r="AK24" s="71" t="n">
        <v>213</v>
      </c>
      <c r="AL24" s="72" t="n">
        <f aca="false">AK24/AK32</f>
        <v>0.9063829787</v>
      </c>
      <c r="AM24" s="71" t="n">
        <v>213</v>
      </c>
      <c r="AN24" s="72" t="n">
        <f aca="false">AM24/AM32</f>
        <v>0.9063829787</v>
      </c>
      <c r="AO24" s="71" t="n">
        <v>213</v>
      </c>
      <c r="AP24" s="72" t="n">
        <f aca="false">AO24/AO32</f>
        <v>0.9063829787</v>
      </c>
      <c r="AQ24" s="71" t="n">
        <v>219</v>
      </c>
      <c r="AR24" s="72" t="n">
        <f aca="false">AQ24/AQ32</f>
        <v>0.9319148936</v>
      </c>
      <c r="AS24" s="71" t="n">
        <v>231</v>
      </c>
      <c r="AT24" s="73" t="n">
        <f aca="false">AS24/AS32</f>
        <v>0.9829787234</v>
      </c>
      <c r="AU24" s="81"/>
      <c r="AV24" s="82"/>
      <c r="AW24" s="81"/>
      <c r="AX24" s="82"/>
      <c r="AY24" s="81"/>
      <c r="AZ24" s="82"/>
      <c r="BA24" s="81"/>
      <c r="BB24" s="82"/>
      <c r="BC24" s="81"/>
      <c r="BD24" s="82"/>
      <c r="BE24" s="81"/>
      <c r="BF24" s="82"/>
      <c r="BG24" s="81"/>
      <c r="BH24" s="82"/>
      <c r="BI24" s="81"/>
      <c r="BJ24" s="82"/>
    </row>
    <row r="25" customFormat="false" ht="15.75" hidden="false" customHeight="false" outlineLevel="0" collapsed="false">
      <c r="A25" s="68" t="s">
        <v>9416</v>
      </c>
      <c r="B25" s="69" t="n">
        <f aca="false">COUNTIFS(Seeds!D:D,"=Técnico",Seeds!Y:Y,"=Geometría")+B26</f>
        <v>235</v>
      </c>
      <c r="C25" s="78" t="n">
        <f aca="false">B25/B32</f>
        <v>1</v>
      </c>
      <c r="E25" s="71" t="n">
        <v>40</v>
      </c>
      <c r="F25" s="72" t="n">
        <f aca="false">E25/E32</f>
        <v>0.1365187713</v>
      </c>
      <c r="G25" s="71" t="n">
        <v>69</v>
      </c>
      <c r="H25" s="72" t="n">
        <f aca="false">G25/G32</f>
        <v>0.2277227723</v>
      </c>
      <c r="I25" s="71" t="n">
        <v>109</v>
      </c>
      <c r="J25" s="72" t="n">
        <f aca="false">I25/I32</f>
        <v>0.3824561404</v>
      </c>
      <c r="K25" s="71" t="n">
        <v>141</v>
      </c>
      <c r="L25" s="72" t="n">
        <f aca="false">K25/K32</f>
        <v>0.5381679389</v>
      </c>
      <c r="M25" s="71" t="n">
        <v>186</v>
      </c>
      <c r="N25" s="72" t="n">
        <f aca="false">M25/M32</f>
        <v>0.7099236641</v>
      </c>
      <c r="O25" s="71" t="n">
        <v>187</v>
      </c>
      <c r="P25" s="72" t="n">
        <f aca="false">O25/O32</f>
        <v>0.713740458</v>
      </c>
      <c r="Q25" s="71" t="n">
        <v>212</v>
      </c>
      <c r="R25" s="72" t="n">
        <f aca="false">Q25/Q32</f>
        <v>0.7969924812</v>
      </c>
      <c r="S25" s="71" t="n">
        <v>212</v>
      </c>
      <c r="T25" s="72" t="n">
        <f aca="false">S25/S32</f>
        <v>0.7969924812</v>
      </c>
      <c r="U25" s="71" t="n">
        <v>213</v>
      </c>
      <c r="V25" s="72" t="n">
        <f aca="false">U25/U32</f>
        <v>0.8129770992</v>
      </c>
      <c r="W25" s="71" t="n">
        <v>213</v>
      </c>
      <c r="X25" s="72" t="n">
        <f aca="false">W25/W32</f>
        <v>1</v>
      </c>
      <c r="Y25" s="71" t="n">
        <v>213</v>
      </c>
      <c r="Z25" s="72" t="n">
        <f aca="false">Y25/Y32</f>
        <v>0.9063829787</v>
      </c>
      <c r="AA25" s="71" t="n">
        <v>213</v>
      </c>
      <c r="AB25" s="72" t="n">
        <f aca="false">AA25/AA32</f>
        <v>0.9063829787</v>
      </c>
      <c r="AC25" s="71" t="n">
        <v>213</v>
      </c>
      <c r="AD25" s="72" t="n">
        <f aca="false">AC25/AC32</f>
        <v>0.9063829787</v>
      </c>
      <c r="AE25" s="71" t="n">
        <v>213</v>
      </c>
      <c r="AF25" s="72" t="n">
        <f aca="false">AE25/AE32</f>
        <v>0.9063829787</v>
      </c>
      <c r="AG25" s="71" t="n">
        <v>213</v>
      </c>
      <c r="AH25" s="72" t="n">
        <f aca="false">AG25/AG32</f>
        <v>0.9063829787</v>
      </c>
      <c r="AI25" s="71" t="n">
        <v>213</v>
      </c>
      <c r="AJ25" s="72" t="n">
        <f aca="false">AI25/AI32</f>
        <v>0.9063829787</v>
      </c>
      <c r="AK25" s="71" t="n">
        <v>213</v>
      </c>
      <c r="AL25" s="72" t="n">
        <f aca="false">AK25/AK32</f>
        <v>0.9063829787</v>
      </c>
      <c r="AM25" s="71" t="n">
        <v>213</v>
      </c>
      <c r="AN25" s="72" t="n">
        <f aca="false">AM25/AM32</f>
        <v>0.9063829787</v>
      </c>
      <c r="AO25" s="71" t="n">
        <v>213</v>
      </c>
      <c r="AP25" s="72" t="n">
        <f aca="false">AO25/AO32</f>
        <v>0.9063829787</v>
      </c>
      <c r="AQ25" s="71" t="n">
        <v>219</v>
      </c>
      <c r="AR25" s="72" t="n">
        <f aca="false">AQ25/AQ32</f>
        <v>0.9319148936</v>
      </c>
      <c r="AS25" s="71" t="n">
        <v>231</v>
      </c>
      <c r="AT25" s="73" t="n">
        <f aca="false">AS25/AS32</f>
        <v>0.9829787234</v>
      </c>
      <c r="AU25" s="81"/>
      <c r="AV25" s="82"/>
      <c r="AW25" s="81"/>
      <c r="AX25" s="82"/>
      <c r="AY25" s="81"/>
      <c r="AZ25" s="82"/>
      <c r="BA25" s="81"/>
      <c r="BB25" s="82"/>
      <c r="BC25" s="81"/>
      <c r="BD25" s="82"/>
      <c r="BE25" s="81"/>
      <c r="BF25" s="82"/>
      <c r="BG25" s="81"/>
      <c r="BH25" s="82"/>
      <c r="BI25" s="81"/>
      <c r="BJ25" s="82"/>
    </row>
    <row r="26" customFormat="false" ht="15.75" hidden="false" customHeight="false" outlineLevel="0" collapsed="false">
      <c r="A26" s="68" t="s">
        <v>9417</v>
      </c>
      <c r="B26" s="69" t="n">
        <f aca="false">COUNTIFS(Seeds!D:D,"=JSON base",Seeds!Y:Y,"=Geometría")+B27</f>
        <v>235</v>
      </c>
      <c r="C26" s="78" t="n">
        <f aca="false">B26/B32</f>
        <v>1</v>
      </c>
      <c r="E26" s="71" t="n">
        <v>34</v>
      </c>
      <c r="F26" s="72" t="n">
        <f aca="false">E26/E32</f>
        <v>0.1160409556</v>
      </c>
      <c r="G26" s="71" t="n">
        <v>69</v>
      </c>
      <c r="H26" s="72" t="n">
        <f aca="false">G26/G32</f>
        <v>0.2277227723</v>
      </c>
      <c r="I26" s="71" t="n">
        <v>109</v>
      </c>
      <c r="J26" s="72" t="n">
        <f aca="false">I26/I32</f>
        <v>0.3824561404</v>
      </c>
      <c r="K26" s="71" t="n">
        <v>123</v>
      </c>
      <c r="L26" s="72" t="n">
        <f aca="false">K26/K32</f>
        <v>0.4694656489</v>
      </c>
      <c r="M26" s="71" t="n">
        <v>183</v>
      </c>
      <c r="N26" s="72" t="n">
        <f aca="false">M26/M32</f>
        <v>0.6984732824</v>
      </c>
      <c r="O26" s="71" t="n">
        <v>184</v>
      </c>
      <c r="P26" s="72" t="n">
        <f aca="false">O26/O32</f>
        <v>0.7022900763</v>
      </c>
      <c r="Q26" s="71" t="n">
        <v>204</v>
      </c>
      <c r="R26" s="72" t="n">
        <f aca="false">Q26/Q32</f>
        <v>0.7669172932</v>
      </c>
      <c r="S26" s="71" t="n">
        <v>212</v>
      </c>
      <c r="T26" s="72" t="n">
        <f aca="false">S26/S32</f>
        <v>0.7969924812</v>
      </c>
      <c r="U26" s="71" t="n">
        <v>213</v>
      </c>
      <c r="V26" s="72" t="n">
        <f aca="false">U26/U32</f>
        <v>0.8129770992</v>
      </c>
      <c r="W26" s="71" t="n">
        <v>213</v>
      </c>
      <c r="X26" s="72" t="n">
        <f aca="false">W26/W32</f>
        <v>1</v>
      </c>
      <c r="Y26" s="71" t="n">
        <v>213</v>
      </c>
      <c r="Z26" s="72" t="n">
        <f aca="false">Y26/Y32</f>
        <v>0.9063829787</v>
      </c>
      <c r="AA26" s="71" t="n">
        <v>213</v>
      </c>
      <c r="AB26" s="72" t="n">
        <f aca="false">AA26/AA32</f>
        <v>0.9063829787</v>
      </c>
      <c r="AC26" s="71" t="n">
        <v>213</v>
      </c>
      <c r="AD26" s="72" t="n">
        <f aca="false">AC26/AC32</f>
        <v>0.9063829787</v>
      </c>
      <c r="AE26" s="71" t="n">
        <v>213</v>
      </c>
      <c r="AF26" s="72" t="n">
        <f aca="false">AE26/AE32</f>
        <v>0.9063829787</v>
      </c>
      <c r="AG26" s="71" t="n">
        <v>213</v>
      </c>
      <c r="AH26" s="72" t="n">
        <f aca="false">AG26/AG32</f>
        <v>0.9063829787</v>
      </c>
      <c r="AI26" s="71" t="n">
        <v>213</v>
      </c>
      <c r="AJ26" s="72" t="n">
        <f aca="false">AI26/AI32</f>
        <v>0.9063829787</v>
      </c>
      <c r="AK26" s="71" t="n">
        <v>213</v>
      </c>
      <c r="AL26" s="72" t="n">
        <f aca="false">AK26/AK32</f>
        <v>0.9063829787</v>
      </c>
      <c r="AM26" s="71" t="n">
        <v>213</v>
      </c>
      <c r="AN26" s="72" t="n">
        <f aca="false">AM26/AM32</f>
        <v>0.9063829787</v>
      </c>
      <c r="AO26" s="71" t="n">
        <v>213</v>
      </c>
      <c r="AP26" s="72" t="n">
        <f aca="false">AO26/AO32</f>
        <v>0.9063829787</v>
      </c>
      <c r="AQ26" s="71" t="n">
        <v>213</v>
      </c>
      <c r="AR26" s="72" t="n">
        <f aca="false">AQ26/AQ32</f>
        <v>0.9063829787</v>
      </c>
      <c r="AS26" s="71" t="n">
        <v>231</v>
      </c>
      <c r="AT26" s="73" t="n">
        <f aca="false">AS26/AS32</f>
        <v>0.9829787234</v>
      </c>
      <c r="AU26" s="81"/>
      <c r="AV26" s="82"/>
      <c r="AW26" s="81"/>
      <c r="AX26" s="82"/>
      <c r="AY26" s="81"/>
      <c r="AZ26" s="82"/>
      <c r="BA26" s="81"/>
      <c r="BB26" s="82"/>
      <c r="BC26" s="81"/>
      <c r="BD26" s="82"/>
      <c r="BE26" s="81"/>
      <c r="BF26" s="82"/>
      <c r="BG26" s="81"/>
      <c r="BH26" s="82"/>
      <c r="BI26" s="81"/>
      <c r="BJ26" s="82"/>
    </row>
    <row r="27" customFormat="false" ht="15.75" hidden="false" customHeight="false" outlineLevel="0" collapsed="false">
      <c r="A27" s="68" t="s">
        <v>9418</v>
      </c>
      <c r="B27" s="69" t="n">
        <f aca="false">COUNTIFS(Seeds!D:D,"=Pendiente de OK TE+hint",Seeds!Y:Y,"=Geometría")+B28</f>
        <v>235</v>
      </c>
      <c r="C27" s="78" t="n">
        <f aca="false">B27/B32</f>
        <v>1</v>
      </c>
      <c r="E27" s="71" t="n">
        <v>0</v>
      </c>
      <c r="F27" s="72" t="n">
        <f aca="false">E27/E32</f>
        <v>0</v>
      </c>
      <c r="G27" s="71" t="n">
        <v>5</v>
      </c>
      <c r="H27" s="72" t="n">
        <f aca="false">G27/G32</f>
        <v>0.01650165017</v>
      </c>
      <c r="I27" s="71" t="n">
        <v>5</v>
      </c>
      <c r="J27" s="72" t="n">
        <f aca="false">I27/I32</f>
        <v>0.01754385965</v>
      </c>
      <c r="K27" s="71" t="n">
        <v>3</v>
      </c>
      <c r="L27" s="72" t="n">
        <f aca="false">K27/K32</f>
        <v>0.01145038168</v>
      </c>
      <c r="M27" s="71" t="n">
        <v>9</v>
      </c>
      <c r="N27" s="72" t="n">
        <f aca="false">M27/M32</f>
        <v>0.03435114504</v>
      </c>
      <c r="O27" s="71" t="n">
        <v>21</v>
      </c>
      <c r="P27" s="72" t="n">
        <f aca="false">O27/O32</f>
        <v>0.08015267176</v>
      </c>
      <c r="Q27" s="71" t="n">
        <v>25</v>
      </c>
      <c r="R27" s="72" t="n">
        <f aca="false">Q27/Q32</f>
        <v>0.09398496241</v>
      </c>
      <c r="S27" s="71" t="n">
        <v>25</v>
      </c>
      <c r="T27" s="72" t="n">
        <f aca="false">S27/S32</f>
        <v>0.09398496241</v>
      </c>
      <c r="U27" s="71" t="n">
        <v>116</v>
      </c>
      <c r="V27" s="72" t="n">
        <f aca="false">U27/U32</f>
        <v>0.4427480916</v>
      </c>
      <c r="W27" s="71" t="n">
        <v>213</v>
      </c>
      <c r="X27" s="72" t="n">
        <f aca="false">W27/W32</f>
        <v>1</v>
      </c>
      <c r="Y27" s="71" t="n">
        <v>213</v>
      </c>
      <c r="Z27" s="72" t="n">
        <f aca="false">Y27/Y32</f>
        <v>0.9063829787</v>
      </c>
      <c r="AA27" s="71" t="n">
        <v>213</v>
      </c>
      <c r="AB27" s="72" t="n">
        <f aca="false">AA27/AA32</f>
        <v>0.9063829787</v>
      </c>
      <c r="AC27" s="71" t="n">
        <v>213</v>
      </c>
      <c r="AD27" s="72" t="n">
        <f aca="false">AC27/AC32</f>
        <v>0.9063829787</v>
      </c>
      <c r="AE27" s="71" t="n">
        <v>213</v>
      </c>
      <c r="AF27" s="72" t="n">
        <f aca="false">AE27/AE32</f>
        <v>0.9063829787</v>
      </c>
      <c r="AG27" s="71" t="n">
        <v>213</v>
      </c>
      <c r="AH27" s="72" t="n">
        <f aca="false">AG27/AG32</f>
        <v>0.9063829787</v>
      </c>
      <c r="AI27" s="71" t="n">
        <v>213</v>
      </c>
      <c r="AJ27" s="72" t="n">
        <f aca="false">AI27/AI32</f>
        <v>0.9063829787</v>
      </c>
      <c r="AK27" s="71" t="n">
        <v>213</v>
      </c>
      <c r="AL27" s="72" t="n">
        <f aca="false">AK27/AK32</f>
        <v>0.9063829787</v>
      </c>
      <c r="AM27" s="71" t="n">
        <v>213</v>
      </c>
      <c r="AN27" s="72" t="n">
        <f aca="false">AM27/AM32</f>
        <v>0.9063829787</v>
      </c>
      <c r="AO27" s="71" t="n">
        <v>213</v>
      </c>
      <c r="AP27" s="72" t="n">
        <f aca="false">AO27/AO32</f>
        <v>0.9063829787</v>
      </c>
      <c r="AQ27" s="71" t="n">
        <v>213</v>
      </c>
      <c r="AR27" s="72" t="n">
        <f aca="false">AQ27/AQ32</f>
        <v>0.9063829787</v>
      </c>
      <c r="AS27" s="71" t="n">
        <v>231</v>
      </c>
      <c r="AT27" s="73" t="n">
        <f aca="false">AS27/AS32</f>
        <v>0.9829787234</v>
      </c>
      <c r="AU27" s="81"/>
      <c r="AV27" s="82"/>
      <c r="AW27" s="81"/>
      <c r="AX27" s="82"/>
      <c r="AY27" s="81"/>
      <c r="AZ27" s="82"/>
      <c r="BA27" s="81"/>
      <c r="BB27" s="82"/>
      <c r="BC27" s="81"/>
      <c r="BD27" s="82"/>
      <c r="BE27" s="81"/>
      <c r="BF27" s="82"/>
      <c r="BG27" s="81"/>
      <c r="BH27" s="82"/>
      <c r="BI27" s="81"/>
      <c r="BJ27" s="82"/>
    </row>
    <row r="28" customFormat="false" ht="15.75" hidden="false" customHeight="false" outlineLevel="0" collapsed="false">
      <c r="A28" s="68" t="s">
        <v>9419</v>
      </c>
      <c r="B28" s="69" t="n">
        <f aca="false">COUNTIFS(Seeds!D:D,"=OK TE+hint",Seeds!Y:Y,"=Geometría")+B29</f>
        <v>235</v>
      </c>
      <c r="C28" s="78" t="n">
        <f aca="false">B28/B32</f>
        <v>1</v>
      </c>
      <c r="E28" s="71" t="n">
        <v>0</v>
      </c>
      <c r="F28" s="72" t="n">
        <f aca="false">E28/E32</f>
        <v>0</v>
      </c>
      <c r="G28" s="71" t="n">
        <v>5</v>
      </c>
      <c r="H28" s="72" t="n">
        <f aca="false">G28/G32</f>
        <v>0.01650165017</v>
      </c>
      <c r="I28" s="71" t="n">
        <v>5</v>
      </c>
      <c r="J28" s="72" t="n">
        <f aca="false">I28/I32</f>
        <v>0.01754385965</v>
      </c>
      <c r="K28" s="71" t="n">
        <v>3</v>
      </c>
      <c r="L28" s="72" t="n">
        <f aca="false">K28/K32</f>
        <v>0.01145038168</v>
      </c>
      <c r="M28" s="71" t="n">
        <v>9</v>
      </c>
      <c r="N28" s="72" t="n">
        <f aca="false">M28/M32</f>
        <v>0.03435114504</v>
      </c>
      <c r="O28" s="71" t="n">
        <v>21</v>
      </c>
      <c r="P28" s="72" t="n">
        <f aca="false">O28/O32</f>
        <v>0.08015267176</v>
      </c>
      <c r="Q28" s="71" t="n">
        <v>25</v>
      </c>
      <c r="R28" s="72" t="n">
        <f aca="false">Q28/Q32</f>
        <v>0.09398496241</v>
      </c>
      <c r="S28" s="71" t="n">
        <v>25</v>
      </c>
      <c r="T28" s="72" t="n">
        <f aca="false">S28/S32</f>
        <v>0.09398496241</v>
      </c>
      <c r="U28" s="71" t="n">
        <v>115</v>
      </c>
      <c r="V28" s="72" t="n">
        <f aca="false">U28/U32</f>
        <v>0.4389312977</v>
      </c>
      <c r="W28" s="71" t="n">
        <v>213</v>
      </c>
      <c r="X28" s="72" t="n">
        <f aca="false">W28/W32</f>
        <v>1</v>
      </c>
      <c r="Y28" s="71" t="n">
        <v>213</v>
      </c>
      <c r="Z28" s="72" t="n">
        <f aca="false">Y28/Y32</f>
        <v>0.9063829787</v>
      </c>
      <c r="AA28" s="71" t="n">
        <v>213</v>
      </c>
      <c r="AB28" s="72" t="n">
        <f aca="false">AA28/AA32</f>
        <v>0.9063829787</v>
      </c>
      <c r="AC28" s="71" t="n">
        <v>213</v>
      </c>
      <c r="AD28" s="72" t="n">
        <f aca="false">AC28/AC32</f>
        <v>0.9063829787</v>
      </c>
      <c r="AE28" s="71" t="n">
        <v>213</v>
      </c>
      <c r="AF28" s="72" t="n">
        <f aca="false">AE28/AE32</f>
        <v>0.9063829787</v>
      </c>
      <c r="AG28" s="71" t="n">
        <v>213</v>
      </c>
      <c r="AH28" s="72" t="n">
        <f aca="false">AG28/AG32</f>
        <v>0.9063829787</v>
      </c>
      <c r="AI28" s="71" t="n">
        <v>213</v>
      </c>
      <c r="AJ28" s="72" t="n">
        <f aca="false">AI28/AI32</f>
        <v>0.9063829787</v>
      </c>
      <c r="AK28" s="71" t="n">
        <v>213</v>
      </c>
      <c r="AL28" s="72" t="n">
        <f aca="false">AK28/AK32</f>
        <v>0.9063829787</v>
      </c>
      <c r="AM28" s="71" t="n">
        <v>213</v>
      </c>
      <c r="AN28" s="72" t="n">
        <f aca="false">AM28/AM32</f>
        <v>0.9063829787</v>
      </c>
      <c r="AO28" s="71" t="n">
        <v>213</v>
      </c>
      <c r="AP28" s="72" t="n">
        <f aca="false">AO28/AO32</f>
        <v>0.9063829787</v>
      </c>
      <c r="AQ28" s="71" t="n">
        <v>213</v>
      </c>
      <c r="AR28" s="72" t="n">
        <f aca="false">AQ28/AQ32</f>
        <v>0.9063829787</v>
      </c>
      <c r="AS28" s="71" t="n">
        <v>231</v>
      </c>
      <c r="AT28" s="73" t="n">
        <f aca="false">AS28/AS32</f>
        <v>0.9829787234</v>
      </c>
      <c r="AU28" s="81"/>
      <c r="AV28" s="82"/>
      <c r="AW28" s="81"/>
      <c r="AX28" s="82"/>
      <c r="AY28" s="81"/>
      <c r="AZ28" s="82"/>
      <c r="BA28" s="81"/>
      <c r="BB28" s="82"/>
      <c r="BC28" s="81"/>
      <c r="BD28" s="82"/>
      <c r="BE28" s="81"/>
      <c r="BF28" s="82"/>
      <c r="BG28" s="81"/>
      <c r="BH28" s="82"/>
      <c r="BI28" s="81"/>
      <c r="BJ28" s="82"/>
    </row>
    <row r="29" customFormat="false" ht="15.75" hidden="false" customHeight="false" outlineLevel="0" collapsed="false">
      <c r="A29" s="68" t="s">
        <v>9420</v>
      </c>
      <c r="B29" s="69" t="n">
        <f aca="false">COUNTIFS(Seeds!D:D,"=JSON+TE+hint",Seeds!Y:Y,"=Geometría")+B30</f>
        <v>235</v>
      </c>
      <c r="C29" s="78" t="n">
        <f aca="false">B29/B32</f>
        <v>1</v>
      </c>
      <c r="E29" s="71" t="n">
        <v>5</v>
      </c>
      <c r="F29" s="72" t="n">
        <f aca="false">E29/E32</f>
        <v>0.01706484642</v>
      </c>
      <c r="G29" s="71" t="n">
        <v>5</v>
      </c>
      <c r="H29" s="72" t="n">
        <f aca="false">G29/G32</f>
        <v>0.01650165017</v>
      </c>
      <c r="I29" s="71" t="n">
        <v>5</v>
      </c>
      <c r="J29" s="72" t="n">
        <f aca="false">I29/I32</f>
        <v>0.01754385965</v>
      </c>
      <c r="K29" s="71" t="n">
        <v>3</v>
      </c>
      <c r="L29" s="72" t="n">
        <f aca="false">K29/K32</f>
        <v>0.01145038168</v>
      </c>
      <c r="M29" s="71" t="n">
        <v>3</v>
      </c>
      <c r="N29" s="72" t="n">
        <f aca="false">M29/M32</f>
        <v>0.01145038168</v>
      </c>
      <c r="O29" s="71" t="n">
        <v>21</v>
      </c>
      <c r="P29" s="72" t="n">
        <f aca="false">O29/O32</f>
        <v>0.08015267176</v>
      </c>
      <c r="Q29" s="71" t="n">
        <v>13</v>
      </c>
      <c r="R29" s="72" t="n">
        <f aca="false">Q29/Q32</f>
        <v>0.04887218045</v>
      </c>
      <c r="S29" s="71" t="n">
        <v>25</v>
      </c>
      <c r="T29" s="72" t="n">
        <f aca="false">S29/S32</f>
        <v>0.09398496241</v>
      </c>
      <c r="U29" s="71" t="n">
        <v>88</v>
      </c>
      <c r="V29" s="72" t="n">
        <f aca="false">U29/U32</f>
        <v>0.3358778626</v>
      </c>
      <c r="W29" s="71" t="n">
        <v>213</v>
      </c>
      <c r="X29" s="72" t="n">
        <f aca="false">W29/W32</f>
        <v>1</v>
      </c>
      <c r="Y29" s="71" t="n">
        <v>213</v>
      </c>
      <c r="Z29" s="72" t="n">
        <f aca="false">Y29/Y32</f>
        <v>0.9063829787</v>
      </c>
      <c r="AA29" s="71" t="n">
        <v>213</v>
      </c>
      <c r="AB29" s="72" t="n">
        <f aca="false">AA29/AA32</f>
        <v>0.9063829787</v>
      </c>
      <c r="AC29" s="71" t="n">
        <v>213</v>
      </c>
      <c r="AD29" s="72" t="n">
        <f aca="false">AC29/AC32</f>
        <v>0.9063829787</v>
      </c>
      <c r="AE29" s="71" t="n">
        <v>213</v>
      </c>
      <c r="AF29" s="72" t="n">
        <f aca="false">AE29/AE32</f>
        <v>0.9063829787</v>
      </c>
      <c r="AG29" s="71" t="n">
        <v>213</v>
      </c>
      <c r="AH29" s="72" t="n">
        <f aca="false">AG29/AG32</f>
        <v>0.9063829787</v>
      </c>
      <c r="AI29" s="71" t="n">
        <v>213</v>
      </c>
      <c r="AJ29" s="72" t="n">
        <f aca="false">AI29/AI32</f>
        <v>0.9063829787</v>
      </c>
      <c r="AK29" s="71" t="n">
        <v>213</v>
      </c>
      <c r="AL29" s="72" t="n">
        <f aca="false">AK29/AK32</f>
        <v>0.9063829787</v>
      </c>
      <c r="AM29" s="71" t="n">
        <v>213</v>
      </c>
      <c r="AN29" s="72" t="n">
        <f aca="false">AM29/AM32</f>
        <v>0.9063829787</v>
      </c>
      <c r="AO29" s="71" t="n">
        <v>213</v>
      </c>
      <c r="AP29" s="72" t="n">
        <f aca="false">AO29/AO32</f>
        <v>0.9063829787</v>
      </c>
      <c r="AQ29" s="71" t="n">
        <v>213</v>
      </c>
      <c r="AR29" s="72" t="n">
        <f aca="false">AQ29/AQ32</f>
        <v>0.9063829787</v>
      </c>
      <c r="AS29" s="71" t="n">
        <v>231</v>
      </c>
      <c r="AT29" s="73" t="n">
        <f aca="false">AS29/AS32</f>
        <v>0.9829787234</v>
      </c>
      <c r="AU29" s="81"/>
      <c r="AV29" s="82"/>
      <c r="AW29" s="81"/>
      <c r="AX29" s="82"/>
      <c r="AY29" s="81"/>
      <c r="AZ29" s="82"/>
      <c r="BA29" s="81"/>
      <c r="BB29" s="82"/>
      <c r="BC29" s="81"/>
      <c r="BD29" s="82"/>
      <c r="BE29" s="81"/>
      <c r="BF29" s="82"/>
      <c r="BG29" s="81"/>
      <c r="BH29" s="82"/>
      <c r="BI29" s="81"/>
      <c r="BJ29" s="82"/>
    </row>
    <row r="30" customFormat="false" ht="15.75" hidden="false" customHeight="false" outlineLevel="0" collapsed="false">
      <c r="A30" s="68" t="s">
        <v>35</v>
      </c>
      <c r="B30" s="69" t="n">
        <f aca="false">COUNTIFS(Seeds!D:D,"=JSON revisado",Seeds!Y:Y,"=Geometría")</f>
        <v>235</v>
      </c>
      <c r="C30" s="78" t="n">
        <f aca="false">B30/B32</f>
        <v>1</v>
      </c>
      <c r="E30" s="71" t="n">
        <v>0</v>
      </c>
      <c r="F30" s="72" t="n">
        <f aca="false">E30/E32</f>
        <v>0</v>
      </c>
      <c r="G30" s="71" t="n">
        <v>0</v>
      </c>
      <c r="H30" s="72" t="n">
        <f aca="false">G30/G32</f>
        <v>0</v>
      </c>
      <c r="I30" s="71" t="n">
        <v>0</v>
      </c>
      <c r="J30" s="72" t="n">
        <f aca="false">I30/I32</f>
        <v>0</v>
      </c>
      <c r="K30" s="71" t="n">
        <v>0</v>
      </c>
      <c r="L30" s="72" t="n">
        <f aca="false">K30/K32</f>
        <v>0</v>
      </c>
      <c r="M30" s="71" t="n">
        <v>0</v>
      </c>
      <c r="N30" s="72" t="n">
        <f aca="false">M30/M32</f>
        <v>0</v>
      </c>
      <c r="O30" s="71" t="n">
        <v>0</v>
      </c>
      <c r="P30" s="72" t="n">
        <f aca="false">O30/O32</f>
        <v>0</v>
      </c>
      <c r="Q30" s="71" t="n">
        <v>13</v>
      </c>
      <c r="R30" s="72" t="n">
        <f aca="false">Q30/Q32</f>
        <v>0.04887218045</v>
      </c>
      <c r="S30" s="71" t="n">
        <v>20</v>
      </c>
      <c r="T30" s="72" t="n">
        <f aca="false">S30/S32</f>
        <v>0.07518796992</v>
      </c>
      <c r="U30" s="71" t="n">
        <v>66</v>
      </c>
      <c r="V30" s="72" t="n">
        <f aca="false">U30/U32</f>
        <v>0.2519083969</v>
      </c>
      <c r="W30" s="71" t="n">
        <v>127</v>
      </c>
      <c r="X30" s="72" t="n">
        <f aca="false">W30/W32</f>
        <v>0.5962441315</v>
      </c>
      <c r="Y30" s="71" t="n">
        <v>179</v>
      </c>
      <c r="Z30" s="72" t="n">
        <f aca="false">Y30/Y32</f>
        <v>0.7617021277</v>
      </c>
      <c r="AA30" s="71" t="n">
        <v>212</v>
      </c>
      <c r="AB30" s="72" t="n">
        <f aca="false">AA30/AA32</f>
        <v>0.9021276596</v>
      </c>
      <c r="AC30" s="71" t="n">
        <v>213</v>
      </c>
      <c r="AD30" s="72" t="n">
        <f aca="false">AC30/AC32</f>
        <v>0.9063829787</v>
      </c>
      <c r="AE30" s="71" t="n">
        <v>212</v>
      </c>
      <c r="AF30" s="72" t="n">
        <f aca="false">AE30/AE32</f>
        <v>0.9021276596</v>
      </c>
      <c r="AG30" s="71" t="n">
        <v>212</v>
      </c>
      <c r="AH30" s="72" t="n">
        <f aca="false">AG30/AG32</f>
        <v>0.9021276596</v>
      </c>
      <c r="AI30" s="71" t="n">
        <v>212</v>
      </c>
      <c r="AJ30" s="72" t="n">
        <f aca="false">AI30/AI32</f>
        <v>0.9021276596</v>
      </c>
      <c r="AK30" s="71" t="n">
        <v>213</v>
      </c>
      <c r="AL30" s="72" t="n">
        <f aca="false">AK30/AK32</f>
        <v>0.9063829787</v>
      </c>
      <c r="AM30" s="71" t="n">
        <v>213</v>
      </c>
      <c r="AN30" s="72" t="n">
        <f aca="false">AM30/AM32</f>
        <v>0.9063829787</v>
      </c>
      <c r="AO30" s="71" t="n">
        <v>213</v>
      </c>
      <c r="AP30" s="72" t="n">
        <f aca="false">AO30/AO32</f>
        <v>0.9063829787</v>
      </c>
      <c r="AQ30" s="71" t="n">
        <v>213</v>
      </c>
      <c r="AR30" s="72" t="n">
        <f aca="false">AQ30/AQ32</f>
        <v>0.9063829787</v>
      </c>
      <c r="AS30" s="71" t="n">
        <v>231</v>
      </c>
      <c r="AT30" s="73" t="n">
        <f aca="false">AS30/AS32</f>
        <v>0.9829787234</v>
      </c>
      <c r="AU30" s="81"/>
      <c r="AV30" s="82"/>
      <c r="AW30" s="81"/>
      <c r="AX30" s="82"/>
      <c r="AY30" s="81"/>
      <c r="AZ30" s="82"/>
      <c r="BA30" s="81"/>
      <c r="BB30" s="82"/>
      <c r="BC30" s="81"/>
      <c r="BD30" s="82"/>
      <c r="BE30" s="81"/>
      <c r="BF30" s="82"/>
      <c r="BG30" s="81"/>
      <c r="BH30" s="82"/>
      <c r="BI30" s="81"/>
      <c r="BJ30" s="82"/>
    </row>
    <row r="31" customFormat="false" ht="15.75" hidden="false" customHeight="false" outlineLevel="0" collapsed="false">
      <c r="A31" s="68" t="s">
        <v>9423</v>
      </c>
      <c r="B31" s="69" t="n">
        <f aca="false">COUNTIFS(Seeds!E:E,"=Sí",Seeds!Y:Y,"=Geometría")</f>
        <v>0</v>
      </c>
      <c r="C31" s="78" t="n">
        <f aca="false">B31/B32</f>
        <v>0</v>
      </c>
      <c r="E31" s="71" t="n">
        <v>0</v>
      </c>
      <c r="F31" s="72" t="n">
        <f aca="false">E31/E32</f>
        <v>0</v>
      </c>
      <c r="G31" s="71" t="n">
        <v>0</v>
      </c>
      <c r="H31" s="72" t="n">
        <f aca="false">G31/G32</f>
        <v>0</v>
      </c>
      <c r="I31" s="71" t="n">
        <v>0</v>
      </c>
      <c r="J31" s="72" t="n">
        <f aca="false">I31/I32</f>
        <v>0</v>
      </c>
      <c r="K31" s="71" t="n">
        <v>0</v>
      </c>
      <c r="L31" s="72" t="n">
        <f aca="false">K31/K32</f>
        <v>0</v>
      </c>
      <c r="M31" s="71" t="n">
        <v>0</v>
      </c>
      <c r="N31" s="72" t="n">
        <f aca="false">M31/M32</f>
        <v>0</v>
      </c>
      <c r="O31" s="71" t="n">
        <v>0</v>
      </c>
      <c r="P31" s="72" t="n">
        <f aca="false">O31/O32</f>
        <v>0</v>
      </c>
      <c r="Q31" s="71" t="n">
        <v>7</v>
      </c>
      <c r="R31" s="72" t="n">
        <f aca="false">Q31/Q32</f>
        <v>0.02631578947</v>
      </c>
      <c r="S31" s="71" t="n">
        <v>7</v>
      </c>
      <c r="T31" s="72" t="n">
        <f aca="false">S31/S32</f>
        <v>0.02631578947</v>
      </c>
      <c r="U31" s="71" t="n">
        <v>16</v>
      </c>
      <c r="V31" s="72" t="n">
        <f aca="false">U31/U32</f>
        <v>0.06106870229</v>
      </c>
      <c r="W31" s="71" t="n">
        <v>14</v>
      </c>
      <c r="X31" s="72" t="n">
        <f aca="false">W31/W32</f>
        <v>0.06572769953</v>
      </c>
      <c r="Y31" s="71" t="n">
        <v>18</v>
      </c>
      <c r="Z31" s="72" t="n">
        <f aca="false">Y31/Y32</f>
        <v>0.07659574468</v>
      </c>
      <c r="AA31" s="71" t="n">
        <v>14</v>
      </c>
      <c r="AB31" s="72" t="n">
        <f aca="false">AA31/AA32</f>
        <v>0.05957446809</v>
      </c>
      <c r="AC31" s="71" t="n">
        <v>14</v>
      </c>
      <c r="AD31" s="72" t="n">
        <f aca="false">AC31/AC32</f>
        <v>0.05957446809</v>
      </c>
      <c r="AE31" s="71" t="n">
        <v>14</v>
      </c>
      <c r="AF31" s="72" t="n">
        <f aca="false">AE31/AE32</f>
        <v>0.05957446809</v>
      </c>
      <c r="AG31" s="71" t="n">
        <v>14</v>
      </c>
      <c r="AH31" s="72" t="n">
        <f aca="false">AG31/AG32</f>
        <v>0.05957446809</v>
      </c>
      <c r="AI31" s="71" t="n">
        <v>14</v>
      </c>
      <c r="AJ31" s="72" t="n">
        <f aca="false">AI31/AI32</f>
        <v>0.05957446809</v>
      </c>
      <c r="AK31" s="71" t="n">
        <v>12</v>
      </c>
      <c r="AL31" s="72" t="n">
        <f aca="false">AK31/AK32</f>
        <v>0.05106382979</v>
      </c>
      <c r="AM31" s="71" t="n">
        <v>11</v>
      </c>
      <c r="AN31" s="72" t="n">
        <f aca="false">AM31/AM32</f>
        <v>0.04680851064</v>
      </c>
      <c r="AO31" s="71" t="n">
        <v>9</v>
      </c>
      <c r="AP31" s="72" t="n">
        <f aca="false">AO31/AO32</f>
        <v>0.03829787234</v>
      </c>
      <c r="AQ31" s="71" t="n">
        <v>6</v>
      </c>
      <c r="AR31" s="72" t="n">
        <f aca="false">AQ31/AQ32</f>
        <v>0.02553191489</v>
      </c>
      <c r="AS31" s="71" t="n">
        <v>0</v>
      </c>
      <c r="AT31" s="73" t="n">
        <f aca="false">AS31/AS32</f>
        <v>0</v>
      </c>
      <c r="AU31" s="81"/>
      <c r="AV31" s="82"/>
      <c r="AW31" s="81"/>
      <c r="AX31" s="82"/>
      <c r="AY31" s="81"/>
      <c r="AZ31" s="82"/>
      <c r="BA31" s="81"/>
      <c r="BB31" s="82"/>
      <c r="BC31" s="81"/>
      <c r="BD31" s="82"/>
      <c r="BE31" s="81"/>
      <c r="BF31" s="82"/>
      <c r="BG31" s="81"/>
      <c r="BH31" s="82"/>
      <c r="BI31" s="81"/>
      <c r="BJ31" s="82"/>
    </row>
    <row r="32" customFormat="false" ht="15.75" hidden="false" customHeight="false" outlineLevel="0" collapsed="false">
      <c r="A32" s="68" t="s">
        <v>9422</v>
      </c>
      <c r="B32" s="74" t="n">
        <f aca="false">COUNTIFS(Seeds!Y:Y,"=Geometría")-COUNTIFS(Seeds!Y:Y,"=Geometría",Seeds!D:D,"=No hacer")</f>
        <v>235</v>
      </c>
      <c r="C32" s="83" t="n">
        <f aca="false">SUM(C24:C30)/7</f>
        <v>1</v>
      </c>
      <c r="D32" s="76"/>
      <c r="E32" s="71" t="n">
        <v>293</v>
      </c>
      <c r="F32" s="84" t="n">
        <f aca="false">SUM(F24:F30)/7</f>
        <v>0.0589956119</v>
      </c>
      <c r="G32" s="71" t="n">
        <v>303</v>
      </c>
      <c r="H32" s="84" t="n">
        <f aca="false">SUM(H24:H30)/7</f>
        <v>0.1192833569</v>
      </c>
      <c r="I32" s="71" t="n">
        <v>285</v>
      </c>
      <c r="J32" s="84" t="n">
        <f aca="false">SUM(J24:J30)/7</f>
        <v>0.2015037594</v>
      </c>
      <c r="K32" s="71" t="n">
        <v>262</v>
      </c>
      <c r="L32" s="84" t="n">
        <f aca="false">SUM(L24:L30)/7</f>
        <v>0.2579062159</v>
      </c>
      <c r="M32" s="71" t="n">
        <v>262</v>
      </c>
      <c r="N32" s="84" t="n">
        <f aca="false">SUM(N24:N30)/7</f>
        <v>0.3260632497</v>
      </c>
      <c r="O32" s="71" t="n">
        <v>262</v>
      </c>
      <c r="P32" s="84" t="n">
        <f aca="false">SUM(P24:P30)/7</f>
        <v>0.3500545256</v>
      </c>
      <c r="Q32" s="71" t="n">
        <v>266</v>
      </c>
      <c r="R32" s="84" t="n">
        <f aca="false">SUM(R24:R30)/7</f>
        <v>0.3780880773</v>
      </c>
      <c r="S32" s="71" t="n">
        <v>266</v>
      </c>
      <c r="T32" s="84" t="n">
        <f aca="false">SUM(T24:T30)/7</f>
        <v>0.3925886144</v>
      </c>
      <c r="U32" s="71" t="n">
        <v>262</v>
      </c>
      <c r="V32" s="84" t="n">
        <f aca="false">SUM(V24:V30)/7</f>
        <v>0.5583424209</v>
      </c>
      <c r="W32" s="71" t="n">
        <v>213</v>
      </c>
      <c r="X32" s="84" t="n">
        <f aca="false">SUM(X24:X30)/7</f>
        <v>0.9423205902</v>
      </c>
      <c r="Y32" s="71" t="n">
        <f aca="false">B32</f>
        <v>235</v>
      </c>
      <c r="Z32" s="84" t="n">
        <f aca="false">SUM(Z24:Z30)/7</f>
        <v>0.8857142857</v>
      </c>
      <c r="AA32" s="71" t="n">
        <f aca="false">B32</f>
        <v>235</v>
      </c>
      <c r="AB32" s="84" t="n">
        <f aca="false">SUM(AB24:AB30)/7</f>
        <v>0.905775076</v>
      </c>
      <c r="AC32" s="71" t="n">
        <f aca="false">B32</f>
        <v>235</v>
      </c>
      <c r="AD32" s="84" t="n">
        <f aca="false">SUM(AD24:AD30)/7</f>
        <v>0.9063829787</v>
      </c>
      <c r="AE32" s="71" t="n">
        <f aca="false">B32</f>
        <v>235</v>
      </c>
      <c r="AF32" s="84" t="n">
        <f aca="false">SUM(AF24:AF30)/7</f>
        <v>0.905775076</v>
      </c>
      <c r="AG32" s="71" t="n">
        <f aca="false">B32</f>
        <v>235</v>
      </c>
      <c r="AH32" s="84" t="n">
        <f aca="false">SUM(AH24:AH30)/7</f>
        <v>0.905775076</v>
      </c>
      <c r="AI32" s="71" t="n">
        <f aca="false">B32</f>
        <v>235</v>
      </c>
      <c r="AJ32" s="84" t="n">
        <f aca="false">SUM(AJ24:AJ30)/7</f>
        <v>0.905775076</v>
      </c>
      <c r="AK32" s="71" t="n">
        <f aca="false">B32</f>
        <v>235</v>
      </c>
      <c r="AL32" s="84" t="n">
        <f aca="false">SUM(AL24:AL30)/7</f>
        <v>0.9063829787</v>
      </c>
      <c r="AM32" s="71" t="n">
        <f aca="false">B32</f>
        <v>235</v>
      </c>
      <c r="AN32" s="84" t="n">
        <f aca="false">SUM(AN24:AN30)/7</f>
        <v>0.9063829787</v>
      </c>
      <c r="AO32" s="71" t="n">
        <f aca="false">B32</f>
        <v>235</v>
      </c>
      <c r="AP32" s="84" t="n">
        <f aca="false">SUM(AP24:AP30)/7</f>
        <v>0.9063829787</v>
      </c>
      <c r="AQ32" s="71" t="n">
        <f aca="false">B32</f>
        <v>235</v>
      </c>
      <c r="AR32" s="84" t="n">
        <f aca="false">SUM(AR24:AR30)/7</f>
        <v>0.9136778116</v>
      </c>
      <c r="AS32" s="71" t="n">
        <f aca="false">B32</f>
        <v>235</v>
      </c>
      <c r="AT32" s="73" t="n">
        <f aca="false">SUM(AT24:AT30)/7</f>
        <v>0.9829787234</v>
      </c>
      <c r="AU32" s="81"/>
      <c r="AV32" s="82"/>
      <c r="AW32" s="81"/>
      <c r="AX32" s="82"/>
      <c r="AY32" s="81"/>
      <c r="AZ32" s="82"/>
      <c r="BA32" s="81"/>
      <c r="BB32" s="82"/>
      <c r="BC32" s="81"/>
      <c r="BD32" s="82"/>
      <c r="BE32" s="81"/>
      <c r="BF32" s="82"/>
      <c r="BG32" s="81"/>
      <c r="BH32" s="82"/>
      <c r="BI32" s="81"/>
      <c r="BJ32" s="82"/>
    </row>
    <row r="33" customFormat="false" ht="15.75" hidden="false" customHeight="false" outlineLevel="0" collapsed="false">
      <c r="Z33" s="76"/>
    </row>
    <row r="34" customFormat="false" ht="15.75" hidden="false" customHeight="false" outlineLevel="0" collapsed="false">
      <c r="A34" s="66" t="s">
        <v>1918</v>
      </c>
      <c r="B34" s="66"/>
      <c r="C34" s="66"/>
      <c r="E34" s="67" t="n">
        <v>44575</v>
      </c>
      <c r="F34" s="67"/>
      <c r="G34" s="67" t="n">
        <v>44582</v>
      </c>
      <c r="H34" s="67"/>
      <c r="I34" s="67" t="n">
        <v>44589</v>
      </c>
      <c r="J34" s="67"/>
      <c r="K34" s="67" t="n">
        <v>44596</v>
      </c>
      <c r="L34" s="67"/>
      <c r="M34" s="67" t="n">
        <v>44603</v>
      </c>
      <c r="N34" s="67"/>
      <c r="O34" s="67" t="n">
        <v>44610</v>
      </c>
      <c r="P34" s="67"/>
      <c r="Q34" s="67" t="n">
        <v>44617</v>
      </c>
      <c r="R34" s="67"/>
      <c r="S34" s="67" t="n">
        <v>44624</v>
      </c>
      <c r="T34" s="67"/>
      <c r="U34" s="67" t="n">
        <v>44631</v>
      </c>
      <c r="V34" s="67"/>
      <c r="W34" s="67" t="n">
        <v>44638</v>
      </c>
      <c r="X34" s="67"/>
      <c r="Y34" s="67" t="n">
        <v>44645</v>
      </c>
      <c r="Z34" s="67"/>
      <c r="AA34" s="67" t="n">
        <v>44652</v>
      </c>
      <c r="AB34" s="67"/>
      <c r="AC34" s="67" t="n">
        <v>44659</v>
      </c>
      <c r="AD34" s="67"/>
      <c r="AE34" s="67" t="n">
        <v>44666</v>
      </c>
      <c r="AF34" s="67"/>
      <c r="AG34" s="67" t="n">
        <v>44673</v>
      </c>
      <c r="AH34" s="67"/>
      <c r="AI34" s="67" t="n">
        <v>44680</v>
      </c>
      <c r="AJ34" s="67"/>
      <c r="AK34" s="67" t="n">
        <v>44687</v>
      </c>
      <c r="AL34" s="67"/>
      <c r="AM34" s="67" t="n">
        <v>44694</v>
      </c>
      <c r="AN34" s="67"/>
      <c r="AO34" s="67" t="n">
        <v>44701</v>
      </c>
      <c r="AP34" s="67"/>
      <c r="AQ34" s="67" t="n">
        <v>44708</v>
      </c>
      <c r="AR34" s="67"/>
      <c r="AS34" s="67" t="n">
        <v>44715</v>
      </c>
      <c r="AT34" s="67"/>
      <c r="AU34" s="67" t="n">
        <v>44722</v>
      </c>
      <c r="AV34" s="67"/>
      <c r="AW34" s="67" t="n">
        <v>44729</v>
      </c>
      <c r="AX34" s="67"/>
      <c r="AY34" s="67" t="n">
        <v>44736</v>
      </c>
      <c r="AZ34" s="67"/>
      <c r="BA34" s="79" t="n">
        <v>44743</v>
      </c>
      <c r="BB34" s="79"/>
      <c r="BC34" s="79" t="n">
        <v>44750</v>
      </c>
      <c r="BD34" s="79"/>
      <c r="BE34" s="80"/>
      <c r="BF34" s="80"/>
      <c r="BG34" s="80"/>
      <c r="BH34" s="80"/>
      <c r="BI34" s="80"/>
      <c r="BJ34" s="80"/>
    </row>
    <row r="35" customFormat="false" ht="15.75" hidden="false" customHeight="false" outlineLevel="0" collapsed="false">
      <c r="A35" s="68" t="s">
        <v>9415</v>
      </c>
      <c r="B35" s="69" t="n">
        <f aca="false">COUNTIFS(Seeds!D:D,"=Ortografía+cast",Seeds!Y:Y,"=Magnitudes y medida")+B36</f>
        <v>335</v>
      </c>
      <c r="C35" s="78" t="n">
        <f aca="false">B35/B43</f>
        <v>1</v>
      </c>
      <c r="E35" s="71" t="n">
        <v>0</v>
      </c>
      <c r="F35" s="72" t="n">
        <f aca="false">E35/E43</f>
        <v>0</v>
      </c>
      <c r="G35" s="71" t="n">
        <v>63</v>
      </c>
      <c r="H35" s="72" t="n">
        <f aca="false">G35/G43</f>
        <v>0.2218309859</v>
      </c>
      <c r="I35" s="71" t="n">
        <v>157</v>
      </c>
      <c r="J35" s="72" t="n">
        <f aca="false">I35/I43</f>
        <v>0.5528169014</v>
      </c>
      <c r="K35" s="71" t="n">
        <v>206</v>
      </c>
      <c r="L35" s="72" t="n">
        <f aca="false">K35/K43</f>
        <v>0.7518248175</v>
      </c>
      <c r="M35" s="71" t="n">
        <v>256</v>
      </c>
      <c r="N35" s="72" t="n">
        <f aca="false">M35/M43</f>
        <v>0.9343065693</v>
      </c>
      <c r="O35" s="71" t="n">
        <v>258</v>
      </c>
      <c r="P35" s="72" t="n">
        <f aca="false">O35/O43</f>
        <v>0.9347826087</v>
      </c>
      <c r="Q35" s="71" t="n">
        <v>264</v>
      </c>
      <c r="R35" s="72" t="n">
        <f aca="false">Q35/Q43</f>
        <v>0.9328621908</v>
      </c>
      <c r="S35" s="71" t="n">
        <v>264</v>
      </c>
      <c r="T35" s="72" t="n">
        <f aca="false">S35/S43</f>
        <v>0.9328621908</v>
      </c>
      <c r="U35" s="71" t="n">
        <v>264</v>
      </c>
      <c r="V35" s="72" t="n">
        <f aca="false">U35/U43</f>
        <v>0.8829431438</v>
      </c>
      <c r="W35" s="71" t="n">
        <v>271</v>
      </c>
      <c r="X35" s="72" t="n">
        <f aca="false">W35/W43</f>
        <v>0.9442508711</v>
      </c>
      <c r="Y35" s="71" t="n">
        <v>272</v>
      </c>
      <c r="Z35" s="72" t="n">
        <f aca="false">Y35/Y43</f>
        <v>0.8119402985</v>
      </c>
      <c r="AA35" s="71" t="n">
        <v>274</v>
      </c>
      <c r="AB35" s="72" t="n">
        <f aca="false">AA35/AA43</f>
        <v>0.8179104478</v>
      </c>
      <c r="AC35" s="71" t="n">
        <v>273</v>
      </c>
      <c r="AD35" s="72" t="n">
        <f aca="false">AC35/AC43</f>
        <v>0.8149253731</v>
      </c>
      <c r="AE35" s="71" t="n">
        <v>273</v>
      </c>
      <c r="AF35" s="72" t="n">
        <f aca="false">AE35/AE43</f>
        <v>0.8149253731</v>
      </c>
      <c r="AG35" s="71" t="n">
        <v>273</v>
      </c>
      <c r="AH35" s="72" t="n">
        <f aca="false">AG35/AG43</f>
        <v>0.8149253731</v>
      </c>
      <c r="AI35" s="71" t="n">
        <v>273</v>
      </c>
      <c r="AJ35" s="72" t="n">
        <f aca="false">AI35/AI43</f>
        <v>0.8149253731</v>
      </c>
      <c r="AK35" s="71" t="n">
        <v>288</v>
      </c>
      <c r="AL35" s="72" t="n">
        <f aca="false">AK35/AK43</f>
        <v>0.8597014925</v>
      </c>
      <c r="AM35" s="71" t="n">
        <v>290</v>
      </c>
      <c r="AN35" s="72" t="n">
        <f aca="false">AM35/AM43</f>
        <v>0.8656716418</v>
      </c>
      <c r="AO35" s="71" t="n">
        <v>290</v>
      </c>
      <c r="AP35" s="72" t="n">
        <f aca="false">AO35/AO43</f>
        <v>0.8656716418</v>
      </c>
      <c r="AQ35" s="71" t="n">
        <v>312</v>
      </c>
      <c r="AR35" s="72" t="n">
        <f aca="false">AQ35/AQ43</f>
        <v>0.9313432836</v>
      </c>
      <c r="AS35" s="71" t="n">
        <v>321</v>
      </c>
      <c r="AT35" s="72" t="n">
        <f aca="false">AS35/AS43</f>
        <v>0.9582089552</v>
      </c>
      <c r="AU35" s="71" t="n">
        <v>338</v>
      </c>
      <c r="AV35" s="72" t="n">
        <f aca="false">AU35/AU43</f>
        <v>1.008955224</v>
      </c>
      <c r="AW35" s="71" t="n">
        <v>338</v>
      </c>
      <c r="AX35" s="72" t="n">
        <f aca="false">AW35/AW43</f>
        <v>1.008955224</v>
      </c>
      <c r="AY35" s="71" t="n">
        <v>338</v>
      </c>
      <c r="AZ35" s="72" t="n">
        <f aca="false">AY35/AY43</f>
        <v>1.008955224</v>
      </c>
      <c r="BA35" s="71" t="n">
        <v>338</v>
      </c>
      <c r="BB35" s="72" t="n">
        <f aca="false">BA35/BA43</f>
        <v>1.008955224</v>
      </c>
      <c r="BC35" s="71" t="n">
        <v>338</v>
      </c>
      <c r="BD35" s="73" t="n">
        <f aca="false">BC35/BC43</f>
        <v>1.008955224</v>
      </c>
      <c r="BE35" s="81"/>
      <c r="BF35" s="82"/>
      <c r="BG35" s="81"/>
      <c r="BH35" s="82"/>
      <c r="BI35" s="81"/>
      <c r="BJ35" s="82"/>
    </row>
    <row r="36" customFormat="false" ht="15.75" hidden="false" customHeight="false" outlineLevel="0" collapsed="false">
      <c r="A36" s="68" t="s">
        <v>9416</v>
      </c>
      <c r="B36" s="69" t="n">
        <f aca="false">COUNTIFS(Seeds!D:D,"=Técnico",Seeds!Y:Y,"=Magnitudes y medida")+B37</f>
        <v>335</v>
      </c>
      <c r="C36" s="78" t="n">
        <f aca="false">B36/B43</f>
        <v>1</v>
      </c>
      <c r="E36" s="71" t="n">
        <v>0</v>
      </c>
      <c r="F36" s="72" t="n">
        <f aca="false">E36/E43</f>
        <v>0</v>
      </c>
      <c r="G36" s="71" t="n">
        <v>8</v>
      </c>
      <c r="H36" s="72" t="n">
        <f aca="false">G36/G43</f>
        <v>0.02816901408</v>
      </c>
      <c r="I36" s="71" t="n">
        <v>49</v>
      </c>
      <c r="J36" s="72" t="n">
        <f aca="false">I36/I43</f>
        <v>0.1725352113</v>
      </c>
      <c r="K36" s="71" t="n">
        <v>87</v>
      </c>
      <c r="L36" s="72" t="n">
        <f aca="false">K36/K43</f>
        <v>0.3175182482</v>
      </c>
      <c r="M36" s="71" t="n">
        <v>105</v>
      </c>
      <c r="N36" s="72" t="n">
        <f aca="false">M36/M43</f>
        <v>0.3832116788</v>
      </c>
      <c r="O36" s="71" t="n">
        <v>199</v>
      </c>
      <c r="P36" s="72" t="n">
        <f aca="false">O36/O43</f>
        <v>0.7210144928</v>
      </c>
      <c r="Q36" s="71" t="n">
        <v>213</v>
      </c>
      <c r="R36" s="72" t="n">
        <f aca="false">Q36/Q43</f>
        <v>0.7526501767</v>
      </c>
      <c r="S36" s="71" t="n">
        <v>222</v>
      </c>
      <c r="T36" s="72" t="n">
        <f aca="false">S36/S43</f>
        <v>0.7844522968</v>
      </c>
      <c r="U36" s="71" t="n">
        <v>231</v>
      </c>
      <c r="V36" s="72" t="n">
        <f aca="false">U36/U43</f>
        <v>0.7725752508</v>
      </c>
      <c r="W36" s="71" t="n">
        <v>238</v>
      </c>
      <c r="X36" s="72" t="n">
        <f aca="false">W36/W43</f>
        <v>0.8292682927</v>
      </c>
      <c r="Y36" s="71" t="n">
        <v>242</v>
      </c>
      <c r="Z36" s="72" t="n">
        <f aca="false">Y36/Y43</f>
        <v>0.7223880597</v>
      </c>
      <c r="AA36" s="71" t="n">
        <v>252</v>
      </c>
      <c r="AB36" s="72" t="n">
        <f aca="false">AA36/AA43</f>
        <v>0.752238806</v>
      </c>
      <c r="AC36" s="71" t="n">
        <v>273</v>
      </c>
      <c r="AD36" s="72" t="n">
        <f aca="false">AC36/AC43</f>
        <v>0.8149253731</v>
      </c>
      <c r="AE36" s="71" t="n">
        <v>273</v>
      </c>
      <c r="AF36" s="72" t="n">
        <f aca="false">AE36/AE43</f>
        <v>0.8149253731</v>
      </c>
      <c r="AG36" s="71" t="n">
        <v>273</v>
      </c>
      <c r="AH36" s="72" t="n">
        <f aca="false">AG36/AG43</f>
        <v>0.8149253731</v>
      </c>
      <c r="AI36" s="71" t="n">
        <v>273</v>
      </c>
      <c r="AJ36" s="72" t="n">
        <f aca="false">AI36/AI43</f>
        <v>0.8149253731</v>
      </c>
      <c r="AK36" s="71" t="n">
        <v>284</v>
      </c>
      <c r="AL36" s="72" t="n">
        <f aca="false">AK36/AK43</f>
        <v>0.847761194</v>
      </c>
      <c r="AM36" s="71" t="n">
        <v>286</v>
      </c>
      <c r="AN36" s="72" t="n">
        <f aca="false">AM36/AM43</f>
        <v>0.8537313433</v>
      </c>
      <c r="AO36" s="71" t="n">
        <v>286</v>
      </c>
      <c r="AP36" s="72" t="n">
        <f aca="false">AO36/AO43</f>
        <v>0.8537313433</v>
      </c>
      <c r="AQ36" s="71" t="n">
        <v>292</v>
      </c>
      <c r="AR36" s="72" t="n">
        <f aca="false">AQ36/AQ43</f>
        <v>0.871641791</v>
      </c>
      <c r="AS36" s="71" t="n">
        <v>303</v>
      </c>
      <c r="AT36" s="72" t="n">
        <f aca="false">AS36/AS43</f>
        <v>0.9044776119</v>
      </c>
      <c r="AU36" s="71" t="n">
        <v>338</v>
      </c>
      <c r="AV36" s="72" t="n">
        <f aca="false">AU36/AU43</f>
        <v>1.008955224</v>
      </c>
      <c r="AW36" s="71" t="n">
        <v>338</v>
      </c>
      <c r="AX36" s="72" t="n">
        <f aca="false">AW36/AW43</f>
        <v>1.008955224</v>
      </c>
      <c r="AY36" s="71" t="n">
        <v>338</v>
      </c>
      <c r="AZ36" s="72" t="n">
        <f aca="false">AY36/AY43</f>
        <v>1.008955224</v>
      </c>
      <c r="BA36" s="71" t="n">
        <v>338</v>
      </c>
      <c r="BB36" s="72" t="n">
        <f aca="false">BA36/BA43</f>
        <v>1.008955224</v>
      </c>
      <c r="BC36" s="71" t="n">
        <v>338</v>
      </c>
      <c r="BD36" s="73" t="n">
        <f aca="false">BC36/BC43</f>
        <v>1.008955224</v>
      </c>
      <c r="BE36" s="81"/>
      <c r="BF36" s="82"/>
      <c r="BG36" s="81"/>
      <c r="BH36" s="82"/>
      <c r="BI36" s="81"/>
      <c r="BJ36" s="82"/>
    </row>
    <row r="37" customFormat="false" ht="15.75" hidden="false" customHeight="false" outlineLevel="0" collapsed="false">
      <c r="A37" s="68" t="s">
        <v>9417</v>
      </c>
      <c r="B37" s="69" t="n">
        <f aca="false">COUNTIFS(Seeds!D:D,"=JSON base",Seeds!Y:Y,"=Magnitudes y medida")+B38</f>
        <v>335</v>
      </c>
      <c r="C37" s="78" t="n">
        <f aca="false">B37/B43</f>
        <v>1</v>
      </c>
      <c r="E37" s="71" t="n">
        <v>0</v>
      </c>
      <c r="F37" s="72" t="n">
        <f aca="false">E37/E43</f>
        <v>0</v>
      </c>
      <c r="G37" s="71" t="n">
        <v>5</v>
      </c>
      <c r="H37" s="72" t="n">
        <f aca="false">G37/G43</f>
        <v>0.0176056338</v>
      </c>
      <c r="I37" s="71" t="n">
        <v>49</v>
      </c>
      <c r="J37" s="72" t="n">
        <f aca="false">I37/I43</f>
        <v>0.1725352113</v>
      </c>
      <c r="K37" s="71" t="n">
        <v>87</v>
      </c>
      <c r="L37" s="72" t="n">
        <f aca="false">K37/K43</f>
        <v>0.3175182482</v>
      </c>
      <c r="M37" s="71" t="n">
        <v>105</v>
      </c>
      <c r="N37" s="72" t="n">
        <f aca="false">M37/M43</f>
        <v>0.3832116788</v>
      </c>
      <c r="O37" s="71" t="n">
        <v>187</v>
      </c>
      <c r="P37" s="72" t="n">
        <f aca="false">O37/O43</f>
        <v>0.6775362319</v>
      </c>
      <c r="Q37" s="71" t="n">
        <v>211</v>
      </c>
      <c r="R37" s="72" t="n">
        <f aca="false">Q37/Q43</f>
        <v>0.7455830389</v>
      </c>
      <c r="S37" s="71" t="n">
        <v>214</v>
      </c>
      <c r="T37" s="72" t="n">
        <f aca="false">S37/S43</f>
        <v>0.7561837456</v>
      </c>
      <c r="U37" s="71" t="n">
        <v>231</v>
      </c>
      <c r="V37" s="72" t="n">
        <f aca="false">U37/U43</f>
        <v>0.7725752508</v>
      </c>
      <c r="W37" s="71" t="n">
        <v>233</v>
      </c>
      <c r="X37" s="72" t="n">
        <f aca="false">W37/W43</f>
        <v>0.8118466899</v>
      </c>
      <c r="Y37" s="71" t="n">
        <v>242</v>
      </c>
      <c r="Z37" s="72" t="n">
        <f aca="false">Y37/Y43</f>
        <v>0.7223880597</v>
      </c>
      <c r="AA37" s="71" t="n">
        <v>252</v>
      </c>
      <c r="AB37" s="72" t="n">
        <f aca="false">AA37/AA43</f>
        <v>0.752238806</v>
      </c>
      <c r="AC37" s="71" t="n">
        <v>267</v>
      </c>
      <c r="AD37" s="72" t="n">
        <f aca="false">AC37/AC43</f>
        <v>0.7970149254</v>
      </c>
      <c r="AE37" s="71" t="n">
        <v>267</v>
      </c>
      <c r="AF37" s="72" t="n">
        <f aca="false">AE37/AE43</f>
        <v>0.7970149254</v>
      </c>
      <c r="AG37" s="71" t="n">
        <v>267</v>
      </c>
      <c r="AH37" s="72" t="n">
        <f aca="false">AG37/AG43</f>
        <v>0.7970149254</v>
      </c>
      <c r="AI37" s="71" t="n">
        <v>267</v>
      </c>
      <c r="AJ37" s="72" t="n">
        <f aca="false">AI37/AI43</f>
        <v>0.7970149254</v>
      </c>
      <c r="AK37" s="71" t="n">
        <v>268</v>
      </c>
      <c r="AL37" s="72" t="n">
        <f aca="false">AK37/AK43</f>
        <v>0.8</v>
      </c>
      <c r="AM37" s="71" t="n">
        <v>271</v>
      </c>
      <c r="AN37" s="72" t="n">
        <f aca="false">AM37/AM43</f>
        <v>0.8089552239</v>
      </c>
      <c r="AO37" s="71" t="n">
        <v>272</v>
      </c>
      <c r="AP37" s="72" t="n">
        <f aca="false">AO37/AO43</f>
        <v>0.8119402985</v>
      </c>
      <c r="AQ37" s="71" t="n">
        <v>276</v>
      </c>
      <c r="AR37" s="72" t="n">
        <f aca="false">AQ37/AQ43</f>
        <v>0.823880597</v>
      </c>
      <c r="AS37" s="71" t="n">
        <v>287</v>
      </c>
      <c r="AT37" s="72" t="n">
        <f aca="false">AS37/AS43</f>
        <v>0.8567164179</v>
      </c>
      <c r="AU37" s="71" t="n">
        <v>338</v>
      </c>
      <c r="AV37" s="72" t="n">
        <f aca="false">AU37/AU43</f>
        <v>1.008955224</v>
      </c>
      <c r="AW37" s="71" t="n">
        <v>338</v>
      </c>
      <c r="AX37" s="72" t="n">
        <f aca="false">AW37/AW43</f>
        <v>1.008955224</v>
      </c>
      <c r="AY37" s="71" t="n">
        <v>338</v>
      </c>
      <c r="AZ37" s="72" t="n">
        <f aca="false">AY37/AY43</f>
        <v>1.008955224</v>
      </c>
      <c r="BA37" s="71" t="n">
        <v>338</v>
      </c>
      <c r="BB37" s="72" t="n">
        <f aca="false">BA37/BA43</f>
        <v>1.008955224</v>
      </c>
      <c r="BC37" s="71" t="n">
        <v>338</v>
      </c>
      <c r="BD37" s="73" t="n">
        <f aca="false">BC37/BC43</f>
        <v>1.008955224</v>
      </c>
      <c r="BE37" s="81"/>
      <c r="BF37" s="82"/>
      <c r="BG37" s="81"/>
      <c r="BH37" s="82"/>
      <c r="BI37" s="81"/>
      <c r="BJ37" s="82"/>
    </row>
    <row r="38" customFormat="false" ht="15.75" hidden="false" customHeight="false" outlineLevel="0" collapsed="false">
      <c r="A38" s="68" t="s">
        <v>9418</v>
      </c>
      <c r="B38" s="69" t="n">
        <f aca="false">COUNTIFS(Seeds!D:D,"=Pendiente de OK TE+hint",Seeds!Y:Y,"=Magnitudes y medida")+B39</f>
        <v>335</v>
      </c>
      <c r="C38" s="78" t="n">
        <f aca="false">B38/B43</f>
        <v>1</v>
      </c>
      <c r="E38" s="71" t="n">
        <v>0</v>
      </c>
      <c r="F38" s="72" t="n">
        <f aca="false">E38/E43</f>
        <v>0</v>
      </c>
      <c r="G38" s="71" t="n">
        <v>0</v>
      </c>
      <c r="H38" s="72" t="n">
        <f aca="false">G38/G43</f>
        <v>0</v>
      </c>
      <c r="I38" s="71" t="n">
        <v>0</v>
      </c>
      <c r="J38" s="72" t="n">
        <f aca="false">I38/I43</f>
        <v>0</v>
      </c>
      <c r="K38" s="71" t="n">
        <v>0</v>
      </c>
      <c r="L38" s="72" t="n">
        <f aca="false">K38/K43</f>
        <v>0</v>
      </c>
      <c r="M38" s="71" t="n">
        <v>0</v>
      </c>
      <c r="N38" s="72" t="n">
        <f aca="false">M38/M43</f>
        <v>0</v>
      </c>
      <c r="O38" s="71" t="n">
        <v>1</v>
      </c>
      <c r="P38" s="72" t="n">
        <f aca="false">O38/O43</f>
        <v>0.003623188406</v>
      </c>
      <c r="Q38" s="71" t="n">
        <v>7</v>
      </c>
      <c r="R38" s="72" t="n">
        <f aca="false">Q38/Q43</f>
        <v>0.02473498233</v>
      </c>
      <c r="S38" s="71" t="n">
        <v>8</v>
      </c>
      <c r="T38" s="72" t="n">
        <f aca="false">S38/S43</f>
        <v>0.02826855124</v>
      </c>
      <c r="U38" s="71" t="n">
        <v>9</v>
      </c>
      <c r="V38" s="72" t="n">
        <f aca="false">U38/U43</f>
        <v>0.03010033445</v>
      </c>
      <c r="W38" s="71" t="n">
        <v>13</v>
      </c>
      <c r="X38" s="72" t="n">
        <f aca="false">W38/W43</f>
        <v>0.04529616725</v>
      </c>
      <c r="Y38" s="71" t="n">
        <v>94</v>
      </c>
      <c r="Z38" s="72" t="n">
        <f aca="false">Y38/Y43</f>
        <v>0.2805970149</v>
      </c>
      <c r="AA38" s="71" t="n">
        <v>109</v>
      </c>
      <c r="AB38" s="72" t="n">
        <f aca="false">AA38/AA43</f>
        <v>0.3253731343</v>
      </c>
      <c r="AC38" s="71" t="n">
        <v>124</v>
      </c>
      <c r="AD38" s="72" t="n">
        <f aca="false">AC38/AC43</f>
        <v>0.3701492537</v>
      </c>
      <c r="AE38" s="71" t="n">
        <v>124</v>
      </c>
      <c r="AF38" s="72" t="n">
        <f aca="false">AE38/AE43</f>
        <v>0.3701492537</v>
      </c>
      <c r="AG38" s="71" t="n">
        <v>124</v>
      </c>
      <c r="AH38" s="72" t="n">
        <f aca="false">AG38/AG43</f>
        <v>0.3701492537</v>
      </c>
      <c r="AI38" s="71" t="n">
        <v>124</v>
      </c>
      <c r="AJ38" s="72" t="n">
        <f aca="false">AI38/AI43</f>
        <v>0.3701492537</v>
      </c>
      <c r="AK38" s="71" t="n">
        <v>124</v>
      </c>
      <c r="AL38" s="72" t="n">
        <f aca="false">AK38/AK43</f>
        <v>0.3701492537</v>
      </c>
      <c r="AM38" s="71" t="n">
        <v>124</v>
      </c>
      <c r="AN38" s="72" t="n">
        <f aca="false">AM38/AM43</f>
        <v>0.3701492537</v>
      </c>
      <c r="AO38" s="71" t="n">
        <v>124</v>
      </c>
      <c r="AP38" s="72" t="n">
        <f aca="false">AO38/AO43</f>
        <v>0.3701492537</v>
      </c>
      <c r="AQ38" s="71" t="n">
        <v>135</v>
      </c>
      <c r="AR38" s="72" t="n">
        <f aca="false">AQ38/AQ43</f>
        <v>0.4029850746</v>
      </c>
      <c r="AS38" s="71" t="n">
        <v>189</v>
      </c>
      <c r="AT38" s="72" t="n">
        <f aca="false">AS38/AS43</f>
        <v>0.5641791045</v>
      </c>
      <c r="AU38" s="71" t="n">
        <v>338</v>
      </c>
      <c r="AV38" s="72" t="n">
        <f aca="false">AU38/AU43</f>
        <v>1.008955224</v>
      </c>
      <c r="AW38" s="71" t="n">
        <v>338</v>
      </c>
      <c r="AX38" s="72" t="n">
        <f aca="false">AW38/AW43</f>
        <v>1.008955224</v>
      </c>
      <c r="AY38" s="71" t="n">
        <v>338</v>
      </c>
      <c r="AZ38" s="72" t="n">
        <f aca="false">AY38/AY43</f>
        <v>1.008955224</v>
      </c>
      <c r="BA38" s="71" t="n">
        <v>338</v>
      </c>
      <c r="BB38" s="72" t="n">
        <f aca="false">BA38/BA43</f>
        <v>1.008955224</v>
      </c>
      <c r="BC38" s="71" t="n">
        <v>338</v>
      </c>
      <c r="BD38" s="73" t="n">
        <f aca="false">BC38/BC43</f>
        <v>1.008955224</v>
      </c>
      <c r="BE38" s="81"/>
      <c r="BF38" s="82"/>
      <c r="BG38" s="81"/>
      <c r="BH38" s="82"/>
      <c r="BI38" s="81"/>
      <c r="BJ38" s="82"/>
    </row>
    <row r="39" customFormat="false" ht="15.75" hidden="false" customHeight="false" outlineLevel="0" collapsed="false">
      <c r="A39" s="68" t="s">
        <v>9419</v>
      </c>
      <c r="B39" s="69" t="n">
        <f aca="false">COUNTIFS(Seeds!D:D,"=OK TE+hint",Seeds!Y:Y,"=Magnitudes y medida")+B40</f>
        <v>335</v>
      </c>
      <c r="C39" s="78" t="n">
        <f aca="false">B39/B43</f>
        <v>1</v>
      </c>
      <c r="E39" s="71" t="n">
        <v>0</v>
      </c>
      <c r="F39" s="72" t="n">
        <f aca="false">E39/E43</f>
        <v>0</v>
      </c>
      <c r="G39" s="71" t="n">
        <v>0</v>
      </c>
      <c r="H39" s="72" t="n">
        <f aca="false">G39/G43</f>
        <v>0</v>
      </c>
      <c r="I39" s="71" t="n">
        <v>0</v>
      </c>
      <c r="J39" s="72" t="n">
        <f aca="false">I39/I43</f>
        <v>0</v>
      </c>
      <c r="K39" s="71" t="n">
        <v>0</v>
      </c>
      <c r="L39" s="72" t="n">
        <f aca="false">K39/K43</f>
        <v>0</v>
      </c>
      <c r="M39" s="71" t="n">
        <v>0</v>
      </c>
      <c r="N39" s="72" t="n">
        <f aca="false">M39/M43</f>
        <v>0</v>
      </c>
      <c r="O39" s="71" t="n">
        <v>1</v>
      </c>
      <c r="P39" s="72" t="n">
        <f aca="false">O39/O43</f>
        <v>0.003623188406</v>
      </c>
      <c r="Q39" s="71" t="n">
        <v>7</v>
      </c>
      <c r="R39" s="72" t="n">
        <f aca="false">Q39/Q43</f>
        <v>0.02473498233</v>
      </c>
      <c r="S39" s="71" t="n">
        <v>8</v>
      </c>
      <c r="T39" s="72" t="n">
        <f aca="false">S39/S43</f>
        <v>0.02826855124</v>
      </c>
      <c r="U39" s="71" t="n">
        <v>9</v>
      </c>
      <c r="V39" s="72" t="n">
        <f aca="false">U39/U43</f>
        <v>0.03010033445</v>
      </c>
      <c r="W39" s="71" t="n">
        <v>9</v>
      </c>
      <c r="X39" s="72" t="n">
        <f aca="false">W39/W43</f>
        <v>0.03135888502</v>
      </c>
      <c r="Y39" s="71" t="n">
        <v>85</v>
      </c>
      <c r="Z39" s="72" t="n">
        <f aca="false">Y39/Y43</f>
        <v>0.2537313433</v>
      </c>
      <c r="AA39" s="71" t="n">
        <v>105</v>
      </c>
      <c r="AB39" s="72" t="n">
        <f aca="false">AA39/AA43</f>
        <v>0.3134328358</v>
      </c>
      <c r="AC39" s="71" t="n">
        <v>119</v>
      </c>
      <c r="AD39" s="72" t="n">
        <f aca="false">AC39/AC43</f>
        <v>0.3552238806</v>
      </c>
      <c r="AE39" s="71" t="n">
        <v>119</v>
      </c>
      <c r="AF39" s="72" t="n">
        <f aca="false">AE39/AE43</f>
        <v>0.3552238806</v>
      </c>
      <c r="AG39" s="71" t="n">
        <v>119</v>
      </c>
      <c r="AH39" s="72" t="n">
        <f aca="false">AG39/AG43</f>
        <v>0.3552238806</v>
      </c>
      <c r="AI39" s="71" t="n">
        <v>120</v>
      </c>
      <c r="AJ39" s="72" t="n">
        <f aca="false">AI39/AI43</f>
        <v>0.3582089552</v>
      </c>
      <c r="AK39" s="71" t="n">
        <v>120</v>
      </c>
      <c r="AL39" s="72" t="n">
        <f aca="false">AK39/AK43</f>
        <v>0.3582089552</v>
      </c>
      <c r="AM39" s="71" t="n">
        <v>124</v>
      </c>
      <c r="AN39" s="72" t="n">
        <f aca="false">AM39/AM43</f>
        <v>0.3701492537</v>
      </c>
      <c r="AO39" s="71" t="n">
        <v>124</v>
      </c>
      <c r="AP39" s="72" t="n">
        <f aca="false">AO39/AO43</f>
        <v>0.3701492537</v>
      </c>
      <c r="AQ39" s="71" t="n">
        <v>133</v>
      </c>
      <c r="AR39" s="72" t="n">
        <f aca="false">AQ39/AQ43</f>
        <v>0.3970149254</v>
      </c>
      <c r="AS39" s="71" t="n">
        <v>179</v>
      </c>
      <c r="AT39" s="72" t="n">
        <f aca="false">AS39/AS43</f>
        <v>0.5343283582</v>
      </c>
      <c r="AU39" s="71" t="n">
        <v>329</v>
      </c>
      <c r="AV39" s="72" t="n">
        <f aca="false">AU39/AU43</f>
        <v>0.9820895522</v>
      </c>
      <c r="AW39" s="71" t="n">
        <v>338</v>
      </c>
      <c r="AX39" s="72" t="n">
        <f aca="false">AW39/AW43</f>
        <v>1.008955224</v>
      </c>
      <c r="AY39" s="71" t="n">
        <v>338</v>
      </c>
      <c r="AZ39" s="72" t="n">
        <f aca="false">AY39/AY43</f>
        <v>1.008955224</v>
      </c>
      <c r="BA39" s="71" t="n">
        <v>338</v>
      </c>
      <c r="BB39" s="72" t="n">
        <f aca="false">BA39/BA43</f>
        <v>1.008955224</v>
      </c>
      <c r="BC39" s="71" t="n">
        <v>338</v>
      </c>
      <c r="BD39" s="73" t="n">
        <f aca="false">BC39/BC43</f>
        <v>1.008955224</v>
      </c>
      <c r="BE39" s="81"/>
      <c r="BF39" s="82"/>
      <c r="BG39" s="81"/>
      <c r="BH39" s="82"/>
      <c r="BI39" s="81"/>
      <c r="BJ39" s="82"/>
    </row>
    <row r="40" customFormat="false" ht="15.75" hidden="false" customHeight="false" outlineLevel="0" collapsed="false">
      <c r="A40" s="68" t="s">
        <v>9420</v>
      </c>
      <c r="B40" s="69" t="n">
        <f aca="false">COUNTIFS(Seeds!D:D,"=JSON+TE+hint",Seeds!Y:Y,"=Magnitudes y medida")+B41</f>
        <v>335</v>
      </c>
      <c r="C40" s="78" t="n">
        <f aca="false">B40/B43</f>
        <v>1</v>
      </c>
      <c r="E40" s="71" t="n">
        <v>0</v>
      </c>
      <c r="F40" s="72" t="n">
        <f aca="false">E40/E43</f>
        <v>0</v>
      </c>
      <c r="G40" s="71" t="n">
        <v>0</v>
      </c>
      <c r="H40" s="72" t="n">
        <f aca="false">G40/G43</f>
        <v>0</v>
      </c>
      <c r="I40" s="71" t="n">
        <v>0</v>
      </c>
      <c r="J40" s="72" t="n">
        <f aca="false">I40/I43</f>
        <v>0</v>
      </c>
      <c r="K40" s="71" t="n">
        <v>0</v>
      </c>
      <c r="L40" s="72" t="n">
        <f aca="false">K40/K43</f>
        <v>0</v>
      </c>
      <c r="M40" s="71" t="n">
        <v>0</v>
      </c>
      <c r="N40" s="72" t="n">
        <f aca="false">M40/M43</f>
        <v>0</v>
      </c>
      <c r="O40" s="71" t="n">
        <v>1</v>
      </c>
      <c r="P40" s="72" t="n">
        <f aca="false">O40/O43</f>
        <v>0.003623188406</v>
      </c>
      <c r="Q40" s="71" t="n">
        <v>1</v>
      </c>
      <c r="R40" s="72" t="n">
        <f aca="false">Q40/Q43</f>
        <v>0.003533568905</v>
      </c>
      <c r="S40" s="71" t="n">
        <v>7</v>
      </c>
      <c r="T40" s="72" t="n">
        <f aca="false">S40/S43</f>
        <v>0.02473498233</v>
      </c>
      <c r="U40" s="71" t="n">
        <v>9</v>
      </c>
      <c r="V40" s="72" t="n">
        <f aca="false">U40/U43</f>
        <v>0.03010033445</v>
      </c>
      <c r="W40" s="71" t="n">
        <v>9</v>
      </c>
      <c r="X40" s="72" t="n">
        <f aca="false">W40/W43</f>
        <v>0.03135888502</v>
      </c>
      <c r="Y40" s="71" t="n">
        <v>76</v>
      </c>
      <c r="Z40" s="72" t="n">
        <f aca="false">Y40/Y43</f>
        <v>0.2268656716</v>
      </c>
      <c r="AA40" s="71" t="n">
        <v>94</v>
      </c>
      <c r="AB40" s="72" t="n">
        <f aca="false">AA40/AA43</f>
        <v>0.2805970149</v>
      </c>
      <c r="AC40" s="71" t="n">
        <v>111</v>
      </c>
      <c r="AD40" s="72" t="n">
        <f aca="false">AC40/AC43</f>
        <v>0.3313432836</v>
      </c>
      <c r="AE40" s="71" t="n">
        <v>111</v>
      </c>
      <c r="AF40" s="72" t="n">
        <f aca="false">AE40/AE43</f>
        <v>0.3313432836</v>
      </c>
      <c r="AG40" s="71" t="n">
        <v>111</v>
      </c>
      <c r="AH40" s="72" t="n">
        <f aca="false">AG40/AG43</f>
        <v>0.3313432836</v>
      </c>
      <c r="AI40" s="71" t="n">
        <v>111</v>
      </c>
      <c r="AJ40" s="72" t="n">
        <f aca="false">AI40/AI43</f>
        <v>0.3313432836</v>
      </c>
      <c r="AK40" s="71" t="n">
        <v>120</v>
      </c>
      <c r="AL40" s="72" t="n">
        <f aca="false">AK40/AK43</f>
        <v>0.3582089552</v>
      </c>
      <c r="AM40" s="71" t="n">
        <v>124</v>
      </c>
      <c r="AN40" s="72" t="n">
        <f aca="false">AM40/AM43</f>
        <v>0.3701492537</v>
      </c>
      <c r="AO40" s="71" t="n">
        <v>124</v>
      </c>
      <c r="AP40" s="72" t="n">
        <f aca="false">AO40/AO43</f>
        <v>0.3701492537</v>
      </c>
      <c r="AQ40" s="71" t="n">
        <v>133</v>
      </c>
      <c r="AR40" s="72" t="n">
        <f aca="false">AQ40/AQ43</f>
        <v>0.3970149254</v>
      </c>
      <c r="AS40" s="71" t="n">
        <v>141</v>
      </c>
      <c r="AT40" s="72" t="n">
        <f aca="false">AS40/AS43</f>
        <v>0.4208955224</v>
      </c>
      <c r="AU40" s="71" t="n">
        <v>271</v>
      </c>
      <c r="AV40" s="72" t="n">
        <f aca="false">AU40/AU43</f>
        <v>0.8089552239</v>
      </c>
      <c r="AW40" s="71" t="n">
        <v>316</v>
      </c>
      <c r="AX40" s="72" t="n">
        <f aca="false">AW40/AW43</f>
        <v>0.9432835821</v>
      </c>
      <c r="AY40" s="71" t="n">
        <v>333</v>
      </c>
      <c r="AZ40" s="72" t="n">
        <f aca="false">AY40/AY43</f>
        <v>0.9940298507</v>
      </c>
      <c r="BA40" s="71" t="n">
        <v>338</v>
      </c>
      <c r="BB40" s="72" t="n">
        <f aca="false">BA40/BA43</f>
        <v>1.008955224</v>
      </c>
      <c r="BC40" s="71" t="n">
        <v>338</v>
      </c>
      <c r="BD40" s="73" t="n">
        <f aca="false">BC40/BC43</f>
        <v>1.008955224</v>
      </c>
      <c r="BE40" s="81"/>
      <c r="BF40" s="82"/>
      <c r="BG40" s="81"/>
      <c r="BH40" s="82"/>
      <c r="BI40" s="81"/>
      <c r="BJ40" s="82"/>
    </row>
    <row r="41" customFormat="false" ht="15.75" hidden="false" customHeight="false" outlineLevel="0" collapsed="false">
      <c r="A41" s="68" t="s">
        <v>35</v>
      </c>
      <c r="B41" s="69" t="n">
        <f aca="false">COUNTIFS(Seeds!D:D,"=JSON revisado",Seeds!Y:Y,"=Magnitudes y medida")</f>
        <v>335</v>
      </c>
      <c r="C41" s="78" t="n">
        <f aca="false">B41/B43</f>
        <v>1</v>
      </c>
      <c r="E41" s="71" t="n">
        <v>0</v>
      </c>
      <c r="F41" s="72" t="n">
        <f aca="false">E41/E43</f>
        <v>0</v>
      </c>
      <c r="G41" s="71" t="n">
        <v>0</v>
      </c>
      <c r="H41" s="72" t="n">
        <f aca="false">G41/G43</f>
        <v>0</v>
      </c>
      <c r="I41" s="71" t="n">
        <v>0</v>
      </c>
      <c r="J41" s="72" t="n">
        <f aca="false">I41/I43</f>
        <v>0</v>
      </c>
      <c r="K41" s="71" t="n">
        <v>0</v>
      </c>
      <c r="L41" s="72" t="n">
        <f aca="false">K41/K43</f>
        <v>0</v>
      </c>
      <c r="M41" s="71" t="n">
        <v>0</v>
      </c>
      <c r="N41" s="72" t="n">
        <f aca="false">M41/M43</f>
        <v>0</v>
      </c>
      <c r="O41" s="71" t="n">
        <v>0</v>
      </c>
      <c r="P41" s="72" t="n">
        <f aca="false">O41/O43</f>
        <v>0</v>
      </c>
      <c r="Q41" s="71" t="n">
        <v>0</v>
      </c>
      <c r="R41" s="72" t="n">
        <f aca="false">Q41/Q43</f>
        <v>0</v>
      </c>
      <c r="S41" s="71" t="n">
        <v>3</v>
      </c>
      <c r="T41" s="72" t="n">
        <f aca="false">S41/S43</f>
        <v>0.01060070671</v>
      </c>
      <c r="U41" s="71" t="n">
        <v>4</v>
      </c>
      <c r="V41" s="72" t="n">
        <f aca="false">U41/U43</f>
        <v>0.01337792642</v>
      </c>
      <c r="W41" s="71" t="n">
        <v>4</v>
      </c>
      <c r="X41" s="72" t="n">
        <f aca="false">W41/W43</f>
        <v>0.01393728223</v>
      </c>
      <c r="Y41" s="71" t="n">
        <v>26</v>
      </c>
      <c r="Z41" s="72" t="n">
        <f aca="false">Y41/Y43</f>
        <v>0.0776119403</v>
      </c>
      <c r="AA41" s="71" t="n">
        <v>90</v>
      </c>
      <c r="AB41" s="72" t="n">
        <f aca="false">AA41/AA43</f>
        <v>0.2686567164</v>
      </c>
      <c r="AC41" s="71" t="n">
        <v>94</v>
      </c>
      <c r="AD41" s="72" t="n">
        <f aca="false">AC41/AC43</f>
        <v>0.2805970149</v>
      </c>
      <c r="AE41" s="71" t="n">
        <v>94</v>
      </c>
      <c r="AF41" s="72" t="n">
        <f aca="false">AE41/AE43</f>
        <v>0.2805970149</v>
      </c>
      <c r="AG41" s="71" t="n">
        <v>94</v>
      </c>
      <c r="AH41" s="72" t="n">
        <f aca="false">AG41/AG43</f>
        <v>0.2805970149</v>
      </c>
      <c r="AI41" s="71" t="n">
        <v>111</v>
      </c>
      <c r="AJ41" s="72" t="n">
        <f aca="false">AI41/AI43</f>
        <v>0.3313432836</v>
      </c>
      <c r="AK41" s="71" t="n">
        <v>111</v>
      </c>
      <c r="AL41" s="72" t="n">
        <f aca="false">AK41/AK43</f>
        <v>0.3313432836</v>
      </c>
      <c r="AM41" s="71" t="n">
        <v>116</v>
      </c>
      <c r="AN41" s="72" t="n">
        <f aca="false">AM41/AM43</f>
        <v>0.3462686567</v>
      </c>
      <c r="AO41" s="71" t="n">
        <v>117</v>
      </c>
      <c r="AP41" s="72" t="n">
        <f aca="false">AO41/AO43</f>
        <v>0.3492537313</v>
      </c>
      <c r="AQ41" s="71" t="n">
        <v>117</v>
      </c>
      <c r="AR41" s="72" t="n">
        <f aca="false">AQ41/AQ43</f>
        <v>0.3492537313</v>
      </c>
      <c r="AS41" s="71" t="n">
        <v>141</v>
      </c>
      <c r="AT41" s="72" t="n">
        <f aca="false">AS41/AS43</f>
        <v>0.4208955224</v>
      </c>
      <c r="AU41" s="71" t="n">
        <v>263</v>
      </c>
      <c r="AV41" s="72" t="n">
        <f aca="false">AU41/AU43</f>
        <v>0.7850746269</v>
      </c>
      <c r="AW41" s="71" t="n">
        <v>292</v>
      </c>
      <c r="AX41" s="72" t="n">
        <f aca="false">AW41/AW43</f>
        <v>0.871641791</v>
      </c>
      <c r="AY41" s="71" t="n">
        <v>320</v>
      </c>
      <c r="AZ41" s="72" t="n">
        <f aca="false">AY41/AY43</f>
        <v>0.9552238806</v>
      </c>
      <c r="BA41" s="71" t="n">
        <v>330</v>
      </c>
      <c r="BB41" s="72" t="n">
        <f aca="false">BA41/BA43</f>
        <v>0.9850746269</v>
      </c>
      <c r="BC41" s="71" t="n">
        <v>338</v>
      </c>
      <c r="BD41" s="73" t="n">
        <f aca="false">BC41/BC43</f>
        <v>1.008955224</v>
      </c>
      <c r="BE41" s="81"/>
      <c r="BF41" s="82"/>
      <c r="BG41" s="81"/>
      <c r="BH41" s="82"/>
      <c r="BI41" s="81"/>
      <c r="BJ41" s="82"/>
    </row>
    <row r="42" customFormat="false" ht="15.75" hidden="false" customHeight="false" outlineLevel="0" collapsed="false">
      <c r="A42" s="68" t="s">
        <v>9423</v>
      </c>
      <c r="B42" s="69" t="n">
        <f aca="false">COUNTIFS(Seeds!E:E,"=Sí",Seeds!Y:Y,"=Magnitudes y medida")</f>
        <v>1</v>
      </c>
      <c r="C42" s="78" t="n">
        <f aca="false">B42/B43</f>
        <v>0.002985074627</v>
      </c>
      <c r="E42" s="71" t="n">
        <v>0</v>
      </c>
      <c r="F42" s="72" t="n">
        <f aca="false">E42/E43</f>
        <v>0</v>
      </c>
      <c r="G42" s="71" t="n">
        <v>0</v>
      </c>
      <c r="H42" s="72" t="n">
        <f aca="false">G42/G43</f>
        <v>0</v>
      </c>
      <c r="I42" s="71" t="n">
        <v>0</v>
      </c>
      <c r="J42" s="72" t="n">
        <f aca="false">I42/I43</f>
        <v>0</v>
      </c>
      <c r="K42" s="71" t="n">
        <v>0</v>
      </c>
      <c r="L42" s="72" t="n">
        <f aca="false">K42/K43</f>
        <v>0</v>
      </c>
      <c r="M42" s="71" t="n">
        <v>0</v>
      </c>
      <c r="N42" s="72" t="n">
        <f aca="false">M42/M43</f>
        <v>0</v>
      </c>
      <c r="O42" s="71" t="n">
        <v>0</v>
      </c>
      <c r="P42" s="72" t="n">
        <f aca="false">O42/O43</f>
        <v>0</v>
      </c>
      <c r="Q42" s="71" t="n">
        <v>1</v>
      </c>
      <c r="R42" s="72" t="n">
        <f aca="false">Q42/Q43</f>
        <v>0.003533568905</v>
      </c>
      <c r="S42" s="71" t="n">
        <v>1</v>
      </c>
      <c r="T42" s="72" t="n">
        <f aca="false">S42/S43</f>
        <v>0.003533568905</v>
      </c>
      <c r="U42" s="71" t="n">
        <v>3</v>
      </c>
      <c r="V42" s="72" t="n">
        <f aca="false">U42/U43</f>
        <v>0.01003344482</v>
      </c>
      <c r="W42" s="71" t="n">
        <v>0</v>
      </c>
      <c r="X42" s="72" t="n">
        <f aca="false">W42/W43</f>
        <v>0</v>
      </c>
      <c r="Y42" s="71" t="n">
        <v>12</v>
      </c>
      <c r="Z42" s="72" t="n">
        <f aca="false">Y42/Y43</f>
        <v>0.03582089552</v>
      </c>
      <c r="AA42" s="71" t="n">
        <v>28</v>
      </c>
      <c r="AB42" s="72" t="n">
        <f aca="false">AA42/AA43</f>
        <v>0.08358208955</v>
      </c>
      <c r="AC42" s="71" t="n">
        <v>27</v>
      </c>
      <c r="AD42" s="72" t="n">
        <f aca="false">AC42/AC43</f>
        <v>0.08059701493</v>
      </c>
      <c r="AE42" s="71" t="n">
        <v>27</v>
      </c>
      <c r="AF42" s="72" t="n">
        <f aca="false">AE42/AE43</f>
        <v>0.08059701493</v>
      </c>
      <c r="AG42" s="71" t="n">
        <v>27</v>
      </c>
      <c r="AH42" s="72" t="n">
        <f aca="false">AG42/AG43</f>
        <v>0.08059701493</v>
      </c>
      <c r="AI42" s="71" t="n">
        <v>42</v>
      </c>
      <c r="AJ42" s="72" t="n">
        <f aca="false">AI42/AI43</f>
        <v>0.1253731343</v>
      </c>
      <c r="AK42" s="71" t="n">
        <v>19</v>
      </c>
      <c r="AL42" s="72" t="n">
        <f aca="false">AK42/AK43</f>
        <v>0.05671641791</v>
      </c>
      <c r="AM42" s="71" t="n">
        <v>19</v>
      </c>
      <c r="AN42" s="72" t="n">
        <f aca="false">AM42/AM43</f>
        <v>0.05671641791</v>
      </c>
      <c r="AO42" s="71" t="n">
        <v>19</v>
      </c>
      <c r="AP42" s="72" t="n">
        <f aca="false">AO42/AO43</f>
        <v>0.05671641791</v>
      </c>
      <c r="AQ42" s="71" t="n">
        <v>27</v>
      </c>
      <c r="AR42" s="72" t="n">
        <f aca="false">AQ42/AQ43</f>
        <v>0.08059701493</v>
      </c>
      <c r="AS42" s="71" t="n">
        <v>8</v>
      </c>
      <c r="AT42" s="72" t="n">
        <f aca="false">AS42/AS43</f>
        <v>0.02388059701</v>
      </c>
      <c r="AU42" s="71" t="n">
        <v>8</v>
      </c>
      <c r="AV42" s="72" t="n">
        <f aca="false">AU42/AU43</f>
        <v>0.02388059701</v>
      </c>
      <c r="AW42" s="71" t="n">
        <v>8</v>
      </c>
      <c r="AX42" s="72" t="n">
        <f aca="false">AW42/AW43</f>
        <v>0.02388059701</v>
      </c>
      <c r="AY42" s="71" t="n">
        <v>4</v>
      </c>
      <c r="AZ42" s="72" t="n">
        <f aca="false">AY42/AY43</f>
        <v>0.01194029851</v>
      </c>
      <c r="BA42" s="71" t="n">
        <v>4</v>
      </c>
      <c r="BB42" s="72" t="n">
        <f aca="false">BA42/BA43</f>
        <v>0.01194029851</v>
      </c>
      <c r="BC42" s="71" t="n">
        <v>1</v>
      </c>
      <c r="BD42" s="73" t="n">
        <f aca="false">BC42/BC43</f>
        <v>0.002985074627</v>
      </c>
      <c r="BE42" s="81"/>
      <c r="BF42" s="82"/>
      <c r="BG42" s="81"/>
      <c r="BH42" s="82"/>
      <c r="BI42" s="81"/>
      <c r="BJ42" s="82"/>
    </row>
    <row r="43" customFormat="false" ht="15.75" hidden="false" customHeight="false" outlineLevel="0" collapsed="false">
      <c r="A43" s="68" t="s">
        <v>9422</v>
      </c>
      <c r="B43" s="74" t="n">
        <f aca="false">COUNTIFS(Seeds!Y:Y,"=Magnitudes y medida")-COUNTIFS(Seeds!Y:Y,"=Magnitudes y medida",Seeds!D:D,"=No hacer")</f>
        <v>335</v>
      </c>
      <c r="C43" s="75" t="n">
        <f aca="false">SUM(C35:C41)/7</f>
        <v>1</v>
      </c>
      <c r="D43" s="76"/>
      <c r="E43" s="71" t="n">
        <v>290</v>
      </c>
      <c r="F43" s="77" t="n">
        <f aca="false">SUM(F35:F41)/7</f>
        <v>0</v>
      </c>
      <c r="G43" s="71" t="n">
        <v>284</v>
      </c>
      <c r="H43" s="77" t="n">
        <f aca="false">SUM(H35:H41)/7</f>
        <v>0.03822937626</v>
      </c>
      <c r="I43" s="71" t="n">
        <v>284</v>
      </c>
      <c r="J43" s="77" t="n">
        <f aca="false">SUM(J35:J41)/7</f>
        <v>0.1282696177</v>
      </c>
      <c r="K43" s="71" t="n">
        <v>274</v>
      </c>
      <c r="L43" s="77" t="n">
        <f aca="false">SUM(L35:L41)/7</f>
        <v>0.1981230448</v>
      </c>
      <c r="M43" s="71" t="n">
        <v>274</v>
      </c>
      <c r="N43" s="72" t="n">
        <f aca="false">SUM(N35:N41)/7</f>
        <v>0.2429614181</v>
      </c>
      <c r="O43" s="71" t="n">
        <v>276</v>
      </c>
      <c r="P43" s="77" t="n">
        <f aca="false">SUM(P35:P41)/7</f>
        <v>0.3348861284</v>
      </c>
      <c r="Q43" s="71" t="n">
        <v>283</v>
      </c>
      <c r="R43" s="77" t="n">
        <f aca="false">SUM(R35:R41)/7</f>
        <v>0.3548712771</v>
      </c>
      <c r="S43" s="71" t="n">
        <v>283</v>
      </c>
      <c r="T43" s="72" t="n">
        <f aca="false">SUM(T35:T41)/7</f>
        <v>0.366481575</v>
      </c>
      <c r="U43" s="71" t="n">
        <v>299</v>
      </c>
      <c r="V43" s="72" t="n">
        <f aca="false">SUM(V35:V41)/7</f>
        <v>0.3616817965</v>
      </c>
      <c r="W43" s="71" t="n">
        <v>287</v>
      </c>
      <c r="X43" s="72" t="n">
        <f aca="false">SUM(X35:X41)/7</f>
        <v>0.3867595819</v>
      </c>
      <c r="Y43" s="71" t="n">
        <f aca="false">B43</f>
        <v>335</v>
      </c>
      <c r="Z43" s="72" t="n">
        <f aca="false">SUM(Z35:Z41)/7</f>
        <v>0.442217484</v>
      </c>
      <c r="AA43" s="71" t="n">
        <f aca="false">B43</f>
        <v>335</v>
      </c>
      <c r="AB43" s="72" t="n">
        <f aca="false">SUM(AB35:AB41)/7</f>
        <v>0.5014925373</v>
      </c>
      <c r="AC43" s="71" t="n">
        <f aca="false">B43</f>
        <v>335</v>
      </c>
      <c r="AD43" s="72" t="n">
        <f aca="false">SUM(AD35:AD41)/7</f>
        <v>0.5377398721</v>
      </c>
      <c r="AE43" s="71" t="n">
        <f aca="false">B43</f>
        <v>335</v>
      </c>
      <c r="AF43" s="72" t="n">
        <f aca="false">SUM(AF35:AF41)/7</f>
        <v>0.5377398721</v>
      </c>
      <c r="AG43" s="71" t="n">
        <f aca="false">B43</f>
        <v>335</v>
      </c>
      <c r="AH43" s="72" t="n">
        <f aca="false">SUM(AH35:AH41)/7</f>
        <v>0.5377398721</v>
      </c>
      <c r="AI43" s="71" t="n">
        <f aca="false">B43</f>
        <v>335</v>
      </c>
      <c r="AJ43" s="72" t="n">
        <f aca="false">SUM(AJ35:AJ41)/7</f>
        <v>0.5454157783</v>
      </c>
      <c r="AK43" s="71" t="n">
        <f aca="false">B43</f>
        <v>335</v>
      </c>
      <c r="AL43" s="72" t="n">
        <f aca="false">SUM(AL35:AL41)/7</f>
        <v>0.5607675906</v>
      </c>
      <c r="AM43" s="71" t="n">
        <f aca="false">B43</f>
        <v>335</v>
      </c>
      <c r="AN43" s="72" t="n">
        <f aca="false">SUM(AN35:AN41)/7</f>
        <v>0.5692963753</v>
      </c>
      <c r="AO43" s="71" t="n">
        <f aca="false">B43</f>
        <v>335</v>
      </c>
      <c r="AP43" s="72" t="n">
        <f aca="false">SUM(AP35:AP41)/7</f>
        <v>0.5701492537</v>
      </c>
      <c r="AQ43" s="71" t="n">
        <f aca="false">B43</f>
        <v>335</v>
      </c>
      <c r="AR43" s="72" t="n">
        <f aca="false">SUM(AR35:AR41)/7</f>
        <v>0.5961620469</v>
      </c>
      <c r="AS43" s="71" t="n">
        <f aca="false">B43</f>
        <v>335</v>
      </c>
      <c r="AT43" s="72" t="n">
        <f aca="false">SUM(AT35:AT41)/7</f>
        <v>0.6656716418</v>
      </c>
      <c r="AU43" s="71" t="n">
        <f aca="false">B43</f>
        <v>335</v>
      </c>
      <c r="AV43" s="72" t="n">
        <f aca="false">SUM(AV35:AV41)/7</f>
        <v>0.9445628998</v>
      </c>
      <c r="AW43" s="71" t="n">
        <f aca="false">B43</f>
        <v>335</v>
      </c>
      <c r="AX43" s="72" t="n">
        <f aca="false">SUM(AX35:AX41)/7</f>
        <v>0.9799573561</v>
      </c>
      <c r="AY43" s="71" t="n">
        <f aca="false">B43</f>
        <v>335</v>
      </c>
      <c r="AZ43" s="72" t="n">
        <f aca="false">SUM(AZ35:AZ41)/7</f>
        <v>0.9991471215</v>
      </c>
      <c r="BA43" s="71" t="n">
        <f aca="false">B43</f>
        <v>335</v>
      </c>
      <c r="BB43" s="72" t="n">
        <f aca="false">SUM(BB35:BB41)/7</f>
        <v>1.00554371</v>
      </c>
      <c r="BC43" s="71" t="n">
        <f aca="false">B43</f>
        <v>335</v>
      </c>
      <c r="BD43" s="73" t="n">
        <f aca="false">SUM(BD35:BD41)/7</f>
        <v>1.008955224</v>
      </c>
      <c r="BE43" s="81"/>
      <c r="BF43" s="82"/>
      <c r="BG43" s="81"/>
      <c r="BH43" s="82"/>
      <c r="BI43" s="81"/>
      <c r="BJ43" s="82"/>
    </row>
    <row r="44" customFormat="false" ht="15.75" hidden="false" customHeight="false" outlineLevel="0" collapsed="false">
      <c r="Z44" s="76"/>
    </row>
    <row r="45" customFormat="false" ht="15.75" hidden="false" customHeight="false" outlineLevel="0" collapsed="false">
      <c r="A45" s="66" t="s">
        <v>1435</v>
      </c>
      <c r="B45" s="66"/>
      <c r="C45" s="66"/>
      <c r="E45" s="67" t="n">
        <v>44575</v>
      </c>
      <c r="F45" s="67"/>
      <c r="G45" s="67" t="n">
        <v>44582</v>
      </c>
      <c r="H45" s="67"/>
      <c r="I45" s="67" t="n">
        <v>44589</v>
      </c>
      <c r="J45" s="67"/>
      <c r="K45" s="67" t="n">
        <v>44596</v>
      </c>
      <c r="L45" s="67"/>
      <c r="M45" s="67" t="n">
        <v>44603</v>
      </c>
      <c r="N45" s="67"/>
      <c r="O45" s="67" t="n">
        <v>44610</v>
      </c>
      <c r="P45" s="67"/>
      <c r="Q45" s="67" t="n">
        <v>44617</v>
      </c>
      <c r="R45" s="67"/>
      <c r="S45" s="67" t="n">
        <v>44624</v>
      </c>
      <c r="T45" s="67"/>
      <c r="U45" s="67" t="n">
        <v>44631</v>
      </c>
      <c r="V45" s="67"/>
      <c r="W45" s="67" t="n">
        <v>44638</v>
      </c>
      <c r="X45" s="67"/>
      <c r="Y45" s="67" t="n">
        <v>44645</v>
      </c>
      <c r="Z45" s="67"/>
      <c r="AA45" s="67" t="n">
        <v>44652</v>
      </c>
      <c r="AB45" s="67"/>
      <c r="AC45" s="67" t="n">
        <v>44659</v>
      </c>
      <c r="AD45" s="67"/>
      <c r="AE45" s="67" t="n">
        <v>44666</v>
      </c>
      <c r="AF45" s="67"/>
      <c r="AG45" s="67" t="n">
        <v>44673</v>
      </c>
      <c r="AH45" s="67"/>
      <c r="AI45" s="67" t="n">
        <v>44680</v>
      </c>
      <c r="AJ45" s="67"/>
      <c r="AK45" s="67" t="n">
        <v>44687</v>
      </c>
      <c r="AL45" s="67"/>
      <c r="AM45" s="67" t="n">
        <v>44687</v>
      </c>
      <c r="AN45" s="67"/>
      <c r="AO45" s="67" t="n">
        <v>44694</v>
      </c>
      <c r="AP45" s="67"/>
      <c r="AQ45" s="67" t="n">
        <v>44701</v>
      </c>
      <c r="AR45" s="67"/>
      <c r="AS45" s="67" t="n">
        <v>44715</v>
      </c>
      <c r="AT45" s="67"/>
      <c r="AU45" s="67" t="n">
        <v>44722</v>
      </c>
      <c r="AV45" s="67"/>
      <c r="AW45" s="67" t="n">
        <v>44729</v>
      </c>
      <c r="AX45" s="67"/>
      <c r="AY45" s="67" t="n">
        <v>44736</v>
      </c>
      <c r="AZ45" s="67"/>
      <c r="BA45" s="67" t="n">
        <v>44743</v>
      </c>
      <c r="BB45" s="67"/>
      <c r="BC45" s="67" t="n">
        <v>44750</v>
      </c>
      <c r="BD45" s="67"/>
      <c r="BE45" s="67" t="n">
        <v>44757</v>
      </c>
      <c r="BF45" s="67"/>
      <c r="BG45" s="67" t="n">
        <v>44764</v>
      </c>
      <c r="BH45" s="67"/>
      <c r="BI45" s="82"/>
      <c r="BJ45" s="82"/>
    </row>
    <row r="46" customFormat="false" ht="15.75" hidden="false" customHeight="false" outlineLevel="0" collapsed="false">
      <c r="A46" s="68" t="s">
        <v>9415</v>
      </c>
      <c r="B46" s="69" t="n">
        <f aca="false">COUNTIFS(Seeds!D:D,"=Ortografía+cast",Seeds!Y:Y,"=Estadística y probabilidad")+B47</f>
        <v>83</v>
      </c>
      <c r="C46" s="78" t="n">
        <f aca="false">B46/B54</f>
        <v>1</v>
      </c>
      <c r="E46" s="71" t="n">
        <v>7</v>
      </c>
      <c r="F46" s="72" t="n">
        <f aca="false">E46/E54</f>
        <v>0.06796116505</v>
      </c>
      <c r="G46" s="71" t="n">
        <v>7</v>
      </c>
      <c r="H46" s="72" t="n">
        <f aca="false">G46/G54</f>
        <v>0.06796116505</v>
      </c>
      <c r="I46" s="71" t="n">
        <v>10</v>
      </c>
      <c r="J46" s="72" t="n">
        <f aca="false">I46/I54</f>
        <v>0.09708737864</v>
      </c>
      <c r="K46" s="71" t="n">
        <v>10</v>
      </c>
      <c r="L46" s="72" t="n">
        <f aca="false">K46/K54</f>
        <v>0.09708737864</v>
      </c>
      <c r="M46" s="71" t="n">
        <v>10</v>
      </c>
      <c r="N46" s="72" t="n">
        <f aca="false">M46/M54</f>
        <v>0.09708737864</v>
      </c>
      <c r="O46" s="71" t="n">
        <v>10</v>
      </c>
      <c r="P46" s="72" t="n">
        <f aca="false">O46/O54</f>
        <v>0.09708737864</v>
      </c>
      <c r="Q46" s="71" t="n">
        <v>11</v>
      </c>
      <c r="R46" s="72" t="n">
        <f aca="false">Q46/Q54</f>
        <v>0.1067961165</v>
      </c>
      <c r="S46" s="71" t="n">
        <v>11</v>
      </c>
      <c r="T46" s="72" t="n">
        <f aca="false">S46/S54</f>
        <v>0.1067961165</v>
      </c>
      <c r="U46" s="71" t="n">
        <v>11</v>
      </c>
      <c r="V46" s="72" t="n">
        <f aca="false">U46/U54</f>
        <v>0.1067961165</v>
      </c>
      <c r="W46" s="71" t="n">
        <v>17</v>
      </c>
      <c r="X46" s="72" t="n">
        <f aca="false">W46/W54</f>
        <v>0.3695652174</v>
      </c>
      <c r="Y46" s="71" t="n">
        <v>17</v>
      </c>
      <c r="Z46" s="72" t="n">
        <f aca="false">Y46/Y54</f>
        <v>0.2048192771</v>
      </c>
      <c r="AA46" s="71" t="n">
        <v>21</v>
      </c>
      <c r="AB46" s="72" t="n">
        <f aca="false">AA46/AA54</f>
        <v>0.2530120482</v>
      </c>
      <c r="AC46" s="71" t="n">
        <v>21</v>
      </c>
      <c r="AD46" s="72" t="n">
        <f aca="false">AC46/AC54</f>
        <v>0.2530120482</v>
      </c>
      <c r="AE46" s="71" t="n">
        <v>23</v>
      </c>
      <c r="AF46" s="72" t="n">
        <f aca="false">AE46/AE54</f>
        <v>0.2771084337</v>
      </c>
      <c r="AG46" s="71" t="n">
        <v>23</v>
      </c>
      <c r="AH46" s="72" t="n">
        <f aca="false">AG46/AG54</f>
        <v>0.2771084337</v>
      </c>
      <c r="AI46" s="71" t="n">
        <v>24</v>
      </c>
      <c r="AJ46" s="72" t="n">
        <f aca="false">AI46/AI54</f>
        <v>0.2891566265</v>
      </c>
      <c r="AK46" s="71" t="n">
        <v>47</v>
      </c>
      <c r="AL46" s="72" t="n">
        <f aca="false">AK46/AK54</f>
        <v>0.5662650602</v>
      </c>
      <c r="AM46" s="71" t="n">
        <v>47</v>
      </c>
      <c r="AN46" s="72" t="n">
        <f aca="false">AM46/AM54</f>
        <v>0.5662650602</v>
      </c>
      <c r="AO46" s="71" t="n">
        <v>47</v>
      </c>
      <c r="AP46" s="72" t="n">
        <f aca="false">AO46/AO54</f>
        <v>0.5662650602</v>
      </c>
      <c r="AQ46" s="71" t="n">
        <v>50</v>
      </c>
      <c r="AR46" s="72" t="n">
        <f aca="false">AQ46/AQ54</f>
        <v>0.6024096386</v>
      </c>
      <c r="AS46" s="71" t="n">
        <v>50</v>
      </c>
      <c r="AT46" s="72" t="n">
        <f aca="false">AS46/AS54</f>
        <v>0.6024096386</v>
      </c>
      <c r="AU46" s="71" t="n">
        <v>50</v>
      </c>
      <c r="AV46" s="72" t="n">
        <f aca="false">AU46/AU54</f>
        <v>0.6024096386</v>
      </c>
      <c r="AW46" s="71" t="n">
        <v>50</v>
      </c>
      <c r="AX46" s="72" t="n">
        <f aca="false">AW46/AW54</f>
        <v>0.6024096386</v>
      </c>
      <c r="AY46" s="71" t="n">
        <v>51</v>
      </c>
      <c r="AZ46" s="72" t="n">
        <f aca="false">AY46/AY54</f>
        <v>0.6144578313</v>
      </c>
      <c r="BA46" s="71" t="n">
        <v>53</v>
      </c>
      <c r="BB46" s="72" t="n">
        <f aca="false">BA46/BA54</f>
        <v>0.6385542169</v>
      </c>
      <c r="BC46" s="71" t="n">
        <v>74</v>
      </c>
      <c r="BD46" s="72" t="n">
        <f aca="false">BC46/BC54</f>
        <v>0.8915662651</v>
      </c>
      <c r="BE46" s="71" t="n">
        <v>74</v>
      </c>
      <c r="BF46" s="72" t="n">
        <f aca="false">BE46/BE54</f>
        <v>0.8915662651</v>
      </c>
      <c r="BG46" s="71" t="n">
        <v>74</v>
      </c>
      <c r="BH46" s="73" t="n">
        <f aca="false">BG46/BG54</f>
        <v>0.8915662651</v>
      </c>
      <c r="BI46" s="82"/>
      <c r="BJ46" s="82"/>
    </row>
    <row r="47" customFormat="false" ht="15.75" hidden="false" customHeight="false" outlineLevel="0" collapsed="false">
      <c r="A47" s="68" t="s">
        <v>9416</v>
      </c>
      <c r="B47" s="69" t="n">
        <f aca="false">COUNTIFS(Seeds!D:D,"=Técnico",Seeds!Y:Y,"=Estadística y probabilidad")+B48</f>
        <v>83</v>
      </c>
      <c r="C47" s="78" t="n">
        <f aca="false">B47/B54</f>
        <v>1</v>
      </c>
      <c r="E47" s="71" t="n">
        <v>0</v>
      </c>
      <c r="F47" s="72" t="n">
        <f aca="false">E47/E54</f>
        <v>0</v>
      </c>
      <c r="G47" s="71" t="n">
        <v>7</v>
      </c>
      <c r="H47" s="72" t="n">
        <f aca="false">G47/G54</f>
        <v>0.06796116505</v>
      </c>
      <c r="I47" s="71" t="n">
        <v>7</v>
      </c>
      <c r="J47" s="72" t="n">
        <f aca="false">I47/I54</f>
        <v>0.06796116505</v>
      </c>
      <c r="K47" s="71" t="n">
        <v>7</v>
      </c>
      <c r="L47" s="72" t="n">
        <f aca="false">K47/K54</f>
        <v>0.06796116505</v>
      </c>
      <c r="M47" s="71" t="n">
        <v>7</v>
      </c>
      <c r="N47" s="72" t="n">
        <f aca="false">M47/M54</f>
        <v>0.06796116505</v>
      </c>
      <c r="O47" s="71" t="n">
        <v>7</v>
      </c>
      <c r="P47" s="72" t="n">
        <f aca="false">O47/O54</f>
        <v>0.06796116505</v>
      </c>
      <c r="Q47" s="71" t="n">
        <v>11</v>
      </c>
      <c r="R47" s="72" t="n">
        <f aca="false">Q47/Q54</f>
        <v>0.1067961165</v>
      </c>
      <c r="S47" s="71" t="n">
        <v>11</v>
      </c>
      <c r="T47" s="72" t="n">
        <f aca="false">S47/S54</f>
        <v>0.1067961165</v>
      </c>
      <c r="U47" s="71" t="n">
        <v>11</v>
      </c>
      <c r="V47" s="72" t="n">
        <f aca="false">U47/U54</f>
        <v>0.1067961165</v>
      </c>
      <c r="W47" s="71" t="n">
        <v>17</v>
      </c>
      <c r="X47" s="72" t="n">
        <f aca="false">W47/W54</f>
        <v>0.3695652174</v>
      </c>
      <c r="Y47" s="71" t="n">
        <v>17</v>
      </c>
      <c r="Z47" s="72" t="n">
        <f aca="false">Y47/Y54</f>
        <v>0.2048192771</v>
      </c>
      <c r="AA47" s="71" t="n">
        <v>21</v>
      </c>
      <c r="AB47" s="72" t="n">
        <f aca="false">AA47/AA54</f>
        <v>0.2530120482</v>
      </c>
      <c r="AC47" s="71" t="n">
        <v>21</v>
      </c>
      <c r="AD47" s="72" t="n">
        <f aca="false">AC47/AC54</f>
        <v>0.2530120482</v>
      </c>
      <c r="AE47" s="71" t="n">
        <v>23</v>
      </c>
      <c r="AF47" s="72" t="n">
        <f aca="false">AE47/AE54</f>
        <v>0.2771084337</v>
      </c>
      <c r="AG47" s="71" t="n">
        <v>23</v>
      </c>
      <c r="AH47" s="72" t="n">
        <f aca="false">AG47/AG54</f>
        <v>0.2771084337</v>
      </c>
      <c r="AI47" s="71" t="n">
        <v>24</v>
      </c>
      <c r="AJ47" s="72" t="n">
        <f aca="false">AI47/AI54</f>
        <v>0.2891566265</v>
      </c>
      <c r="AK47" s="71" t="n">
        <v>34</v>
      </c>
      <c r="AL47" s="72" t="n">
        <f aca="false">AK47/AK54</f>
        <v>0.4096385542</v>
      </c>
      <c r="AM47" s="71" t="n">
        <v>34</v>
      </c>
      <c r="AN47" s="72" t="n">
        <f aca="false">AM47/AM54</f>
        <v>0.4096385542</v>
      </c>
      <c r="AO47" s="71" t="n">
        <v>34</v>
      </c>
      <c r="AP47" s="72" t="n">
        <f aca="false">AO47/AO54</f>
        <v>0.4096385542</v>
      </c>
      <c r="AQ47" s="71" t="n">
        <v>50</v>
      </c>
      <c r="AR47" s="72" t="n">
        <f aca="false">AQ47/AQ54</f>
        <v>0.6024096386</v>
      </c>
      <c r="AS47" s="71" t="n">
        <v>50</v>
      </c>
      <c r="AT47" s="72" t="n">
        <f aca="false">AS47/AS54</f>
        <v>0.6024096386</v>
      </c>
      <c r="AU47" s="71" t="n">
        <v>50</v>
      </c>
      <c r="AV47" s="72" t="n">
        <f aca="false">AU47/AU54</f>
        <v>0.6024096386</v>
      </c>
      <c r="AW47" s="71" t="n">
        <v>50</v>
      </c>
      <c r="AX47" s="72" t="n">
        <f aca="false">AW47/AW54</f>
        <v>0.6024096386</v>
      </c>
      <c r="AY47" s="71" t="n">
        <v>51</v>
      </c>
      <c r="AZ47" s="72" t="n">
        <f aca="false">AY47/AY54</f>
        <v>0.6144578313</v>
      </c>
      <c r="BA47" s="71" t="n">
        <v>53</v>
      </c>
      <c r="BB47" s="72" t="n">
        <f aca="false">BA47/BA54</f>
        <v>0.6385542169</v>
      </c>
      <c r="BC47" s="71" t="n">
        <v>74</v>
      </c>
      <c r="BD47" s="72" t="n">
        <f aca="false">BC47/BC54</f>
        <v>0.8915662651</v>
      </c>
      <c r="BE47" s="71" t="n">
        <v>74</v>
      </c>
      <c r="BF47" s="72" t="n">
        <f aca="false">BE47/BE54</f>
        <v>0.8915662651</v>
      </c>
      <c r="BG47" s="71" t="n">
        <v>74</v>
      </c>
      <c r="BH47" s="73" t="n">
        <f aca="false">BG47/BG54</f>
        <v>0.8915662651</v>
      </c>
      <c r="BI47" s="82"/>
      <c r="BJ47" s="82"/>
    </row>
    <row r="48" customFormat="false" ht="15.75" hidden="false" customHeight="false" outlineLevel="0" collapsed="false">
      <c r="A48" s="68" t="s">
        <v>9417</v>
      </c>
      <c r="B48" s="69" t="n">
        <f aca="false">COUNTIFS(Seeds!D:D,"=JSON base",Seeds!Y:Y,"=Estadística y probabilidad")+B49</f>
        <v>83</v>
      </c>
      <c r="C48" s="78" t="n">
        <f aca="false">B48/B54</f>
        <v>1</v>
      </c>
      <c r="E48" s="71" t="n">
        <v>0</v>
      </c>
      <c r="F48" s="72" t="n">
        <f aca="false">E48/E54</f>
        <v>0</v>
      </c>
      <c r="G48" s="71" t="n">
        <v>7</v>
      </c>
      <c r="H48" s="72" t="n">
        <f aca="false">G48/G54</f>
        <v>0.06796116505</v>
      </c>
      <c r="I48" s="71" t="n">
        <v>7</v>
      </c>
      <c r="J48" s="72" t="n">
        <f aca="false">I48/I54</f>
        <v>0.06796116505</v>
      </c>
      <c r="K48" s="71" t="n">
        <v>7</v>
      </c>
      <c r="L48" s="72" t="n">
        <f aca="false">K48/K54</f>
        <v>0.06796116505</v>
      </c>
      <c r="M48" s="71" t="n">
        <v>7</v>
      </c>
      <c r="N48" s="72" t="n">
        <f aca="false">M48/M54</f>
        <v>0.06796116505</v>
      </c>
      <c r="O48" s="71" t="n">
        <v>7</v>
      </c>
      <c r="P48" s="72" t="n">
        <f aca="false">O48/O54</f>
        <v>0.06796116505</v>
      </c>
      <c r="Q48" s="71" t="n">
        <v>11</v>
      </c>
      <c r="R48" s="72" t="n">
        <f aca="false">Q48/Q54</f>
        <v>0.1067961165</v>
      </c>
      <c r="S48" s="71" t="n">
        <v>11</v>
      </c>
      <c r="T48" s="72" t="n">
        <f aca="false">S48/S54</f>
        <v>0.1067961165</v>
      </c>
      <c r="U48" s="71" t="n">
        <v>11</v>
      </c>
      <c r="V48" s="72" t="n">
        <f aca="false">U48/U54</f>
        <v>0.1067961165</v>
      </c>
      <c r="W48" s="71" t="n">
        <v>12</v>
      </c>
      <c r="X48" s="72" t="n">
        <f aca="false">W48/W54</f>
        <v>0.2608695652</v>
      </c>
      <c r="Y48" s="71" t="n">
        <v>17</v>
      </c>
      <c r="Z48" s="72" t="n">
        <f aca="false">Y48/Y54</f>
        <v>0.2048192771</v>
      </c>
      <c r="AA48" s="71" t="n">
        <v>21</v>
      </c>
      <c r="AB48" s="72" t="n">
        <f aca="false">AA48/AA54</f>
        <v>0.2530120482</v>
      </c>
      <c r="AC48" s="71" t="n">
        <v>21</v>
      </c>
      <c r="AD48" s="72" t="n">
        <f aca="false">AC48/AC54</f>
        <v>0.2530120482</v>
      </c>
      <c r="AE48" s="71" t="n">
        <v>23</v>
      </c>
      <c r="AF48" s="72" t="n">
        <f aca="false">AE48/AE54</f>
        <v>0.2771084337</v>
      </c>
      <c r="AG48" s="71" t="n">
        <v>23</v>
      </c>
      <c r="AH48" s="72" t="n">
        <f aca="false">AG48/AG54</f>
        <v>0.2771084337</v>
      </c>
      <c r="AI48" s="71" t="n">
        <v>24</v>
      </c>
      <c r="AJ48" s="72" t="n">
        <f aca="false">AI48/AI54</f>
        <v>0.2891566265</v>
      </c>
      <c r="AK48" s="71" t="n">
        <v>24</v>
      </c>
      <c r="AL48" s="72" t="n">
        <f aca="false">AK48/AK54</f>
        <v>0.2891566265</v>
      </c>
      <c r="AM48" s="71" t="n">
        <v>26</v>
      </c>
      <c r="AN48" s="72" t="n">
        <f aca="false">AM48/AM54</f>
        <v>0.313253012</v>
      </c>
      <c r="AO48" s="71" t="n">
        <v>26</v>
      </c>
      <c r="AP48" s="72" t="n">
        <f aca="false">AO48/AO54</f>
        <v>0.313253012</v>
      </c>
      <c r="AQ48" s="71" t="n">
        <v>50</v>
      </c>
      <c r="AR48" s="72" t="n">
        <f aca="false">AQ48/AQ54</f>
        <v>0.6024096386</v>
      </c>
      <c r="AS48" s="71" t="n">
        <v>50</v>
      </c>
      <c r="AT48" s="72" t="n">
        <f aca="false">AS48/AS54</f>
        <v>0.6024096386</v>
      </c>
      <c r="AU48" s="71" t="n">
        <v>50</v>
      </c>
      <c r="AV48" s="72" t="n">
        <f aca="false">AU48/AU54</f>
        <v>0.6024096386</v>
      </c>
      <c r="AW48" s="71" t="n">
        <v>50</v>
      </c>
      <c r="AX48" s="72" t="n">
        <f aca="false">AW48/AW54</f>
        <v>0.6024096386</v>
      </c>
      <c r="AY48" s="71" t="n">
        <v>51</v>
      </c>
      <c r="AZ48" s="72" t="n">
        <f aca="false">AY48/AY54</f>
        <v>0.6144578313</v>
      </c>
      <c r="BA48" s="71" t="n">
        <v>51</v>
      </c>
      <c r="BB48" s="72" t="n">
        <f aca="false">BA48/BA54</f>
        <v>0.6144578313</v>
      </c>
      <c r="BC48" s="71" t="n">
        <v>74</v>
      </c>
      <c r="BD48" s="72" t="n">
        <f aca="false">BC48/BC54</f>
        <v>0.8915662651</v>
      </c>
      <c r="BE48" s="71" t="n">
        <v>74</v>
      </c>
      <c r="BF48" s="72" t="n">
        <f aca="false">BE48/BE54</f>
        <v>0.8915662651</v>
      </c>
      <c r="BG48" s="71" t="n">
        <v>74</v>
      </c>
      <c r="BH48" s="73" t="n">
        <f aca="false">BG48/BG54</f>
        <v>0.8915662651</v>
      </c>
      <c r="BI48" s="82"/>
      <c r="BJ48" s="82"/>
    </row>
    <row r="49" customFormat="false" ht="15.75" hidden="false" customHeight="false" outlineLevel="0" collapsed="false">
      <c r="A49" s="68" t="s">
        <v>9418</v>
      </c>
      <c r="B49" s="69" t="n">
        <f aca="false">COUNTIFS(Seeds!D:D,"=Pendiente de OK TE+hint",Seeds!Y:Y,"=Estadística y probabilidad")+B50</f>
        <v>83</v>
      </c>
      <c r="C49" s="78" t="n">
        <f aca="false">B49/B54</f>
        <v>1</v>
      </c>
      <c r="E49" s="71" t="n">
        <v>0</v>
      </c>
      <c r="F49" s="72" t="n">
        <f aca="false">E49/E54</f>
        <v>0</v>
      </c>
      <c r="G49" s="71" t="n">
        <v>0</v>
      </c>
      <c r="H49" s="72" t="n">
        <f aca="false">G49/G54</f>
        <v>0</v>
      </c>
      <c r="I49" s="71" t="n">
        <v>0</v>
      </c>
      <c r="J49" s="72" t="n">
        <f aca="false">I49/I54</f>
        <v>0</v>
      </c>
      <c r="K49" s="71" t="n">
        <v>0</v>
      </c>
      <c r="L49" s="72" t="n">
        <f aca="false">K49/K54</f>
        <v>0</v>
      </c>
      <c r="M49" s="71" t="n">
        <v>0</v>
      </c>
      <c r="N49" s="72" t="n">
        <f aca="false">M49/M54</f>
        <v>0</v>
      </c>
      <c r="O49" s="71" t="n">
        <v>0</v>
      </c>
      <c r="P49" s="72" t="n">
        <f aca="false">O49/O54</f>
        <v>0</v>
      </c>
      <c r="Q49" s="71" t="n">
        <v>6</v>
      </c>
      <c r="R49" s="72" t="n">
        <f aca="false">Q49/Q54</f>
        <v>0.05825242718</v>
      </c>
      <c r="S49" s="71" t="n">
        <v>6</v>
      </c>
      <c r="T49" s="72" t="n">
        <f aca="false">S49/S54</f>
        <v>0.05825242718</v>
      </c>
      <c r="U49" s="71" t="n">
        <v>6</v>
      </c>
      <c r="V49" s="72" t="n">
        <f aca="false">U49/U54</f>
        <v>0.05825242718</v>
      </c>
      <c r="W49" s="71" t="n">
        <v>7</v>
      </c>
      <c r="X49" s="72" t="n">
        <f aca="false">W49/W54</f>
        <v>0.152173913</v>
      </c>
      <c r="Y49" s="71" t="n">
        <v>7</v>
      </c>
      <c r="Z49" s="72" t="n">
        <f aca="false">Y49/Y54</f>
        <v>0.0843373494</v>
      </c>
      <c r="AA49" s="71" t="n">
        <v>11</v>
      </c>
      <c r="AB49" s="72" t="n">
        <f aca="false">AA49/AA54</f>
        <v>0.1325301205</v>
      </c>
      <c r="AC49" s="71" t="n">
        <v>11</v>
      </c>
      <c r="AD49" s="72" t="n">
        <f aca="false">AC49/AC54</f>
        <v>0.1325301205</v>
      </c>
      <c r="AE49" s="71" t="n">
        <v>13</v>
      </c>
      <c r="AF49" s="72" t="n">
        <f aca="false">AE49/AE54</f>
        <v>0.156626506</v>
      </c>
      <c r="AG49" s="71" t="n">
        <v>13</v>
      </c>
      <c r="AH49" s="72" t="n">
        <f aca="false">AG49/AG54</f>
        <v>0.156626506</v>
      </c>
      <c r="AI49" s="71" t="n">
        <v>14</v>
      </c>
      <c r="AJ49" s="72" t="n">
        <f aca="false">AI49/AI54</f>
        <v>0.1686746988</v>
      </c>
      <c r="AK49" s="71" t="n">
        <v>14</v>
      </c>
      <c r="AL49" s="72" t="n">
        <f aca="false">AK49/AK54</f>
        <v>0.1686746988</v>
      </c>
      <c r="AM49" s="71" t="n">
        <v>14</v>
      </c>
      <c r="AN49" s="72" t="n">
        <f aca="false">AM49/AM54</f>
        <v>0.1686746988</v>
      </c>
      <c r="AO49" s="71" t="n">
        <v>14</v>
      </c>
      <c r="AP49" s="72" t="n">
        <f aca="false">AO49/AO54</f>
        <v>0.1686746988</v>
      </c>
      <c r="AQ49" s="71" t="n">
        <v>40</v>
      </c>
      <c r="AR49" s="72" t="n">
        <f aca="false">AQ49/AQ54</f>
        <v>0.4819277108</v>
      </c>
      <c r="AS49" s="71" t="n">
        <v>50</v>
      </c>
      <c r="AT49" s="72" t="n">
        <f aca="false">AS49/AS54</f>
        <v>0.6024096386</v>
      </c>
      <c r="AU49" s="71" t="n">
        <v>50</v>
      </c>
      <c r="AV49" s="72" t="n">
        <f aca="false">AU49/AU54</f>
        <v>0.6024096386</v>
      </c>
      <c r="AW49" s="71" t="n">
        <v>50</v>
      </c>
      <c r="AX49" s="72" t="n">
        <f aca="false">AW49/AW54</f>
        <v>0.6024096386</v>
      </c>
      <c r="AY49" s="71" t="n">
        <v>50</v>
      </c>
      <c r="AZ49" s="72" t="n">
        <f aca="false">AY49/AY54</f>
        <v>0.6024096386</v>
      </c>
      <c r="BA49" s="71" t="n">
        <v>50</v>
      </c>
      <c r="BB49" s="72" t="n">
        <f aca="false">BA49/BA54</f>
        <v>0.6024096386</v>
      </c>
      <c r="BC49" s="71" t="n">
        <v>74</v>
      </c>
      <c r="BD49" s="72" t="n">
        <f aca="false">BC49/BC54</f>
        <v>0.8915662651</v>
      </c>
      <c r="BE49" s="71" t="n">
        <v>74</v>
      </c>
      <c r="BF49" s="72" t="n">
        <f aca="false">BE49/BE54</f>
        <v>0.8915662651</v>
      </c>
      <c r="BG49" s="71" t="n">
        <v>74</v>
      </c>
      <c r="BH49" s="73" t="n">
        <f aca="false">BG49/BG54</f>
        <v>0.8915662651</v>
      </c>
      <c r="BI49" s="82"/>
      <c r="BJ49" s="82"/>
    </row>
    <row r="50" customFormat="false" ht="15.75" hidden="false" customHeight="false" outlineLevel="0" collapsed="false">
      <c r="A50" s="68" t="s">
        <v>9419</v>
      </c>
      <c r="B50" s="69" t="n">
        <f aca="false">COUNTIFS(Seeds!D:D,"=OK TE+hint",Seeds!Y:Y,"=Estadística y probabilidad")+B51</f>
        <v>83</v>
      </c>
      <c r="C50" s="78" t="n">
        <f aca="false">B50/B54</f>
        <v>1</v>
      </c>
      <c r="E50" s="71" t="n">
        <v>0</v>
      </c>
      <c r="F50" s="72" t="n">
        <f aca="false">E50/E54</f>
        <v>0</v>
      </c>
      <c r="G50" s="71" t="n">
        <v>0</v>
      </c>
      <c r="H50" s="72" t="n">
        <f aca="false">G50/G54</f>
        <v>0</v>
      </c>
      <c r="I50" s="71" t="n">
        <v>0</v>
      </c>
      <c r="J50" s="72" t="n">
        <f aca="false">I50/I54</f>
        <v>0</v>
      </c>
      <c r="K50" s="71" t="n">
        <v>0</v>
      </c>
      <c r="L50" s="72" t="n">
        <f aca="false">K50/K54</f>
        <v>0</v>
      </c>
      <c r="M50" s="71" t="n">
        <v>0</v>
      </c>
      <c r="N50" s="72" t="n">
        <f aca="false">M50/M54</f>
        <v>0</v>
      </c>
      <c r="O50" s="71" t="n">
        <v>0</v>
      </c>
      <c r="P50" s="72" t="n">
        <f aca="false">O50/O54</f>
        <v>0</v>
      </c>
      <c r="Q50" s="71" t="n">
        <v>6</v>
      </c>
      <c r="R50" s="72" t="n">
        <f aca="false">Q50/Q54</f>
        <v>0.05825242718</v>
      </c>
      <c r="S50" s="71" t="n">
        <v>6</v>
      </c>
      <c r="T50" s="72" t="n">
        <f aca="false">S50/S54</f>
        <v>0.05825242718</v>
      </c>
      <c r="U50" s="71" t="n">
        <v>6</v>
      </c>
      <c r="V50" s="72" t="n">
        <f aca="false">U50/U54</f>
        <v>0.05825242718</v>
      </c>
      <c r="W50" s="71" t="n">
        <v>6</v>
      </c>
      <c r="X50" s="72" t="n">
        <f aca="false">W50/W54</f>
        <v>0.1304347826</v>
      </c>
      <c r="Y50" s="71" t="n">
        <v>7</v>
      </c>
      <c r="Z50" s="72" t="n">
        <f aca="false">Y50/Y54</f>
        <v>0.0843373494</v>
      </c>
      <c r="AA50" s="71" t="n">
        <v>11</v>
      </c>
      <c r="AB50" s="72" t="n">
        <f aca="false">AA50/AA54</f>
        <v>0.1325301205</v>
      </c>
      <c r="AC50" s="71" t="n">
        <v>11</v>
      </c>
      <c r="AD50" s="72" t="n">
        <f aca="false">AC50/AC54</f>
        <v>0.1325301205</v>
      </c>
      <c r="AE50" s="71" t="n">
        <v>11</v>
      </c>
      <c r="AF50" s="72" t="n">
        <f aca="false">AE50/AE54</f>
        <v>0.1325301205</v>
      </c>
      <c r="AG50" s="71" t="n">
        <v>11</v>
      </c>
      <c r="AH50" s="72" t="n">
        <f aca="false">AG50/AG54</f>
        <v>0.1325301205</v>
      </c>
      <c r="AI50" s="71" t="n">
        <v>14</v>
      </c>
      <c r="AJ50" s="72" t="n">
        <f aca="false">AI50/AI54</f>
        <v>0.1686746988</v>
      </c>
      <c r="AK50" s="71" t="n">
        <v>14</v>
      </c>
      <c r="AL50" s="72" t="n">
        <f aca="false">AK50/AK54</f>
        <v>0.1686746988</v>
      </c>
      <c r="AM50" s="71" t="n">
        <v>14</v>
      </c>
      <c r="AN50" s="72" t="n">
        <f aca="false">AM50/AM54</f>
        <v>0.1686746988</v>
      </c>
      <c r="AO50" s="71" t="n">
        <v>14</v>
      </c>
      <c r="AP50" s="72" t="n">
        <f aca="false">AO50/AO54</f>
        <v>0.1686746988</v>
      </c>
      <c r="AQ50" s="71" t="n">
        <v>40</v>
      </c>
      <c r="AR50" s="72" t="n">
        <f aca="false">AQ50/AQ54</f>
        <v>0.4819277108</v>
      </c>
      <c r="AS50" s="71" t="n">
        <v>50</v>
      </c>
      <c r="AT50" s="72" t="n">
        <f aca="false">AS50/AS54</f>
        <v>0.6024096386</v>
      </c>
      <c r="AU50" s="71" t="n">
        <v>50</v>
      </c>
      <c r="AV50" s="72" t="n">
        <f aca="false">AU50/AU54</f>
        <v>0.6024096386</v>
      </c>
      <c r="AW50" s="71" t="n">
        <v>50</v>
      </c>
      <c r="AX50" s="72" t="n">
        <f aca="false">AW50/AW54</f>
        <v>0.6024096386</v>
      </c>
      <c r="AY50" s="71" t="n">
        <v>50</v>
      </c>
      <c r="AZ50" s="72" t="n">
        <f aca="false">AY50/AY54</f>
        <v>0.6024096386</v>
      </c>
      <c r="BA50" s="71" t="n">
        <v>50</v>
      </c>
      <c r="BB50" s="72" t="n">
        <f aca="false">BA50/BA54</f>
        <v>0.6024096386</v>
      </c>
      <c r="BC50" s="71" t="n">
        <v>74</v>
      </c>
      <c r="BD50" s="72" t="n">
        <f aca="false">BC50/BC54</f>
        <v>0.8915662651</v>
      </c>
      <c r="BE50" s="71" t="n">
        <v>74</v>
      </c>
      <c r="BF50" s="72" t="n">
        <f aca="false">BE50/BE54</f>
        <v>0.8915662651</v>
      </c>
      <c r="BG50" s="71" t="n">
        <v>74</v>
      </c>
      <c r="BH50" s="73" t="n">
        <f aca="false">BG50/BG54</f>
        <v>0.8915662651</v>
      </c>
      <c r="BI50" s="82"/>
      <c r="BJ50" s="82"/>
    </row>
    <row r="51" customFormat="false" ht="15.75" hidden="false" customHeight="false" outlineLevel="0" collapsed="false">
      <c r="A51" s="68" t="s">
        <v>9420</v>
      </c>
      <c r="B51" s="69" t="n">
        <f aca="false">COUNTIFS(Seeds!D:D,"=JSON+TE+hint",Seeds!Y:Y,"=Estadística y probabilidad")+B52</f>
        <v>83</v>
      </c>
      <c r="C51" s="78" t="n">
        <f aca="false">B51/B54</f>
        <v>1</v>
      </c>
      <c r="E51" s="71" t="n">
        <v>0</v>
      </c>
      <c r="F51" s="72" t="n">
        <f aca="false">E51/E54</f>
        <v>0</v>
      </c>
      <c r="G51" s="71" t="n">
        <v>0</v>
      </c>
      <c r="H51" s="72" t="n">
        <f aca="false">G51/G54</f>
        <v>0</v>
      </c>
      <c r="I51" s="71" t="n">
        <v>0</v>
      </c>
      <c r="J51" s="72" t="n">
        <f aca="false">I51/I54</f>
        <v>0</v>
      </c>
      <c r="K51" s="71" t="n">
        <v>0</v>
      </c>
      <c r="L51" s="72" t="n">
        <f aca="false">K51/K54</f>
        <v>0</v>
      </c>
      <c r="M51" s="71" t="n">
        <v>0</v>
      </c>
      <c r="N51" s="72" t="n">
        <f aca="false">M51/M54</f>
        <v>0</v>
      </c>
      <c r="O51" s="71" t="n">
        <v>0</v>
      </c>
      <c r="P51" s="72" t="n">
        <f aca="false">O51/O54</f>
        <v>0</v>
      </c>
      <c r="Q51" s="71" t="n">
        <v>0</v>
      </c>
      <c r="R51" s="72" t="n">
        <f aca="false">Q51/Q54</f>
        <v>0</v>
      </c>
      <c r="S51" s="71" t="n">
        <v>6</v>
      </c>
      <c r="T51" s="72" t="n">
        <f aca="false">S51/S54</f>
        <v>0.05825242718</v>
      </c>
      <c r="U51" s="71" t="n">
        <v>6</v>
      </c>
      <c r="V51" s="72" t="n">
        <f aca="false">U51/U54</f>
        <v>0.05825242718</v>
      </c>
      <c r="W51" s="71" t="n">
        <v>6</v>
      </c>
      <c r="X51" s="72" t="n">
        <f aca="false">W51/W54</f>
        <v>0.1304347826</v>
      </c>
      <c r="Y51" s="71" t="n">
        <v>7</v>
      </c>
      <c r="Z51" s="72" t="n">
        <f aca="false">Y51/Y54</f>
        <v>0.0843373494</v>
      </c>
      <c r="AA51" s="71" t="n">
        <v>7</v>
      </c>
      <c r="AB51" s="72" t="n">
        <f aca="false">AA51/AA54</f>
        <v>0.0843373494</v>
      </c>
      <c r="AC51" s="71" t="n">
        <v>11</v>
      </c>
      <c r="AD51" s="72" t="n">
        <f aca="false">AC51/AC54</f>
        <v>0.1325301205</v>
      </c>
      <c r="AE51" s="71" t="n">
        <v>11</v>
      </c>
      <c r="AF51" s="72" t="n">
        <f aca="false">AE51/AE54</f>
        <v>0.1325301205</v>
      </c>
      <c r="AG51" s="71" t="n">
        <v>11</v>
      </c>
      <c r="AH51" s="72" t="n">
        <f aca="false">AG51/AG54</f>
        <v>0.1325301205</v>
      </c>
      <c r="AI51" s="71" t="n">
        <v>14</v>
      </c>
      <c r="AJ51" s="72" t="n">
        <f aca="false">AI51/AI54</f>
        <v>0.1686746988</v>
      </c>
      <c r="AK51" s="71" t="n">
        <v>14</v>
      </c>
      <c r="AL51" s="72" t="n">
        <f aca="false">AK51/AK54</f>
        <v>0.1686746988</v>
      </c>
      <c r="AM51" s="71" t="n">
        <v>14</v>
      </c>
      <c r="AN51" s="72" t="n">
        <f aca="false">AM51/AM54</f>
        <v>0.1686746988</v>
      </c>
      <c r="AO51" s="71" t="n">
        <v>14</v>
      </c>
      <c r="AP51" s="72" t="n">
        <f aca="false">AO51/AO54</f>
        <v>0.1686746988</v>
      </c>
      <c r="AQ51" s="71" t="n">
        <v>40</v>
      </c>
      <c r="AR51" s="72" t="n">
        <f aca="false">AQ51/AQ54</f>
        <v>0.4819277108</v>
      </c>
      <c r="AS51" s="71" t="n">
        <v>50</v>
      </c>
      <c r="AT51" s="72" t="n">
        <f aca="false">AS51/AS54</f>
        <v>0.6024096386</v>
      </c>
      <c r="AU51" s="71" t="n">
        <v>50</v>
      </c>
      <c r="AV51" s="72" t="n">
        <f aca="false">AU51/AU54</f>
        <v>0.6024096386</v>
      </c>
      <c r="AW51" s="71" t="n">
        <v>50</v>
      </c>
      <c r="AX51" s="72" t="n">
        <f aca="false">AW51/AW54</f>
        <v>0.6024096386</v>
      </c>
      <c r="AY51" s="71" t="n">
        <v>50</v>
      </c>
      <c r="AZ51" s="72" t="n">
        <f aca="false">AY51/AY54</f>
        <v>0.6024096386</v>
      </c>
      <c r="BA51" s="71" t="n">
        <v>50</v>
      </c>
      <c r="BB51" s="72" t="n">
        <f aca="false">BA51/BA54</f>
        <v>0.6024096386</v>
      </c>
      <c r="BC51" s="71" t="n">
        <v>74</v>
      </c>
      <c r="BD51" s="72" t="n">
        <f aca="false">BC51/BC54</f>
        <v>0.8915662651</v>
      </c>
      <c r="BE51" s="71" t="n">
        <v>74</v>
      </c>
      <c r="BF51" s="72" t="n">
        <f aca="false">BE51/BE54</f>
        <v>0.8915662651</v>
      </c>
      <c r="BG51" s="71" t="n">
        <v>74</v>
      </c>
      <c r="BH51" s="73" t="n">
        <f aca="false">BG51/BG54</f>
        <v>0.8915662651</v>
      </c>
      <c r="BI51" s="82"/>
      <c r="BJ51" s="82"/>
    </row>
    <row r="52" customFormat="false" ht="15.75" hidden="false" customHeight="false" outlineLevel="0" collapsed="false">
      <c r="A52" s="68" t="s">
        <v>35</v>
      </c>
      <c r="B52" s="69" t="n">
        <f aca="false">COUNTIFS(Seeds!D:D,"=JSON revisado",Seeds!Y:Y,"=Estadística y probabilidad")</f>
        <v>83</v>
      </c>
      <c r="C52" s="78" t="n">
        <f aca="false">B52/B54</f>
        <v>1</v>
      </c>
      <c r="E52" s="71" t="n">
        <v>0</v>
      </c>
      <c r="F52" s="72" t="n">
        <f aca="false">E52/E54</f>
        <v>0</v>
      </c>
      <c r="G52" s="71" t="n">
        <v>0</v>
      </c>
      <c r="H52" s="72" t="n">
        <f aca="false">G52/G54</f>
        <v>0</v>
      </c>
      <c r="I52" s="71" t="n">
        <v>0</v>
      </c>
      <c r="J52" s="72" t="n">
        <f aca="false">I52/I54</f>
        <v>0</v>
      </c>
      <c r="K52" s="71" t="n">
        <v>0</v>
      </c>
      <c r="L52" s="72" t="n">
        <f aca="false">K52/K54</f>
        <v>0</v>
      </c>
      <c r="M52" s="71" t="n">
        <v>0</v>
      </c>
      <c r="N52" s="72" t="n">
        <f aca="false">M52/M54</f>
        <v>0</v>
      </c>
      <c r="O52" s="71" t="n">
        <v>0</v>
      </c>
      <c r="P52" s="72" t="n">
        <f aca="false">O52/O54</f>
        <v>0</v>
      </c>
      <c r="Q52" s="71" t="n">
        <v>0</v>
      </c>
      <c r="R52" s="72" t="n">
        <f aca="false">Q52/Q54</f>
        <v>0</v>
      </c>
      <c r="S52" s="71" t="n">
        <v>2</v>
      </c>
      <c r="T52" s="72" t="n">
        <f aca="false">S52/S54</f>
        <v>0.01941747573</v>
      </c>
      <c r="U52" s="71" t="n">
        <v>6</v>
      </c>
      <c r="V52" s="72" t="n">
        <f aca="false">U52/U54</f>
        <v>0.05825242718</v>
      </c>
      <c r="W52" s="71" t="n">
        <v>6</v>
      </c>
      <c r="X52" s="72" t="n">
        <f aca="false">W52/W54</f>
        <v>0.1304347826</v>
      </c>
      <c r="Y52" s="71" t="n">
        <v>6</v>
      </c>
      <c r="Z52" s="72" t="n">
        <f aca="false">Y52/Y54</f>
        <v>0.07228915663</v>
      </c>
      <c r="AA52" s="71" t="n">
        <v>6</v>
      </c>
      <c r="AB52" s="72" t="n">
        <f aca="false">AA52/AA54</f>
        <v>0.07228915663</v>
      </c>
      <c r="AC52" s="71" t="n">
        <v>6</v>
      </c>
      <c r="AD52" s="72" t="n">
        <f aca="false">AC52/AC54</f>
        <v>0.07228915663</v>
      </c>
      <c r="AE52" s="71" t="n">
        <v>6</v>
      </c>
      <c r="AF52" s="72" t="n">
        <f aca="false">AE52/AE54</f>
        <v>0.07228915663</v>
      </c>
      <c r="AG52" s="71" t="n">
        <v>6</v>
      </c>
      <c r="AH52" s="72" t="n">
        <f aca="false">AG52/AG54</f>
        <v>0.07228915663</v>
      </c>
      <c r="AI52" s="71" t="n">
        <v>13</v>
      </c>
      <c r="AJ52" s="72" t="n">
        <f aca="false">AI52/AI54</f>
        <v>0.156626506</v>
      </c>
      <c r="AK52" s="71" t="n">
        <v>14</v>
      </c>
      <c r="AL52" s="72" t="n">
        <f aca="false">AK52/AK54</f>
        <v>0.1686746988</v>
      </c>
      <c r="AM52" s="71" t="n">
        <v>14</v>
      </c>
      <c r="AN52" s="72" t="n">
        <f aca="false">AM52/AM54</f>
        <v>0.1686746988</v>
      </c>
      <c r="AO52" s="71" t="n">
        <v>14</v>
      </c>
      <c r="AP52" s="72" t="n">
        <f aca="false">AO52/AO54</f>
        <v>0.1686746988</v>
      </c>
      <c r="AQ52" s="71" t="n">
        <v>39</v>
      </c>
      <c r="AR52" s="72" t="n">
        <f aca="false">AQ52/AQ54</f>
        <v>0.4698795181</v>
      </c>
      <c r="AS52" s="71" t="n">
        <v>50</v>
      </c>
      <c r="AT52" s="72" t="n">
        <f aca="false">AS52/AS54</f>
        <v>0.6024096386</v>
      </c>
      <c r="AU52" s="71" t="n">
        <v>50</v>
      </c>
      <c r="AV52" s="72" t="n">
        <f aca="false">AU52/AU54</f>
        <v>0.6024096386</v>
      </c>
      <c r="AW52" s="71" t="n">
        <v>50</v>
      </c>
      <c r="AX52" s="72" t="n">
        <f aca="false">AW52/AW54</f>
        <v>0.6024096386</v>
      </c>
      <c r="AY52" s="71" t="n">
        <v>50</v>
      </c>
      <c r="AZ52" s="72" t="n">
        <f aca="false">AY52/AY54</f>
        <v>0.6024096386</v>
      </c>
      <c r="BA52" s="71" t="n">
        <v>50</v>
      </c>
      <c r="BB52" s="72" t="n">
        <f aca="false">BA52/BA54</f>
        <v>0.6024096386</v>
      </c>
      <c r="BC52" s="71" t="n">
        <v>50</v>
      </c>
      <c r="BD52" s="72" t="n">
        <f aca="false">BC52/BC54</f>
        <v>0.6024096386</v>
      </c>
      <c r="BE52" s="71" t="n">
        <v>50</v>
      </c>
      <c r="BF52" s="72" t="n">
        <f aca="false">BE52/BE54</f>
        <v>0.6024096386</v>
      </c>
      <c r="BG52" s="71" t="n">
        <v>74</v>
      </c>
      <c r="BH52" s="73" t="n">
        <f aca="false">BG52/BG54</f>
        <v>0.8915662651</v>
      </c>
      <c r="BI52" s="82"/>
      <c r="BJ52" s="82"/>
    </row>
    <row r="53" customFormat="false" ht="15.75" hidden="false" customHeight="false" outlineLevel="0" collapsed="false">
      <c r="A53" s="68" t="s">
        <v>9423</v>
      </c>
      <c r="B53" s="69" t="n">
        <f aca="false">COUNTIFS(Seeds!E:E,"=Sí",Seeds!Y:Y,"=Estadística y probabilidad")</f>
        <v>0</v>
      </c>
      <c r="C53" s="78" t="n">
        <f aca="false">B53/B54</f>
        <v>0</v>
      </c>
      <c r="E53" s="71" t="n">
        <v>0</v>
      </c>
      <c r="F53" s="72" t="n">
        <f aca="false">E53/E54</f>
        <v>0</v>
      </c>
      <c r="G53" s="71" t="n">
        <v>0</v>
      </c>
      <c r="H53" s="72" t="n">
        <f aca="false">G53/G54</f>
        <v>0</v>
      </c>
      <c r="I53" s="71" t="n">
        <v>0</v>
      </c>
      <c r="J53" s="72" t="n">
        <f aca="false">I53/I54</f>
        <v>0</v>
      </c>
      <c r="K53" s="71" t="n">
        <v>0</v>
      </c>
      <c r="L53" s="72" t="n">
        <f aca="false">K53/K54</f>
        <v>0</v>
      </c>
      <c r="M53" s="71" t="n">
        <v>0</v>
      </c>
      <c r="N53" s="72" t="n">
        <f aca="false">M53/M54</f>
        <v>0</v>
      </c>
      <c r="O53" s="71" t="n">
        <v>0</v>
      </c>
      <c r="P53" s="72" t="n">
        <f aca="false">O53/O54</f>
        <v>0</v>
      </c>
      <c r="Q53" s="71" t="n">
        <v>0</v>
      </c>
      <c r="R53" s="72" t="n">
        <f aca="false">Q53/Q54</f>
        <v>0</v>
      </c>
      <c r="S53" s="71" t="n">
        <v>0</v>
      </c>
      <c r="T53" s="72" t="n">
        <f aca="false">S53/S54</f>
        <v>0</v>
      </c>
      <c r="U53" s="71" t="n">
        <v>0</v>
      </c>
      <c r="V53" s="72" t="n">
        <f aca="false">U53/U54</f>
        <v>0</v>
      </c>
      <c r="W53" s="71" t="n">
        <v>0</v>
      </c>
      <c r="X53" s="72" t="n">
        <f aca="false">W53/W54</f>
        <v>0</v>
      </c>
      <c r="Y53" s="71" t="n">
        <v>0</v>
      </c>
      <c r="Z53" s="72" t="n">
        <f aca="false">Y53/Y54</f>
        <v>0</v>
      </c>
      <c r="AA53" s="71" t="n">
        <v>0</v>
      </c>
      <c r="AB53" s="72" t="n">
        <f aca="false">AA53/AA54</f>
        <v>0</v>
      </c>
      <c r="AC53" s="71" t="n">
        <v>0</v>
      </c>
      <c r="AD53" s="72" t="n">
        <f aca="false">AC53/AC54</f>
        <v>0</v>
      </c>
      <c r="AE53" s="71" t="n">
        <v>0</v>
      </c>
      <c r="AF53" s="72" t="n">
        <f aca="false">AE53/AE54</f>
        <v>0</v>
      </c>
      <c r="AG53" s="71" t="n">
        <v>0</v>
      </c>
      <c r="AH53" s="72" t="n">
        <f aca="false">AG53/AG54</f>
        <v>0</v>
      </c>
      <c r="AI53" s="71" t="n">
        <v>0</v>
      </c>
      <c r="AJ53" s="72" t="n">
        <f aca="false">AI53/AI54</f>
        <v>0</v>
      </c>
      <c r="AK53" s="71" t="n">
        <v>0</v>
      </c>
      <c r="AL53" s="72" t="n">
        <f aca="false">AK53/AK54</f>
        <v>0</v>
      </c>
      <c r="AM53" s="71" t="n">
        <v>0</v>
      </c>
      <c r="AN53" s="72" t="n">
        <f aca="false">AM53/AM54</f>
        <v>0</v>
      </c>
      <c r="AO53" s="71" t="n">
        <v>0</v>
      </c>
      <c r="AP53" s="72" t="n">
        <f aca="false">AO53/AO54</f>
        <v>0</v>
      </c>
      <c r="AQ53" s="71" t="n">
        <v>0</v>
      </c>
      <c r="AR53" s="72" t="n">
        <f aca="false">AQ53/AQ54</f>
        <v>0</v>
      </c>
      <c r="AS53" s="71" t="n">
        <v>0</v>
      </c>
      <c r="AT53" s="72" t="n">
        <f aca="false">AS53/AS54</f>
        <v>0</v>
      </c>
      <c r="AU53" s="71" t="n">
        <v>0</v>
      </c>
      <c r="AV53" s="72" t="n">
        <f aca="false">AU53/AU54</f>
        <v>0</v>
      </c>
      <c r="AW53" s="71" t="n">
        <v>0</v>
      </c>
      <c r="AX53" s="72" t="n">
        <f aca="false">AW53/AW54</f>
        <v>0</v>
      </c>
      <c r="AY53" s="71" t="n">
        <v>0</v>
      </c>
      <c r="AZ53" s="72" t="n">
        <f aca="false">AY53/AY54</f>
        <v>0</v>
      </c>
      <c r="BA53" s="71" t="n">
        <v>0</v>
      </c>
      <c r="BB53" s="72" t="n">
        <f aca="false">BA53/BA54</f>
        <v>0</v>
      </c>
      <c r="BC53" s="71" t="n">
        <v>6</v>
      </c>
      <c r="BD53" s="72" t="n">
        <f aca="false">BC53/BC54</f>
        <v>0.07228915663</v>
      </c>
      <c r="BE53" s="71" t="n">
        <v>6</v>
      </c>
      <c r="BF53" s="72" t="n">
        <f aca="false">BE53/BE54</f>
        <v>0.07228915663</v>
      </c>
      <c r="BG53" s="71" t="n">
        <v>0</v>
      </c>
      <c r="BH53" s="73" t="n">
        <f aca="false">BG53/BG54</f>
        <v>0</v>
      </c>
      <c r="BI53" s="82"/>
      <c r="BJ53" s="82"/>
    </row>
    <row r="54" customFormat="false" ht="15.75" hidden="false" customHeight="false" outlineLevel="0" collapsed="false">
      <c r="A54" s="68" t="s">
        <v>9422</v>
      </c>
      <c r="B54" s="74" t="n">
        <f aca="false">COUNTIFS(Seeds!Y:Y,"=Estadística y probabilidad")-COUNTIFS(Seeds!Y:Y,"=Estadística y probabilidad",Seeds!D:D,"=No hacer")</f>
        <v>83</v>
      </c>
      <c r="C54" s="75" t="n">
        <f aca="false">SUM(C46:C52)/7</f>
        <v>1</v>
      </c>
      <c r="D54" s="76"/>
      <c r="E54" s="71" t="n">
        <v>103</v>
      </c>
      <c r="F54" s="85" t="n">
        <f aca="false">SUM(F46:F52)/7</f>
        <v>0.009708737864</v>
      </c>
      <c r="G54" s="71" t="n">
        <v>103</v>
      </c>
      <c r="H54" s="85" t="n">
        <f aca="false">SUM(H46:H52)/7</f>
        <v>0.02912621359</v>
      </c>
      <c r="I54" s="71" t="n">
        <v>103</v>
      </c>
      <c r="J54" s="85" t="n">
        <f aca="false">SUM(J46:J52)/7</f>
        <v>0.03328710125</v>
      </c>
      <c r="K54" s="71" t="n">
        <v>103</v>
      </c>
      <c r="L54" s="85" t="n">
        <f aca="false">SUM(L46:L52)/7</f>
        <v>0.03328710125</v>
      </c>
      <c r="M54" s="71" t="n">
        <v>103</v>
      </c>
      <c r="N54" s="85" t="n">
        <f aca="false">SUM(N46:N52)/7</f>
        <v>0.03328710125</v>
      </c>
      <c r="O54" s="71" t="n">
        <v>103</v>
      </c>
      <c r="P54" s="85" t="n">
        <f aca="false">SUM(P46:P52)/7</f>
        <v>0.03328710125</v>
      </c>
      <c r="Q54" s="71" t="n">
        <v>103</v>
      </c>
      <c r="R54" s="85" t="n">
        <f aca="false">SUM(R46:R52)/7</f>
        <v>0.06241331484</v>
      </c>
      <c r="S54" s="71" t="n">
        <v>103</v>
      </c>
      <c r="T54" s="85" t="n">
        <f aca="false">SUM(T46:T52)/7</f>
        <v>0.07350901526</v>
      </c>
      <c r="U54" s="71" t="n">
        <v>103</v>
      </c>
      <c r="V54" s="85" t="n">
        <f aca="false">SUM(V46:V52)/7</f>
        <v>0.07905686546</v>
      </c>
      <c r="W54" s="71" t="n">
        <v>46</v>
      </c>
      <c r="X54" s="85" t="n">
        <f aca="false">SUM(X46:X52)/7</f>
        <v>0.2204968944</v>
      </c>
      <c r="Y54" s="71" t="n">
        <f aca="false">B54</f>
        <v>83</v>
      </c>
      <c r="Z54" s="85" t="n">
        <f aca="false">SUM(Z46:Z52)/7</f>
        <v>0.1342512909</v>
      </c>
      <c r="AA54" s="71" t="n">
        <f aca="false">B54</f>
        <v>83</v>
      </c>
      <c r="AB54" s="85" t="n">
        <f aca="false">SUM(AB46:AB52)/7</f>
        <v>0.1686746988</v>
      </c>
      <c r="AC54" s="71" t="n">
        <f aca="false">B54</f>
        <v>83</v>
      </c>
      <c r="AD54" s="85" t="n">
        <f aca="false">SUM(AD46:AD52)/7</f>
        <v>0.1755593804</v>
      </c>
      <c r="AE54" s="71" t="n">
        <f aca="false">B54</f>
        <v>83</v>
      </c>
      <c r="AF54" s="85" t="n">
        <f aca="false">SUM(AF46:AF52)/7</f>
        <v>0.1893287435</v>
      </c>
      <c r="AG54" s="71" t="n">
        <f aca="false">B54</f>
        <v>83</v>
      </c>
      <c r="AH54" s="85" t="n">
        <f aca="false">SUM(AH46:AH52)/7</f>
        <v>0.1893287435</v>
      </c>
      <c r="AI54" s="71" t="n">
        <f aca="false">B54</f>
        <v>83</v>
      </c>
      <c r="AJ54" s="85" t="n">
        <f aca="false">SUM(AJ46:AJ52)/7</f>
        <v>0.2185886403</v>
      </c>
      <c r="AK54" s="71" t="n">
        <f aca="false">B54</f>
        <v>83</v>
      </c>
      <c r="AL54" s="85" t="n">
        <f aca="false">SUM(AL46:AL52)/7</f>
        <v>0.2771084337</v>
      </c>
      <c r="AM54" s="71" t="n">
        <f aca="false">B54</f>
        <v>83</v>
      </c>
      <c r="AN54" s="85" t="n">
        <f aca="false">SUM(AN46:AN52)/7</f>
        <v>0.2805507745</v>
      </c>
      <c r="AO54" s="71" t="n">
        <f aca="false">B54</f>
        <v>83</v>
      </c>
      <c r="AP54" s="85" t="n">
        <f aca="false">SUM(AP46:AP52)/7</f>
        <v>0.2805507745</v>
      </c>
      <c r="AQ54" s="71" t="n">
        <f aca="false">B54</f>
        <v>83</v>
      </c>
      <c r="AR54" s="85" t="n">
        <f aca="false">SUM(AR46:AR52)/7</f>
        <v>0.5318416523</v>
      </c>
      <c r="AS54" s="71" t="n">
        <f aca="false">B54</f>
        <v>83</v>
      </c>
      <c r="AT54" s="84" t="n">
        <f aca="false">SUM(AT46:AT52)/7</f>
        <v>0.6024096386</v>
      </c>
      <c r="AU54" s="71" t="n">
        <f aca="false">B54</f>
        <v>83</v>
      </c>
      <c r="AV54" s="84" t="n">
        <f aca="false">SUM(AV46:AV52)/7</f>
        <v>0.6024096386</v>
      </c>
      <c r="AW54" s="71" t="n">
        <f aca="false">B54</f>
        <v>83</v>
      </c>
      <c r="AX54" s="84" t="n">
        <f aca="false">SUM(AX46:AX52)/7</f>
        <v>0.6024096386</v>
      </c>
      <c r="AY54" s="71" t="n">
        <f aca="false">B54</f>
        <v>83</v>
      </c>
      <c r="AZ54" s="84" t="n">
        <f aca="false">SUM(AZ46:AZ52)/7</f>
        <v>0.6075731497</v>
      </c>
      <c r="BA54" s="71" t="n">
        <f aca="false">B54</f>
        <v>83</v>
      </c>
      <c r="BB54" s="84" t="n">
        <f aca="false">SUM(BB46:BB52)/7</f>
        <v>0.6144578313</v>
      </c>
      <c r="BC54" s="71" t="n">
        <f aca="false">B54</f>
        <v>83</v>
      </c>
      <c r="BD54" s="84" t="n">
        <f aca="false">SUM(BD46:BD52)/7</f>
        <v>0.8502581756</v>
      </c>
      <c r="BE54" s="71" t="n">
        <f aca="false">B54</f>
        <v>83</v>
      </c>
      <c r="BF54" s="72"/>
      <c r="BG54" s="71" t="n">
        <f aca="false">B54</f>
        <v>83</v>
      </c>
      <c r="BH54" s="73"/>
      <c r="BI54" s="82"/>
      <c r="BJ54" s="82"/>
    </row>
  </sheetData>
  <mergeCells count="149">
    <mergeCell ref="A1:C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Q1:AR1"/>
    <mergeCell ref="AS1:AT1"/>
    <mergeCell ref="AU1:AV1"/>
    <mergeCell ref="AW1:AX1"/>
    <mergeCell ref="AY1:AZ1"/>
    <mergeCell ref="BA1:BB1"/>
    <mergeCell ref="BC1:BD1"/>
    <mergeCell ref="BE1:BF1"/>
    <mergeCell ref="BG1:BH1"/>
    <mergeCell ref="BI1:BJ1"/>
    <mergeCell ref="A12:C12"/>
    <mergeCell ref="E12:F12"/>
    <mergeCell ref="G12:H12"/>
    <mergeCell ref="I12:J12"/>
    <mergeCell ref="K12:L12"/>
    <mergeCell ref="M12:N12"/>
    <mergeCell ref="O12:P12"/>
    <mergeCell ref="Q12:R12"/>
    <mergeCell ref="S12:T12"/>
    <mergeCell ref="U12:V12"/>
    <mergeCell ref="W12:X12"/>
    <mergeCell ref="Y12:Z12"/>
    <mergeCell ref="AA12:AB12"/>
    <mergeCell ref="AC12:AD12"/>
    <mergeCell ref="AE12:AF12"/>
    <mergeCell ref="AG12:AH12"/>
    <mergeCell ref="AI12:AJ12"/>
    <mergeCell ref="AK12:AL12"/>
    <mergeCell ref="AM12:AN12"/>
    <mergeCell ref="AO12:AP12"/>
    <mergeCell ref="AQ12:AR12"/>
    <mergeCell ref="AS12:AT12"/>
    <mergeCell ref="AU12:AV12"/>
    <mergeCell ref="AW12:AX12"/>
    <mergeCell ref="AY12:AZ12"/>
    <mergeCell ref="BA12:BB12"/>
    <mergeCell ref="BC12:BD12"/>
    <mergeCell ref="BE12:BF12"/>
    <mergeCell ref="BG12:BH12"/>
    <mergeCell ref="BI12:BJ12"/>
    <mergeCell ref="A23:C23"/>
    <mergeCell ref="E23:F23"/>
    <mergeCell ref="G23:H23"/>
    <mergeCell ref="I23:J23"/>
    <mergeCell ref="K23:L23"/>
    <mergeCell ref="M23:N23"/>
    <mergeCell ref="O23:P23"/>
    <mergeCell ref="Q23:R23"/>
    <mergeCell ref="S23:T23"/>
    <mergeCell ref="U23:V23"/>
    <mergeCell ref="W23:X23"/>
    <mergeCell ref="Y23:Z23"/>
    <mergeCell ref="AA23:AB23"/>
    <mergeCell ref="AC23:AD23"/>
    <mergeCell ref="AE23:AF23"/>
    <mergeCell ref="AG23:AH23"/>
    <mergeCell ref="AI23:AJ23"/>
    <mergeCell ref="AK23:AL23"/>
    <mergeCell ref="AM23:AN23"/>
    <mergeCell ref="AO23:AP23"/>
    <mergeCell ref="AQ23:AR23"/>
    <mergeCell ref="AS23:AT23"/>
    <mergeCell ref="AU23:AV23"/>
    <mergeCell ref="AW23:AX23"/>
    <mergeCell ref="AY23:AZ23"/>
    <mergeCell ref="BA23:BB23"/>
    <mergeCell ref="BC23:BD23"/>
    <mergeCell ref="BE23:BF23"/>
    <mergeCell ref="BG23:BH23"/>
    <mergeCell ref="BI23:BJ23"/>
    <mergeCell ref="A34:C34"/>
    <mergeCell ref="E34:F34"/>
    <mergeCell ref="G34:H34"/>
    <mergeCell ref="I34:J34"/>
    <mergeCell ref="K34:L34"/>
    <mergeCell ref="M34:N34"/>
    <mergeCell ref="O34:P34"/>
    <mergeCell ref="Q34:R34"/>
    <mergeCell ref="S34:T34"/>
    <mergeCell ref="U34:V34"/>
    <mergeCell ref="W34:X34"/>
    <mergeCell ref="Y34:Z34"/>
    <mergeCell ref="AA34:AB34"/>
    <mergeCell ref="AC34:AD34"/>
    <mergeCell ref="AE34:AF34"/>
    <mergeCell ref="AG34:AH34"/>
    <mergeCell ref="AI34:AJ34"/>
    <mergeCell ref="AK34:AL34"/>
    <mergeCell ref="AM34:AN34"/>
    <mergeCell ref="AO34:AP34"/>
    <mergeCell ref="AQ34:AR34"/>
    <mergeCell ref="AS34:AT34"/>
    <mergeCell ref="AU34:AV34"/>
    <mergeCell ref="AW34:AX34"/>
    <mergeCell ref="AY34:AZ34"/>
    <mergeCell ref="BA34:BB34"/>
    <mergeCell ref="BC34:BD34"/>
    <mergeCell ref="BE34:BF34"/>
    <mergeCell ref="BG34:BH34"/>
    <mergeCell ref="BI34:BJ34"/>
    <mergeCell ref="A45:C45"/>
    <mergeCell ref="E45:F45"/>
    <mergeCell ref="G45:H45"/>
    <mergeCell ref="I45:J45"/>
    <mergeCell ref="K45:L45"/>
    <mergeCell ref="M45:N45"/>
    <mergeCell ref="O45:P45"/>
    <mergeCell ref="Q45:R45"/>
    <mergeCell ref="S45:T45"/>
    <mergeCell ref="U45:V45"/>
    <mergeCell ref="W45:X45"/>
    <mergeCell ref="Y45:Z45"/>
    <mergeCell ref="AA45:AB45"/>
    <mergeCell ref="AC45:AD45"/>
    <mergeCell ref="AE45:AF45"/>
    <mergeCell ref="AG45:AH45"/>
    <mergeCell ref="AI45:AJ45"/>
    <mergeCell ref="AK45:AL45"/>
    <mergeCell ref="AM45:AN45"/>
    <mergeCell ref="AO45:AP45"/>
    <mergeCell ref="AQ45:AR45"/>
    <mergeCell ref="AS45:AT45"/>
    <mergeCell ref="AU45:AV45"/>
    <mergeCell ref="AW45:AX45"/>
    <mergeCell ref="AY45:AZ45"/>
    <mergeCell ref="BA45:BB45"/>
    <mergeCell ref="BC45:BD45"/>
    <mergeCell ref="BE45:BF45"/>
    <mergeCell ref="BG45:BH45"/>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7.63"/>
    <col collapsed="false" customWidth="true" hidden="false" outlineLevel="0" max="2" min="2" style="0" width="18.38"/>
    <col collapsed="false" customWidth="true" hidden="false" outlineLevel="0" max="3" min="3" style="0" width="63.88"/>
  </cols>
  <sheetData>
    <row r="1" customFormat="false" ht="15.75" hidden="false" customHeight="false" outlineLevel="0" collapsed="false">
      <c r="A1" s="86" t="s">
        <v>9424</v>
      </c>
      <c r="B1" s="86"/>
      <c r="C1" s="86"/>
    </row>
    <row r="2" customFormat="false" ht="15.75" hidden="false" customHeight="false" outlineLevel="0" collapsed="false">
      <c r="A2" s="86" t="s">
        <v>3</v>
      </c>
      <c r="B2" s="87" t="s">
        <v>9425</v>
      </c>
      <c r="C2" s="86" t="s">
        <v>9426</v>
      </c>
    </row>
    <row r="3" customFormat="false" ht="15.75" hidden="false" customHeight="false" outlineLevel="0" collapsed="false">
      <c r="A3" s="88"/>
      <c r="B3" s="89"/>
      <c r="C3" s="90" t="s">
        <v>9427</v>
      </c>
    </row>
    <row r="4" customFormat="false" ht="15.75" hidden="false" customHeight="false" outlineLevel="0" collapsed="false">
      <c r="A4" s="91" t="s">
        <v>9415</v>
      </c>
      <c r="B4" s="92"/>
      <c r="C4" s="93" t="s">
        <v>9428</v>
      </c>
    </row>
    <row r="5" customFormat="false" ht="15.75" hidden="false" customHeight="false" outlineLevel="0" collapsed="false">
      <c r="A5" s="94" t="s">
        <v>9416</v>
      </c>
      <c r="B5" s="95"/>
      <c r="C5" s="96" t="s">
        <v>9429</v>
      </c>
    </row>
    <row r="6" customFormat="false" ht="15.75" hidden="false" customHeight="false" outlineLevel="0" collapsed="false">
      <c r="A6" s="97" t="s">
        <v>9417</v>
      </c>
      <c r="B6" s="98" t="s">
        <v>9430</v>
      </c>
      <c r="C6" s="99" t="s">
        <v>9431</v>
      </c>
    </row>
    <row r="7" customFormat="false" ht="15.75" hidden="false" customHeight="false" outlineLevel="0" collapsed="false">
      <c r="A7" s="100" t="s">
        <v>9419</v>
      </c>
      <c r="B7" s="101"/>
      <c r="C7" s="102" t="s">
        <v>9432</v>
      </c>
    </row>
    <row r="8" customFormat="false" ht="15.75" hidden="false" customHeight="false" outlineLevel="0" collapsed="false">
      <c r="A8" s="103" t="s">
        <v>9420</v>
      </c>
      <c r="B8" s="104"/>
      <c r="C8" s="105" t="s">
        <v>9433</v>
      </c>
    </row>
    <row r="9" customFormat="false" ht="15.75" hidden="false" customHeight="false" outlineLevel="0" collapsed="false">
      <c r="A9" s="106" t="s">
        <v>35</v>
      </c>
      <c r="B9" s="107" t="s">
        <v>9434</v>
      </c>
      <c r="C9" s="108" t="s">
        <v>9435</v>
      </c>
    </row>
    <row r="10" customFormat="false" ht="15.75" hidden="false" customHeight="false" outlineLevel="0" collapsed="false">
      <c r="A10" s="109" t="s">
        <v>9423</v>
      </c>
      <c r="B10" s="110"/>
      <c r="C10" s="111" t="s">
        <v>9436</v>
      </c>
    </row>
    <row r="12" customFormat="false" ht="15.75" hidden="false" customHeight="false" outlineLevel="0" collapsed="false">
      <c r="A12" s="86" t="s">
        <v>9437</v>
      </c>
      <c r="B12" s="86"/>
      <c r="C12" s="86"/>
    </row>
    <row r="13" customFormat="false" ht="15.75" hidden="false" customHeight="false" outlineLevel="0" collapsed="false">
      <c r="A13" s="86" t="s">
        <v>3</v>
      </c>
      <c r="B13" s="87" t="s">
        <v>9425</v>
      </c>
      <c r="C13" s="86" t="s">
        <v>9426</v>
      </c>
    </row>
    <row r="14" customFormat="false" ht="15.75" hidden="false" customHeight="false" outlineLevel="0" collapsed="false">
      <c r="A14" s="112"/>
      <c r="B14" s="113"/>
      <c r="C14" s="114" t="s">
        <v>9438</v>
      </c>
    </row>
    <row r="15" customFormat="false" ht="15.75" hidden="false" customHeight="false" outlineLevel="0" collapsed="false">
      <c r="A15" s="115" t="s">
        <v>9439</v>
      </c>
      <c r="B15" s="115" t="s">
        <v>9440</v>
      </c>
      <c r="C15" s="116" t="s">
        <v>9441</v>
      </c>
    </row>
    <row r="16" customFormat="false" ht="15.75" hidden="false" customHeight="false" outlineLevel="0" collapsed="false">
      <c r="A16" s="117" t="s">
        <v>9442</v>
      </c>
      <c r="B16" s="101" t="s">
        <v>9443</v>
      </c>
      <c r="C16" s="118" t="s">
        <v>9444</v>
      </c>
    </row>
    <row r="17" customFormat="false" ht="15.75" hidden="false" customHeight="false" outlineLevel="0" collapsed="false">
      <c r="A17" s="119" t="s">
        <v>9445</v>
      </c>
      <c r="B17" s="119" t="s">
        <v>9440</v>
      </c>
      <c r="C17" s="120" t="s">
        <v>9446</v>
      </c>
    </row>
    <row r="18" customFormat="false" ht="15.75" hidden="false" customHeight="false" outlineLevel="0" collapsed="false">
      <c r="A18" s="121" t="s">
        <v>7490</v>
      </c>
      <c r="B18" s="121" t="s">
        <v>9440</v>
      </c>
      <c r="C18" s="122" t="s">
        <v>9447</v>
      </c>
    </row>
    <row r="19" customFormat="false" ht="15.75" hidden="false" customHeight="false" outlineLevel="0" collapsed="false">
      <c r="A19" s="123"/>
      <c r="B19" s="124"/>
      <c r="C19" s="125"/>
    </row>
    <row r="20" customFormat="false" ht="15.75" hidden="false" customHeight="false" outlineLevel="0" collapsed="false">
      <c r="A20" s="126"/>
      <c r="B20" s="127"/>
      <c r="C20" s="128"/>
    </row>
    <row r="21" customFormat="false" ht="15.75" hidden="false" customHeight="false" outlineLevel="0" collapsed="false">
      <c r="A21" s="129"/>
      <c r="B21" s="130"/>
      <c r="C21" s="131"/>
    </row>
  </sheetData>
  <mergeCells count="2">
    <mergeCell ref="A1:C1"/>
    <mergeCell ref="A12:C12"/>
  </mergeCells>
  <conditionalFormatting sqref="A15:A18 B15:C16">
    <cfRule type="cellIs" priority="2" operator="equal" aboveAverage="0" equalAverage="0" bottom="0" percent="0" rank="0" text="" dxfId="32">
      <formula>"Pendiente de dibujar"</formula>
    </cfRule>
  </conditionalFormatting>
  <conditionalFormatting sqref="A15:A18 B15:C16">
    <cfRule type="cellIs" priority="3" operator="equal" aboveAverage="0" equalAverage="0" bottom="0" percent="0" rank="0" text="" dxfId="33">
      <formula>"OK"</formula>
    </cfRule>
  </conditionalFormatting>
  <conditionalFormatting sqref="A15:A18 B15:C16">
    <cfRule type="cellIs" priority="4" operator="equal" aboveAverage="0" equalAverage="0" bottom="0" percent="0" rank="0" text="" dxfId="34">
      <formula>"Pendiente de revisar"</formula>
    </cfRule>
  </conditionalFormatting>
  <conditionalFormatting sqref="A15:A18 B15:C16">
    <cfRule type="cellIs" priority="5" operator="equal" aboveAverage="0" equalAverage="0" bottom="0" percent="0" rank="0" text="" dxfId="35">
      <formula>"Pendiente de corrección"</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6.88"/>
    <col collapsed="false" customWidth="true" hidden="false" outlineLevel="0" max="2" min="2" style="0" width="24.38"/>
  </cols>
  <sheetData>
    <row r="1" customFormat="false" ht="15.75" hidden="false" customHeight="false" outlineLevel="0" collapsed="false">
      <c r="A1" s="132"/>
      <c r="B1" s="133"/>
      <c r="C1" s="134" t="s">
        <v>34</v>
      </c>
      <c r="D1" s="134" t="s">
        <v>48</v>
      </c>
      <c r="E1" s="134" t="s">
        <v>58</v>
      </c>
      <c r="F1" s="134" t="s">
        <v>9422</v>
      </c>
    </row>
    <row r="2" customFormat="false" ht="15.75" hidden="false" customHeight="false" outlineLevel="0" collapsed="false">
      <c r="A2" s="135" t="s">
        <v>9448</v>
      </c>
      <c r="B2" s="136" t="s">
        <v>9449</v>
      </c>
      <c r="C2" s="137" t="n">
        <f aca="false">COUNTIFS(Seeds!C:C,"=Identificar",Seeds!Z:Z,"*ct-chart*",Seeds!Z:Z,"*bar*")</f>
        <v>1</v>
      </c>
      <c r="D2" s="137" t="n">
        <f aca="false">COUNTIFS(Seeds!C:C,"=Evocar",Seeds!Z:Z,"=*ct-chart*",Seeds!Z:Z,"*bar*")</f>
        <v>5</v>
      </c>
      <c r="E2" s="137" t="n">
        <f aca="false">COUNTIFS(Seeds!C:C,"=Aplicar",Seeds!Z:Z,"=*ct-chart*",Seeds!Z:Z,"*bar*")</f>
        <v>0</v>
      </c>
      <c r="F2" s="137" t="n">
        <f aca="false">SUM(C2:E2)</f>
        <v>6</v>
      </c>
    </row>
    <row r="3" customFormat="false" ht="15.75" hidden="false" customHeight="false" outlineLevel="0" collapsed="false">
      <c r="A3" s="135" t="s">
        <v>9450</v>
      </c>
      <c r="B3" s="136" t="s">
        <v>9451</v>
      </c>
      <c r="C3" s="137" t="n">
        <f aca="false">COUNTIFS(Seeds!C:C,"=Identificar",Seeds!Z:Z,"*ct-chart*",Seeds!Z:Z,"*line*")</f>
        <v>3</v>
      </c>
      <c r="D3" s="137" t="n">
        <f aca="false">COUNTIFS(Seeds!C:C,"=Evocar",Seeds!Z:Z,"=*ct-chart*",Seeds!Z:Z,"*line*")</f>
        <v>5</v>
      </c>
      <c r="E3" s="137" t="n">
        <f aca="false">COUNTIFS(Seeds!C:C,"=Aplicar",Seeds!Z:Z,"=*ct-chart*",Seeds!Z:Z,"*line*")</f>
        <v>0</v>
      </c>
      <c r="F3" s="137" t="n">
        <f aca="false">SUM(C3:E3)</f>
        <v>8</v>
      </c>
    </row>
    <row r="4" customFormat="false" ht="15.75" hidden="false" customHeight="false" outlineLevel="0" collapsed="false">
      <c r="A4" s="135" t="s">
        <v>9452</v>
      </c>
      <c r="B4" s="136" t="s">
        <v>9453</v>
      </c>
      <c r="C4" s="137" t="n">
        <f aca="false">COUNTIFS(Seeds!C:C,"=Identificar",Seeds!Z:Z,"*ct-chart*",Seeds!Z:Z,"*pie*")</f>
        <v>1</v>
      </c>
      <c r="D4" s="137" t="n">
        <f aca="false">COUNTIFS(Seeds!C:C,"=Evocar",Seeds!Z:Z,"=*ct-chart*",Seeds!Z:Z,"*pie*")</f>
        <v>5</v>
      </c>
      <c r="E4" s="137" t="n">
        <f aca="false">COUNTIFS(Seeds!C:C,"=Aplicar",Seeds!Z:Z,"=*ct-chart*",Seeds!Z:Z,"*pie*")</f>
        <v>0</v>
      </c>
      <c r="F4" s="137" t="n">
        <f aca="false">SUM(C4:E4)</f>
        <v>6</v>
      </c>
    </row>
    <row r="5" customFormat="false" ht="15.75" hidden="false" customHeight="false" outlineLevel="0" collapsed="false">
      <c r="A5" s="135" t="s">
        <v>9454</v>
      </c>
      <c r="B5" s="136" t="s">
        <v>9455</v>
      </c>
      <c r="C5" s="137" t="n">
        <f aca="false">COUNTIFS(Seeds!C:C,"=Identificar",Seeds!Z:Z,"*Choice matrix – inline*")</f>
        <v>30</v>
      </c>
      <c r="D5" s="137" t="n">
        <f aca="false">COUNTIFS(Seeds!C:C,"=Evocar",Seeds!Z:Z,"=*Choice matrix – inline*")</f>
        <v>3</v>
      </c>
      <c r="E5" s="137" t="n">
        <f aca="false">COUNTIFS(Seeds!C:C,"=Aplicar",Seeds!Z:Z,"=*Choice matrix – inline*")</f>
        <v>1</v>
      </c>
      <c r="F5" s="137" t="n">
        <f aca="false">SUM(C5:E5)</f>
        <v>34</v>
      </c>
    </row>
    <row r="6" customFormat="false" ht="15.75" hidden="false" customHeight="false" outlineLevel="0" collapsed="false">
      <c r="A6" s="135" t="s">
        <v>9456</v>
      </c>
      <c r="B6" s="136" t="s">
        <v>2859</v>
      </c>
      <c r="C6" s="137" t="n">
        <f aca="false">COUNTIFS(Seeds!C:C,"=Identificar",Seeds!Z:Z,"*clock*")</f>
        <v>0</v>
      </c>
      <c r="D6" s="137" t="n">
        <f aca="false">COUNTIFS(Seeds!C:C,"=Evocar",Seeds!Z:Z,"=*clock*")</f>
        <v>2</v>
      </c>
      <c r="E6" s="137" t="n">
        <f aca="false">COUNTIFS(Seeds!C:C,"=Aplicar",Seeds!Z:Z,"=*clock*")</f>
        <v>0</v>
      </c>
      <c r="F6" s="137" t="n">
        <f aca="false">SUM(C6:E6)</f>
        <v>2</v>
      </c>
    </row>
    <row r="7" customFormat="false" ht="15.75" hidden="false" customHeight="false" outlineLevel="0" collapsed="false">
      <c r="A7" s="135" t="s">
        <v>9457</v>
      </c>
      <c r="B7" s="136" t="s">
        <v>239</v>
      </c>
      <c r="C7" s="137" t="n">
        <f aca="false">COUNTIFS(Seeds!C:C,"=Identificar",Seeds!Z:Z,"*Cloze with drag &amp; drop*",Seeds!Z:Z,"*calculateoperation*")</f>
        <v>41</v>
      </c>
      <c r="D7" s="137" t="n">
        <f aca="false">COUNTIFS(Seeds!C:C,"=Evocar",Seeds!Z:Z,"=*Cloze with drag &amp; drop*",Seeds!Z:Z,"*calculateoperation*")</f>
        <v>11</v>
      </c>
      <c r="E7" s="137" t="n">
        <f aca="false">COUNTIFS(Seeds!C:C,"=Aplicar",Seeds!Z:Z,"=*Cloze with drag &amp; drop*",Seeds!Z:Z,"*calculateoperation*")</f>
        <v>13</v>
      </c>
      <c r="F7" s="137" t="n">
        <f aca="false">SUM(C7:E7)</f>
        <v>65</v>
      </c>
    </row>
    <row r="8" customFormat="false" ht="15.75" hidden="false" customHeight="false" outlineLevel="0" collapsed="false">
      <c r="A8" s="135" t="s">
        <v>9458</v>
      </c>
      <c r="B8" s="136" t="s">
        <v>9459</v>
      </c>
      <c r="C8" s="137" t="n">
        <f aca="false">COUNTIFS(Seeds!C:C,"=Identificar",Seeds!Z:Z,"*Cloze with drop down*")</f>
        <v>28</v>
      </c>
      <c r="D8" s="137" t="n">
        <f aca="false">COUNTIFS(Seeds!C:C,"=Evocar",Seeds!Z:Z,"=*Cloze with drop down*")</f>
        <v>0</v>
      </c>
      <c r="E8" s="137" t="n">
        <f aca="false">COUNTIFS(Seeds!C:C,"=Aplicar",Seeds!Z:Z,"=*Cloze with drop down*")</f>
        <v>10</v>
      </c>
      <c r="F8" s="137" t="n">
        <f aca="false">SUM(C8:E8)</f>
        <v>38</v>
      </c>
    </row>
    <row r="9" customFormat="false" ht="15.75" hidden="false" customHeight="false" outlineLevel="0" collapsed="false">
      <c r="A9" s="135" t="s">
        <v>592</v>
      </c>
      <c r="B9" s="136" t="s">
        <v>592</v>
      </c>
      <c r="C9" s="137" t="n">
        <f aca="false">COUNTIFS(Seeds!C:C,"=Identificar",Seeds!Z:Z,"*Cloze with text*")</f>
        <v>0</v>
      </c>
      <c r="D9" s="137" t="n">
        <f aca="false">COUNTIFS(Seeds!C:C,"=Evocar",Seeds!Z:Z,"=*Cloze with text*")</f>
        <v>76</v>
      </c>
      <c r="E9" s="137" t="n">
        <f aca="false">COUNTIFS(Seeds!C:C,"=Aplicar",Seeds!Z:Z,"=*Cloze with text*")</f>
        <v>38</v>
      </c>
      <c r="F9" s="137" t="n">
        <f aca="false">SUM(C9:E9)</f>
        <v>114</v>
      </c>
    </row>
    <row r="10" customFormat="false" ht="15.75" hidden="false" customHeight="false" outlineLevel="0" collapsed="false">
      <c r="A10" s="135" t="s">
        <v>9460</v>
      </c>
      <c r="B10" s="136" t="s">
        <v>9461</v>
      </c>
      <c r="C10" s="137" t="n">
        <f aca="false">COUNTIFS(Seeds!C:C,"=Identificar",Seeds!Z:Z,"*counting*")</f>
        <v>0</v>
      </c>
      <c r="D10" s="137" t="n">
        <f aca="false">COUNTIFS(Seeds!C:C,"=Evocar",Seeds!Z:Z,"=*counting*")</f>
        <v>0</v>
      </c>
      <c r="E10" s="137" t="n">
        <f aca="false">COUNTIFS(Seeds!C:C,"=Aplicar",Seeds!Z:Z,"=*counting*")</f>
        <v>0</v>
      </c>
      <c r="F10" s="137" t="n">
        <f aca="false">SUM(C10:E10)</f>
        <v>0</v>
      </c>
    </row>
    <row r="11" customFormat="false" ht="15.75" hidden="false" customHeight="false" outlineLevel="0" collapsed="false">
      <c r="A11" s="135" t="s">
        <v>9462</v>
      </c>
      <c r="B11" s="136" t="s">
        <v>9463</v>
      </c>
      <c r="C11" s="137" t="n">
        <f aca="false">COUNTIFS(Seeds!C:C,"=Identificar",Seeds!Z:Z,"*equivLiteral*")</f>
        <v>22</v>
      </c>
      <c r="D11" s="137" t="n">
        <f aca="false">COUNTIFS(Seeds!C:C,"=Evocar",Seeds!Z:Z,"=*equivLiteral*")</f>
        <v>241</v>
      </c>
      <c r="E11" s="137" t="n">
        <f aca="false">COUNTIFS(Seeds!C:C,"=Aplicar",Seeds!Z:Z,"=*equivLiteral*")</f>
        <v>529</v>
      </c>
      <c r="F11" s="137" t="n">
        <f aca="false">SUM(C11:E11)</f>
        <v>792</v>
      </c>
    </row>
    <row r="12" customFormat="false" ht="15.75" hidden="false" customHeight="false" outlineLevel="0" collapsed="false">
      <c r="A12" s="135" t="s">
        <v>9464</v>
      </c>
      <c r="B12" s="136" t="s">
        <v>9465</v>
      </c>
      <c r="C12" s="137" t="n">
        <f aca="false">COUNTIFS(Seeds!C:C,"=Identificar",Seeds!Z:Z,"*equivSymbolic*")</f>
        <v>0</v>
      </c>
      <c r="D12" s="137" t="n">
        <f aca="false">COUNTIFS(Seeds!C:C,"=Evocar",Seeds!Z:Z,"=*equivSymbolic*")</f>
        <v>1</v>
      </c>
      <c r="E12" s="137" t="n">
        <f aca="false">COUNTIFS(Seeds!C:C,"=Aplicar",Seeds!Z:Z,"=*equivSymbolic*")</f>
        <v>7</v>
      </c>
      <c r="F12" s="137" t="n">
        <f aca="false">SUM(C12:E12)</f>
        <v>8</v>
      </c>
    </row>
    <row r="13" customFormat="false" ht="15.75" hidden="false" customHeight="false" outlineLevel="0" collapsed="false">
      <c r="A13" s="135" t="s">
        <v>9466</v>
      </c>
      <c r="B13" s="136" t="s">
        <v>7439</v>
      </c>
      <c r="C13" s="137" t="n">
        <f aca="false">COUNTIFS(Seeds!C:C,"=Identificar",Seeds!Z:Z,"*labelImage*")</f>
        <v>6</v>
      </c>
      <c r="D13" s="137" t="n">
        <f aca="false">COUNTIFS(Seeds!C:C,"=Evocar",Seeds!Z:Z,"=*labelImage*")</f>
        <v>5</v>
      </c>
      <c r="E13" s="137" t="n">
        <f aca="false">COUNTIFS(Seeds!C:C,"=Aplicar",Seeds!Z:Z,"=*labelImage*")</f>
        <v>0</v>
      </c>
      <c r="F13" s="137" t="n">
        <f aca="false">SUM(C13:E13)</f>
        <v>11</v>
      </c>
    </row>
    <row r="14" customFormat="false" ht="15.75" hidden="false" customHeight="false" outlineLevel="0" collapsed="false">
      <c r="A14" s="135" t="s">
        <v>9467</v>
      </c>
      <c r="B14" s="136" t="s">
        <v>9467</v>
      </c>
      <c r="C14" s="137" t="n">
        <f aca="false">COUNTIFS(Seeds!C:C,"=Identificar",Seeds!Z:Z,"*Match list*")</f>
        <v>20</v>
      </c>
      <c r="D14" s="137" t="n">
        <f aca="false">COUNTIFS(Seeds!C:C,"=Evocar",Seeds!Z:Z,"=*Match list*")</f>
        <v>0</v>
      </c>
      <c r="E14" s="137" t="n">
        <f aca="false">COUNTIFS(Seeds!C:C,"=Aplicar",Seeds!Z:Z,"=*Match list*")</f>
        <v>0</v>
      </c>
      <c r="F14" s="137" t="n">
        <f aca="false">SUM(C14:E14)</f>
        <v>20</v>
      </c>
    </row>
    <row r="15" customFormat="false" ht="15.75" hidden="false" customHeight="false" outlineLevel="0" collapsed="false">
      <c r="A15" s="135" t="s">
        <v>9468</v>
      </c>
      <c r="B15" s="136" t="s">
        <v>346</v>
      </c>
      <c r="C15" s="137" t="n">
        <f aca="false">COUNTIFS(Seeds!C:C,"=Identificar",Seeds!Z:Z,"*Multiple choice – multiple response*")</f>
        <v>27</v>
      </c>
      <c r="D15" s="137" t="n">
        <f aca="false">COUNTIFS(Seeds!C:C,"=Evocar",Seeds!Z:Z,"=*Multiple choice – multiple response*")</f>
        <v>6</v>
      </c>
      <c r="E15" s="137" t="n">
        <f aca="false">COUNTIFS(Seeds!C:C,"=Aplicar",Seeds!Z:Z,"=*Multiple choice – multiple response*")</f>
        <v>9</v>
      </c>
      <c r="F15" s="137" t="n">
        <f aca="false">SUM(C15:E15)</f>
        <v>42</v>
      </c>
    </row>
    <row r="16" customFormat="false" ht="15.75" hidden="false" customHeight="false" outlineLevel="0" collapsed="false">
      <c r="A16" s="135" t="s">
        <v>9469</v>
      </c>
      <c r="B16" s="136" t="s">
        <v>297</v>
      </c>
      <c r="C16" s="137" t="n">
        <f aca="false">COUNTIFS(Seeds!C:C,"=Identificar",Seeds!Z:Z,"*Multiple choice – standard*")</f>
        <v>142</v>
      </c>
      <c r="D16" s="137" t="n">
        <f aca="false">COUNTIFS(Seeds!C:C,"=Evocar",Seeds!Z:Z,"=*Multiple choice – standard*")</f>
        <v>50</v>
      </c>
      <c r="E16" s="137" t="n">
        <f aca="false">COUNTIFS(Seeds!C:C,"=Aplicar",Seeds!Z:Z,"=*Multiple choice – standard*")</f>
        <v>264</v>
      </c>
      <c r="F16" s="137" t="n">
        <f aca="false">SUM(C16:E16)</f>
        <v>456</v>
      </c>
    </row>
    <row r="17" customFormat="false" ht="15.75" hidden="false" customHeight="false" outlineLevel="0" collapsed="false">
      <c r="A17" s="135" t="s">
        <v>9470</v>
      </c>
      <c r="B17" s="136" t="s">
        <v>9471</v>
      </c>
      <c r="C17" s="137" t="n">
        <f aca="false">COUNTIFS(Seeds!C:C,"=Identificar",Seeds!Z:Z,"*numberline*")</f>
        <v>3</v>
      </c>
      <c r="D17" s="137" t="n">
        <f aca="false">COUNTIFS(Seeds!C:C,"=Evocar",Seeds!Z:Z,"=*numberline*")</f>
        <v>0</v>
      </c>
      <c r="E17" s="137" t="n">
        <f aca="false">COUNTIFS(Seeds!C:C,"=Aplicar",Seeds!Z:Z,"=*numberline*")</f>
        <v>0</v>
      </c>
      <c r="F17" s="137" t="n">
        <f aca="false">SUM(C17:E17)</f>
        <v>3</v>
      </c>
    </row>
    <row r="18" customFormat="false" ht="15.75" hidden="false" customHeight="false" outlineLevel="0" collapsed="false">
      <c r="A18" s="135" t="s">
        <v>9472</v>
      </c>
      <c r="B18" s="136" t="s">
        <v>3009</v>
      </c>
      <c r="C18" s="137" t="n">
        <f aca="false">COUNTIFS(Seeds!C:C,"=Identificar",Seeds!Z:Z,"*orderNumbers*")</f>
        <v>5</v>
      </c>
      <c r="D18" s="137" t="n">
        <f aca="false">COUNTIFS(Seeds!C:C,"=Evocar",Seeds!Z:Z,"=*orderNumbers*")</f>
        <v>19</v>
      </c>
      <c r="E18" s="137" t="n">
        <f aca="false">COUNTIFS(Seeds!C:C,"=Aplicar",Seeds!Z:Z,"=*orderNumbers*")</f>
        <v>29</v>
      </c>
      <c r="F18" s="137" t="n">
        <f aca="false">SUM(C18:E18)</f>
        <v>53</v>
      </c>
    </row>
    <row r="19" customFormat="false" ht="15.75" hidden="false" customHeight="false" outlineLevel="0" collapsed="false">
      <c r="A19" s="135" t="s">
        <v>9473</v>
      </c>
      <c r="B19" s="136" t="s">
        <v>439</v>
      </c>
      <c r="C19" s="137" t="n">
        <f aca="false">COUNTIFS(Seeds!C:C,"=Identificar",Seeds!Z:Z,"*pathway*")</f>
        <v>3</v>
      </c>
      <c r="D19" s="137" t="n">
        <f aca="false">COUNTIFS(Seeds!C:C,"=Evocar",Seeds!Z:Z,"=*pathway*")</f>
        <v>0</v>
      </c>
      <c r="E19" s="137" t="n">
        <f aca="false">COUNTIFS(Seeds!C:C,"=Aplicar",Seeds!Z:Z,"=*pathway*")</f>
        <v>0</v>
      </c>
      <c r="F19" s="137" t="n">
        <f aca="false">SUM(C19:E19)</f>
        <v>3</v>
      </c>
    </row>
    <row r="20" customFormat="false" ht="15.75" hidden="false" customHeight="false" outlineLevel="0" collapsed="false">
      <c r="A20" s="135" t="s">
        <v>9474</v>
      </c>
      <c r="B20" s="136" t="s">
        <v>9475</v>
      </c>
      <c r="C20" s="137" t="n">
        <f aca="false">COUNTIFS(Seeds!C:C,"=Identificar",Seeds!Z:Z,"*pictograph*")</f>
        <v>4</v>
      </c>
      <c r="D20" s="137" t="n">
        <f aca="false">COUNTIFS(Seeds!C:C,"=Evocar",Seeds!Z:Z,"=*pictograph*")</f>
        <v>5</v>
      </c>
      <c r="E20" s="137" t="n">
        <f aca="false">COUNTIFS(Seeds!C:C,"=Aplicar",Seeds!Z:Z,"=*pictograph*")</f>
        <v>0</v>
      </c>
      <c r="F20" s="137" t="n">
        <f aca="false">SUM(C20:E20)</f>
        <v>9</v>
      </c>
    </row>
  </sheetData>
  <autoFilter ref="A1:F20"/>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75" zeroHeight="false" outlineLevelRow="0" outlineLevelCol="0"/>
  <cols>
    <col collapsed="false" customWidth="true" hidden="false" outlineLevel="0" max="1" min="1" style="0" width="19.12"/>
    <col collapsed="false" customWidth="true" hidden="false" outlineLevel="0" max="2" min="2" style="0" width="22.88"/>
    <col collapsed="false" customWidth="true" hidden="false" outlineLevel="0" max="3" min="3" style="0" width="21.25"/>
  </cols>
  <sheetData>
    <row r="1" customFormat="false" ht="15.75" hidden="false" customHeight="false" outlineLevel="0" collapsed="false">
      <c r="A1" s="138" t="str">
        <f aca="false">Seeds!AB1</f>
        <v>Referencia para ID</v>
      </c>
      <c r="B1" s="138" t="str">
        <f aca="false">Seeds!Z1</f>
        <v>JSON</v>
      </c>
      <c r="C1" s="138" t="str">
        <f aca="false">Seeds!AA1</f>
        <v>JSON brasileño</v>
      </c>
      <c r="D1" s="138" t="s">
        <v>9476</v>
      </c>
    </row>
    <row r="2" customFormat="false" ht="15.75" hidden="false" customHeight="true" outlineLevel="0" collapsed="false">
      <c r="A2" s="139" t="str">
        <f aca="false">Seeds!AB2</f>
        <v>M5-G-15a-I-1</v>
      </c>
      <c r="B2" s="139" t="str">
        <f aca="false">Seeds!Z2</f>
        <v>{
 "id": "M5-G-15a-I-1-BR",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C2" s="139" t="str">
        <f aca="false">Seeds!AA2</f>
        <v>{
 "id": "M5-G-15a-I-1",
 "stimulus": "&lt;p&gt;Combine cada fórmula de área a seguir com o quadrilátero correspondente.&lt;/p&gt;",
 "hint": "&lt;p&gt;Por exemplo: área do retângulo = base × altura.&lt;/p &gt;",
 "feedback": "&lt;p&gt;A área de uma figura é a medida de sua superfície.&lt;/p&gt;",
 "seed": {
 "parameters": [],
 "calculated": [
 {
 "name": "A1",
 "label": "base × altura",
 "function": "retângulo",
 "feedback": "&lt;p&gt;Área do retângulo = base × altura.&lt;/p&gt;"
 },
 {
 "name": "A2",
 "label": "lado × lado",
 "function": "quadrado",
 "feedback": "&lt;p&gt;Área do quadrado = lado × lado&lt;/p&gt;"
 },
 {
 "name": "A3",
 "label": "&lt;span class=\"fr-math-v2 fr-draggable\" contenteditable=\"false\" data-original-math=\"\\(\\frac{\\text{diagonal maior x diagonal menor}}{\\text{2}}\\)\" draggable=\"true\"&gt;\\(\\frac{\\text{diagonal maior x diagonal menor}}{\\text{2}}\\)&lt;/span&gt;",
 "function": "losango",
 "feedback": "&lt;p&gt;Área do losango =&lt;span class=\"fr-math-v2 fr-draggable\" contenteditable=\"false\" data-original-math=\"\\(\\frac{\\text{diagonal maior x diagonal menor}}{\\text{2}}\\)\" draggable=\"true\"&gt;\\(\\frac{\\text{diagonal maior x diagonal menor}}{\\text{2}}\\)&lt;/span&gt;&lt;/p&gt;"
 }
 ],
 "uniques": true
 },
 "algorithm": {
 "name": "linkOperationResult",
 "params": {
 "invert": true
 },
 "template": "Match list"
 }
 }</v>
      </c>
      <c r="D2" s="139" t="n">
        <f aca="false">IF(B2=C2,0,1)</f>
        <v>1</v>
      </c>
    </row>
    <row r="3" customFormat="false" ht="15.75" hidden="false" customHeight="true" outlineLevel="0" collapsed="false">
      <c r="A3" s="139" t="str">
        <f aca="false">Seeds!AB3</f>
        <v>M5-G-15a-E-1</v>
      </c>
      <c r="B3" s="139" t="str">
        <f aca="false">Seeds!Z3</f>
        <v>{
 "id": "M5-G-15a-E-1-BR",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C3" s="139" t="str">
        <f aca="false">Seeds!AA3</f>
        <v>{
 "id": "M5-G-15a-E-1",
 "stimulus": "&lt;p&gt;Calcule a área do retângulo que tem {{T1}} cm de base e {{T2}} cm de altura. Arredonde o resultado para os centésimos.&lt;/p&gt;&lt;div style=\"display:flex; justify-content:center;\"&gt;&lt;img src=\"http://drive.google.com/uc?export=view&amp;id=1jXr_ZGSq4SD-9BVATqNRPJlbji8iXTOR\" width=\"300\"&gt;&lt;/img&gt;&lt;/div&gt;",
 "template": "&lt;p&gt;A área do retângulo é {{response}} cm&lt;sup&gt;2&lt;/sup&gt;.&lt;/p&gt;",
 "hint": "&lt;p style=\"text-align: center\"&gt;Área do retângulo = base × altura&lt;/p&gt;",
 "feedback": "&lt;p&gt;Para encontrar a área do retângulo, multiplique a base pela altura.&lt;/p&gt;&lt;p style=\"text-align: center\"&gt;Área = base × altura = {{T1}} cm × {{Q2}} cm = {{A1}} cm&lt;sup&gt;2&lt;/sup&gt;&lt;/p&gt;",
 "seed": {
 "parameters": [
 {
 "name": "Q1",
 "label": null,
 "min": 0,
 "max": 1,
 "step": 0.1
 },
 {
 "name": "Q2",
 "label": null,
 "min": 2,
 "max": 10,
 "step": 0.1
 }
 ],
 "calculated": [
 {
 "name": "A1",
 "label": "",
 "function": "Lemonlib.round({{T1}}*{{T2}}, 2)"
 },
 {
 "name": "T1",
 "label": "",
 "function": "Lemonlib.round({{Q2}}*3-0.5+{{Q1}}, 1)",
 "temp": true
 },
 {
 "name": "T2",
 "label": "",
 "function": "Lemonlib.round({{Q2}}, 1)",
 "temp": true
 }
 ],
 "uniques": true
 },
 "algorithm": {
 "name": "calculateOperation",
 "params": {
 "method": "equivLiteral"
 }
 }
 }</v>
      </c>
      <c r="D3" s="139" t="n">
        <f aca="false">IF(B3=C3,0,1)</f>
        <v>1</v>
      </c>
    </row>
    <row r="4" customFormat="false" ht="15.75" hidden="false" customHeight="true" outlineLevel="0" collapsed="false">
      <c r="A4" s="139" t="str">
        <f aca="false">Seeds!AB4</f>
        <v>M5-G-15a-A-1</v>
      </c>
      <c r="B4" s="139" t="str">
        <f aca="false">Seeds!Z4</f>
        <v>{
 "id": "M5-G-15a-A-1-BR",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C4" s="139" t="str">
        <f aca="false">Seeds!AA4</f>
        <v>{
 "id": "M5-G-15a-A-1",
 "seed": {
 "parameters": [
 {
 "name": "Q1",
 "label": null,
 "min": 10,
 "max": 90,
 "step": 0.1
 },
 {
 "name": "Q2",
 "label": null,
 "min": 10,
 "max": 90,
 "step": 0.1
 }
 ],
 "uniques": true
 },
 "scaffolding": [
 {
 "id": "step-0",
 "stimulus": "&lt;p&gt;Um agricultor deseja cultivar mirtilos em um campo retangular com {{T1}} m de comprimento por {{T3}} m de largura. Qual área ele tem para cultivar? Arredonde o resultado para os centésimos.&lt;/p&gt;",
 "template": "&lt;p&gt;Ele tem {{response}} m&lt;sup&gt;2&lt;/sup&gt; para plantar mirtilos.&lt;/span&gt;&lt;/p&gt;",
 "seed": {
 "parameters": [],
 "calculated": [
 {
 "name": "A1",
 "function": "Lemonlib.round({{T1}}*{{T3}}, 2)"
 },
 {
 "name": "T1",
 "function": "Lemonlib.round({{Q1}}*2-1+{{Q2}}, 1)",
 "temp": true
 },
 {
 "name": "T2",
 "function": "Lemonlib.round({{Q1}}, 1)",
 "temp": true
 },
 {
 "name": "T3",
 "function": "Lemonlib.round({{Q2}}, 1)",
 "temp": true
 }
 ]
 },
 "algorithm": {
 "name": "calculateOperation",
 "params": {
 "method": "equivLiteral"
 }
 }
 },
 {
 "id": "step-1",
 "stimulus": "&lt;p&gt;Quais são as medidas do campo retangular?&lt;/p&gt;",
 "template": "&lt;p&gt;O campo tem {{response}} m de comprimento e {{response}} de largura.&lt;/p&gt;",
 "seed": {
 "calculated": [
 {
 "name": "1A1",
 "label": "{{function}}",
 "function": "Lemonlib.round({{Q1}}*2-1+{{Q2}}, 1)"
 },
 {
 "name": "1A1",
 "label": "{{function}}",
 "function": "Lemonlib.round({{Q2}}, 1)"
 }
 ]
 },
 "algorithm": {
 "name": "calculateOperation",
 "params": {
 "method": "equivLiteral",
 "decimalPlaces": 2
 }
 }
 },
 {
 "id": "step-2",
 "stimulus": "&lt;p&gt;De acordo com o enunciado, o que precisa ser calculado?&lt;/p&gt;",
 "seed": {
 "calculated": [
 {
 "name": "1-A1",
 "label": "&lt;p&gt;A área do campo para cultivo.&lt;/p&gt;"
 },
 {
 "name": "1-A2",
 "label": "&lt;p&gt;O perímetro do campo para cultivo.&lt;/p&gt;",
 "incorrect": true
 },
 {
 "name": "1-A3",
 "label": "&lt;p&gt;O volume do campo para cultivo.&lt;/p&gt;",
 "incorrect": true
 }
 ]
 },
 "algorithm": {
 "name": "trueFalse",
 "template": "Multiple choice – standard"
 }
 },
 {
 "id": "step-3",
 "stimulus": "&lt;p&gt;Qual fórmula é usada para calcular a área total de um retângulo?&lt;/p&gt;",
 "seed": {
 "calculated": [
 {
 "name": "2-A1",
 "label": "&lt;p style=\"text-align: center\"&gt;Área do retângulo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do campo.&lt;/p&gt;",
 "template": "&lt;p style=\"text-align: center\"&gt;Área do retângulo = base × altura = {{T1}} m × {{T3}} m = {{response}} m&lt;sup&gt;2&lt;/sup&gt;.&lt;/p&gt;",
 "seed": {
 "calculated": [
 {
 "name": "3-A1",
 "label": "{{function}}",
 "function": "Lemonlib.round({{T1}}*{{T3}}, 2)"
 },
 {
 "name": "T1",
 "function": "Lemonlib.round({{Q1}}*2-1+{{Q2}}, 1)",
 "temp": true
 },
 {
 "name": "T3",
 "function": "Lemonlib.round({{Q2}}, 1)",
 "temp": true
 }
 ]
 },
 "algorithm": {
 "name": "calculateOperation",
 "params": {
 "method": "equivLiteral",
 "decimalPlaces": 2
 }
 }
 }
 ]
 }</v>
      </c>
      <c r="D4" s="139" t="n">
        <f aca="false">IF(B4=C4,0,1)</f>
        <v>1</v>
      </c>
    </row>
    <row r="5" customFormat="false" ht="15.75" hidden="false" customHeight="true" outlineLevel="0" collapsed="false">
      <c r="A5" s="139" t="str">
        <f aca="false">Seeds!AB5</f>
        <v>M5-G-15a-A-2</v>
      </c>
      <c r="B5" s="139" t="str">
        <f aca="false">Seeds!Z5</f>
        <v>{
 "id": "M5-G-15a-A-2-BR",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C5" s="139" t="str">
        <f aca="false">Seeds!AA5</f>
        <v>{
 "id": "M5-G-15a-A-2",
 "seed": {
 "parameters": [
 {
 "name": "Q1",
 "label": null,
 "min": 100,
 "max": 150,
 "step": 0.1
 },
 {
 "name": "Q2",
 "label": null,
 "min": 10,
 "max": 50,
 "step": 0.1
 }
 ],
 "uniques": true
 },
 "scaffolding": [
 {
 "id": "step-0",
 "stimulus": "&lt;p&gt;Lúcia está fazendo um cachecol colorido com {{T2}} cm de comprimento e {{T3}} cm de largura. Encontre a área total do cachecol e arredonde o resultado para os centésimos.&lt;/p&gt;",
 "template": "&lt;p&gt;A área do cachecol mede {{response}} cm&lt;sup&gt;2&lt;/sup&gt;.&lt;/p&gt;",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comprimento do cachecol?&lt;/p&gt;",
 "template": "&lt;p&gt;O cachecol tem {{response}} cm de comprimento e {{response}} cm de largura.&lt;/p&gt;",
 "seed": {
 "calculated": [
 {
 "name": "T2",
 "function": "Lemonlib.round({{Q1}}, 1)"
 },
 {
 "name": "T3",
 "function": "Lemonlib.round({{Q2}}, 1)"
 }
 ]
 },
 "algorithm": {
 "name": "calculateOperation",
 "params": {
 "method": "equivLiteral",
 "decimalPlaces": 2
 }
 }
 },
 {
 "id": "step-2",
 "stimulus": "&lt;p&gt;De acordo com o enunciado, o que precisa ser calculado?&lt;/p&gt;",
 "seed": {
 "calculated": [
 {
 "name": "1-A1",
 "label": "&lt;p&gt;A área total do cachecol.&lt;/p&gt;"
 },
 {
 "name": "1-A2",
 "label": "&lt;p&gt;O comprimento do cachecol.&lt;/p&gt;",
 "incorrect": true
 },
 {
 "name": "1-A3",
 "label": "&lt;p&gt;O perímetro do cachecol.&lt;/p&gt;",
 "incorrect": true
 }
 ]
 },
 "algorithm": {
 "name": "trueFalse",
 "template": "Multiple choice – standard"
 }
 },
 {
 "id": "step-3",
 "stimulus": "&lt;p&gt;Para calcular a área total do cachecol, qual fórmula é usada?&lt;/p&gt;",
 "seed": {
 "calculated": [
 {
 "name": "2-A1",
 "label": "&lt;p style=\"text-align: center\"&gt;Área do triângulo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quadrado = lado × lado&lt;/p&gt;",
 "incorrect": true
 }
 ]
 },
 "algorithm": {
 "name": "trueFalse",
 "template": "Multiple choice – standard","params":{"showCheckIcon":false,"columns":3}
 }
 },
 {
 "id": "step-4",
 "stimulus": "&lt;p&gt;Encontre a área do cachecol.&lt;/p&gt;",
 "template": "&lt;p style=\"text-align: center\"&gt;Área do retângulo = base × altura = {{T2}} cm × {{T3}} cm = {{response}} cm&lt;sup&gt;2&lt;/sup&gt;.&lt;/p&gt;",
 "seed": {
 "calculated": [
 {
 "name": "4-A1",
 "label": "{{function}}",
 "function": "Lemonlib.round({{T2}}*{{T3}}, 2)"
 },
 {
 "name": "T2",
 "function": "Lemonlib.round({{Q1}}, 1)",
 "temp": true
 },
 {
 "name": "T3",
 "function": "Lemonlib.round({{Q2}}, 1)",
 "temp": true
 }
 ]
 },
 "algorithm": {
 "name": "calculateOperation",
 "params": {
 "method": "equivLiteral",
 "decimalPlaces": 2
 }
 }
 }
 ]
 }</v>
      </c>
      <c r="D5" s="139" t="n">
        <f aca="false">IF(B5=C5,0,1)</f>
        <v>1</v>
      </c>
    </row>
    <row r="6" customFormat="false" ht="15.75" hidden="false" customHeight="true" outlineLevel="0" collapsed="false">
      <c r="A6" s="139" t="str">
        <f aca="false">Seeds!AB6</f>
        <v>M5-G-15a-A-3</v>
      </c>
      <c r="B6" s="139" t="str">
        <f aca="false">Seeds!Z6</f>
        <v>{
 "id": "M5-G-15a-A-3-BR",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C6" s="139" t="str">
        <f aca="false">Seeds!AA6</f>
        <v>{
 "id": "M5-G-15a-A-3",
 "seed": {
 "parameters": [
 {
 "name": "Q1",
 "label": null,
 "min": 10,
 "max": 30,
 "step": 0.05
 },
 {
 "name": "Q2",
 "label": null,
 "min": 10,
 "max": 90,
 "step": 0.1
 }
 ],
 "uniques": true
 },
 "scaffolding": [
 {
 "id": "step-0",
 "stimulus": "&lt;p&gt;Quantos metros quadrados foram revestidos de carpete em uma sala quadrada cujos lados medem {{T1}} m? Arredonde o resultado para os centésimos.&lt;/p&gt;",
 "template": "&lt;p&gt;Foram revestidos {{response}} m&lt;sup&gt;2&lt;/sup&gt;.&lt;/p&gt;",
 "seed": {
 "parameters": [],
 "calculated": [
 {
 "name": "A1",
 "function": "Lemonlib.round({{T1}}*{{T1}}, 2)"
 },
 {
 "name": "T1",
 "function": "Lemonlib.round({{Q1}}, 2)",
 "temp": true
 }
 ]
 },
 "algorithm": {
 "name": "calculateOperation",
 "params": {
 "method": "equivLiteral"
 }
 }
 },
 {
 "id": "step-1",
 "stimulus": "&lt;p&gt;Qual é a forma do piso da sala?&lt;/p&gt;",
 "template": "&lt;p&gt;A sala tem formato de {{response}}.&lt;/p&gt;",
 "seed": {
 "calculated": [
 {
 "name": "1A1",
 "label": "quadrado",
 "function": ""
 }
 ]
 },
 "algorithm": {
 "name": "calculateOperation",
 "template": "Cloze with text"
 }
 },
 {
 "id": "step-2",
 "stimulus": "&lt;p&gt;Se deseja-se saber quantos metros quadrados da sala foram revestidos de carpete, o que precisa ser calculado?&lt;/p&gt;",
 "seed": {
 "calculated": [
 {
 "name": "1-A1",
 "label": "&lt;p&gt;A área&lt;/p&gt;"
 },
 {
 "name": "1-A2",
 "label": "&lt;p&gt;O volume&lt;/p&gt;",
 "incorrect": true
 },
 {
 "name": "1-A3",
 "label": "&lt;p&gt;O perímetro&lt;/p&gt;",
 "incorrect": true
 }
 ]
 },
 "algorithm": {
 "name": "trueFalse",
 "template": "Multiple choice – standard"
 }
 },
 {
 "id": "step-3",
 "stimulus": "&lt;p&gt;Qual fórmula é usada para calcular a área da sala que foi revestida de carpete?&lt;/p&gt;",
 "seed": {
 "calculated": [
 {
 "name": "2-A1",
 "label": "&lt;p style=\"text-align: center\"&gt;Área do quadrado = &lt;span class=\"fr-math-v2 fr-draggable\" contenteditable=\"false\" data-original-math=\"\\(\\frac{\\text{base}\\ \\times \\ \\text{altura}}{2}\\)\" draggable=\"true\" style=\"opacity: 1;\"&gt;\\(\\frac{\\text{base}\\ \\times \\ \\text{altura}}{2}\\)&lt;/span&gt;&lt;/p&gt;",
 "incorrect": true
 },
 {
 "name": "2-A2",
 "label": "&lt;p style=\"text-align: center\"&gt;Área do quadrado = base × altura&lt;/p&gt;",
 "incorrect": true
 },
 {
 "name": "2-A3",
 "label": "&lt;p style=\"text-align: center\"&gt;Área do quadrado = lado × lado&lt;/p&gt;"
 }
 ]
 },
 "algorithm": {
 "name": "trueFalse",
 "template": "Multiple choice – standard","params":{"showCheckIcon":false,"columns":3}
 }
 },
 {
 "id": "step-4",
 "stimulus": "&lt;p&gt;Quantos metros quadrados foram revestidos de carpete?&lt;/p&gt;",
 "template": "&lt;p style=\"text-align: center\"&gt;Área do quadrado = lado × lado ={{Q1}} m × {{Q1}} m = {{response}} m&lt;sup&gt;2&lt;/sup&gt;.&lt;/p&gt;",
 "seed": {
 "calculated": [
 {
 "name": "4A1",
 "function": "Lemonlib.round({{T1}}*{{T1}}, 2)"
 },
 {
 "name": "T1",
 "function": "Lemonlib.round({{Q1}}, 2)",
 "temp": true
 }
 ]
 },
 "algorithm": {
 "name": "calculateOperation",
 "params": {
 "method": "equivLiteral",
 "decimalPlaces": 2
 }
 }
 }
 ]
 }</v>
      </c>
      <c r="D6" s="139" t="n">
        <f aca="false">IF(B6=C6,0,1)</f>
        <v>1</v>
      </c>
    </row>
    <row r="7" customFormat="false" ht="15.75" hidden="false" customHeight="true" outlineLevel="0" collapsed="false">
      <c r="A7" s="139" t="str">
        <f aca="false">Seeds!AB7</f>
        <v>M5-G-15a-A-4</v>
      </c>
      <c r="B7" s="139" t="str">
        <f aca="false">Seeds!Z7</f>
        <v>{
 "id": "M5-G-15a-A-4-BR",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C7" s="139" t="str">
        <f aca="false">Seeds!AA7</f>
        <v>{
 "id": "M5-G-15a-A-4",
 "seed": {
 "parameters": [
 {
 "name": "Q1",
 "label": null,
 "min": 20,
 "max": 50,
 "step": 0.1
 },
 {
 "name": "Q2",
 "label": null,
 "min": 10,
 "max": 30,
 "step": 0.1
 }
 ],
 "uniques": true
 },
 "scaffolding": [
 {
 "id": "step-0",
 "stimulus": "&lt;p&gt;O bolo de aniversário de Julieta é retangular e mede {{T2}} cm de comprimento e {{T3}} cm de altura. Se o topo for coberto com chocolate, qual é área da superfície coberta? Arredonde o resultado para os centésimos.&lt;/p&gt;",
 "template": "&lt;p&gt;A área da superfície do bolo coberta com chocolate é {{response}} cm&lt;sup&gt;2&lt;/sup&gt;.&lt;/span&gt;&lt;/p&gt;",
 "seed": {
 "parameters": [],
 "calculated": [
 {
 "name": "A1",
 "function": "Lemonlib.round({{T2}}*{{T3}}, 2)"
 },
 {
 "name": "T2",
 "function": "Lemonlib.round({{Q1}}, 1)",
 "temp": true
 },
 {
 "name": "T3",
 "function": "Lemonlib.round({{Q2}}, 1)",
 "temp": true
 },
 {
 "name": "T1",
 "function": "Lemonlib.round({{T2}}*2-1+{{T3}}, 1)",
 "temp": true
 }
 ]
 },
 "algorithm": {
 "name": "calculateOperation",
 "params": {
 "method": "equivLiteral"
 }
 }
 },
 {
 "id": "step-1",
 "stimulus": "&lt;p&gt;Qual o formato do bolo?&lt;/p&gt;",
 "template": "&lt;p&gt;O bolo tem formato de {{response}}.&lt;/p&gt;",
 "seed": {
 "calculated": [
 {
 "name": "1A1",
 "label": "retângulo"
 }
 ]
 },
 "algorithm": {
 "name": "calculateOperation",
 "template": "Cloze with text"
 }
 },
 {
 "id": "step-2",
 "stimulus": "&lt;p&gt;De acordo com o enunciado, o que precisa ser calculado?&lt;/p&gt;",
 "seed": {
 "calculated": [
 {
 "name": "2-A1",
 "label": "&lt;p&gt;A área da superfície coberta com chocolate.&lt;/p&gt;"
 },
 {
 "name": "2-A2",
 "label": "&lt;p&gt;O volume do bolo.&lt;/p&gt;",
 "incorrect": true
 },
 {
 "name": "2-A3",
 "label": "&lt;p&gt;A área da superfície do bolo sem chocolate.&lt;/p&gt;",
 "incorrect": true
 }
 ]
 },
 "algorithm": {
 "name": "trueFalse",
 "template": "Multiple choice – standard"
 }
 },
 {
 "id": "step-3",
 "stimulus": "&lt;p&gt;Qual fórmula é usada para calcular a área retangular coberta de chocolate?&lt;/p&gt;",
 "seed": {
 "calculated": [
 {
 "name": "2-A1",
 "label": "&lt;p style=\"text-align: center\"&gt;Área do retângulo = &lt;span class=\"fr-math-v2 fr-draggable\" contenteditable=\"false\" data-original-math=\"\\(\\frac{\\text{base}\\ \\times \\ \\text{altura}}{2}\\)\" draggable=\"true\" style=\"opacity: 1;\"&gt;\\(\\frac{\\text{base}\\ \\times \\ \\text{altura}}{2}\\)&lt;/span&gt;&lt;/p&gt;",
 "incorrect": true
 },
 {
 "name": "2-A2",
 "label": "&lt;p style=\"text-align: center\"&gt;Área do retângulo = base × altura&lt;/p&gt;"
 },
 {
 "name": "2-A3",
 "label": "&lt;p style=\"text-align: center\"&gt;Área do retângulo = lado × lado&lt;/p&gt;",
 "incorrect": true
 }
 ]
 },
 "algorithm": {
 "name": "trueFalse",
 "template": "Multiple choice – standard","params":{"showCheckIcon":false,"columns":3}
 }
 },
 {
 "id": "step-4",
 "stimulus": "&lt;p&gt;Calcule a área da superfície do bolo que é coberta com chocolate./p&gt;",
 "template": "&lt;p style=\"text-align: center\"&gt;Área do retângulo = base × altura = {{T2}} cm × {{T3}} cm = {{response}} cm&lt;sup&gt;2&lt;/sup&gt;.&lt;/p&gt;",
 "seed": {
 "calculated": [
 {
 "name": "A1",
 "function": "Lemonlib.round({{T2}}*{{T3}}, 2)"
 },
 {
 "name": "T2",
 "function": "Lemonlib.round({{Q1}}, 1)",
 "temp": true
 },
 {
 "name": "T3",
 "function": "Lemonlib.round({{Q2}}, 1)",
 "temp": true
 },
 {
 "name": "T1",
 "function": "Lemonlib.round({{T2}}*2-1+{{T3}}, 1)",
 "temp": true
 }
 ]
 },
 "algorithm": {
 "name": "calculateOperation",
 "params": {
 "method": "equivLiteral",
 "decimalPlaces": 2
 }
 }
 }
 ]
 }</v>
      </c>
      <c r="D7" s="139" t="n">
        <f aca="false">IF(B7=C7,0,1)</f>
        <v>1</v>
      </c>
    </row>
    <row r="8" customFormat="false" ht="15.75" hidden="false" customHeight="true" outlineLevel="0" collapsed="false">
      <c r="A8" s="139" t="str">
        <f aca="false">Seeds!AB8</f>
        <v>M5-G-15a-A-5</v>
      </c>
      <c r="B8" s="139" t="str">
        <f aca="false">Seeds!Z8</f>
        <v>{
 "id": "M5-G-15a-A-5-BR",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C8" s="139" t="str">
        <f aca="false">Seeds!AA8</f>
        <v>{
 "id": "M5-G-15a-A-5",
 "seed": {
 "parameters": [
 {
 "name": "Q1",
 "label": null,
 "min": 10,
 "max": 20,
 "step": 1
 },
 {
 "name": "Q2",
 "label": null,
 "min": 25,
 "max": 50,
 "step": 1
 }
 ],
 "uniques": true
 },
 "scaffolding": [
 {
 "id": "step-0",
 "stimulus": "&lt;p&gt;Inácio quer montar uma pipa como mostra a imagem a seguir. Quantos cm&lt;sup&gt;2&lt;/sup&gt; de papel ele vai precisar?&lt;/p&gt;&lt;div style=\"display:flex; justify-content:center;\"&gt;&lt;div class=\"lemo-fixed-to-responsive\" style=\"max-width: 152px;max-height: 250px;position: relative;width: 100%;display: inline-block;\"&gt;&lt;img src=\"http://drive.google.com/uc?export=view&amp;id=1kiDn89i2O2Gt5Gy8D_jbVMrsoFTQeW3u\" alt=\"\" tabindex=\"0\"&gt;&lt;/img&gt;&lt;div class=\"lemo-graphie-container\" style=\"position: absolute;top: 0;left: 0;width: 100%;height: 100%;\"&gt;&lt;div class=\"lemo-graphie\" style=\"position: relative; width: 100%; height: 100%;\"&gt;&lt;span class=\"lemo-graphie-label\" style=\"position: absolute; left: 28%; top: 30%;transform: rotate(270deg);\"&gt;{{T1}} cm&lt;/span&gt;&lt;span class=\"lemo-graphie-label\" style=\"position: absolute; left: 37%; top: 51%;\"&gt;{{Q1}} cm&lt;/span&gt;&lt;/div&gt;&lt;/div&gt;&lt;/div&gt;&lt;/div&gt;",
 "template": "&lt;p&gt;Ele vai precisar de {{response}} cm&lt;sup&gt;2&lt;/sup&gt; de papel.&lt;/p&gt;",
 "seed": {
 "parameters": [],
 "calculated": [
 {
 "name": "A1",
 "function": "{{T1}}*{{Q1}}/2"
 },
 {
 "name": "T1",
 "function": "{{Q2}}*2-15+{{Q1}}",
 "temp": true
 }
 ]
 },
 "algorithm": {
 "name": "calculateOperation",
 "params": {
 "method": "equivLiteral"
 }
 }
 },
 {
 "id": "step-1",
 "stimulus": "&lt;p&gt;Qual é o formato da pipa?&lt;/p&gt;",
 "template": "&lt;p&gt;A pipa tem forma de {{response}}.&lt;/p&gt;",
 "seed": {
 "calculated": [
 {
 "name": "1A1",
 "label": "losango",
 "function": ""
 }
 ]
 },
 "algorithm": {
 "name": "calculateOperation",
 "template": "Cloze with text"
 }
 },
 {
 "id": "step-2",
 "stimulus": "&lt;p&gt;De acordo com o enunciado, o que precisa ser calculado?&lt;/p&gt;",
 "seed": {
 "calculated": [
 {
 "name": "2-A1",
 "label": "&lt;p&gt;A área de papel que Inácio precisa.&lt;/p&gt;"
 },
 {
 "name": "2-A2",
 "label": "&lt;p&gt;O comprimento das hastes da pipa.&lt;/p&gt;",
 "incorrect": true
 },
 {
 "name": "2-A3",
 "label": "&lt;p&gt;O perímetro da pipa.&lt;/p&gt;",
 "incorrect": true
 }
 ]
 },
 "algorithm": {
 "name": "trueFalse",
 "template": "Multiple choice – standard"
 }
 },
 {
 "id": "step-3",
 "stimulus": "&lt;p&gt;Que operações devem ser realizadas para encontrar os cm&lt;sup&gt;2&lt;/sup&gt; de papel necessários?&lt;/p&gt;",
 "seed": {
 "calculated": [
 {
 "name": "3-A1",
 "label": "&lt;p style=\"text-align: center\"&gt;Área do losango =&lt;span class=\"fr-math-v2 fr-draggable\" contenteditable=\"false\" data-original-math=\"\\(\\frac{\\text{diagonal maior}\\ + \\ \\text{diagonal menor}}{2}\\)\" draggable=\"true\" style=\"opacity: 1;\"&gt;\\(\\frac{\\text{diagonal maior}\\ + \\ \\text{diagonal menor}}{2}\\)&lt;/span&gt;&lt;/p&gt;",
 "incorrect": true
 },
 {
 "name": "3-A2",
 "label": "&lt;p style=\"text-align: center\"&gt;Área do losango =&lt;span class=\"fr-math-v2 fr-draggable\" contenteditable=\"false\" data-original-math=\"\\(\\frac{\\text{diagonal maior}\\ - \\ \\text{diagonal menor}}{2}\\)\" draggable=\"true\" style=\"opacity: 1;\"&gt;\\(\\frac{\\text{diagonal maior}\\ - \\ \\text{diagonal menor}}{2}\\)&lt;/span&gt;&lt;/p&gt;",
 "incorrect": true
 },
 {
 "name": "3-A3",
 "label": "&lt;p style=\"text-align: center\"&gt;Área do losango = &lt;span class=\"fr-math-v2 fr-draggable\" contenteditable=\"false\" data-original-math=\"\\(\\frac{\\text{diagonal maior}\\ \\times \\ \\text{diagonal menor}}{2}\\)\" draggable=\"true\" style=\"opacity: 1;\"&gt;\\(\\frac{\\text{diagonal maior}\\ \\times \\ \\text{diagonal menor}}{2}\\)&lt;/span&gt;&lt;/p&gt;"
 }
 ]
 },
 "algorithm": {
 "name": "trueFalse",
 "template": "Multiple choice – standard","params":{"showCheckIcon":false,"columns":3}
 }
 },
 {
 "id": "step-4",
 "stimulus": "&lt;p&gt;Calcule quantos cm&lt;sup&gt;2&lt;/sup&gt; de papel são necessários para cobrir a pipa.&lt;/p&gt;",
 "template": "&lt;p style=\"text-align: center\"&gt;Área do losango = &lt;span class=\"fr-math-v2 fr-draggable\" contenteditable=\"false\" data-original-math=\"\\(\\frac{\\text{{{T1}}}\\ \\text{cm}\\ \\times \\ \\text{{{Q1}}\\ \\text{cm}}{2}\\)\" draggable=\"true\" style=\"opacity: 1;\"&gt;\\(\\frac{\\text{{{T1}}}\\ \\text{cm}\\ \\times \\ \\text{{{Q1}}}\\ \\text{cm}}{2}\\)&lt;/span&gt; = {{response}} cm&lt;sup&gt;2&lt;/sup&gt;.&lt;/p&gt;",
 "seed": {
 "calculated": [
 {
 "name": "4A1",
 "function": "{{T1}}*{{Q1}}/2"
 },
 {
 "name": "T1",
 "function": "{{Q2}}*2-15+{{Q1}}",
 "temp": true
 }
 ]
 },
 "algorithm": {
 "name": "calculateOperation",
 "params": {
 "method": "equivLiteral",
 "decimalPlaces": 2
 }
 }
 }
 ]
 }</v>
      </c>
      <c r="D8" s="139" t="n">
        <f aca="false">IF(B8=C8,0,1)</f>
        <v>1</v>
      </c>
    </row>
    <row r="9" customFormat="false" ht="15.75" hidden="false" customHeight="true" outlineLevel="0" collapsed="false">
      <c r="A9" s="139" t="str">
        <f aca="false">Seeds!AB9</f>
        <v>M5-G-15a-A-6</v>
      </c>
      <c r="B9" s="139" t="str">
        <f aca="false">Seeds!Z9</f>
        <v>{
 "id": "M5-G-15a-A-6-BR",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C9" s="139" t="str">
        <f aca="false">Seeds!AA9</f>
        <v>{
 "id": "M5-G-15a-A-6",
 "seed": {
 "parameters": [
 {
 "name": "Q1",
 "label": null,
 "min": 1,
 "max": 3,
 "step": 0.2
 },
 {
 "name": "Q2",
 "label": null,
 "min": 0,
 "max": 0.2,
 "step": 0.1
 }
 ],
 "uniques": true
 },
 "scaffolding": [
 {
 "id": "step-0",
 "stimulus": "&lt;p&gt;Um joalheiro deseja que as pedras em seus anéis tenham o formato como o da imagem a seguir. Qual a área do formato da pedra? Arredonde o resultado para os centésimos.&lt;/p&gt;&lt;div style=\"display:flex; justify-content:center;\"&gt;&lt;div class=\"lemo-fixed-to-responsive\" style=\"max-width: 250px;max-height: 156px;position: relative;width: 100%;display: inline-block;\"&gt;&lt;img src=\"http://drive.google.com/uc?export=view&amp;id=1t-f3chlVsW7zvgPObnPA-p2JFcbCZDB4\" alt=\"\" tabindex=\"0\"&gt;&lt;/img&gt;&lt;div class=\"lemo-graphie-container\" style=\"position: absolute;top: 0;left: 0;width: 100%;height: 100%;\"&gt;&lt;div class=\"lemo-graphie\" style=\"position: relative; width: 100%; height: 100%;\"&gt;&lt;span class=\"lemo-graphie-label\" style=\"position: absolute; left: 44.8413%; top: 85%;\"&gt;{{T1}} cm&lt;/span&gt;&lt;span class=\"lemo-graphie-label\" style=\"position: absolute; left: 50%; top: 42.3161%;\"&gt;{{Q1}} cm&lt;/span&gt;&lt;/div&gt;&lt;/div&gt;&lt;/div&gt;&lt;/div&gt;",
 "template": "&lt;p&gt;O formato da pedra tem {{response}} cm&lt;sup&gt;2&lt;/sup&gt;.&lt;/p&gt;",
 "seed": {
 "parameters": [],
 "calculated": [
 {
 "name": "A1",
 "function": "Lemonlib.round({{Q1}}*{{T1}}, 2)"
 },
 {
 "name": "T1",
 "function": "Lemonlib.round({{Q1}}*3/2+{{Q2}}-0.1, 2)",
 "temp": true
 }
 ]
 },
 "algorithm": {
 "name": "calculateOperation",
 "params": {
 "method": "equivLiteral"
 }
 }
 },
 {
 "id": "step-1",
 "stimulus": "&lt;p&gt;Quais são as medidas do formato das pedras?&lt;/p&gt;",
 "template": "&lt;p&gt;O formato tem {{response}} cm de base e {{response}} cm de altura.&lt;/p&gt;",
 "seed": {
 "calculated": [
 {
 "name": "1A1",
 "label": "{{function}}",
 "function": "Lemonlib.round({{Q1}}*3/2+{{Q2}}-0.1, 2)"
 },
 {
 "name": "1A2",
 "label": "{{Q1}}",
 "function": ""
 }
 ]
 },
 "algorithm": {
 "name": "calculateOperation",
 "template": "Cloze with text"
 }
 },
 {
 "id": "step-2",
 "stimulus": "&lt;p&gt;O que o joalheiro quer calcular?&lt;/p&gt;",
 "seed": {
 "calculated": [
 {
 "name": "2-A1",
 "label": "&lt;p&gt;A quantidade de predras.&lt;/p&gt;",
 "incorrect": true
 },
 {
 "name": "2-A2",
 "label": "&lt;p&gt;O perímetro das pedras.&lt;/p&gt;",
 "incorrect": true
 },
 {
 "name": "2-A3",
 "label": "&lt;p&gt;A área do formato de uma pedra.&lt;/p&gt;"
 }
 ]
 },
 "algorithm": {
 "name": "trueFalse",
 "template": "Multiple choice – standard"
 }
 },
 {
 "id": "step-3",
 "stimulus": "&lt;p&gt;Que fórmula pode ser usada para calcular a área de uma dessas pedras em forma de paralelogramo?&lt;/p&gt;",
 "seed": {
 "calculated": [
 {
 "name": "3-A1",
 "label": "&lt;p style=\"text-align: center\"&gt;Área de paralelogramo = &lt;span class=\"fr-math-v2 fr-draggable\" contenteditable=\"false\" data-original-math=\"\\(\\frac{\\text{base}\\ \\times \\ \\text{altura}}{2}\\)\" draggable=\"true\" style=\"opacity: 1;\"&gt;\\(\\frac{\\text{base}\\ \\times \\ \\text{altura}}{2}\\)&lt;/span&gt;&lt;/p&gt;",
 "incorrect": true
 },
 {
 "name": "3-A2",
 "label": "&lt;p style=\"text-align: center\"&gt;Área de paralelogramo = lado × lado&lt;/p&gt;",
 "incorrect": true
 },
 {
 "name": "3-A3",
 "label": "&lt;p style=\"text-align: center\"&gt;Área de paralelogramo = base × altura&lt;/p&gt;"
 }
 ]
 },
 "algorithm": {
 "name": "trueFalse",
 "template": "Multiple choice – standard","params":{"showCheckIcon":false,"columns":3}
 }
 },
 {
 "id": "step-4",
 "stimulus": "&lt;p&gt;Calcule a área do formato das pedras.&lt;/p&gt;",
 "template": "&lt;p style=\"text-align: center\"&gt;Área de paralelogramo = base × altura = {{T1}} cm × {{Q1}} cm = {{response}} cm&lt;sup&gt;2&lt;/sup&gt;.&lt;/p&gt;",
 "seed": {
 "calculated": [
 {
 "name": "A1",
 "function": "Lemonlib.round({{Q1}}*{{T1}}, 2)"
 },
 {
 "name": "T1",
 "function": "Lemonlib.round({{Q1}}*3/2+{{Q2}}-0.1, 2)",
 "temp": true
 }
 ]
 },
 "algorithm": {
 "name": "calculateOperation",
 "params": {
 "method": "equivLiteral",
 "decimalPlaces": 2
 }
 }
 }
 ]
 }</v>
      </c>
      <c r="D9" s="139" t="n">
        <f aca="false">IF(B9=C9,0,1)</f>
        <v>1</v>
      </c>
    </row>
    <row r="10" customFormat="false" ht="15.75" hidden="false" customHeight="true" outlineLevel="0" collapsed="false">
      <c r="A10" s="139" t="str">
        <f aca="false">Seeds!AB10</f>
        <v>M5-G-15b-I-1</v>
      </c>
      <c r="B10" s="139" t="str">
        <f aca="false">Seeds!Z10</f>
        <v>{
 "id": "M5-G-15b-I-1-BR",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C10" s="139" t="str">
        <f aca="false">Seeds!AA10</f>
        <v>{
 "id": "M5-G-15b-I-1",
 "stimulus": "&lt;p&gt;Selecione a fórmula da área do triângulo.&lt;/p&gt;",
 "hint": "&lt;p&gt;Não confunda a fórmula da área do triângulo com as da área dos paralelogramos.&lt;/p&gt;",
 "feedback": "&lt;p&gt;A resposta correta é:&lt;/p&gt;&lt;p style=\"text-align: center\"&gt;&lt;span class=\"fr-math-v2 fr-draggable\" contenteditable=\"false\" data-original-math=\"\\(\\frac{\\text{base × altura}}{\\text{2}}\\)\" draggable=\"true\"&gt;\\(\\frac{\\text{base × altura}}{\\text{2}}\\)&lt;/span&gt;&lt;/p&gt;",
 "seed": {
 "parameters": [],
 "calculated": [
 {
 "name": "A1",
 "label": "Área = base × altura",
 "function": "",
 "feedback": "&lt;p&gt;Esta é a fórmula para a área do retângulo e do paralelogramo.&lt;/p&gt;",
 "incorrect": true
 },
 {
 "name": "A2",
 "label": "Área = &lt;span class=\"fr-math-v2 fr-draggable\" contenteditable=\"false\" data-original-math=\"\\(\\frac{\\text{base × altura}}{\\text{2}}\\)\" draggable=\"true\"&gt;\\(\\frac{\\text{base × altura}}{\\text{2}}\\)&lt;/span&gt;",
 "function": ""
 },
 {
 "name": "A3",
 "label": "Área = &lt;span class=\"fr-math-v2 fr-draggable\" contenteditable=\"false\" data-original-math=\"\\(\\frac{\\text{(diagonal maior × diagonal menor)}}{\\text{2}}\\)\" draggable=\"true\"&gt;\\(\\frac{\\text{(diagonal maior × diagonal menor)}}{\\text{2}}\\)&lt;/span&gt;",
 "feedback": "&lt;p&gt;Esta é a fórmula para a área do losango.&lt;/p&gt;",
 "function": "",
 "incorrect": true
 },
 {
 "name": "A4",
 "label": "Área = lado × lado",
 "function": "",
 "feedback": "&lt;p&gt;Esta é a fórmula da área do quadrado.&lt;/p&gt;",
 "incorrect": true
 },
 {
 "name": "A5",
 "label": "Área = &lt;span class=\"fr-math-v2 fr-draggable\" contenteditable=\"false\" data-original-math=\"\\(\\frac{\\text{(base maior + base menor × altura)}}{\\text{2}}\\)\" draggable=\"true\"&gt;\\(\\frac{\\text{(base maior + base menor × altura)}}{\\text{2}}\\)&lt;/span&gt;",
 "function": "",
 "feedback": "&lt;p&gt;Esta é a fórmula para a área do trapézio.&lt;/p&gt;",
 "incorrect": true
 },
 {
 "name": "A6",
 "label": "Área = π × r&lt;sup&gt;2&lt;/sup&gt;",
 "function": "",
 "feedback": "&lt;p&gt;Esta é a fórmula para a área do círculo.&lt;/p&gt;",
 "incorrect": true
 }
 ],
 "uniques": true
 },
 "algorithm": {
 "name": "trueFalse",
 "template": "Multiple choice – standard",
 "params": {
 "countCorrect": 1,
 "countIncorrect": 2,
 "showCheckIcon": false,
            "columns": 3
 }
 }
 }</v>
      </c>
      <c r="D10" s="139" t="n">
        <f aca="false">IF(B10=C10,0,1)</f>
        <v>1</v>
      </c>
    </row>
    <row r="11" customFormat="false" ht="15.75" hidden="false" customHeight="true" outlineLevel="0" collapsed="false">
      <c r="A11" s="139" t="str">
        <f aca="false">Seeds!AB11</f>
        <v>M5-G-15b-E-1</v>
      </c>
      <c r="B11" s="139" t="str">
        <f aca="false">Seeds!Z11</f>
        <v>{
    "id": "M5-G-15b-E-1-BR",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C11" s="139" t="str">
        <f aca="false">Seeds!AA11</f>
        <v>{
    "id": "M5-G-15b-E-1",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138px;position: relative;width: 100%;display: inline-block;\"&gt;&lt;img src=\"http:\\\\drive.google.com\\uc?export=view&amp;id=1fSUT7CZ7h_BBt1zt_euoGFIu-zANBGcp\" alt=\"\" tabindex=\"0\"&gt;&lt;/img&gt;&lt;div class=\"lemo-graphie-container\" style=\"position: absolute;top: 0;left: 0;width: 100%;height: 100%;\"&gt;&lt;div class=\"lemo-graphie\" style=\"position: relative; width: 100%; height: 100%;\"&gt;&lt;span class=\"lemo-graphie-label\" style=\"position: absolute; left: 10%; top: 35.8214%; transform: rotate(270deg);\"&gt;{{Q1}} cm&lt;/span&gt;&lt;span class=\"lemo-graphie-label\" style=\"position: absolute; left: 45.0332%; top: 78.1339%;\"&gt;{{T1}}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"equivSymbolic"
                }
            }
        },
        {
            "id": "step-1",
            "stimulus": "&lt;p&gt;Quais são as medidas do triângulo?&lt;/p&gt;",
            "template": "&lt;p&gt;Base do triângulo = {{response}} cm&lt;/p&gt;&lt;p&gt;Altura do triângulo =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"1-A1",
                        "label": "&lt;p&gt;A área do triângulo.&lt;/p&gt;"
                    },
                    {
                        "name": "1-A2",
                        "label": "&lt;p&gt;O perímetro do triângulo.&lt;/p&gt;",
                        "incorrect": true
                    },
                    {
                        "name": "1-A3",
                        "label": "&lt;p&gt;A altura do triângulo.&lt;/p&gt;",
                        "incorrect": true
                    }
                ]
            },
            "algorithm": {
                "name": "trueFalse",
                "template": "Multiple choice – standard"
            }
        },
        {
            "id": "step-3",
            "stimulus": "&lt;p&gt;Qual fórmula é usada para calcular a área de um triângulo?&lt;/p&gt;",
            "seed": {
                "calculated": [
                    {
                        "name": "2-A1",
                        "label": "&lt;p style=\"text-align: center\"&gt;Área de um triângulo&lt;span class=\"fr-math-v2 fr-draggable\" contenteditable=\"false\" data-original-math=\"\\(\\text{}\\ =\\ \\frac{\\text{base}\\ \\times \\ \\text{altura}}{2}\\)\" draggable=\"true\" style=\"opacity: 1;\"&gt;\\(\\text{}\\ =\\ \\frac{\\text{base}\\ \\times \\ \\text{altura}}{2}\\)&lt;/span&gt;&lt;/p&gt;"
                    },
                    {
                        "name": "2-A2",
                        "label": "&lt;p style=\"text-align: center\"&gt;Área de um triângulo = lado × lado × 2&lt;/p&gt;",
                        "incorrect": true
                    },
                    {
                        "name": "2-A3",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"A1",
                        "function": "Lemonlib.round({{Q1}}*{{T1}}/2, 2)"
                    },
                    {
                        "name": "T1",
                        "function": "Lemonlib.round({{Q1}}*2-1+{{Q2}}, 1)",
                        "temp": true
                    }
                ]
            },
            "algorithm": {
                "name": "calculateOperation",
                "params": {
                    "method": "equivSymbolic",
                    "decimalPlaces": 2
                }
            }
        }
    ]
}</v>
      </c>
      <c r="D11" s="139" t="n">
        <f aca="false">IF(B11=C11,0,1)</f>
        <v>1</v>
      </c>
    </row>
    <row r="12" customFormat="false" ht="15.75" hidden="false" customHeight="true" outlineLevel="0" collapsed="false">
      <c r="A12" s="139" t="str">
        <f aca="false">Seeds!AB12</f>
        <v>M5-G-15b-E-2</v>
      </c>
      <c r="B12" s="139" t="str">
        <f aca="false">Seeds!Z12</f>
        <v>{
    "id": "M5-G-15b-E-2-BR",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C12" s="139" t="str">
        <f aca="false">Seeds!AA12</f>
        <v>{
    "id": "M5-G-15b-E-2",
    "seed": {
        "parameters": [
            {
                "name": "Q1",
                "label": null,
                "min": 3,
                "max": 6,
                "step": 0.1
            },
            {
                "name": "Q2",
                "label": null,
                "min": 0,
                "max": 2,
                "step": 0.1
            }
        ],
        "uniques": true
    },
    "scaffolding": [
        {
            "id": "step-0",
            "stimulus": "&lt;p&gt;Encontre a área do triângulo a seguir. Arredonde o resultado para os centésimos.&lt;/p&gt;&lt;div style=\"display:flex; justify-content:center;\"&gt;&lt;div class=\"lemo-fixed-to-responsive\" style=\"max-width: 250px;max-height: 150px;position: relative;width: 100%;display: inline-block;\"&gt;&lt;img src=\"http:\\\\drive.google.com\\uc?export=view&amp;id=11unAX7Ws642xuIu1PxmOjMUPso6vCkPs\" alt=\"\" tabindex=\"0\"&gt;&lt;/img&gt;&lt;div class=\"lemo-graphie-container\" style=\"position: absolute;top: 0;left: 0;width: 100%;height: 100%;\"&gt;&lt;div class=\"lemo-graphie\" style=\"position: relative; width: 100%; height: 100%;\"&gt;&lt;span class=\"lemo-graphie-label\" style=\"position: absolute; left: 22.2569%; top: 44.8808%; transform: rotate(270deg);\"&gt;{{Q1}} cm&lt;/span&gt;&lt;span class=\"lemo-graphie-label\" style=\"position: absolute; left: 38.0332%; top: 86.1339%;\"&gt;{{T1}} cm&lt;/span&gt;&lt;/div&gt;&lt;/div&gt;&lt;/div&gt;&lt;/div&gt;",
            "template": "&lt;p&gt;A área do triângulo é {{response}} cm&lt;sup&gt;2&lt;/sup&gt;.&lt;/p&gt;",
            "seed": {
                "parameters": [],
                "calculated": [
                    {
                        "name": "A1",
                        "function": "Lemonlib.round({{Q1}}*{{T1}}/2, 2)"
                    },
                    {
                        "name": "T1",
                        "function": "Lemonlib.round({{Q1}}*2-1+{{Q2}}, 2)",
                        "temp": true
                    }
                ]
            },
            "algorithm": {
                "name": "calculateOperation",
                "params": {
                    "method": "equivLiteral"
                }
            }
        },
        {
            "id": "step-1",
            "stimulus": "&lt;p&gt;Quais são as medidas do triângulo?&lt;/p&gt;",
            "template": "&lt;p&gt;Base do triângulo ={{response}} cm&lt;/p&gt;&lt;p&gt;Altura do triângulo ={{response}} cm&lt;/p&gt;",
            "seed": {
                "calculated": [
                    {
                        "name": "1-A1",
                        "label": "",
                        "function": "Lemonlib.round({{Q1}}*2-1+{{Q2}}, 2)"
                    },
                    {
                        "name": "1-A2",
                        "label": "",
                        "function": "{{Q1}}"
                    }
                ]
            },
            "algorithm": {
                "name": "calculateOperation",
                "params": {
                    "method": "equivLiteral"
                }
            }
        },
        {
            "id": "step-2",
            "stimulus": "&lt;p&gt;De acordo com o enunciado, o que precisa ser calculado?&lt;/p&gt;",
            "seed": {
                "calculated": [
                    {
                        "name": "2-A1",
                        "label": "&lt;p&gt;A área do triângulo.&lt;/p&gt;"
                    },
                    {
                        "name": "2-A2",
                        "label": "&lt;p&gt;O perímetro do triângulo.&lt;/p&gt;",
                        "incorrect": true
                    },
                    {
                        "name": "2-A3",
                        "label": "&lt;p&gt;A altura do triângulo.&lt;/p&gt;",
                        "incorrect": true
                    }
                ]
            },
            "algorithm": {
                "name": "trueFalse",
                "template": "Multiple choice – standard"
            }
        },
        {
            "id": "step-3",
            "stimulus": "&lt;p&gt;Qual fórmula é usada para calcular a área de um triângulo?&lt;/p&gt;",
            "seed": {
                "calculated": [
                    {
                        "name": "3-A1",
                        "label": "&lt;p style=\"text-align: center\"&gt;Área de um triângulo&lt;span class=\"fr-math-v2 fr-draggable\" contenteditable=\"false\" data-original-math=\"\\(\\text{}\\ =\\ \\frac{\\text{base}\\ \\times \\ \\text{altura}}{2}\\)\" draggable=\"true\" style=\"opacity: 1;\"&gt;\\(\\text{}\\ =\\ \\frac{\\text{base}\\ \\times \\ \\text{altura}}{2}\\)&lt;/span&gt;&lt;/p&gt;"
                    },
                    {
                        "name": "3-A2",
                        "label": "&lt;p style=\"text-align: center\"&gt;Área de um triângulo = base × lado × 2&lt;/p&gt;",
                        "incorrect": true
                    },
                    {
                        "name": "3-A3",
                        "label": "&lt;p style=\"text-align: center\"&gt;Área de um triângulo = base × altura&lt;/p&gt;",
                        "incorrect": true
                    }
                ]
            },
            "algorithm": {
                "name": "trueFalse",
                "template": "Multiple choice – standard","params":{"showCheckIcon":false,"columns":3}
            }
        },
        {
            "id": "step-4",
            "stimulus": "&lt;p&gt;Calcule a área do triângulo.&lt;/p&gt;",
            "template": "&lt;p style=\"text-align: center\"&gt;Área do triângulo&lt;span class=\"fr-math-v2 fr-draggable\" contenteditable=\"false\" data-original-math=\"\\(\\text{Área}\\ =\\ \\frac{\\text{base}\\ \\times \\ \\text{altura}}{2}\\)\" draggable=\"true\" style=\"opacity: 1;\"&gt;\\(\\text{}\\ =\\ \\frac{\\text{base}\\ \\times \\ \\text{altura}}{2}\\)&lt;/span&gt; = &lt;span class=\"fr-math-v2 fr-draggable\" contenteditable=\"false\" data-original-math=\"\\(\\ =\\ \\frac{{{T1}}\\ \\times \\ {{Q1}}}{2}\\)\" draggable=\"true\" style=\"opacity: 1;\"&gt;\\(\\ =\\ \\frac{{{T1}}\\ \\text{cm}\\ \\times \\ {{Q1}}\\ \\text{cm}}{2}\\)&lt;/span&gt; = {{response}} m&lt;sup&gt;2&lt;/sup&gt;.&lt;/p&gt;",
            "seed": {
                "calculated": [
                    {
                        "name": "4-A1",
                        "function": "Lemonlib.round({{Q1}}*{{T1}}/2, 2)"
                    },
                    {
                        "name": "T1",
                        "function": "Lemonlib.round({{Q1}}*2-1+{{Q2}}, 1)",
                        "temp": true
                    }
                ]
            },
            "algorithm": {
                "name": "calculateOperation",
                "params": {
                    "method": "equivLiteral",
                    "decimalPlaces": 2
                }
            }
        }
    ]
}</v>
      </c>
      <c r="D12" s="139" t="n">
        <f aca="false">IF(B12=C12,0,1)</f>
        <v>1</v>
      </c>
    </row>
    <row r="13" customFormat="false" ht="15.75" hidden="false" customHeight="true" outlineLevel="0" collapsed="false">
      <c r="A13" s="139" t="str">
        <f aca="false">Seeds!AB13</f>
        <v>M5-G-15b-A-1</v>
      </c>
      <c r="B13" s="139" t="str">
        <f aca="false">Seeds!Z13</f>
        <v>{
 "id": "M5-G-15b-A-1-BR",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C13" s="139" t="str">
        <f aca="false">Seeds!AA13</f>
        <v>{
 "id": "M5-G-15b-A-1",
 "seed": {
 "parameters": [
 {
 "name": "Q1",
 "label": null,
 "min": 3,
 "max": 6,
 "step": 0.1
 },
 {
 "name": "Q2",
 "label": null,
 "min": 2,
 "max": 3,
 "step": 0.1
 }
 ],
 "uniques": true
 },
 "scaffolding": [
 {
 "id": "step-0",
 "stimulus": "&lt;p&gt;A vela do veleiro de Nilton tem uma base que mede {{T1}} m e uma altura de {{Q2}} m. Calcule a área da vela.&lt;/p&gt;",
 "template": "&lt;p&gt;A área da vela é {{response}} m&lt;sup&gt;2&lt;/sup&gt;.&lt;/span&gt;&lt;/p&gt;",
 "seed": {
 "parameters": [],
 "calculated": [
 {
 "name": "A1",
 "function": "Lemonlib.round({{T1}}*{{Q2}}/2, 3)"
 },
 {
 "name": "T1",
 "function": "Lemonlib.round({{Q1}}, 1)",
 "temp": true
 }
 ]
 },
 "algorithm": {
 "name": "calculateOperation",
 "params": {
 "method": "equivLiteral"
 }
 }
 },
 {
 "id": "step-1",
 "stimulus": "&lt;p&gt;Qual é a forma geométrica de uma vela de veleiro?&lt;/p&gt;",
 "seed": {
 "calculated": [
 {
 "name": "1-A1",
 "label": "&lt;p&gt;Triângulo&lt;/p&gt;"
 },
 {
 "name": "1-A2",
 "label": "&lt;p&gt;Quadrado&lt;/p&gt;",
 "incorrect": true
 },
 {
 "name": "1-A3",
 "label": "&lt;p&gt;Retângulo&lt;/p&gt;",
 "incorrect": true
 }
 ]
 },
 "algorithm": {
 "name": "trueFalse",
 "template": "Multiple choice – standard"
 }
 },
 {
 "id": "step-2",
 "stimulus": "&lt;p&gt;De acordo com o enunciado, o que precisa ser calculado?&lt;/p&gt;",
 "seed": {
 "calculated": [
 {
 "name": "2-A1",
 "label": "&lt;p&gt;A área da vela.&lt;/p&gt;"
 },
 {
 "name": "2-A2",
 "label": "&lt;p&gt;O perímetro da vela.&lt;/p&gt;",
 "incorrect": true
 },
 {
 "name": "2-A3",
 "label": "&lt;p&gt;A base e a altura da vela.&lt;/p&gt;",
 "incorrect": true
 }
 ]
 },
 "algorithm": {
 "name": "trueFalse",
 "template": "Multiple choice – standard"
 }
 },
 {
 "id": "step-3",
 "stimulus": "&lt;p&gt;Qual fórmula é usada para calcular a área da vela?&lt;/p&gt;",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base × altura&lt;/p&gt;",
 "incorrect": true
 },
 {
 "name": "2-A3",
 "label": "&lt;p style=\"text-align: center\"&gt;Área do triângulo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"&lt;p&gt;Calcule a área da vela utilizando a fórmula da pergunta anterior.&lt;/p&gt;",
 "template": "&lt;p style=\"text-align: center\"&gt;Área do triângulo  = &lt;span class=\"fr-math-v2 fr-draggable\" contenteditable=\"false\" data-original-math=\"\\(\\frac{\\text{base}\\ \\times \\ \\text{altura}}{2}\\)\" draggable=\"true\" style=\"opacity: 1;\"&gt;\\(\\ \\frac{\\text{base}\\ \\times \\ \\text{altura}}{2}\\)&lt;/span&gt; = &lt;span class=\"fr-math-v2 fr-draggable\" contenteditable=\"false\" data-original-math=\"\\(\\frac{{{T1}}\\ \\times \\ {{Q2}}}{2}\\)\" draggable=\"true\" style=\"opacity: 1;\"&gt;\\(\\ =\\ \\frac{{{T1}}\\ \\text{m}\\ \\times \\ {{Q2}}\\ \\text{m}}{2}\\)&lt;/span&gt; = {{response}} m&lt;sup&gt;2&lt;/sup&gt;.&lt;/p&gt;",
 "seed": {
 "calculated": [
 {
 "name": "A1",
 "function": "Lemonlib.round({{T1}}*{{Q2}}/2, 3)"
 },
 {
 "name": "T1",
 "function": "Lemonlib.round({{Q1}}, 1)",
 "temp": true
 }
 ]
 },
 "algorithm": {
 "name": "calculateOperation",
 "params": {
 "method": "equivLiteral",
 "decimalPlaces": 2
 }
 }
 }
 ]
 }</v>
      </c>
      <c r="D13" s="139" t="n">
        <f aca="false">IF(B13=C13,0,1)</f>
        <v>1</v>
      </c>
    </row>
    <row r="14" customFormat="false" ht="15.75" hidden="false" customHeight="true" outlineLevel="0" collapsed="false">
      <c r="A14" s="139" t="str">
        <f aca="false">Seeds!AB14</f>
        <v>M5-G-15b-A-2</v>
      </c>
      <c r="B14" s="139" t="str">
        <f aca="false">Seeds!Z14</f>
        <v>{
 "id": "M5-G-15b-A-2-BR",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C14" s="139" t="str">
        <f aca="false">Seeds!AA14</f>
        <v>{
 "id": "M5-G-15b-A-2",
 "seed": {
 "parameters": [
 {
 "name": "Q1",
 "label": null,
 "min": 1,
 "max": 15,
 "step": 0.1
 },
 {
 "name": "Q2",
 "label": null,
 "min": 0,
 "max": 1,
 "step": 0.1
 }
 ],
 "uniques": true
 },
 "scaffolding": [
 {
 "id": "step-0",
 "stimulus": "&lt;p&gt;Uma guirlanda é composta de vários triângulos do mesmo tamanho que os da figura a seguir. Calcule a área que cada triângulo ocupa e arredonde o resultado às centésimas.&lt;/p&gt;&lt;div style=\"display:flex; justify-content:center;\"&gt;&lt;div class=\"lemo-fixed-to-responsive\" style=\"max-width: 150px;max-height: 250px;position: relative;width: 100%;display: inline-block;\"&gt;&lt;img src=\"http://drive.google.com/uc?export=view&amp;id=1xMFypAAlENLK3rG9pfzcO-eKLvAaxQuT\" alt=\"\" tabindex=\"0\"&gt;&lt;/img&gt;&lt;div class=\"lemo-graphie-container\" style=\"position: absolute;top: 0;left: 0;width: 100%;height: 100%;\"&gt;&lt;div class=\"lemo-graphie\" style=\"position: relative; width: 100%; height: 100%;\"&gt;&lt;span class=\"lemo-graphie-label\" style=\"position: absolute; left: 35.4283%; top: 90.5280%;\"&gt;{{Q1}} cm&lt;/span&gt;&lt;span class=\"lemo-graphie-label\" style=\"position: absolute; left: 38.8199%; top: 59.5399%;transform: rotate(270deg);\"&gt;{{T1}} cm&lt;/span&gt;&lt;/div&gt;&lt;/div&gt;&lt;/div&gt;&lt;/div&gt;",
 "template": "&lt;p&gt;A área de cada triângulo é {{response}} cm&lt;sup&gt;2&lt;/sup&gt;.&lt;/p&gt;",
 "seed": {
 "parameters": [],
 "calculated": [
 {
 "name": "A1",
 "function": "Lemonlib.round({{Q1}}*{{T1}}/2, 2)"
 },
 {
 "name": "T1",
 "function": "Lemonlib.round({{Q1}}*2-0.5+{{Q2}}, 2)",
 "temp": true
 }
 ]
 },
 "algorithm": {
 "name": "calculateOperation",
 "params": {
 "method": "equivLiteral"
 }
 }
 },
 {
 "id": "step-1",
 "stimulus": "&lt;p&gt;Quais são as medidas dos triângulos da guirlanda?&lt;/p&gt;",
 "template": "&lt;p&gt;Base = {{response}} cm&lt;/p&gt;&lt;p&gt;Altura = {{response}} cm&lt;/p&gt;",
 "seed": {
 "calculated": [
 {
 "name": "1-A1",
 "label": "",
 "function": "Lemonlib.round({{Q1}}, 1)"
 },
 {
 "name": "1-A2",
 "label": "",
 "function": "Lemonlib.round({{T2}}*2-0.5+{{T3}}, 1)"
 },
 {
 "name": "T2",
 "function": "Lemonlib.round({{Q1}}, 1)",
 "temp": true
 },
 {
 "name": "T3",
 "function": "Lemonlib.round({{Q2}}, 1)",
 "temp": true
 }
 ]
 },
 "algorithm": {
 "name": "calculateOperation",
 "params": {
 "method": "equivLiteral"
 }
 }
 },
 {
 "id": "step-2",
 "stimulus": "&lt;p&gt;De acordo com o enunciado, o que precisa ser calculado?&lt;/p&gt;",
 "seed": {
 "calculated": [
 {
 "name": "2-A1",
 "label": "&lt;p&gt;A área de cada triângulo.&lt;/p&gt;"
 },
 {
 "name": "2-A2",
 "label": "&lt;p&gt;O perímetro de cada triângulo.&lt;/p&gt;",
 "incorrect": true
 },
 {
 "name": "2-A3",
 "label": "&lt;p&gt;O número de triângulos.&lt;/p&gt;",
 "incorrect": true
 }
 ]
 },
 "algorithm": {
 "name": "trueFalse",
 "template": "Multiple choice – standard"
 }
 },
 {
 "id": "step-3",
 "stimulus": "&lt;p&gt;Qual fórmula é usada para calcular a área de um triângulo?&lt;/p&gt;",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"&lt;p&gt;Encontre a área de cada triângulo.&lt;/p&gt;",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\\frac{{{Q1}}\\ \\text{cm}\\ \\times \\ {{Q1}}\\ \\text{cm}}{2}\\)\" draggable=\"true\" style=\"opacity: 1;\"&gt;\\(\\frac{{{Q1}}\\ \\text{cm}\\ \\times \\ {{T1}}\\ \\text{cm}}{2}\\)&lt;/span&gt; = {{response}} cm&lt;sup&gt;2&lt;/sup&gt;.&lt;/p&gt;",
 "seed": {
 "calculated": [
 {
 "name": "A1",
 "function": "Lemonlib.round({{Q1}}*{{T1}}/2, 2)"
 },
 {
 "name": "T1",
 "function": "Lemonlib.round({{Q1}}*2-0.5+{{Q2}}, 2)",
 "temp": true
 }
 ]
 },
 "algorithm": {
 "name": "calculateOperation",
 "params": {
 "method": "equivLiteral",
 "decimalPlaces": 2
 }
 }
 }
 ]
 }</v>
      </c>
      <c r="D14" s="139" t="n">
        <f aca="false">IF(B14=C14,0,1)</f>
        <v>1</v>
      </c>
    </row>
    <row r="15" customFormat="false" ht="15.75" hidden="false" customHeight="true" outlineLevel="0" collapsed="false">
      <c r="A15" s="139" t="str">
        <f aca="false">Seeds!AB15</f>
        <v>M5-G-15b-A-3</v>
      </c>
      <c r="B15" s="139" t="str">
        <f aca="false">Seeds!Z15</f>
        <v>{
    "id": "M5-G-15b-A-3-BR",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C15" s="139" t="str">
        <f aca="false">Seeds!AA15</f>
        <v>{
    "id": "M5-G-15b-A-3",
    "seed": {
        "parameters": [
            {
                "name": "Q1",
                "label": null,
                "min": 2,
                "max": 4,
                "step": 0.1
            }
        ],
        "uniques": true
    },
    "scaffolding": [
        {
            "id": "step-0",
            "stimulus": "&lt;p&gt;Cláudia quer montar um quebra-cabeça com peças triangulares como as da imagem. Qual é a área da superfície de cada peça? Arredonde o resultado para os centésimos.&lt;/p&gt;&lt;div style=\"display:flex; justify-content:center;\"&gt;&lt;div class=\"lemo-fixed-to-responsive\" style=\"max-width: 250px;max-height: 226px;position: relative;width: 100%;display: inline-block;\"&gt;&lt;img src=\"http://drive.google.com/uc?export=view&amp;id=1HoC6VHJoV63ewWTnwwuEqIRbJ2BE4_y2\" alt=\"\" tabindex=\"0\"&gt;&lt;/img&gt;&lt;div class=\"lemo-graphie-container\" style=\"position: absolute;top: 0;left: 0;width: 100%;height: 100%;\"&gt;&lt;div class=\"lemo-graphie\" style=\"position: relative; width: 100%; height: 100%;\"&gt;&lt;span class=\"lemo-graphie-label\" style=\"position: absolute; left: 39.4283%; top: 88.5280%;\"&gt;{{T2}} cm&lt;/span&gt;&lt;span class=\"lemo-graphie-label\" style=\"position: absolute; left: 50.8678%; top: 58.1768%;\"&gt;{{T1}} cm&lt;/span&gt;&lt;/div&gt;&lt;/div&gt;&lt;/div&gt;&lt;/p&gt;",
            "template": "&lt;p&gt;A superfície de cada peça mede {{response}} cm&lt;sup&gt;2&lt;/sup&gt;.&lt;/div&gt;",
            "seed": {
                "parameters": [],
                "calculated": [
                    {
                        "name": "A1",
                        "function": "Lemonlib.round({{T2}}*{{T1}}/2, 2)"
                    },
                    {
                        "name": "T2",
                        "function": "Lemonlib.round({{Q1}}, 1)",
                        "temp": true
                    },
                    {
                        "name": "T1",
                        "function": "Lemonlib.round({{T2}}*0.87, 2)",
                        "temp": true
                    }
                ]
            },
            "algorithm": {
                "name": "calculateOperation",
                "params": {
                    "method": "equivLiteral"
                }
            }
        },
        {
            "id": "step-1",
            "stimulus": "&lt;p&gt;Quais são as medidas de cada uma das peças triangulares do quebra-cabeça?&lt;/p&gt;",
            "template": "&lt;p&gt;Base = {{response}} cm&lt;/p&gt;&lt;p&gt;Altura = {{response}} cm&lt;/p&gt;",
            "seed": {
                "calculated": [
                    {
                        "name": "1-A1",
                        "label": "",
                        "function": "Lemonlib.round({{Q1}}, 1)"
                    },
                    {
                        "name": "1-A2",
                        "label": "",
                        "function": "Lemonlib.round({{T2}}*0.87, 2)"
                    },
                    {
                        "name": "T2",
                        "function": "Lemonlib.round({{Q1}}, 1)",
                        "temp": true
                    },
                    {
                        "name": "T1",
                        "function": "Lemonlib.round({{T2}}*0.87, 2)",
                        "temp": true
                    }
                ]
            },
            "algorithm": {
                "name": "calculateOperation",
                "params": {
                    "method": "equivLiteral"
                }
            }
        },
        {
            "id": "step-2",
            "stimulus": "&lt;p&gt;De acordo com o enunciado, o que precisa ser calculado?&lt;/p&gt;",
            "seed": {
                "calculated": [
                    {
                        "name": "2-A1",
                        "label": "&lt;p&gt;A área de cada peça.&lt;/p&gt;"
                    },
                    {
                        "name": "2-A2",
                        "label": "&lt;p&gt;A área que o quebra-cabeça ocupa.&lt;/p&gt;",
                        "incorrect": true
                    },
                    {
                        "name": "2-A3",
                        "label": "&lt;p&gt;O perímetro de cada peça.&lt;/p&gt;",
                        "incorrect": true
                    }
                ]
            },
            "algorithm": {
                "name": "trueFalse",
                "template": "Multiple choice – standard"
            }
        },
        {
            "id": "step-3",
            "stimulus": "&lt;p&gt;Qual fórmula é usada para calcular a área de cada peça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lado × lado&lt;/p&gt;",
                        "incorrect": true
                    },
                    {
                        "name": "2-A3",
                        "label": "&lt;p style=\"text-align: center\"&gt;Área do triângulo = base × altura&lt;/p&gt;",
                        "incorrect": true
                    }
                ]
            },
            "algorithm": {
                "name": "trueFalse",
                "template": "Multiple choice – standard","params":{"showCheckIcon":false,"columns":3}
            }
        },
        {
            "id": "step-4",
            "stimulus": "&lt;p&gt;Use a fórmula da área de um triângulo para calcular a área de uma peça.&lt;/p&gt;",
            "template": "&lt;p style=\"text-align: center\"&gt;Área do triângulo = &lt;span class=\"fr-math-v2 fr-draggable\" contenteditable=\"false\" data-original-math=\"\\(\\text{Área}\\ =\\ \\frac{\\text{base}\\ \\times \\ \\text{altura}}{2}\\)\" draggable=\"true\" style=\"opacity: 1;\"&gt;\\(\\frac{\\text{base}\\ \\times \\ \\text{altura}}{2}\\)&lt;/span&gt; = &lt;span class=\"fr-math-v2 fr-draggable\" contenteditable=\"false\" data-original-math=\"\\(\\frac{{{T2}}\\ \\text{cm}\\ \\times \\ {{T1}}\\ \\text{cm}}{2}\\)\" draggable=\"true\" style=\"opacity: 1;\"&gt;\\(\\frac{{{T2}}\\ \\text{cm}\\ \\times \\ {{T1}}\\ \\text{cm}}{2}\\)&lt;/span&gt; = {{response}} cm&lt;sup&gt;2&lt;/sup&gt;.&lt;/p&gt;",
            "seed": {
                "calculated": [
                    {
                        "name": "A1",
                        "function": "Lemonlib.round({{T2}}*{{T1}}/2, 2)"
                    },
                    {
                        "name": "T2",
                        "function": "Lemonlib.round({{Q1}}, 1)",
                        "temp": true
                    },
                    {
                        "name": "T1",
                        "function": "Lemonlib.round({{T2}}*0.87, 2)",
                        "temp": true
                    }
                ]
            },
            "algorithm": {
                "name": "calculateOperation",
                "params": {
                    "method": "equivLiteral",
                    "decimalPlaces": 2
                }
            }
        }
    ]
}</v>
      </c>
      <c r="D15" s="139" t="n">
        <f aca="false">IF(B15=C15,0,1)</f>
        <v>1</v>
      </c>
    </row>
    <row r="16" customFormat="false" ht="15.75" hidden="false" customHeight="true" outlineLevel="0" collapsed="false">
      <c r="A16" s="139" t="str">
        <f aca="false">Seeds!AB16</f>
        <v>M5-G-15b-A-4</v>
      </c>
      <c r="B16" s="139" t="str">
        <f aca="false">Seeds!Z16</f>
        <v>{
 "id": "M5-G-15b-A-4-BR",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C16" s="139" t="str">
        <f aca="false">Seeds!AA16</f>
        <v>{
 "id": "M5-G-15b-A-4",
 "seed": {
 "parameters": [
 {
 "name": "Q1",
 "label": null,
 "min": 3,
 "max": 6,
 "step": 0.1
 },
 {
 "name": "Q2",
 "label": null,
 "min": 0,
 "max": 1,
 "step": 0.1
 }
 ],
 "uniques": true
 },
 "scaffolding": [
 {
 "id": "step-0",
 "stimulus": "&lt;p&gt;Para um evento, os &lt;i&gt;snacks&lt;/i&gt; de queijo serão preparados com formatos triangulares iguais aos da imagem. Calcule a área de cada &lt;i&gt;snack&lt;/i&gt; e arredonde o resultado para centésimos.&lt;/p&gt;&lt;div style=\"display:flex; justify-content:center;\"&gt;&lt;div class=\"lemo-fixed-to-responsive\" style=\"max-width: 150px;max-height: 211px;position: relative;width: 100%;display: inline-block;\"&gt;&lt;img src=\"http://drive.google.com/uc?export=view&amp;id=1aP2DS39pJfZDbANsPpOpPMuW0Sfy6_d8\" alt=\"\" tabindex=\"0\"&gt;&lt;/img&gt;&lt;div class=\"lemo-graphie-container\" style=\"position: absolute;top: 0;left: 0;width: 100%;height: 100%;\"&gt;&lt;div class=\"lemo-graphie\" style=\"position: relative; width: 100%; height: 100%;\"&gt;&lt;span class=\"lemo-graphie-label\" style=\"position: absolute; left: 39.0461%; top: 93.4340%;\"&gt;{{T2}} cm&lt;/span&gt;&lt;span class=\"lemo-graphie-label\" style=\"position: absolute; left: 0.5551%; top: 58.3342%;transform: rotate(270deg);\"&gt;{{T1}} cm&lt;/span&gt;&lt;/div&gt;&lt;/div&gt;&lt;/div&gt;&lt;/div&gt;",
 "template": "&lt;p&gt;A área de cada &lt;i&gt;snack&lt;/i&gt; é {{response}} cm&lt;sup&gt;2&lt;/sup&gt;.&lt;/p&gt;",
 "seed": {
 "parameters": [],
 "calculated": [
 {
 "name": "A1",
 "function": "Lemonlib.round({{T2}}*{{T1}}/2, 2)"
 },
 {
 "name": "T2",
 "function": "Lemonlib.round({{Q1}}, 1)",
 "temp": true
 },
 {
 "name": "T1",
 "function": "Lemonlib.round({{T2}}*2-0.5+{{T2}}, 2)",
 "temp": true
 }
 ]
 },
 "algorithm": {
 "name": "calculateOperation",
 "params": {
 "method": "equivLiteral"
 }
 }
 },
 {
 "id": "step-1",
 "stimulus": "&lt;p&gt;Que medidas têm os formatos triangulares?&lt;/p&gt;",
 "template": "&lt;p&gt;Suas bases medem {{response}} cm e suas alturas {{response}} cm.&lt;/p&gt;",
 "seed": {
 "calculated": [
 {
 "name": "1-A1",
 "label": "",
 "function": "Lemonlib.round({{Q1}}, 1)"
 },
 {
 "name": "1-A2",
 "label": "",
 "function": "Lemonlib.round({{T2}}*2-0.5+{{T2}}, 2)"
 },
 {
 "name": "T2",
 "function": "Lemonlib.round({{Q1}}, 1)",
 "temp": true
 },
 {
 "name": "T1",
 "function": "Lemonlib.round({{T2}}*2-0.5+{{T2}}, 2)",
 "temp": true
 }
 ]
 },
 "algorithm": {
 "name": "calculateOperation",
 "params": {
 "method": "equivLiteral"
 }
 }
 },
 {
 "id": "step-2",
 "stimulus": "&lt;p&gt;De acordo com o enunciado, o que precisa ser calculado?&lt;/p&gt;",
 "seed": {
 "calculated": [
 {
 "name": "2-A1",
 "label": "&lt;p&gt;A área de cada &lt;i&gt;snack&lt;/i&gt;&lt;/p&gt;"
 },
 {
 "name": "2-A2",
 "label": "&lt;p&gt;O perímetro de cada &lt;i&gt;snack&lt;/i&gt;&lt;/p&gt;",
 "incorrect": true
 },
 {
 "name": "2-A3",
 "label": "&lt;p&gt;O volume de cada &lt;i&gt;snack&lt;/i&gt;&lt;/p&gt;",
 "incorrect": true
 }
 ]
 },
 "algorithm": {
 "name": "trueFalse",
 "template": "Multiple choice – standard"
 }
 },
 {
 "id": "step-3",
 "stimulus": "&lt;p&gt;Com qual destas fórmulas consegue-se calcular a área de um &lt;i&gt;snack&lt;/i&gt;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"&lt;p&gt;Complete a fórmula para obter a área de cada &lt;i&gt;snack&lt;/i&gt;.&lt;/p&gt;",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\\frac{{{T2}}\\ \\text{cm}\\ \\times \\ {{T1}}\\ \\text{cm}}{2}\\)\" draggable=\"true\" style=\"opacity: 1;\"&gt;\\(\\frac{{{T2}}\\ \\text{cm}\\ \\times \\ {{T1}}\\ \\text{cm}}{2}\\)&lt;/span&gt; = {{response}} cm&lt;sup&gt;2&lt;/sup&gt;.&lt;/p&gt;",
 "seed": {
 "calculated": [
 {
 "name": "A1",
 "function": "Lemonlib.round({{T2}}*{{T1}}/2, 2)"
 },
 {
 "name": "T2",
 "function": "Lemonlib.round({{Q1}}, 1)",
 "temp": true
 },
 {
 "name": "T1",
 "function": "Lemonlib.round({{T2}}*2-0.5+{{T2}}, 2)",
 "temp": true
 }
 ]
 },
 "algorithm": {
 "name": "calculateOperation",
 "params": {
 "method": "equivLiteral",
 "decimalPlaces": 2
 }
 }
 }
 ]
 }</v>
      </c>
      <c r="D16" s="139" t="n">
        <f aca="false">IF(B16=C16,0,1)</f>
        <v>1</v>
      </c>
    </row>
    <row r="17" customFormat="false" ht="15.75" hidden="false" customHeight="true" outlineLevel="0" collapsed="false">
      <c r="A17" s="139" t="str">
        <f aca="false">Seeds!AB17</f>
        <v>M5-G-15b-A-5</v>
      </c>
      <c r="B17" s="139" t="str">
        <f aca="false">Seeds!Z17</f>
        <v>{
 "id": "M5-G-15b-A-5-BR",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C17" s="139" t="str">
        <f aca="false">Seeds!AA17</f>
        <v>{
 "id": "M5-G-15b-A-5",
 "seed": {
 "parameters": [
 {
 "name": "Q1",
 "label": null,
 "min": 10,
 "max": 50,
 "step": 0.1
 },
 {
 "name": "Q2",
 "label": null,
 "min": 15,
 "max": 65,
 "step": 0.1
 }
 ],
 "uniques": true
 },
 "scaffolding": [
 {
 "id": "step-0",
 "stimulus": "&lt;p&gt;Em uma cidade, um campo de golfe será construído em um espaço em forma de triângulo. A base deste triângulo mede {{T1}} m e sua altura, {{T2}} m. Que área está disponível para construir o campo de golfe? Arredonde o resultado para os centésimos, se necessário.&lt;/p&gt;",
 "template": "&lt;p&gt;Está disponível {{response}} m&lt;sup&gt;2&lt;/sup&gt; para construir o campo de golfe.&lt;/p&gt;",
 "seed": {
 "parameters": [],
 "calculated": [
 {
 "name": "A1",
 "function": "Lemonlib.round({{T1}}*{{T2}}/2, 2)"
 },
 {
 "name": "T1",
 "function": "Lemonlib.round({{Q1}}, 1)",
 "temp": true
 },
 {
 "name": "T2",
 "function": "Lemonlib.round({{Q2}}, 1)",
 "temp": true
 }
 ]
 },
 "algorithm": {
 "name": "calculateOperation",
 "params": {
 "method": "equivLiteral"
 }
 }
 },
 {
 "id": "step-1",
 "stimulus": "&lt;p&gt;Qual o formato  do espaço em que vai ser construído o campo de golfe?&lt;/p&gt;",
 "seed": {
 "calculated": [
 {
 "name": "1-A1",
 "label": "O espaço tem a forma de um triângulo."
 },
 {
 "name": "1-A2",
 "label": "O espaço tem a forma de um quadrado.",
 "incorrect": true
 },
 {
 "name": "1-A3",
 "label": "O espaço tem a forma de um retângulo.",
 "incorrect": true
 }
 ]
 },
 "algorithm": {
 "name": "trueFalse",
 "template": "Multiple choice – standard"
 }
 },
 {
 "id": "step-2",
 "stimulus": "&lt;p&gt;De acordo com o enunciado, o que precisa ser calculado?&lt;/p&gt;",
 "seed": {
 "calculated": [
 {
 "name": "2-A1",
 "label": "&lt;p&gt;A área do campo de golfe.&lt;/p&gt;"
 },
 {
 "name": "2-A2",
 "label": "&lt;p&gt;O perímetro do campo de golfe.&lt;/p&gt;",
 "incorrect": true
 },
 {
 "name": "2-A3",
 "label": "&lt;p&gt;A área da cidade.&lt;/p&gt;",
 "incorrect": true
 }
 ]
 },
 "algorithm": {
 "name": "trueFalse",
 "template": "Multiple choice – standard"
 }
 },
 {
 "id": "step-3",
 "stimulus": "&lt;p&gt;Qual é a fórmula para calcular a área de um espaço triangular?&lt;/p&gt;",
 "seed": {
 "calculated": [
 {
 "name": "2-A1",
 "label": "&lt;p style=\"text-align: center\"&gt;Área do triângulo = &lt;span class=\"fr-math-v2 fr-draggable\" contenteditable=\"false\" data-original-math=\"\\(\\frac{\\text{base}\\ \\times \\ \\text{altura}}{2}\\)\" draggable=\"true\" style=\"opacity: 1;\"&gt;\\(\\frac{\\text{base}\\ \\times \\ \\text{altura}}{2}\\)&lt;/span&gt;&lt;/p&gt;"
 },
 {
 "name": "2-A2",
 "label": "&lt;p style=\"text-align: center\"&gt;Área do triângulo = &lt;span class=\"fr-math-v2 fr-draggable\" contenteditable=\"false\" data-original-math=\"\\(\\frac{\\text{diagonal maior}\\ \\times \\ \\text{diagonal menor}}{2}\\)\" draggable=\"true\" style=\"opacity: 1;\"&gt;\\(\\frac{\\text{diagonal maior}\\ \\times \\ \\text{diagonal menor}}{2}\\)&lt;/span&gt;&lt;/p&gt;",
 "incorrect": true
 },
 {
 "name": "2-A3",
 "label": "&lt;p style=\"text-align: center\"&gt;Área do triângulo = base × altura&lt;/p&gt;",
 "incorrect": true
 }
 ]
 },
 "algorithm": {
 "name": "trueFalse",
 "template": "Multiple choice – standard","params":{"showCheckIcon":false,"columns":3}
 }
 },
 {
 "id": "step-4",
 "stimulus": "&lt;p&gt;Usando a fórmula acima, calcule a área do espaço disponível para o campo de golfe.&lt;/p&gt;",
 "template": "&lt;p style=\"text-align: center\"&gt;Área do triângulo = &lt;span class=\"fr-math-v2 fr-draggable\" contenteditable=\"false\" data-original-math=\"\\(\\frac{\\text{base}\\ \\times \\ \\text{altura}}{2}\\)\" draggable=\"true\" style=\"opacity: 1;\"&gt;\\(\\frac{\\text{base}\\ \\times \\ \\text{altura}}{2}\\)&lt;/span&gt; = &lt;span class=\"fr-math-v2 fr-draggable\" contenteditable=\"false\" data-original-math=\"\\(\\text{Área}\\ =\\ \\frac{{{T1}}\\ \\text{m}\\ \\times \\ {{T2}}\\ \\text{m}}{2}\\)\" draggable=\"true\" style=\"opacity: 1;\"&gt;\\(\\frac{{{T1}}\\ \\text{m}\\ \\times \\ {{T2}}\\ \\text{m}}{2}\\)&lt;/span&gt; = {{response}} m&lt;sup&gt;2&lt;/sup&gt;.&lt;/p&gt;",
 "seed": {
 "calculated": [
 {
 "name": "A1",
 "function": "Lemonlib.round({{T1}}*{{T2}}/2, 2)"
 },
 {
 "name": "T1",
 "function": "Lemonlib.round({{Q1}}, 1)",
 "temp": true
 },
 {
 "name": "T2",
 "function": "Lemonlib.round({{Q2}}, 1)",
 "temp": true
 }
 ]
 },
 "algorithm": {
 "name": "calculateOperation",
 "params": {
 "method": "equivLiteral",
 "decimalPlaces": 2
 }
 }
 }
 ]
 }</v>
      </c>
      <c r="D17" s="139" t="n">
        <f aca="false">IF(B17=C17,0,1)</f>
        <v>1</v>
      </c>
    </row>
    <row r="18" customFormat="false" ht="15.75" hidden="false" customHeight="true" outlineLevel="0" collapsed="false">
      <c r="A18" s="139" t="str">
        <f aca="false">Seeds!AB18</f>
        <v>M5-G-15c-I-1</v>
      </c>
      <c r="B18" s="139" t="str">
        <f aca="false">Seeds!Z18</f>
        <v>{
 "id": "M5-G-15c-I-1-BR",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C18" s="139" t="str">
        <f aca="false">Seeds!AA18</f>
        <v>{
 "id": "M5-G-15c-I-1",
 "stimulus": "&lt;p&gt;Indique qual destas fórmulas corresponde à área de um trapézio.&lt;/p&gt;",
 "hint": "&lt;p style=\"text-align: center\"&gt;Área do trapézio = &lt;span class=\"fr-math-v2 fr-draggable\" contenteditable=\"false\" data-original-math=\"\\(\\frac{\\text{(base maior + base menor) × altura}}{2}\\)\" draggable=\"true\" style=\"opacity: 1;\"&gt;\\(\\frac{\\text{(base maior + base menor) × altura}}{2}\\)&lt;/span&gt;.&lt;/p&gt;",
 "feedback": "&lt;p&gt;A resposta correta é:&lt;/p&gt;&lt;p style=\"text-align: center\"&gt;Área do trapézio = &lt;span class=\"fr-math-v2 fr-draggable\" contenteditable=\"false\" data-original-math=\"\\(\\frac{\\text{(base maior + base menor) × altura}}{2}\\)\" draggable=\"true\" style=\"opacity: 1;\"&gt;\\(\\frac{\\text{(base maior + base menor) × altura}}{2}\\)&lt;/span&gt;.&lt;/p&gt;",
 "seed": {
 "parameters": [],
 "calculated": [
 {
 "name": "A1",
 "label": "Área = &lt;span class=\"fr-math-v2 fr-draggable\" contenteditable=\"false\" data-original-math=\"\\(\\frac{\\text{(base maior + base menor) × altura}}{\\text{2}}\\)\" draggable=\"true\"&gt;\\(\\frac{\\text{(base maior + base menor) × altura}}{\\text{2}}\\)&lt;/span&gt;",
 "function": ""
 },
 {
 "name": "A2",
 "label": "Área = base maior + base menor",
 "function": "",
 "feedback": "&lt;p&gt;O resultado desta operação é um comprimento, não uma área.&lt;/p&gt;",
 "incorrect": true
 },
 {
 "name": "A3",
 "label": "Área = &lt;span class=\"fr-math-v2 fr-draggable\" contenteditable=\"false\" data-original-math=\"\\(\\frac{\\text{(base maior + base menor)}}{\\text{2}}\\)\" draggable=\"true\"&gt;\\(\\frac{\\text{(base maior + base menor)}}{\\text{2}}\\)",
 "function": "",
 "feedback": "&lt;p&gt;É semelhante à fórmula da área de um trapézio, mas falta a multiplicação pela altura.&lt;/p&gt;",
 "incorrect": true
 },
 {
 "name": "A4",
 "label": "Área = (base maior + base menor) × altura",
 "function": "",
 "feedback": "&lt;p&gt;É semelhante à fórmula para a área de um trapézio, mas falta divisão por 2.&lt;/p&gt;",
 "incorrect": true
 },
 {
 "name": "A5",
 "label": "Área = base × altura",
 "function": "",
 "feedback": "&lt;p&gt;Esta é a fórmula para a área do retângulo e do paralelogramo.&lt;/p&gt;",
 "incorrect": true
 },
 {
 "name": "A6",
 "label": "Área = &lt;span class=\"fr-math-v2 fr-draggable\" contenteditable=\"false\" data-original-math=\"\\(\\frac{\\text{(diagonal maior + diagonal menor)}}{\\text{2}}\\)\" draggable=\"true\"&gt;\\(\\frac{\\text{(diagonal maior + diagonal menor)}}{\\text{2}}\\)",
 "function": "",
 "feedback": "&lt;p&gt;Esta é a fórmula para a área do losango.&lt;/p&gt;",
 "incorrect": true
 }
 ],
 "uniques": true
 },
 "algorithm": {
 "name": "trueFalse",
 "template": "Multiple choice – standard",
 "params": {
 "countCorrect": 1,
 "countIncorrect": 2,
 "showCheckIcon": true
 }
 }
 }</v>
      </c>
      <c r="D18" s="139" t="n">
        <f aca="false">IF(B18=C18,0,1)</f>
        <v>1</v>
      </c>
    </row>
    <row r="19" customFormat="false" ht="15.75" hidden="false" customHeight="true" outlineLevel="0" collapsed="false">
      <c r="A19" s="139" t="str">
        <f aca="false">Seeds!AB19</f>
        <v>M5-G-15c-E-1</v>
      </c>
      <c r="B19" s="139" t="str">
        <f aca="false">Seeds!Z19</f>
        <v>{
 "id": "M5-G-15c-E-1-BR",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C19" s="139" t="str">
        <f aca="false">Seeds!AA19</f>
        <v>{
 "id": "M5-G-15c-E-1",
 "stimulus": "&lt;p&gt;Calcule a área do seguinte trapézio.&lt;/p&gt;&lt;div style=\"display:flex; justify-content:center;\"&gt;&lt;div class=\"lemo-fixed-to-responsive\" style=\"max-width: 300px;max-height: 181px;position: relative;width: 100%;display: inline-block;\"&gt;&lt;img src=\"http://drive.google.com/uc?export=view&amp;id=1T1O0_c4sNFexcalbnHGIhKf-OPYK-CHm\" alt=\"\" tabindex=\"0\"&gt;&lt;/img&gt;&lt;div class=\"lemo-graphie-container\" style=\"position: absolute;top: 0;left: 0;width: 100%;height: 100%;\"&gt;&lt;div class=\"lemo-graphie\" style=\"position: relative; width: 100%; height: 100%;\"&gt;&lt;span class=\"lemo-graphie-label\" style=\"position: absolute; left: 45.9127%; top: 82.5393%;\"&gt;{{T1}} cm&lt;/span&gt;&lt;span class=\"lemo-graphie-label\" style=\"position: absolute; left: 43.6000%; top: 3.3128%;\"&gt;{{Q1}} cm&lt;/span&gt;&lt;span class=\"lemo-graphie-label\" style=\"position: absolute; left: 38.8142%; top: 45.0649%;\"&gt;{{T2}} cm&lt;/span&gt;&lt;/div&gt;&lt;/div&gt;&lt;/div&gt;&lt;/div&gt;",
 "template": "&lt;p&gt;A área do trapézio mede {{response}} cm&lt;sup&gt;2&lt;/sup&gt;.&lt;/p&gt;",
 "hint": "&lt;p style=\"text-align: center\"&gt;Área do trapézio = &lt;span class=\"fr-math-v2 fr-draggable\" contenteditable=\"false\" data-original-math=\"\\(\\frac{\\text{(base maior + base menor) × altura}}{\\text{2}}\\)\" draggable=\"true\"&gt;\\(\\frac{\\text{(base maior + base menor) × altura}}{\\text{2}}\\)&lt;/span&gt;&lt;/p&gt;",
 "feedback": "&lt;p&gt;Para calcular a área do trapézio, use a seguinte fórmula:&lt;/p&gt;&lt;p style=\"text-align: center\"&gt;Área do trapézio = &lt;span class=\"fr-math-v2 fr-draggable\" contenteditable=\"false\" data-original-math=\"\\(\\frac{\\text{(base maior + base menor) × altura}}{\\text{2}}\\)\" draggable=\"true\"&gt;\\(\\frac{\\text{(base maior + base menor) × altura}}{\\text{2}}\\)&lt;/span&gt; = &lt;span class=\"fr-math-v2 fr-draggable\" contenteditable=\"false\" data-original-math=\"\\(\\frac{\\text{({{T1}} + {{Q1}}) × {{T2}}}{\\text{2}}\\)\" draggable=\"true\"&gt;\\(\\frac{\\text{({{T1}} + {{Q1}}) × {{T2}}}}{\\text{2}}\\)&lt;/span&gt; = {{A1}} cm&lt;sup&gt;2&lt;/sup&gt;.&lt;/p&gt;",
 "seed": {
 "parameters": [
 {
 "name": "Q1",
 "label": null,
 "min": 2,
 "max": 6,
 "step": 1
 },
 {
 "name": "Q2",
 "label": null,
 "min": 0,
 "max": 1,
 "step": 0.1
 }
 ],
 "calculated": [
 {
 "name": "T1",
 "label": "",
 "function": "{{Q1}}*3",
 "temp": "true"
 },
 {
 "name": "T2",
 "label": "",
 "function": "Lemonlib.round(1.5*{{Q1}}+{{Q2}}, 2)",
 "temp": "true"
 },
 {
 "name": "A1",
 "label": "",
 "function": "Lemonlib.round(({{Q1}}+{{T1}})*{{T2}}/2, 2)"
 }
 ],
 "uniques": true
 },
 "algorithm": {
 "name": "calculateOperation",
 "params": {
 "method": "equivLiteral",
 "decimalPlaces": 2
 }
 }
 }</v>
      </c>
      <c r="D19" s="139" t="n">
        <f aca="false">IF(B19=C19,0,1)</f>
        <v>1</v>
      </c>
    </row>
    <row r="20" customFormat="false" ht="15.75" hidden="false" customHeight="true" outlineLevel="0" collapsed="false">
      <c r="A20" s="139" t="str">
        <f aca="false">Seeds!AB20</f>
        <v>M5-G-15c-A-1</v>
      </c>
      <c r="B20" s="139" t="str">
        <f aca="false">Seeds!Z20</f>
        <v>{
 "id": "M5-G-15c-A-1-BR",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C20" s="139" t="str">
        <f aca="false">Seeds!AA20</f>
        <v>{
 "id": "M5-G-15c-A-1",
 "seed": {
 "parameters": [
 {
 "name": "Q1",
 "label": null,
 "min": 5,
 "max": 10,
 "step": 1
 },
 {
 "name": "Q2",
 "label": null,
 "min": 0,
 "max": 1,
 "step": 0.1
 }
 ],
 "uniques": true
 },
 "scaffolding": [
 {
 "id": "step-0",
 "stimulus": "&lt;p&gt;Júlia vai se mudar para um apartamento cuja planta tem a forma e as medidas da imagem a seguir. Qual é a área desse apartamento? Arredonde o resultado para os centésimos.&lt;/p&gt;&lt;div style=\"display:flex; justify-content:center;\"&gt;&lt;div class=\"lemo-fixed-to-responsive\" style=\"max-width: 300px;max-height: 191px;position: relative;width: 100%;display: inline-block;\"&gt;&lt;img src=\"http://drive.google.com/uc?export=view&amp;id=1XF2wqiX23gZjJvvYQQVmbWmvxyxdSSi7\" alt=\"\" tabindex=\"0\"&gt;&lt;/img&gt;&lt;div class=\"lemo-graphie-container\" style=\"position: absolute;top: 0;left: 0;width: 100%;height: 100%;\"&gt;&lt;div class=\"lemo-graphie\" style=\"position: relative; width: 100%; height: 100%;\"&gt;&lt;span class=\"lemo-graphie-label\" style=\"position: absolute; left: 44.9762%; top: 85.4517%;\"&gt;{{T1}} m&lt;/span&gt;&lt;span class=\"lemo-graphie-label\" style=\"position: absolute; left: 33.7076%; top: 0.6801%;\"&gt;{{Q1}} m&lt;/span&gt;&lt;span class=\"lemo-graphie-label\" style=\"position: absolute; left: 23.2357%; top: 43.1509%;\"&gt;{{T2}} m&lt;/span&gt;&lt;/div&gt;&lt;/div&gt;&lt;/div&gt;&lt;/div&gt;",
 "template": "&lt;p&gt;O apartamento tem área de{{response}} m&lt;sup&gt;2&lt;/sup&gt;.&lt;/p&gt;",
 "seed": {
 "parameters": [],
 "calculated": [
 {
 "name": "T1",
 "label": "",
 "function": "{{Q1}}*1.5",
 "temp": "true"
 },
 {
 "name": "T2",
 "label": "",
 "function": "{{Q1}}-0.5+{{Q2}}",
 "temp": "true"
 },
 {
 "name": "A1",
 "label": "",
 "function": "Lemonlib.round(({{Q1}}+{{T1}})*{{T2}}/2, 2)"
 }
 ]
 },
 "algorithm": {
 "name": "calculateOperation",
 "params": {
 "method": "equivLiteral"
 }
 }
 },
 {
 "id": "step-1",
 "stimulus": "&lt;p&gt;Qual é a figura geométrica que representa a planta do apartamento?&lt;/p&gt;",
 "seed": {
 "calculated": [
 {
 "name": "1-A1",
 "label": "Trapézio"
 },
 {
 "name": "1-A2",
 "label": "Paralelogramo",
 "incorrect": true
 },
 {
 "name": "1-A3",
 "label": "Losango",
 "incorrect": true
 }
 ]
 },
 "algorithm": {
 "name": "trueFalse",
 "template": "Multiple choice – standard"
 }
 },
 {
 "id": "step-2",
 "stimulus": "&lt;p&gt;Quais são as medidas desse trapézio?&lt;/p&gt;",
 "template": "&lt;p&gt;Base maior = {{response}} m&lt;/p&gt;&lt;p&gt;Base menor = {{response}} m&lt;/p&gt;&lt;p&gt;Altura = {{response}} m&lt;/p&gt;",
 "seed": {
 "calculated": [
 {
 "name": "2A1",
 "label": "",
 "function": "{{Q1}}*1.5"
 },
 {
 "name": "2A2",
 "label": "",
 "function": "{{Q1}}"
 },
 {
 "name": "2A3",
 "label": "",
 "function": "{{Q1}}-0.5+{{Q2}}"
 }
 ]
 },
 "algorithm": {
 "name": "calculateOperation",
 "params": {
 "method": "equivLiteral"
 }
 }
 },
 {
 "id": "step-3",
 "stimulus": "&lt;p&gt;De acordo com o enunciado, o que precisa ser calculado?&lt;/p&gt;",
 "seed": {
 "calculated": [
 {
 "name": "2-A1",
 "label": "&lt;p&gt;A área do apartamento.&lt;/p&gt;"
 },
 {
 "name": "2-A2",
 "label": "&lt;p&gt;O perímetro do apartamento.&lt;/p&gt;",
 "incorrect": true
 },
 {
 "name": "2-A3",
 "label": "&lt;p&gt;O comprimento dos lados do apartamento.&lt;/p&gt;",
 "incorrect": true
 }
 ]
 },
 "algorithm": {
 "name": "trueFalse",
 "template": "Multiple choice – standard"
 }
 },
 {
 "id": "step-4",
 "stimulus": "&lt;p&gt;Qual é a fórmula para calcular a área de um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lado × lado&lt;/p&gt;",
 "incorrect": true
 }
 ]
 },
 "algorithm": {
 "name": "trueFalse",
 "template": "Multiple choice – standard","params":{"showCheckIcon":false,"columns":3}
 }
 },
 {
 "id": "step-5",
 "stimulus": "&lt;p&gt;Calcule a área do apartamento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"T1",
 "label": "",
 "function": "{{Q1}}*1.5",
 "temp": "true"
 },
 {
 "name": "T2",
 "label": "",
 "function": "{{Q1}}-0.5+{{Q2}}",
 "temp": "true"
 },
 {
 "name": "A1",
 "label": "",
 "function": "Lemonlib.round(({{Q1}}+{{T1}})*{{T2}}/2, 2)"
 }
 ]
 },
 "algorithm": {
 "name": "calculateOperation",
 "params": {
 "method": "equivLiteral",
 "decimalPlaces": 2
 }
 }
 }
 ]
 }</v>
      </c>
      <c r="D20" s="139" t="n">
        <f aca="false">IF(B20=C20,0,1)</f>
        <v>1</v>
      </c>
    </row>
    <row r="21" customFormat="false" ht="15.75" hidden="false" customHeight="true" outlineLevel="0" collapsed="false">
      <c r="A21" s="139" t="str">
        <f aca="false">Seeds!AB21</f>
        <v>M5-G-15c-A-2</v>
      </c>
      <c r="B21" s="139" t="str">
        <f aca="false">Seeds!Z21</f>
        <v>{
 "id": "M5-G-15c-A-2-BR",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C21" s="139" t="str">
        <f aca="false">Seeds!AA21</f>
        <v>{
 "id": "M5-G-15c-A-2",
 "seed": {
 "parameters": [
 {
 "name": "Q1",
 "label": null,
 "min": 100,
 "max": 150,
 "step": 1
 },
 {
 "name": "Q2",
 "label": null,
 "min": 50,
 "max": 99,
 "step": 1
 },
 {
 "name": "Q3",
 "label": null,
 "min": 50,
 "max": 100,
 "step": 1
 }
 ],
 "uniques": true
 },
 "scaffolding": [
 {
 "id": "step-0",
 "stimulus": "&lt;p&gt;Um carpinteiro está cobrindo tampos de mesas de formato trapezoidal com lâminas de madeira. Nesses trapézios, as bases medem &lt;span class=\"no-break\"&gt;{{Q1}} cm&lt;/span&gt; e &lt;span class=\"no-break\"&gt;{{Q2}} cm&lt;/span&gt; e sua altura é &lt;span class=\"no-break\"&gt;{{Q3}} cm.&lt;/span&gt; Qual a área da superfície que será coberta em cada mesa?&lt;/p&gt;",
 "template": "&lt;p&gt;A superfície em cada mesa é de {{response}} cm&lt;sup&gt;2&lt;/sup&gt;.&lt;/p&gt;",
 "seed": {
 "parameters": [],
 "calculated": [
 {
 "name": "A1",
 "function": "({{Q1}}+{{Q2}})*{{Q3}}/2"
 }
 ]
 },
 "algorithm": {
 "name": "calculateOperation",
 "params": {
 "method": "equivLiteral"
 }
 }
 },
 {
 "id": "step-1",
 "stimulus": "&lt;p&gt;Que medidas têm as mesas de trabalho do carpinteiro?&lt;/p&gt;",
 "template": "&lt;p&gt;Base maior = {{response}} cm&lt;/p&gt;&lt;p&gt;Base menor = {{response}} cm&lt;/p&gt;&lt;p&gt;Altura = {{response}} cm&lt;/p&gt;",
 "seed": {
 "calculated": [
 {
 "name": "2A1",
 "label": "",
 "function": "{{Q1}}"
 },
 {
 "name": "2A2",
 "label": "",
 "function": "{{Q2}}"
 },
 {
 "name": "2A3",
 "label": "",
 "function": "{{Q3}}"
 }
 ]
 },
 "algorithm": {
 "name": "calculateOperation",
 "params": {
 "method": "equivLiteral"
 }
 }
 },
 {
 "id": "step-2",
 "stimulus": "&lt;p&gt;De acordo com o enunciado, o que precisa ser calculado?&lt;/p&gt;",
 "seed": {
 "calculated": [
 {
 "name": "2-A1",
 "label": "&lt;p&gt;A área de uma mesa.&lt;/p&gt;"
 },
 {
 "name": "2-A2",
 "label": "&lt;p&gt;O volume de uma mesa.&lt;/p&gt;",
 "incorrect": true
 },
 {
 "name": "2-A3",
 "label": "&lt;p&gt;O perímetro de uma mesa.&lt;/p&gt;",
 "incorrect": true
 }
 ]
 },
 "algorithm": {
 "name": "trueFalse",
 "template": "Multiple choice – standard"
 }
 },
 {
 "id": "step-3",
 "stimulus": "&lt;p&gt;Selecione a fórmula para calcular a área de uma mesa em forma de trapézio.&lt;/p&gt;",
 "seed": {
 "calculated": [
 {
 "name": "2-A1",
 "label": "&lt;p style=\"text-align: center\"&gt;Área do trapézio = &lt;span class=\"fr-math-v2 fr-draggable\" contenteditable=\"false\" data-original-math=\"\\(\\frac{\\text{base}\\ \\times \\ \\text{altura}}{2}\\)\" draggable=\"true\" style=\"opacity: 1;\"&gt;\\(\\frac{\\text{base}\\ \\times \\ \\text{altura}}{2}\\)&lt;/span&gt;&lt;/p&gt;",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"&lt;p&gt;Calcule a área de uma mesa usando a fórmula acima.&lt;/p&gt;",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\\text{cm}}{2}\\)\" draggable=\"true\" style=\"opacity: 1;\"&gt;\\(\\ \\frac{\\text{({{Q1}}}\\ \\text{cm}\\ + \\ \\text{{{Q2}}}\\ \\text{cm)}\\ \\times \\ \\text{{{Q3}}}\\ \\text{cm}}{2}\\)&lt;/span&gt; = {{response}} m&lt;sup&gt;2&lt;/sup&gt;.&lt;/p&gt;",
 "seed": {
 "calculated": [
 {
 "name": "A1",
 "function": "({{Q1}}+{{Q2}})*{{Q3}}/2"
 }
 ]
 },
 "algorithm": {
 "name": "calculateOperation",
 "params": {
 "method": "equivLiteral",
 "decimalPlaces": 2
 }
 }
 }
 ]
 }</v>
      </c>
      <c r="D21" s="139" t="n">
        <f aca="false">IF(B21=C21,0,1)</f>
        <v>1</v>
      </c>
    </row>
    <row r="22" customFormat="false" ht="15.75" hidden="false" customHeight="true" outlineLevel="0" collapsed="false">
      <c r="A22" s="139" t="str">
        <f aca="false">Seeds!AB22</f>
        <v>M5-G-15c-A-3</v>
      </c>
      <c r="B22" s="139" t="str">
        <f aca="false">Seeds!Z22</f>
        <v>{
 "id": "M5-G-15c-A-3-BR",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C22" s="139" t="str">
        <f aca="false">Seeds!AA22</f>
        <v>{
 "id": "M5-G-15c-A-3",
 "seed": {
 "parameters": [
 {
 "name": "Q1",
 "label": null,
 "min": 10,
 "max": 15,
 "step": 1
 },
 {
 "name": "Q2",
 "label": null,
 "min": 1,
 "max": 2,
 "step": 0.1
 }
 ],
 "uniques": true
 },
 "scaffolding": [
 {
 "id": "step-0",
 "stimulus": "&lt;p&gt;Num centro desportivo municipal pretende-se instalar uma piscina em forma de trapézio como mostra a imagem a seguir. Qual a área da superfície necessária para instalar essa piscina?&lt;/p&gt;&lt;div style=\"display:flex; justify-content:center;\"&gt;&lt;div class=\"lemo-fixed-to-responsive\" style=\"max-width: 300px;max-height: 175px;position: relative;width: 100%;display: inline-block;\"&gt;&lt;img src=\"http://drive.google.com/uc?export=view&amp;id=1_rPSdFBP8ilM41RZLu_v-KnyIDecfFwU\" alt=\"\" tabindex=\"0\"&gt;&lt;/img&gt;&lt;div class=\"lemo-graphie-container\" style=\"position: absolute;top: 0;left: 0;width: 100%;height: 100%;\"&gt;&lt;div class=\"lemo-graphie\" style=\"position: relative; width: 100%; height: 100%;\"&gt;&lt;span class=\"lemo-graphie-label\" style=\"position: absolute; left: 40%; top: 84.0950%;\"&gt;{{T1}} m&lt;/span&gt;&lt;span class=\"lemo-graphie-label\" style=\"position: absolute; left: 40%; top: 1.7832%;\"&gt;{{Q1}} m&lt;/span&gt;&lt;span class=\"lemo-graphie-label\" style=\"position: absolute; left: 37.9036%; top: 43.3616%;\"&gt;{{T2}} m&lt;/span&gt;&lt;/div&gt;&lt;/div&gt;&lt;/div&gt;&lt;/div&gt;",
 "template": "&lt;p&gt;A área necessária para instalar a piscina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as medidas que a piscina terá?&lt;/p&gt;",
 "template": "&lt;p&gt;Base maior = {{response}} m&lt;/p&gt;&lt;p&gt;Base menor = {{response}} m&lt;/p&gt;&lt;p&gt;Altura = {{response}} m&lt;/p&gt;",
 "seed": {
 "calculated": [
 {
 "name": "2A1",
 "label": "{{T1}}",
 "function": "Lemonlib.round({{Q1}}*3, 2)"
 },
 {
 "name": "2A2",
 "label": "{{Q1}}",
 "function": "{{Q1}}"
 },
 {
 "name": "2A3",
 "label": "{{T2}}",
 "function": "Lemonlib.round(1.5*{{Q1}}+{{Q2}}, 2)"
 }
 ]
 },
 "algorithm": {
 "name": "calculateOperation",
 "params": {
 "method": "equivLiteral"
 }
 }
 },
 {
 "id": "step-2",
 "stimulus": "&lt;p&gt;De acordo com o enunciado, o que precisa ser calculado?&lt;/p&gt;",
 "seed": {
 "calculated": [
 {
 "name": "2-A1",
 "label": "&lt;p&gt;A área da piscina.&lt;/p&gt;"
 },
 {
 "name": "2-A2",
 "label": "&lt;p&gt;O perímetro da piscina.&lt;/p&gt;",
 "incorrect": true
 },
 {
 "name": "2-A3",
 "label": "&lt;p&gt;O volume da piscina.&lt;/p&gt;",
 "incorrect": true
 }
 ]
 },
 "algorithm": {
 "name": "trueFalse",
 "template": "Multiple choice – standard"
 }
 },
 {
 "id": "step-3",
 "stimulus": "&lt;p&gt;Selecione a fórmula correta para poder calcular a área de uma piscina em forma de trapézio.&lt;/p&gt;",
 "seed": {
 "calculated": [
 {
 "name": "2-A1",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"name": "2-A2",
 "label": "&lt;p style=\"text-align: center\"&gt;Área do trapézio = &lt;span class=\"fr-math-v2 fr-draggable\" contenteditable=\"false\" data-original-math=\"\\(\\frac{\\text{(base maior}\\ + \\ \\text{base menor)}\\ \\times \\ \\text{altura)}}{2}\\)\" draggable=\"true\" style=\"opacity: 1;\"&gt;\\(\\frac{\\text{(base maior}\\ + \\ \\text{base menor)}\\ \\times \\ \\text{altura}}{2}\\)&lt;/span&gt;&lt;/p&gt;"
 },
 {
 "name": "2-A3",
 "label": "&lt;p style=\"text-align: center\"&gt;Área do trapézio = base × altura&lt;/p&gt;",
 "incorrect": true
 }
 ]
 },
 "algorithm": {
 "name": "trueFalse",
 "template": "Multiple choice – standard","params":{"showCheckIcon":false,"columns":3}
 }
 },
 {
 "id": "step-4",
 "stimulus": "&lt;p&gt;Usando a fórmula acima, calcule quantos metros quadrados a piscina ocupa.&lt;/p&gt;",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\\text{{{T2}}}\\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"decimalPlaces": 2
 }
 }
 }
 ]
 }</v>
      </c>
      <c r="D22" s="139" t="n">
        <f aca="false">IF(B22=C22,0,1)</f>
        <v>1</v>
      </c>
    </row>
    <row r="23" customFormat="false" ht="15.75" hidden="false" customHeight="true" outlineLevel="0" collapsed="false">
      <c r="A23" s="139" t="str">
        <f aca="false">Seeds!AB23</f>
        <v>M5-G-15c-A-4</v>
      </c>
      <c r="B23" s="139" t="str">
        <f aca="false">Seeds!Z23</f>
        <v>{
 "id": "M5-G-15c-A-4-BR",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C23" s="139" t="str">
        <f aca="false">Seeds!AA23</f>
        <v>{
 "id": "M5-G-15c-A-4",
 "seed": {
 "parameters": [
 {
 "name": "Q1",
 "label": null,
 "min": 20,
 "max": 25,
 "step": 0.1
 },
 {
 "name": "Q2",
 "label": null,
 "min": 25.1,
 "max": 30,
 "step": 0.1
 },
 {
 "name": "Q3",
 "label": null,
 "min": 20,
 "max": 30,
 "step": 1
 }
 ],
 "uniques": true
 },
 "scaffolding": [
 {
 "id": "step-0",
 "stimulus": "&lt;p&gt;O arquiteto de um canteiro de obras deve construir uma casa em um terreno em forma de trapézio. As bases desta figura medem {{Q1}} m e {{Q2}} m, e sua altura é {{Q3}} m. Calcule a área do terreno e arredonde o resultado para centésimos, se necessário.&lt;/p&gt;",
 "template": "&lt;p&gt;O terreno tem {{response}} m&lt;sup&gt;2&lt;/sup&gt; de área.&lt;/p&gt;",
 "seed": {
 "parameters": [],
 "calculated": [
 {
 "name": "A1",
 "label": "",
 "function": "Lemonlib.round(({{Q1}}+{{Q2}})*{{Q3}}/2, 2)"
 }
 ]
 },
 "algorithm": {
 "name": "calculateOperation",
 "params": {
 "method": "equivLiteral",
 "decimalPlaces": 2
 }
 }
 },
 {
 "id": "step-1",
 "stimulus": "&lt;p&gt;Quais são as medidas do terreno?&lt;/p&gt;",
 "template": "&lt;p&gt;Base maior = {{response}} m&lt;/p&gt;&lt;p&gt;Base menor = {{response}} m&lt;/p&gt;&lt;p&gt;Altura = {{response}} m&lt;/p&gt;",
 "seed": {
 "calculated": [
 {
 "name": "A2",
 "function": "{{Q2}}"
 },
 {
 "name": "A3",
 "function": "{{Q1}}"
 },
 {
 "name": "A4",
 "function": "{{Q3}}"
 }
 ]
 },
 "algorithm": {
 "name": "calculateOperation",
 "params": {
 "method": "equivLiteral"
 }
 }
 },
 {
 "id": "step-2",
 "stimulus": "&lt;p&gt;De acordo com o enunciado, o que precisa ser calculado?&lt;/p&gt;",
 "seed": {
 "calculated": [
 {
 "name": "2-A1",
 "label": "&lt;p&gt;A área do terreno.&lt;/p&gt;"
 },
 {
 "name": "2-A2",
 "label": "&lt;p&gt;O perímetro do terreno.&lt;/p&gt;",
 "incorrect": true
 },
 {
 "name": "2-A3",
 "label": "&lt;p&gt;O volume de terra.&lt;/p&gt;",
 "incorrect": true
 }
 ]
 },
 "algorithm": {
 "name": "trueFalse",
 "template": "Multiple choice – standard"
 }
 },
 {
 "id": "step-3",
 "stimulus": "&lt;p&gt;Selecione a fórmula correta para calcular a área de um terreno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 menor}}{2}\\)\" draggable=\"true\" style=\"opacity: 1;\"&gt;\\(\\frac{\\text{base}\\ \\times \\ \\text{altura menor}}{2}\\)&lt;/span&gt;&lt;/p&gt;",
 "incorrect": true
 },
 {
 "name": "2-A3",
 "label": "&lt;p style=\"text-align: center\"&gt;Área do trapézio = base × altura&lt;/p&gt;",
 "incorrect": true
 }
 ]
 },
 "algorithm": {
 "name": "trueFalse",
 "template": "Multiple choice – standard","params":{"showCheckIcon":false,"columns":3}
 }
 },
 {
 "id": "step-4",
 "stimulus": "&lt;p&gt;Usando a fórmula acima, calcule a área do terreno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\\frac{\\text{({{Q2}}}\\ + \\ \\text{{{Q1}}}\\ \\times \\ \\text{{{Q3}}}\\ \\text{m}}{2}\\)\" draggable=\"true\" style=\"opacity: 1;\"&gt;\\(\\ \\frac{\\text{({{Q2}}}\\ \\text{m}\\ + \\ \\text{{{Q1}}}\\ \\text{m)}\\ \\times \\ \\text{{{Q3}}}\\ \\text{m}}{2}\\)&lt;/span&gt; = {{response}} m&lt;sup&gt;2&lt;/sup&gt;.&lt;/p&gt;",
 "seed": {
 "calculated": [
 {
 "name": "A1",
 "label": "",
 "function": "Lemonlib.round(({{Q1}}+{{Q2}})*{{Q3}}/2, 2)"
 }
 ]
 },
 "algorithm": {
 "name": "calculateOperation",
 "params": {
 "method": "equivLiteral",
 "decimalPlaces": 2
 }
 }
 }
 ]
 }</v>
      </c>
      <c r="D23" s="139" t="n">
        <f aca="false">IF(B23=C23,0,1)</f>
        <v>1</v>
      </c>
    </row>
    <row r="24" customFormat="false" ht="15.75" hidden="false" customHeight="true" outlineLevel="0" collapsed="false">
      <c r="A24" s="139" t="str">
        <f aca="false">Seeds!AB24</f>
        <v>M5-G-15c-A-5</v>
      </c>
      <c r="B24" s="139" t="str">
        <f aca="false">Seeds!Z24</f>
        <v>{
 "id": "M5-G-15c-A-5-BR",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C24" s="139" t="str">
        <f aca="false">Seeds!AA24</f>
        <v>{
 "id": "M5-G-15c-A-5",
 "seed": {
 "parameters": [
 {
 "name": "Q1",
 "label": null,
 "min": 4,
 "max": 8,
 "step": 1
 },
 {
 "name": "Q2",
 "label": null,
 "min": 0,
 "max": 1,
 "step": 0.1
 }
 ],
 "uniques": true
 },
 "scaffolding": [
 {
 "id": "step-0",
 "stimulus": "&lt;p&gt;Em um parque deseja-se plantar grama em um canteiro em forma de trapézio. Calcule a área da superfície que será coberta.&lt;/p&gt;&lt;div class=\"lemo-fixed-to-responsive\" style=\"max-width: 300px;max-height: 175px;position: relative;width: 100%;display: inline-block;\"&gt;&lt;div style=\"display:flex; justify-content:center;\"&gt;&lt;img src=\"http:\\\\drive.google.com\\uc?export=view&amp;id=1mKKKow61dHAHrxATGiBAkDclt1DXGyfb\" alt=\"\" tabindex=\"0\"&gt;&lt;/img&gt;&lt;div class=\"lemo-graphie-container\" style=\"position: absolute;top: 0;left: 0;width: 100%;height: 100%;\"&gt;&lt;div class=\"lemo-graphie\" style=\"position: relative; width: 100%; height: 100%;\"&gt;&lt;span class=\"lemo-graphie-label\" style=\"position: absolute; left: 43.3671%; top: 82.9184%;\"&gt;{{T1}} m&lt;/span&gt;&lt;span class=\"lemo-graphie-label\" style=\"position: absolute; left: 41.2562%; top: 0.8210%;\"&gt;{{Q1}} m&lt;/span&gt;&lt;span class=\"lemo-graphie-label\" style=\"position: absolute; left: 37.5673%; top: 47.2193%;\"&gt;{{T2}} m&lt;/span&gt;&lt;/div&gt;&lt;/div&gt;&lt;/div&gt;&lt;/div&gt;",
 "template": "&lt;p&gt;A área ser coberta é de {{response}} m&lt;sup&gt;2&lt;/sup&gt;.&lt;/p&gt;",
 "seed": {
 "parameters": [],
 "calculated": [
 {
 "name": "A1",
 "function": "Lemonlib.round(({{Q1}}+{{T1}})*{{T2}}/2, 2)"
 },
 {
 "name": "T1",
 "function": "Lemonlib.round({{Q1}}*3, 2)",
 "temp": true
 },
 {
 "name": "T2",
 "function": "Lemonlib.round(1.5*{{Q1}}+{{Q2}}, 2)",
 "temp": true
 }
 ]
 },
 "algorithm": {
 "name": "calculateOperation",
 "params": {
 "method": "equivLiteral"
 }
 }
 },
 {
 "id": "step-1",
 "stimulus": "&lt;p&gt;Quais são as medidas do canteiro?&lt;/p&gt;",
 "template": "&lt;p&gt;Base maior = {{response}} m&lt;/p&gt;&lt;p&gt;Base menor = {{response}} m&lt;/p&gt;&lt;p&gt;Altura = {{response}} m&lt;/p&gt;",
 "seed": {
 "calculated": [
 {
 "name": "T1",
 "function": "Lemonlib.round({{Q1}}*3, 2)",
 "temp": true
 },
 {
 "name": "T2",
 "function": "Lemonlib.round(1.5*{{Q1}}+{{Q2}}, 2)",
 "temp": true
 },
 {
 "name": "A2",
 "function": "{{T1}}"
 },
 {
 "name": "A3",
 "function": "{{Q1}}"
 },
 {
 "name": "A4",
 "function": "{{T2}}"
 }
 ]
 },
 "algorithm": {
 "name": "calculateOperation",
 "params": {
 "method": "equivLiteral"
 }
 }
 },
 {
 "id": "step-2",
 "stimulus": "&lt;p&gt;De acordo com o enunciado, o que precisa ser calculado?&lt;/p&gt;",
 "seed": {
 "calculated": [
 {
 "name": "2-A1",
 "label": "&lt;p&gt;A área do canteiro.&lt;/p&gt;"
 },
 {
 "name": "2-A2",
 "label": "&lt;p&gt;O perímetro do canteiro.&lt;/p&gt;",
 "incorrect": true
 },
 {
 "name": "2-A3",
 "label": "&lt;p&gt;O volume do canteiro.&lt;/p&gt;",
 "incorrect": true
 }
 ]
 },
 "algorithm": {
 "name": "trueFalse",
 "template": "Multiple choice – standard"
 }
 },
 {
 "id": "step-3",
 "stimulus": "&lt;p&gt;Selecione a fórmula correta para calcular a área do canteiro em forma de trapézio.&lt;/p&gt;",
 "seed": {
 "calculated": [
 {
 "name": "2-A1",
 "label": "&lt;p style=\"text-align: center\"&gt;Área do trapézio = &lt;span class=\"fr-math-v2 fr-draggable\" contenteditable=\"false\" data-original-math=\"\\(\\frac{\\text{(base maior + base menor)}\\ \\times \\ \\text{altura}}{2}\\)\" draggable=\"true\" style=\"opacity: 1;\"&gt;\\(\\frac{\\text{(base maior + base menor)}\\ \\times \\ \\text{altura}}{2}\\)&lt;/span&gt;&lt;/p&gt;"
 },
 {
 "name": "2-A2",
 "label": "&lt;p style=\"text-align: center\"&gt;Área do trapézio = &lt;span class=\"fr-math-v2 fr-draggable\" contenteditable=\"false\" data-original-math=\"\\(\\frac{\\text{base}\\ \\times \\ \\text{altura}}{2}\\)\" draggable=\"true\" style=\"opacity: 1;\"&gt;\\(\\frac{\\text{base}\\ \\times \\ \\text{altura}}{2}\\)&lt;/span&gt;&lt;/p&gt;",
 "incorrect": true
 },
 {
 "name": "2-A3",
 "label": "&lt;p style=\"text-align: center\"&gt;Área do trapézio = &lt;span class=\"fr-math-v2 fr-draggable\" contenteditable=\"false\" data-original-math=\"\\(\\frac{\\text{diagonal maior}\\ \\times \\ \\text{diagonal menor}}{2}\\)\" draggable=\"true\" style=\"opacity: 1;\"&gt;\\(\\frac{\\text{diagonal maior}\\ \\times \\ \\text{diagonal menor}}{2}\\)&lt;/span&gt;&lt;/p&gt;",
 "incorrect": true
 }
 ]
 },
 "algorithm": {
 "name": "trueFalse",
 "template": "Multiple choice – standard","params":{"showCheckIcon":false,"columns":3}
 }
 },
 {
 "id": "step-4",
 "stimulus": "&lt;p&gt;Usando a fórmula acima, calcule a área do canteiro em forma de trapézio.&lt;/p&gt;",
 "template": "&lt;p style=\"text-align: center\"&gt;Área do trapézio = &lt;span class=\"fr-math-v2 fr-draggable\" contenteditable=\"false\" data-original-math=\"\\(\\frac{\\text{(base maior}\\ + \\ \\text{base menor)}\\ \\times \\ \\text{altura)}}{2}\\)\" draggable=\"true\" style=\"opacity: 1;\"&gt;\\(\\frac{\\text{(base maior}\\ + \\ \\text{base menor)}\\ \\times \\ \\text{altura}}{2}\\)&lt;/span&gt; = &lt;span class=\"fr-math-v2 fr-draggable\" contenteditable=\"false\" data-original-math=\"\\(\\ \\frac{\\text{({{T1}}}\\ + \\ \\text{{{Q1}}}\\ \\times \\ \\text{{{T1}}}\\ \\text{m}}{2}\\)\" draggable=\"true\" style=\"opacity: 1;\"&gt;\\(\\ \\frac{\\text{({{T1}}}\\ \\text{m}\\ + \\ \\text{{{Q1}}}\\ \\text{m)}\\ \\times \\ \\text{{{T2}}}\\ \\text{m}}{2}\\)&lt;/span&gt; = {{response}} m&lt;sup&gt;2&lt;/sup&gt;.&lt;/p&gt;",
 "seed": {
 "calculated": [
 {
 "name": "A1",
 "function": "Lemonlib.round(({{Q1}}+{{T1}})*{{T2}}/2, 2)"
 },
 {
 "name": "T1",
 "function": "Lemonlib.round({{Q1}}*3, 2)",
 "temp": true
 },
 {
 "name": "T2",
 "function": "Lemonlib.round(1.5*{{Q1}}+{{Q2}}, 2)",
 "temp": true
 }
 ]
 },
 "algorithm": {
 "name": "calculateOperation",
 "params": {
 "method": "equivLiteral"
 }
 }
 }
 ]
 }</v>
      </c>
      <c r="D24" s="139" t="n">
        <f aca="false">IF(B24=C24,0,1)</f>
        <v>1</v>
      </c>
    </row>
    <row r="25" customFormat="false" ht="15.75" hidden="false" customHeight="true" outlineLevel="0" collapsed="false">
      <c r="A25" s="139" t="str">
        <f aca="false">Seeds!AB25</f>
        <v>M5-G-15d-I-1</v>
      </c>
      <c r="B25" s="139" t="str">
        <f aca="false">Seeds!Z25</f>
        <v>{
 "id": "M5-G-15d-I-1-BR",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C25" s="139" t="str">
        <f aca="false">Seeds!AA25</f>
        <v>{
 "id": "M5-G-15d-I-1",
 "stimulus": "&lt;p&gt;Arraste a fórmula que representa o cálculo da área de um polígono regular.&lt;/p&gt;",
 "template": "&lt;p style=\"text-align: center\"&gt;Área do polígono regular = {{response}}&lt;/p&gt;",
 "feedback": "&lt;p style=\"text-align: center\"&gt;Área do polígono regular = &lt;span class=\"fr-math-v2 fr-draggable\" contenteditable=\"false\" data-original-math=\"\\(\\frac{\\text{perímetro × apótema}}{\\text{2}}\\)\" draggable=\"true\"&gt;\\(\\frac{\\text{perímetro × apótema}}{\\text{2}}\\)&lt;/span&gt;&lt;/p&gt;",
 "hint": "&lt;p&gt;A área de um polígono regular depende do perímetro e do apótema.&lt;/p&gt;",
 "seed": {
 "parameters": [],
 "calculated": [
 {
 "name": "A1",
 "label": "&lt;span class=\"fr-math-v2 fr-draggable\" contenteditable=\"false\" data-original-math=\"\\(\\frac{\\text{perímetro × apótema}}{\\text{2}}\\)\" draggable=\"true\"&gt;\\(\\frac{\\text{perímetro × apótema}}{\\text{2}}\\)&lt;/span&gt;"
 },
 {
 "name": "A2",
 "label": "lado × lado",
 "incorrect": true
 },
 {
 "name": "A3",
 "label": "&lt;span class=\"fr-math-v2 fr-draggable\" contenteditable=\"false\" data-original-math=\"\\(\\frac{\\text{base × altura}}{\\text{2}}\\)\" draggable=\"true\"&gt;\\(\\frac{\\text{base × altura}}{\\text{2}}\\)&lt;/span&gt;",
 "incorrect": true
 },
 {
 "name": "A4",
 "label": "&lt;span class=\"fr-math-v2 fr-draggable\" contenteditable=\"false\" data-original-math=\"\\(\\frac{\\text{diagonal maior × diagonal menor}}{\\text{2}}\\)\" draggable=\"true\"&gt;\\(\\frac{\\text{diagonal maior × diagonal menor}}{\\text{2}}\\)&lt;/span&gt;",
 "incorrect": true
 },
 {
 "name": "A5",
 "label": "π × radio&lt;sup&gt;2&lt;/sup&gt;",
 "incorrect": true
 },
 {
 "name": "A6",
 "label": "&lt;span class=\"fr-math-v2 fr-draggable\" contenteditable=\"false\" data-original-math=\"\\(\\frac{\\text{(base maior + base menor) × altura}}{\\text{2}}\\)\" draggable=\"true\"&gt;\\(\\frac{\\text{(base maior + base menor) × altura}}{\\text{2}}\\)&lt;/span&gt;",
 "incorrect": true
 }
 ],
 "uniques": true
 },
 "algorithm": {
 "name": "calculateOperation",
 "template": "Cloze with drag &amp; drop"
 }
 }</v>
      </c>
      <c r="D25" s="139" t="n">
        <f aca="false">IF(B25=C25,0,1)</f>
        <v>1</v>
      </c>
    </row>
    <row r="26" customFormat="false" ht="15.75" hidden="false" customHeight="true" outlineLevel="0" collapsed="false">
      <c r="A26" s="139" t="str">
        <f aca="false">Seeds!AB26</f>
        <v>M5-G-15d-E-1</v>
      </c>
      <c r="B26" s="139" t="str">
        <f aca="false">Seeds!Z26</f>
        <v>{
 "id": "M5-G-15d-E-1-BR",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26" s="139" t="str">
        <f aca="false">Seeds!AA26</f>
        <v>{
 "id": "M5-G-15d-E-1",
 "seed": {
 "parameters": [
 {
 "name": "Q1",
 "label": null,
 "min": 2,
 "max": 10,
 "step": 1
 }
 ],
 "uniques": true
 },
 "scaffolding": [
 {
 "id": "step-0",
 "stimulus": "&lt;p&gt;Calcule a área do hexágono regular a seguir. Arredonde o resultado para os centésimos.&lt;/p&gt;&lt;div style=\"display:flex; justify-content:center;\"&gt;&lt;div class=\"lemo-fixed-to-responsive\" style=\"max-width: 300px;max-height: 266px;position: relative;width: 100%;display: inline-block;\"&gt;&lt;div style=\"display:flex; justify-content:center;\"&gt;&lt;img src=\"http:\\\\drive.google.com\\uc?export=view&amp;id=1Wn_ua5O736VPcNY0kg0xN0CR12eMR6zG\" alt=\"\" tabindex=\"0\"&gt;&lt;/img&gt;&lt;div class=\"lemo-graphie-container\" style=\"position: absolute;top: 0;left: 0;width: 100%;height: 100%;\"&gt;&lt;div class=\"lemo-graphie\" style=\"position: relative; width: 100%; height: 100%;\"&gt;&lt;span class=\"lemo-graphie-label\" style=\"position: absolute; left: 43%; top: 93%;\"&gt;{{Q1}} cm&lt;/span&gt;&lt;span class=\"lemo-graphie-label\" style=\"position: absolute; left: 43.9868%; top: 70%; transform: rotate(270deg);\"&gt;{{T1}} cm&lt;/span&gt;&lt;/div&gt;&lt;/div&gt;&lt;/div&gt;&lt;/div&gt;",
 "template": "&lt;p&gt;A área do hexágono regular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 hexágono? E a medida do seu apótema?&lt;/p&gt;",
 "template": "&lt;p&gt;Os lados do hexágono medem {{response}} cm.&lt;/p&gt;&lt;p&gt;A medida do apótema é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do hexágono.&lt;/p&gt;"
 },
 {
 "name": "2-A2",
 "label": "&lt;p&gt;O perímetro do hexágono.&lt;/p&gt;",
 "incorrect": true
 },
 {
 "name": "2-A3",
 "label": "&lt;p&gt;O volume do hexágono.&lt;/p&gt;",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26" s="139" t="n">
        <f aca="false">IF(B26=C26,0,1)</f>
        <v>1</v>
      </c>
    </row>
    <row r="27" customFormat="false" ht="15.75" hidden="false" customHeight="true" outlineLevel="0" collapsed="false">
      <c r="A27" s="139" t="str">
        <f aca="false">Seeds!AB27</f>
        <v>M5-G-15d-A-1</v>
      </c>
      <c r="B27" s="139" t="str">
        <f aca="false">Seeds!Z27</f>
        <v>{
 "id": "M5-G-15d-A-1-BR",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C27" s="139" t="str">
        <f aca="false">Seeds!AA27</f>
        <v>{
 "id": "M5-G-15d-A-1",
 "seed": {
 "parameters": [
 {
 "name": "Q1",
 "label": null,
 "min": 4,
 "max": 5,
 "step": 0.1
 }
 ],
 "uniques": true
 },
 "scaffolding": [
 {
 "id": "step-0",
 "stimulus": "&lt;p&gt;Calcule a área de um relógio de parede em forma de octógono regular que tem as medidas indicadas na imagem a seguir. Arredonde o resultado para os centésimos.&lt;/p&gt;&lt;div style=\"display:flex; justify-content:center;\"&gt;&lt;div class=\"lemo-fixed-to-responsive\" style=\"max-width: 300px;max-height: 299px;position: relative;width: 100%;display: inline-block;\"&gt;&lt;img src=\"http:\\\\drive.google.com\\uc?export=view&amp;id=138hOl7iA6NJT8CiIpmb8slRdqUtwk7Ne\" alt=\"\" tabindex=\"0\"&gt;&lt;/img&gt;&lt;div class=\"lemo-graphie-container\" style=\"position: absolute;top: 0;left: 0;width: 100%;height: 100%;\"&gt;&lt;div class=\"lemo-graphie\" style=\"position: relative; width: 100%; height: 100%;\"&gt;&lt;span class=\"lemo-graphie-label\" style=\"position: absolute; left: 43%; top: 94%;\"&gt;{{Q1}} cm&lt;/span&gt;&lt;span class=\"lemo-graphie-label\" style=\"position: absolute; left: 44%; top: 74%; transform: rotate(270deg)\"&gt;{{T1}} cm&lt;/span&gt;&lt;/div&gt;&lt;/div&gt;&lt;/div&gt;&lt;/div&gt;",
 "template": "&lt;p&gt;A área do relógio é {{response}} cm&lt;sup&gt;2&lt;/sup&gt;.&lt;/p&gt;",
 "seed": {
 "parameters": [],
 "calculated": [
 {
 "name": "A1",
 "function": "Lemonlib.round(8*{{Q1}}*{{T1}}/2 , 2)"
 },
 {
 "name": "T1",
 "function": "Lemonlib.round({{Q1}}*1.2, 2)",
 "temp": true
 }
 ]
 },
 "algorithm": {
 "name": "calculateOperation",
 "params": {
 "method": "equivLiteral"
 }
 }
 },
 {
 "id": "step-1",
 "stimulus": "&lt;p&gt;Qual o comprimento dos lados do relógio? E a medida do seu apótema?&lt;/p&gt;",
 "template": "&lt;p&gt;Os lados do relógio medem {{response}} cm.&lt;/p&gt;&lt;p&gt;O apótema mede {{response}} cm.&lt;/p&gt;",
 "seed": {
 "calculated": [
 {
 "name": "2A1",
 "label": "",
 "function": "{{Q1}}"
 },
 {
 "name": "2A2",
 "label": "",
 "function": "Lemonlib.round({{Q1}}*1.2, 2)"
 }
 ]
 },
 "algorithm": {
 "name": "calculateOperation",
 "params": {
 "method": "equivLiteral"
 }
 }
 },
 {
 "id": "step-2",
 "stimulus": "&lt;p&gt;De acordo com o enunciado, o que precisa ser calculado?&lt;/p&gt;",
 "seed": {
 "calculated": [
 {
 "name": "2-A1",
 "label": "&lt;p&gt;A área do relógio.&lt;/p&gt;"
 },
 {
 "name": "2-A2",
 "label": "&lt;p&gt;O perímetro do relógio.&lt;/p&gt;",
 "incorrect": true
 },
 {
 "name": "2-A3",
 "label": "&lt;p&gt;O volume do relógio.&lt;/p&gt;",
 "incorrect": true
 }
 ]
 },
 "algorithm": {
 "name": "trueFalse",
 "template": "Multiple choice – standard"
 }
 },
 {
 "id": "step-3",
 "stimulus": "&lt;p&gt;Como se calcula a área de um octógono?&lt;/p&gt;",
 "seed": {
 "calculated": [
 {
 "name": "2-A1",
 "label": "&lt;p style=\"text-align: center\"&gt;Área do octógono = &lt;span class=\"fr-math-v2 fr-draggable\" contenteditable=\"false\" data-original-math=\"\\(\\frac{\\text{perímetro)}\\ \\times \\ \\text{apótema)}}{2}\\)\" draggable=\"true\" style=\"opacity: 1;\"&gt;\\(\\frac{\\text{perímetro}\\ \\times \\ \\text{aptema}}{2}\\)&lt;/span&gt;&lt;/p&gt;"
 },
 {
 "name": "2-A2",
 "label": "&lt;p style=\"text-align: center\"&gt;Área do octógono = base × altura&lt;/p&gt;",
 "incorrect": true
 },
 {
 "name": "2-A3",
 "label": "&lt;p style=\"text-align: center\"&gt;Área do octógono = π × raio&lt;sup&gt;2&lt;/sup&gt;&lt;/p&gt;",
 "incorrect": true
 }
 ]
 },
 "algorithm": {
 "name": "trueFalse",
 "template": "Multiple choice – standard","params":{"showCheckIcon":false,"columns":3}
 }
 },
 {
 "id": "step-4",
 "stimulus": "&lt;p&gt;Usando a fórmula acima, encontre a área do octógono. Arredonde o resultado para os centésimos.&lt;/p&gt;",
 "template": "&lt;p style=\"text-align: center\"&gt;Área do octógono = &lt;span class=\"fr-math-v2 fr-draggable\" contenteditable=\"false\" data-original-math=\"\\(\\frac{\\text{perímetro)}\\ \\times \\ \\text{apótema)}}{2}\\)\" draggable=\"true\" style=\"opacity: 1;\"&gt;\\(\\frac{\\text{perímetro}\\ \\times \\ \\text{apótema}}{2}\\)&lt;/span&gt; = &lt;span class=\"fr-math-v2 fr-draggable\" contenteditable=\"false\" data-original-math=\"\\(\\frac{\\text{8}\\ \\times \\ \\text{{{Q1}}}\\ \\times \\ \\text{{{T1}}}}{2}\\)\" draggable=\"true\" style=\"opacity: 1;\"&gt;\\(\\frac{\\text{8}\\ \\times \\ \\text{{{Q1}}}\\ \\times \\ \\text{{{T1}}}}{2}\\)&lt;/span&gt; = {{response}} cm&lt;sup&gt;2&lt;/sup&gt;.&lt;/p&gt;",
 "seed": {
 "calculated": [
 {
 "name": "A1",
 "function": "Lemonlib.round(8*{{Q1}}*{{T1}}/2, 2)"
 },
 {
 "name": "T1",
 "function": "Lemonlib.round({{Q1}}*1.2, 2)",
 "temp": true
 }
 ]
 },
 "algorithm": {
 "name": "calculateOperation",
 "params": {
 "method": "equivLiteral"
 }
 }
 }
 ]
 }</v>
      </c>
      <c r="D27" s="139" t="n">
        <f aca="false">IF(B27=C27,0,1)</f>
        <v>1</v>
      </c>
    </row>
    <row r="28" customFormat="false" ht="15.75" hidden="false" customHeight="true" outlineLevel="0" collapsed="false">
      <c r="A28" s="139" t="str">
        <f aca="false">Seeds!AB28</f>
        <v>M5-G-15d-A-2</v>
      </c>
      <c r="B28" s="139" t="str">
        <f aca="false">Seeds!Z28</f>
        <v>{ 
 "id": "M5-G-15d-A-2-BR",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C28" s="139" t="str">
        <f aca="false">Seeds!AA28</f>
        <v>{ 
 "id": "M5-G-15d-A-2", 
 "seed": { 
 "parameters": [ 
 { 
 "name": "Q1", 
 "label": null, 
 "min": 2, 
 "max": 5, 
 "step": 0.1 
 } 
 ], 
 "uniques": true 
 }, 
 "scaffolding": [ 
 { 
 "id": "step-0", 
 "stimulus": "&lt;p&gt;João pintou uma mandala em forma de pentágono regular com as medidas insdicadas na figura a seguir. Calcule a área da mandala arredondando o resultado às centésimas.&lt;/p&gt;&lt;div style=\"display:flex; justify-content:center;\"&gt;&lt;div class=\"lemo-fixed-to-responsive\" style=\"max-width: 300px;max-height: 299px;position: relative;width: 100%;display: inline-block;\"&gt;&lt;img src=\"http:\\\\drive.google.com\\uc?export=view&amp;id=118rWwH4k44lPb7FCQXUFN0sIggxZ4cEV\" alt=\"\" tabindex=\"0\"&gt;&lt;/img&gt;&lt;div class=\"lemo-graphie-container\" style=\"position: absolute;top: 0;left: 0;width: 100%;height: 100%;\"&gt;&lt;div class=\"lemo-graphie\" style=\"position: relative; width: 100%; height: 100%;\"&gt;&lt;span class=\"lemo-graphie-label\" style=\"position: absolute; left: 43%; top: 89%;\"&gt;{{Q1}} cm&lt;/span&gt;&lt;span class=\"lemo-graphie-label\" style=\"position: absolute; left: 45%; top: 71.4327%; transform: rotate(270deg)\"&gt;{{T1}} cm&lt;/span&gt;&lt;/div&gt;&lt;/div&gt;&lt;/div&gt;&lt;/div&gt;", 
 "template": "&lt;p&gt;A área da mandala mede {{response}} cm&lt;sup&gt;2&lt;/sup&gt;.&lt;/p&gt;", 
 "seed": { 
 "parameters": [], 
 "calculated": [ 
 { 
 "name": "A1", 
 "function": "Lemonlib.round(5*{{Q1}}*{{T1}}/2 , 2)" 
 }, 
 { 
 "name": "T1", 
 "function": "Lemonlib.round({{Q1}}*0.69, 2)", 
 "temp": true 
 } 
 ] 
 }, 
 "algorithm": { 
 "name": "calculateOperation", 
 "params": { 
 "method": "equivLiteral" 
 } 
 } 
 }, 
 { 
 "id": "step-1", 
 "stimulus": "&lt;p&gt;Qual o comprimento dos lados da figura? E a medida do seu apótema?&lt;/p&gt;", 
 "template": "&lt;p&gt;Os lados da figura medem{{response}} cm.&lt;/p&gt;&lt;p&gt;O apótema mede {{response}} cm.&lt;/p&gt;", 
 "seed": { 
 "calculated": [ 
 { 
 "name": "2A1", 
 "label": "", 
 "function": "{{Q1}}" 
 }, 
 { 
 "name": "2A2", 
 "label": "", 
 "function": "Lemonlib.round({{Q1}}*0.69, 2)" 
 } 
 ] 
 }, 
 "algorithm": { 
 "name": "calculateOperation", 
 "params": { 
 "method": "equivLiteral" 
 } 
 } 
 }, 
 { 
 "id": "step-2", 
 "stimulus": "&lt;p&gt;De acordo com o enunciado, o que precisa ser calculado?&lt;/p&gt;", 
 "seed": { 
 "calculated": [ 
 { 
 "name": "2-A1", 
 "label": "&lt;p&gt;A área da figura da mandala.&lt;/p&gt;" 
 }, 
 { 
 "name": "2-A2", 
 "label": "&lt;p&gt;O perímetro da figura da mandala.&lt;/p&gt;", 
 "incorrect": true 
 }, 
 { 
 "name": "2-A3", 
 "label": "&lt;p&gt;O volume da figura da mandala.&lt;/p&gt;", 
 "incorrect": true 
 } 
 ] 
 }, 
 "algorithm": { 
 "name": "trueFalse", 
 "template": "Multiple choice – standard" 
 } 
 }, 
 { 
 "id": "step-3", 
 "stimulus": "&lt;p&gt;Como se calcula a área de um pentágono?&lt;/p&gt;", 
 "seed": { 
 "calculated": [ 
 { 
 "name": "2-A1", 
 "label": "&lt;p style=\"text-align: center\"&gt;Área do pentágono = &lt;span class=\"fr-math-v2 fr-draggable\" contenteditable=\"false\" data-original-math=\"\\(\\frac{\\text{perímetro)}\\ \\times \\ \\text{apótema)}}{2}\\)\" draggable=\"true\" style=\"opacity: 1;\"&gt;\\(\\frac{\\text{perímetro}\\ \\times \\ \\text{apótema}}{2}\\)&lt;/span&gt;&lt;/p&gt;" 
 }, 
 { 
 "name": "2-A2", 
 "label": "&lt;p style=\"text-align: center\"&gt;Área do pentágono = base × altura&lt;/p&gt;", 
 "incorrect": true 
 }, 
 { 
 "name": "2-A3", 
 "label": "&lt;p style=\"text-align: center\"&gt;Área do pentágono = π × raio&lt;sup&gt;2&lt;/sup&gt;&lt;/p&gt;", 
 "incorrect": true 
 } 
 ] 
 }, 
 "algorithm": { 
 "name": "trueFalse", 
 "template": "Multiple choice – standard" ,"params":{"showCheckIcon":false,"columns":3}
 } 
 }, 
 { 
 "id": "step-4", 
 "stimulus": "&lt;p&gt;Usando a fórmula acima, encontre a área do pentágono. Arredonde o resultado para os centésimos.&lt;/p&gt;", 
 "template": "&lt;p style=\"text-align: center\"&gt;Área do pentágono = &lt;span class=\"fr-math-v2 fr-draggable\" contenteditable=\"false\" data-original-math=\"\\(\\frac{\\text{perímetro)}\\ \\times \\ \\text{apótema)}}{2}\\)\" draggable=\"true\" style=\"opacity: 1;\"&gt;\\(\\frac{\\text{perímetro}\\ \\times \\ \\text{apótema}}{2}\\)&lt;/span&gt; = &lt;span class=\"fr-math-v2 fr-draggable\" contenteditable=\"false\" data-original-math=\"\\(\\frac{\\text{5}\\ \\times \\ \\text{{{Q1}}}\\ \\times \\ \\text{{{T1}}}}{2}\\)\" draggable=\"true\" style=\"opacity: 1;\"&gt;\\(\\frac{\\text{5}\\ \\times \\ \\text{{{Q1}}}\\ \\times \\ \\text{{{T1}}}}{2}\\)&lt;/span&gt; = {{response}} cm&lt;sup&gt;2&lt;/sup&gt;.&lt;/p&gt;", 
 "seed": { 
 "calculated": [ 
 { 
 "name": "A1", 
 "function": "Lemonlib.round(5*{{Q1}}*{{T1}}/2, 2)" 
 }, 
 { 
 "name": "T1", 
 "function": "Lemonlib.round({{Q1}}*0.69, 2)", 
 "temp": true 
 } 
 ] 
 }, 
 "algorithm": { 
 "name": "calculateOperation", 
 "params": { 
 "method": "equivLiteral" 
 } 
 } 
 } 
 ] 
 }</v>
      </c>
      <c r="D28" s="139" t="n">
        <f aca="false">IF(B28=C28,0,1)</f>
        <v>1</v>
      </c>
    </row>
    <row r="29" customFormat="false" ht="15.75" hidden="false" customHeight="true" outlineLevel="0" collapsed="false">
      <c r="A29" s="139" t="str">
        <f aca="false">Seeds!AB29</f>
        <v>M5-G-15d-A-3</v>
      </c>
      <c r="B29" s="139" t="str">
        <f aca="false">Seeds!Z29</f>
        <v>{ 
 "id": "M5-G-15d-A-3-BR",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C29" s="139" t="str">
        <f aca="false">Seeds!AA29</f>
        <v>{ 
 "id": "M5-G-15d-A-3", 
 "seed": { 
 "parameters": [ 
 { 
 "name": "Q1", 
 "label": null, 
 "min": 8, 
 "max": 15, 
 "step": 1 
 } 
 ], 
 "uniques": true 
 }, 
 "scaffolding": [ 
 { 
 "id": "step-0", 
 "stimulus": "&lt;p&gt;A base de uma tenda de circo tem o formato de um heptágono regular com as medidas da imagem a seguir. Qual é a área dessa base?&lt;div style=\"display:flex; justify-content:center;\"&gt;&lt;div class=\"lemo-fixed-to-responsive\" style=\"max-width: 300px;max-height: 293px;position: relative;width: 100%;display: inline-block;\"&gt;&lt;img src=\"https://drive.google.com/uc?export=view&amp;id=1a6yFNg4GgU36CHMEari5PAe88e5rBPsx\" alt=\"\" tabindex=\"0\"&gt;&lt;/img&gt;&lt;div class=\"lemo-graphie-container\" style=\"position: absolute;top: 0;left: 0;width: 100%;height: 100%;\"&gt;&lt;div class=\"lemo-graphie\" style=\"position: relative; width: 100%; height: 100%;\"&gt;&lt;span class=\"lemo-graphie-label\" style=\"position: absolute; left: 44.2328%; top: 96.5297%;\"&gt;{{Q1}} m&lt;/span&gt;&lt;span class=\"lemo-graphie-label\" style=\"position: absolute; left: 45.1%; top: 76.5889%;transform: rotate(270deg);\"&gt;{{T1}} m&lt;/span&gt;&lt;/div&gt;&lt;/div&gt;&lt;/div&gt;&lt;/div&gt;", 
 "template": "&lt;p&gt;O base da tenda ocupa uma área de {{response}} m&lt;sup&gt;2&lt;/sup&gt;.&lt;/p&gt;", 
 "seed": { 
 "parameters": [], 
 "calculated": [ 
 { 
 "name": "A1", 
 "function": "Lemonlib.round(7*{{Q1}}*{{T1}}/2, 2)" 
 }, 
 { 
 "name": "T1", 
 "function": "Lemonlib.round(1.04*{{Q1}}, 2)", 
 "temp": true 
 } 
 ] 
 }, 
 "algorithm": { 
 "name": "calculateOperation", 
 "params": { 
 "method": "equivLiteral" 
 } 
 } 
 }, 
 { 
 "id": "step-1", 
 "stimulus": "&lt;p&gt;Qual o comprimento dos lados da base da tenda? E a medida do seu apótema?&lt;/p&gt;", 
 "template": "&lt;p&gt;Os lados da base da tenda medem {{response}} m.&lt;/p&gt;&lt;p&gt;O apótema mede {{response}} m.&lt;/p&gt;", 
 "seed": { 
 "calculated": [ 
 { 
 "name": "2A1", 
 "label": "", 
 "function": "{{Q1}}" 
 }, 
 { 
 "name": "2A2", 
 "label": "", 
 "function": "Lemonlib.round({{Q1}}*1.04, 2)" 
 } 
 ] 
 }, 
 "algorithm": { 
 "name": "calculateOperation", 
 "params": { 
 "method": "equivLiteral" 
 } 
 } 
 }, 
 { 
 "id": "step-2", 
 "stimulus": "&lt;p&gt;De acordo com o enunciado, o que precisa ser calculado?&lt;/p&gt;", 
 "seed": { 
 "calculated": [ 
 { 
 "name": "2-A1", 
 "label": "&lt;p&gt;A área da base da tenda.&lt;/p&gt;" 
 }, 
 { 
 "name": "2-A2", 
 "label": "&lt;p&gt;O perímetro da base da tenda.&lt;/p&gt;", 
 "incorrect": true 
 }, 
 { 
 "name": "2-A3", 
 "label": "&lt;p&gt;O volume da base da tenda.&lt;/p&gt;", 
 "incorrect": true 
 } 
 ] 
 }, 
 "algorithm": { 
 "name": "trueFalse", 
 "template": "Multiple choice – standard" 
 } 
 }, 
 { 
 "id": "step-3", 
 "stimulus": "&lt;p&gt;Como é calculada a área de um heptágono?&lt;/p&gt;", 
 "seed": { 
 "calculated": [ 
 { 
 "name": "2-A1", 
 "label": "&lt;p style=\"text-align: center\"&gt;Área do heptágono = &lt;span class=\"fr-math-v2 fr-draggable\" contenteditable=\"false\" data-original-math=\"\\(\\frac{\\text{perímetro)}\\ \\times \\ \\text{apótema)}}{2}\\)\" draggable=\"true\" style=\"opacity: 1;\"&gt;\\(\\frac{\\text{perímetro}\\ \\times \\ \\text{apótema}}{2}\\)&lt;/span&gt;&lt;/p&gt;" 
 }, 
 { 
 "name": "2-A2", 
 "label": "&lt;p style=\"text-align: center\"&gt;Área do heptágono = base × altura&lt;/p&gt;", 
 "incorrect": true 
 }, 
 { 
 "name": "2-A3", 
 "label": "&lt;p style=\"text-align: center\"&gt;Área do heptágono = π × raio&lt;sup&gt;2&lt;/sup&gt;&lt;/p&gt;", 
 "incorrect": true 
 } 
 ] 
 }, 
 "algorithm": { 
 "name": "trueFalse", 
 "template": "Multiple choice – standard" ,"params":{"showCheckIcon":false,"columns":3}
 } 
 }, 
 { 
 "id": "step-4", 
 "stimulus": "&lt;p&gt;Usando a fórmula acima, calcule a área do heptágono.&lt;/p&gt;", 
 "template": "&lt;p style=\"text-align: center\"&gt;Área do heptágono = &lt;span class=\"fr-math-v2 fr-draggable\" contenteditable=\"false\" data-original-math=\"\\(\\frac{\\text{perímetro)}\\ \\times \\ \\text{apótema)}}{2}\\)\" draggable=\"true\" style=\"opacity: 1;\"&gt;\\(\\frac{\\text{perímetro}\\ \\times \\ \\text{apótema}}{2}\\)&lt;/span&gt; = &lt;span class=\"fr-math-v2 fr-draggable\" contenteditable=\"false\" data-original-math=\"\\(\\frac{\\text{7}\\ \\times \\ \\text{{{Q1}}}\\ \\times \\ \\text{{{T1}}}}{2}\\)\" draggable=\"true\" style=\"opacity: 1;\"&gt;\\(\\frac{\\text{7}\\ \\times \\ \\text{{{Q1}}}\\ \\times \\ \\text{{{T1}}}}{2}\\)&lt;/span&gt; = {{response}} m&lt;sup&gt;2&lt;/sup&gt;.&lt;/p&gt;", 
 "seed": { 
 "calculated": [ 
 { 
 "name": "A1", 
 "function": "Lemonlib.round(7*{{Q1}}*{{T1}}/2, 2)" 
 }, 
 { 
 "name": "T1", 
 "function": "Lemonlib.round({{Q1}}*1.04, 2)", 
 "temp": true 
 } 
 ] 
 }, 
 "algorithm": { 
 "name": "calculateOperation", 
 "params": { 
 "method": "equivLiteral" 
 } 
 } 
 } 
 ] 
 }</v>
      </c>
      <c r="D29" s="139" t="n">
        <f aca="false">IF(B29=C29,0,1)</f>
        <v>1</v>
      </c>
    </row>
    <row r="30" customFormat="false" ht="15.75" hidden="false" customHeight="true" outlineLevel="0" collapsed="false">
      <c r="A30" s="139" t="str">
        <f aca="false">Seeds!AB30</f>
        <v>M5-G-15d-A-4</v>
      </c>
      <c r="B30" s="139" t="str">
        <f aca="false">Seeds!Z30</f>
        <v>{
 "id": "M5-G-15d-A-4-BR",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0" s="139" t="str">
        <f aca="false">Seeds!AA30</f>
        <v>{
 "id": "M5-G-15d-A-4",
 "seed": {
 "parameters": [
 {
 "name": "Q1",
 "label": null,
 "min": 2,
 "max": 3,
 "step": 0.1
 }
 ],
 "uniques": true
 },
 "scaffolding": [
 {
 "id": "step-0",
 "stimulus": "&lt;p&gt;Vera quer revestir a parede de uma cozinha com azulejos em forma de hexágono regular cujos lados medem {{Q1}} cm e cujos apótemas medem {{T1}} cm. Para calcular o número de azulejos que Vera vai precisar, é precisa saber a área de cada um deles. Arredonde o resultado para os centésimos.&lt;/p&gt;",
 "template": "&lt;p&gt;A área de cada azulejo é {{response}} cm&lt;sup&gt;2&lt;/sup&gt;.&lt;/p&gt;",
 "seed": {
 "parameters": [],
 "calculated": [
 {
 "name": "A1",
 "function": "Lemonlib.round(6*{{Q1}}*{{T1}}/2, 2)"
 },
 {
 "name": "T1",
 "function": "Lemonlib.round({{Q1}}*0.87, 2)",
 "temp": true
 }
 ]
 },
 "algorithm": {
 "name": "calculateOperation",
 "params": {
 "method": "equivLiteral"
 }
 }
 },
 {
 "id": "step-1",
 "stimulus": "&lt;p&gt;Qual ​​o comprimento dos lados dos azulejos? E a medida de seus apótemas?&lt;/p&gt;",
 "template": "&lt;p&gt;Os lados das peças medem {{response}} cm.&lt;/p&gt;&lt;p&gt;Os apótemas medem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azulejo.&lt;/p&gt;"
 },
 {
 "name": "2-A2",
 "label": "&lt;p&gt;O perímetro de um azulejo.&lt;/p&gt;",
 "incorrect": true
 },
 {
 "name": "2-A3",
 "label": "&lt;p&gt;O volume de um azulejo.&lt;/p&gt;",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0" s="139" t="n">
        <f aca="false">IF(B30=C30,0,1)</f>
        <v>1</v>
      </c>
    </row>
    <row r="31" customFormat="false" ht="15.75" hidden="false" customHeight="true" outlineLevel="0" collapsed="false">
      <c r="A31" s="139" t="str">
        <f aca="false">Seeds!AB31</f>
        <v>M5-G-15d-A-5</v>
      </c>
      <c r="B31" s="139" t="str">
        <f aca="false">Seeds!Z31</f>
        <v>{
 "id": "M5-G-15d-A-5-BR",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C31" s="139" t="str">
        <f aca="false">Seeds!AA31</f>
        <v>{
 "id": "M5-G-15d-A-5",
 "seed": {
 "parameters": [
 {
 "name": "Q1",
 "label": null,
 "min": 50,
 "max": 100,
 "step": 1
 }
 ],
 "uniques": true
 },
 "scaffolding": [
 {
 "id": "step-0",
 "stimulus": "&lt;p&gt;Para dias de muito sol na praia, um hotel oferece guarda-sóis planos em forma de hexágonos regulares. Os lados desses hexágonos medem {{Q1}} cm e seus apótemas {{T1}} cm. Qual é a medida da área do guarda-sol? Arredonde o resultado para os centésimos.&lt;/p&gt;",
 "template": "&lt;p&gt;A área do guarda-sol cobre mede {{response}} cm&lt;sup&gt;2&lt;/sup&gt;.&lt;/p&gt;",
 "seed": {
 "parameters": [],
 "calculated": [
 {
 "name": "A1",
 "function": "Lemonlib.round(6*{{Q1}}*{{T1}}/2, 2)"
 },
 {
 "name": "T1",
 "function": "Lemonlib.round({{Q1}}*0.87, 2)",
 "temp": true
 }
 ]
 },
 "algorithm": {
 "name": "calculateOperation",
 "params": {
 "method": "equivLiteral"
 }
 }
 },
 {
 "id": "step-1",
 "stimulus": "&lt;p&gt;Qual o comprimento das laterais do guarda-sol? E a medida do seu apótema?&lt;/p&gt;",
 "template": "&lt;p&gt;Os lados do guarda-sol medem {{response}} cm.&lt;/p&gt;&lt;p&gt;O apótema mede {{response}} cm.&lt;/p&gt;",
 "seed": {
 "calculated": [
 {
 "name": "2A1",
 "label": "",
 "function": "{{Q1}}"
 },
 {
 "name": "2A2",
 "label": "",
 "function": "Lemonlib.round({{Q1}}*0.87, 2)"
 }
 ]
 },
 "algorithm": {
 "name": "calculateOperation",
 "params": {
 "method": "equivLiteral"
 }
 }
 },
 {
 "id": "step-2",
 "stimulus": "&lt;p&gt;De acordo com o enunciado, o que precisa ser calculado?&lt;/p&gt;",
 "seed": {
 "calculated": [
 {
 "name": "2-A1",
 "label": "&lt;p&gt;A área de um guarda-sol.&lt;/p&gt;"
 },
 {
 "name": "2-A2",
 "label": "&lt;p&gt;O perímetro de um guarda-sol.&lt;/p&gt;",
 "incorrect": true
 },
 {
 "name": "2-A3",
 "label": "&lt;p&gt;O volume de um guarda-sol.&lt;/p&gt;",
 "incorrect": true
 }
 ]
 },
 "algorithm": {
 "name": "trueFalse",
 "template": "Multiple choice – standard"
 }
 },
 {
 "id": "step-3",
 "stimulus": "&lt;p&gt;Como se calcula a área de um hexágono?&lt;/p&gt;",
 "seed": {
 "calculated": [
 {
 "name": "2-A1",
 "label": "&lt;p style=\"text-align: center\"&gt;Área do hexágono = &lt;span class=\"fr-math-v2 fr-draggable\" contenteditable=\"false\" data-original-math=\"\\(\\frac{\\text{perímetro)}\\ \\times \\ \\text{apótema)}}{2}\\)\" draggable=\"true\" style=\"opacity: 1;\"&gt;\\(\\frac{\\text{perímetro}\\ \\times \\ \\text{apótema}}{2}\\)&lt;/span&gt;&lt;/p&gt;"
 },
 {
 "name": "2-A2",
 "label": "&lt;p style=\"text-align: center\"&gt;Área do hexágono = base × altura&lt;/p&gt;",
 "incorrect": true
 },
 {
 "name": "2-A3",
 "label": "&lt;p style=\"text-align: center\"&gt;Área do hexágono = π × raio&lt;sup&gt;2&lt;/sup&gt;&lt;/p&gt;",
 "incorrect": true
 }
 ]
 },
 "algorithm": {
 "name": "trueFalse",
 "template": "Multiple choice – standard","params":{"showCheckIcon":false,"columns":3}
 }
 },
 {
 "id": "step-4",
 "stimulus": "&lt;p&gt;Usando a fórmula acima, encontre a área do hexágono. Arredonde o resultado para os centésimos.&lt;/p&gt;",
 "template": "&lt;p style=\"text-align: center\"&gt;Área do hexágono = &lt;span class=\"fr-math-v2 fr-draggable\" contenteditable=\"false\" data-original-math=\"\\(\\frac{\\text{perímetro)}\\ \\times \\ \\text{apótema)}}{2}\\)\" draggable=\"true\" style=\"opacity: 1;\"&gt;\\(\\frac{\\text{perímetro}\\ \\times \\ \\text{apótema}}{2}\\)&lt;/span&gt; = &lt;span class=\"fr-math-v2 fr-draggable\" contenteditable=\"false\" data-original-math=\"\\(\\frac{\\text{6}\\ \\times \\ \\text{{{Q1}}}\\ \\times \\ \\text{{{T1}}}}{2}\\)\" draggable=\"true\" style=\"opacity: 1;\"&gt;\\(\\frac{\\text{6}\\ \\times \\ \\text{{{Q1}}}\\ \\times \\ \\text{{{T1}}}}{2}\\)&lt;/span&gt; = {{response}} cm&lt;sup&gt;2&lt;/sup&gt;.&lt;/p&gt;",
 "seed": {
 "calculated": [
 {
 "name": "A1",
 "function": "Lemonlib.round(6*{{Q1}}*{{T1}}/2, 2)"
 },
 {
 "name": "T1",
 "function": "Lemonlib.round({{Q1}}*0.87, 2)",
 "temp": true
 }
 ]
 },
 "algorithm": {
 "name": "calculateOperation",
 "params": {
 "method": "equivLiteral"
 }
 }
 }
 ]
 }</v>
      </c>
      <c r="D31" s="139" t="n">
        <f aca="false">IF(B31=C31,0,1)</f>
        <v>1</v>
      </c>
    </row>
    <row r="32" customFormat="false" ht="15.75" hidden="false" customHeight="true" outlineLevel="0" collapsed="false">
      <c r="A32" s="139" t="str">
        <f aca="false">Seeds!AB32</f>
        <v>M5-G-15e-I-1</v>
      </c>
      <c r="B32" s="139" t="str">
        <f aca="false">Seeds!Z32</f>
        <v>{
 "id": "M5-G-15e-I-1-BR",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C32" s="139" t="str">
        <f aca="false">Seeds!AA32</f>
        <v>{
 "id": "M5-G-15e-I-1",
 "stimulus": "&lt;p&gt;Escolha a fórmula correta para encontrar a área do círculo.&lt;/p&gt;",
 "feedback": "&lt;p&gt;A área do círculo é calculada com a seguinte fórmula:&lt;/p&gt;&lt;p style=\"text-align: center\"&gt;Área = π × raio&lt;sup&gt;2&lt;/sup&gt;&lt;/p&gt;",
 "hint": "&lt;p&gt;Na fórmula da área do círculo usa-se o valor de π.&lt;/p&gt;",
 "seed": {
 "parameters": [],
 "calculated": [
 {
 "name": "A1",
 "label": "π × raio&lt;sup&gt;2&lt;/sup&gt;"
 },
 {
 "name": "A2",
 "label": "&lt;span class=\"fr-math-v2 fr-draggable\" contenteditable=\"false\" data-original-math=\"\\(\\frac{\\text{π × raio}^2}{\\text{2}}\\)\" draggable=\"true\"&gt;\\(\\frac{\\text{π × radio}^2}{\\text{2}}\\)&lt;/span&gt;",
 "incorrect": true,
 "feedback": "&lt;p&gt;Na fórmula da área de um círculo, não é preciso dividir por dois.&lt;/p&gt;"
 },
 {
 "name": "A3",
 "label": "&lt;span class=\"fr-math-v2 fr-draggable\" contenteditable=\"false\" data-original-math=\"\\(\\frac{\\text{π × raio}}{\\text{2}}\\)\" draggable=\"true\"&gt;\\(\\frac{\\text{π × raio}}{\\text{2}}\\)&lt;/span&gt;",
 "incorrect": true,
 "feedback": "&lt;p&gt;Na fórmula da área de um círculo, deve-se elevar o raio ao quadrado e não dividi-lo por dois.&lt;/p&gt;"
 },
 {
 "name": "A4",
 "label": "base × altura",
 "incorrect": true,
 "feedback": "&lt;p&gt;Esta é a fórmula para a área do retângulo e do paralelogramo.&lt;/p&gt;"
 },
 {
 "name": "A5",
 "label": "lado × lado",
 "incorrect": true,
 "feedback": "&lt;p&gt;Esta é a fórmula da área do quadrado.&lt;/p&gt;"
 },
 {
 "name": "A6",
 "label": "&lt;span class=\"fr-math-v2 fr-draggable\" contenteditable=\"false\" data-original-math=\"\\(\\frac{\\text{base × altura}}{\\text{2}}\\)\" draggable=\"true\"&gt;\\(\\frac{\\text{base × altura}}{\\text{2}}\\)&lt;/span&gt;",
 "incorrect": true,
 "feedback": "&lt;p&gt;Esta é a fórmula da área do triângulo.&lt;/p&gt;"
 }
 ],
 "uniques": true
 },
 "algorithm": {
 "name": "trueFalse",
 "template": "Multiple choice – standard",
 "params": {
 "countCorrect": 1,
 "countIncorrect": 2,
 "showCheckIcon": false,
            "columns": 3
        }
    }
}</v>
      </c>
      <c r="D32" s="139" t="n">
        <f aca="false">IF(B32=C32,0,1)</f>
        <v>1</v>
      </c>
    </row>
    <row r="33" customFormat="false" ht="15.75" hidden="false" customHeight="true" outlineLevel="0" collapsed="false">
      <c r="A33" s="139" t="str">
        <f aca="false">Seeds!AB33</f>
        <v>M5-G-15e-E-1</v>
      </c>
      <c r="B33" s="139" t="str">
        <f aca="false">Seeds!Z33</f>
        <v>{
 "id": "M5-G-15e-E-1-BR",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C33" s="139" t="str">
        <f aca="false">Seeds!AA33</f>
        <v>{
 "id": "M5-G-15e-E-1",
 "seed": {
 "parameters": [
 {
 "name": "Q1",
 "label": null,
 "min": 3,
 "max": 10,
 "step": 0.5
 }
 ],
 "uniques": true
 },
 "scaffolding": [
 {
 "id": "step-0",
 "stimulus": "&lt;p&gt;Encontre a área do círculo a seguir. Use &lt;span class=\"no-break\"&gt;π = 3.14&lt;/span&gt; e arredonde o resultado para duas casas decimais.&lt;div style=\"display:flex; justify-content:center;\"&gt;&lt;div class=\"lemo-fixed-to-responsive\" style=\"max-width: 250px;max-height: 247px;position: relative;width: 100%;display: inline-block;\"&gt;&lt;img src=\"http://drive.google.com/uc?export=view&amp;id=1CskEEWQoU40IFkMLIKMd8YF9rKAetEO1\" alt=\"\" tabindex=\"0\"&gt;&lt;/img&gt;&lt;div class=\"lemo-graphie-container\" style=\"position: absolute;top: 0;left: 0;width: 100%;height: 100%;\"&gt;&lt;div class=\"lemo-graphie\" style=\"position: relative; width: 100%; height: 100%;\"&gt;&lt;span class=\"lemo-graphie-label\" style=\"position: absolute; left: 53.1498%; top: 61.5876%;\"&gt;{{Q1}} cm&lt;/span&gt;&lt;/div&gt;&lt;/div&gt;&lt;/div&gt;&lt;/div&gt;",
 "template": "&lt;p&gt;A área do círculo mede {{response}} cm&lt;sup&gt;2&lt;/sup&gt;.&lt;/p&gt;",
 "seed": {
 "parameters": [],
 "calculated": [
 {
 "name": "A1",
 "function": "Lemonlib.round(3.14*{{Q1}}*{{Q1}}, 2)"
 }
 ]
 },
 "algorithm": {
 "name": "calculateOperation",
 "params": {
 "method": "equivLiteral"
 }
 }
 },
 {
 "id": "step-1",
 "stimulus": "&lt;p&gt;Qual é a medida do raio do círculo?&lt;/p&gt;",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círculo.&lt;/p&gt;"
 },
 {
 "name": "2-A2",
 "label": "&lt;p&gt;O diâmetro do círculo.&lt;/p&gt;",
 "incorrect": true
 },
 {
 "name": "2-A3",
 "label": "&lt;p&gt;O raio do círculo.&lt;/p&gt;",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círculo. Use &lt;span class=\"no-break\"&gt;π = 3.14&lt;/span&gt; e arredonde o resultado para duas casas decimais.&lt;/p&gt;",
 "template": "&lt;p style=\"text-align: center\"&gt;Área do círculo = π × raio&lt;sup&gt;2&lt;/sup&gt; = 3.14 × {{Q1}}&lt;sup&gt;2&lt;/sup&gt; = {{response}} cm&lt;sup&gt;2&lt;/sup&gt;&lt;/p&gt;",
 "seed": {
 "calculated": [
 {
 "name": "A1",
 "function": "Lemonlib.round(3.14*{{Q1}}*{{Q1}}, 2)"
 }
 ]
 },
 "algorithm": {
 "name": "calculateOperation",
 "params": {
 "method": "equivLiteral"
 }
 }
 }
 ]
 }</v>
      </c>
      <c r="D33" s="139" t="n">
        <f aca="false">IF(B33=C33,0,1)</f>
        <v>1</v>
      </c>
    </row>
    <row r="34" customFormat="false" ht="15.75" hidden="false" customHeight="true" outlineLevel="0" collapsed="false">
      <c r="A34" s="139" t="str">
        <f aca="false">Seeds!AB34</f>
        <v>M5-G-15e-A-1</v>
      </c>
      <c r="B34" s="139" t="str">
        <f aca="false">Seeds!Z34</f>
        <v>{
 "id": "M5-G-15e-A-1-BR",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C34" s="139" t="str">
        <f aca="false">Seeds!AA34</f>
        <v>{
 "id": "M5-G-15e-A-1",
 "seed": {
 "parameters": [
 {
 "name": "Q1",
 "label": null,
 "min": 3,
 "max": 5,
 "step": 0.1
 }
 ],
 "uniques": true
 },
 "scaffolding": [
 {
 "id": "step-0",
 "stimulus": "&lt;p&gt;Paulo preparou biscoitos circulares com raio medindo  {{Q1}} cm. Qual a área de superfície de cada biscoito? Use &lt;span class=\"no-break\"&gt;π = 3.14&lt;/span&gt; e arredonde o resultado para duas casas decimais.&lt;/p&gt;",
 "template": "&lt;p&gt;Cada biscoito tem {{response}} cm&lt;sup&gt;2&lt;/sup&gt; de área.&lt;/p&gt;",
 "seed": {
 "parameters": [],
 "calculated": [
 {
 "name": "A1",
 "function": "Lemonlib.round(3.14*{{Q1}}*{{Q1}}, 2)"
 }
 ]
 },
 "algorithm": {
 "name": "calculateOperation",
 "params": {
 "method": "equivLiteral"
 }
 }
 },
 {
 "id": "step-1",
 "stimulus": "&lt;p&gt;Qual a medida do raio de cada biscoito?&lt;/p&gt;",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de cada biscoito.&lt;/p&gt;"
 },
 {
 "name": "2-A2",
 "label": "&lt;p&gt;O diâmetro de cada biscoito.&lt;/p&gt;",
 "incorrect": true
 },
 {
 "name": "2-A3",
 "label": "&lt;p&gt;O raio de cada biscoito.&lt;/p&gt;",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standard","params":{"showCheckIcon":false,"columns":3}
 }
 },
 {
 "id": "step-4",
 "stimulus": "&lt;p&gt;Use a fórmula acima para encontrar a área do biscoito. Use &lt;span class=\"no-break\"&gt;π = 3.14&lt;/span&gt; e arredonde o resultado para duas casas decimais.&lt;/p&gt;",
 "template": "&lt;p style=\"text-align: center\"&gt;Área de cada biscoito = π × raio&lt;sup&gt;2&lt;/sup&gt; = 3.14 × {{Q1}}&lt;sup&gt;2&lt;/sup&gt; = {{response}} cm&lt;sup&gt;2&lt;/sup&gt;&lt;/p&gt;",
 "seed": {
 "calculated": [
 {
 "name": "A1",
 "function": "Lemonlib.round(3.14*{{Q1}}*{{Q1}}, 2)"
 }
 ]
 },
 "algorithm": {
 "name": "calculateOperation",
 "params": {
 "method": "equivLiteral"
 }
 }
 }
 ]
 }</v>
      </c>
      <c r="D34" s="139" t="n">
        <f aca="false">IF(B34=C34,0,1)</f>
        <v>1</v>
      </c>
    </row>
    <row r="35" customFormat="false" ht="15.75" hidden="false" customHeight="true" outlineLevel="0" collapsed="false">
      <c r="A35" s="139" t="str">
        <f aca="false">Seeds!AB35</f>
        <v>M5-G-15e-A-2</v>
      </c>
      <c r="B35" s="139" t="str">
        <f aca="false">Seeds!Z35</f>
        <v>{
    "id": "M5-G-15e-A-2-BR",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C35" s="139" t="str">
        <f aca="false">Seeds!AA35</f>
        <v>{
    "id": "M5-G-15e-A-2",
    "seed": {
        "parameters": [
            {
                "name": "Q1",
                "label": null,
                "min": 2,
                "max": 3,
                "step": 0.1
            }
        ],
        "uniques": true
    },
    "scaffolding": [
        {
            "id": "step-0",
            "stimulus": "&lt;p&gt;A medalha para o vencedor de uma competição tem a forma de um círculo com um raio de {{Q1}} cm. Calcule a área da medalha. Use &lt;span class=\"no-break\"&gt;π = 3.14&lt;/span&gt; e arredonde o resultado para duas casas decimais.&lt;/p&gt;",
            "template": "&lt;p&gt;A área da medalha é {{response}} cm&lt;sup&gt;2&lt;/sup&gt;&lt;/p&gt;",
            "seed": {
                "parameters": [],
                "calculated": [
                    {
                        "name": "A1",
                        "function": "Lemonlib.round(3.14*{{Q1}}*{{Q1}}, 2)"
                    }
                ]
            },
            "algorithm": {
                "name": "calculateOperation",
                "params": {
                    "method": "equivLiteral"
                }
            }
        },
        {
            "id": "step-1",
            "stimulus": "&lt;p&gt;Qual é a medida do raio da medalha?&lt;/p&gt;",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da medalha.&lt;/p&gt;"
                    },
                    {
                        "name": "2-A2",
                        "label": "&lt;p&gt;O diâmetro da medalha.&lt;/p&gt;",
                        "incorrect": true
                    },
                    {
                        "name": "2-A3",
                        "label": "&lt;p&gt;O raio da medalha.&lt;/p&gt;",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da medalha. Use &lt;span class=\"no-break\"&gt;π = 3.14&lt;/span&gt; e arredonde o resultado para duas casas decimais.&lt;/p&gt;",
            "template": "&lt;p style=\"text-align: center\"&gt;Área da medalha = π × raio&lt;sup&gt;2&lt;/sup&gt; = 3.14 × {{Q1}}&lt;sup&gt;2&lt;/sup&gt; = {{response}} cm&lt;sup&gt;2&lt;/sup&gt;&lt;/p&gt;",
            "seed": {
                "calculated": [
                    {
                        "name": "A1",
                        "function": "Lemonlib.round(3.14*{{Q1}}*{{Q1}}, 2)"
                    }
                ]
            },
            "algorithm": {
                "name": "calculateOperation",
                "params": {
                    "method": "equivLiteral"
                }
            }
        }
    ]
}</v>
      </c>
      <c r="D35" s="139" t="n">
        <f aca="false">IF(B35=C35,0,1)</f>
        <v>1</v>
      </c>
    </row>
    <row r="36" customFormat="false" ht="15.75" hidden="false" customHeight="true" outlineLevel="0" collapsed="false">
      <c r="A36" s="139" t="str">
        <f aca="false">Seeds!AB36</f>
        <v>M5-G-15e-A-3</v>
      </c>
      <c r="B36" s="139" t="str">
        <f aca="false">Seeds!Z36</f>
        <v>{
 "id": "M5-G-15e-A-3-BR",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C36" s="139" t="str">
        <f aca="false">Seeds!AA36</f>
        <v>{
 "id": "M5-G-15e-A-3",
 "seed": {
 "parameters": [
 {
 "name": "Q1",
 "label": null,
 "min": 10,
 "max": 20,
 "step": 0.1
 }
 ],
 "uniques": true
 },
 "scaffolding": [
 {
 "id": "step-0",
 "stimulus": "&lt;p&gt;Um letreiro de uma loja tem formato circular. Se seu raio é {{Q1}} cm, qual é sua área? Use &lt;span class=\"no-break\"&gt;π = 3.14&lt;/span&gt; e arredonde o resultado para duas casas decimais.&lt;/p&gt;",
 "template": "&lt;p&gt;A área do letreiro é {{response}}&lt;sup&gt;2&lt;/sup&gt;.&lt;/p&gt;",
 "seed": {
 "parameters": [],
 "calculated": [
 {
 "name": "A1",
 "function": "Lemonlib.round(3.14*{{Q1}}*{{Q1}}, 2)"
 }
 ]
 },
 "algorithm": {
 "name": "calculateOperation",
 "params": {
 "method": "equivLiteral"
 }
 }
 },
 {
 "id": "step-1",
 "stimulus": "&lt;p&gt;Qual é a medida do raio do letreiro?&lt;/p&gt;",
 "template": "&lt;p&gt;O raio mede {{response}} cm.&lt;/p&gt;",
 "seed": {
 "calculated": [
 {
 "name": "2A1",
 "label": "",
 "function": "{{Q1}}"
 }
 ]
 },
 "algorithm": {
 "name": "calculateOperation",
 "params": {
 "method": "equivLiteral"
 }
 }
 },
 {
 "id": "step-2",
 "stimulus": "&lt;p&gt;De acordo com o enunciado, o que precisa ser calculado?&lt;/p&gt;",
 "seed": {
 "calculated": [
 {
 "name": "2-A1",
 "label": "&lt;p&gt;A área do letreiro.&lt;/p&gt;"
 },
 {
 "name": "2-A2",
 "label": "&lt;p&gt;O diâmetro do letreiro.&lt;/p&gt;",
 "incorrect": true
 },
 {
 "name": "2-A3",
 "label": "&lt;p&gt;O raio do letreiro.&lt;/p&gt;",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do letreiro. Use &lt;span class=\"no-break\"&gt;π = 3.14&lt;/span&gt; e arredonde o resultado para duas casas decimais.&lt;/p&gt;",
 "template": "&lt;p style=\"text-align: center\"&gt;Área do sinal = π × raio &lt;sup&gt;2&lt;/sup&gt; = 3.14 × {{Q1}}&lt;sup&gt;2&lt;/sup&gt; = {{response}} cm&lt;sup&gt;2&lt;/sup&gt;&lt;/p&gt;",
 "seed": {
 "calculated": [
 {
 "name": "A1",
 "function": "Lemonlib.round(3.14*{{Q1}}*{{Q1}}, 2)"
 }
 ]
 },
 "algorithm": {
 "name": "calculateOperation",
 "params": {
 "method": "equivLiteral"
 }
 }
 }
 ]
 }</v>
      </c>
      <c r="D36" s="139" t="n">
        <f aca="false">IF(B36=C36,0,1)</f>
        <v>1</v>
      </c>
    </row>
    <row r="37" customFormat="false" ht="15.75" hidden="false" customHeight="true" outlineLevel="0" collapsed="false">
      <c r="A37" s="139" t="str">
        <f aca="false">Seeds!AB37</f>
        <v>M5-G-15e-A-4</v>
      </c>
      <c r="B37" s="139" t="str">
        <f aca="false">Seeds!Z37</f>
        <v>{
 "id": "M5-G-15e-A-4-BR",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C37" s="139" t="str">
        <f aca="false">Seeds!AA37</f>
        <v>{
 "id": "M5-G-15e-A-4",
 "seed": {
 "parameters": [
 {
 "name": "Q1",
 "label": null,
 "min": 1,
 "max": 2,
 "step": 0.1
 }
 ],
 "uniques": true
 },
 "scaffolding": [
 {
 "id": "step-0",
 "stimulus": "&lt;p&gt;Uma costureira usa lantejoulas circulares com raio de {{Q1}} mm para fazer vestidos de festa. Qual é a área de uma lantejoula? Use &lt;span class=\"no-break\"&gt;π = 3.14&lt;/span&gt; e arredonde o resultado até duas casas decimais.&lt;/p&gt;",
 "template": "&lt;p&gt;Cada lantejoula tem área de {{response}} mm&lt;sup&gt;2&lt;/sup&gt;.&lt;/p&gt;",
 "seed": {
 "parameters": [],
 "calculated": [
 {
 "name": "A1",
 "function": "Lemonlib.round(3.14*{{Q1}}*{{Q1}}, 2)"
 }
 ]
 },
 "algorithm": {
 "name": "calculateOperation",
 "params": {
 "method": "equivLiteral"
 }
 }
 },
 {
 "id": "step-1",
 "stimulus": "&lt;p&gt;Qual é a medida do raio de cada lantejoula?&lt;/p&gt;",
 "template": "&lt;p&gt;O raio mede {{response}} mm.&lt;/p&gt;",
 "seed": {
 "calculated": [
 {
 "name": "2A1",
 "label": "",
 "function": "{{Q1}}"
 }
 ]
 },
 "algorithm": {
 "name": "calculateOperation",
 "params": {
 "method": "equivLiteral"
 }
 }
 },
 {
 "id": "step-2",
 "stimulus": "&lt;p&gt;De acordo com o comunicado, o que precisa ser calculado?&lt;/p&gt;",
 "seed": {
 "calculated": [
 {
 "name": "2-A1",
 "label": "&lt;p&gt;A área de uma lantejoula.&lt;/p&gt;"
 },
 {
 "name": "2-A2",
 "label": "&lt;p&gt;O diâmetro de uma lantejoula.&lt;/p&gt;",
 "incorrect": true
 },
 {
 "name": "2-A3",
 "label": "&lt;p&gt;O raio de uma lantejoula.&lt;/p&gt;",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uma lantejoula. Use &lt;span class=\"no-break\"&gt;π = 3.14&lt;/span&gt; e arredonde o resultado até duas casas decimais.&lt;/p&gt;",
 "template": "&lt;p style=\"text-align: center\"&gt;Área de uma lantejoula = π × raio&lt;sup&gt;2&lt;/sup&gt; = 3.14 × {{Q1}}&lt;sup&gt;2&lt;/sup&gt; = {{response}} mm&lt;sup&gt;2&lt;/sup&gt;&lt;/p&gt;",
 "seed": {
 "calculated": [
 {
 "name": "A1",
 "function": "Lemonlib.round(3.14*{{Q1}}*{{Q1}}, 2)"
 }
 ]
 },
 "algorithm": {
 "name": "calculateOperation",
 "params": {
 "method": "equivLiteral"
 }
 }
 }
 ]
 }</v>
      </c>
      <c r="D37" s="139" t="n">
        <f aca="false">IF(B37=C37,0,1)</f>
        <v>1</v>
      </c>
    </row>
    <row r="38" customFormat="false" ht="15.75" hidden="false" customHeight="true" outlineLevel="0" collapsed="false">
      <c r="A38" s="139" t="str">
        <f aca="false">Seeds!AB38</f>
        <v>M5-G-15e-A-5</v>
      </c>
      <c r="B38" s="139" t="str">
        <f aca="false">Seeds!Z38</f>
        <v>{
 "id": "M5-G-15e-A-5-BR",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C38" s="139" t="str">
        <f aca="false">Seeds!AA38</f>
        <v>{
 "id": "M5-G-15e-A-5",
 "seed": {
 "parameters": [
 {
 "name": "Q1",
 "label": null,
 "min": 25,
 "max": 35,
 "step": 0.1
 }
 ],
 "uniques": true
 },
 "scaffolding": [
 {
 "id": "step-0",
 "stimulus": "&lt;p&gt;As janelas de um navio são circulares e têm um raio de {{Q1}} cm. Qual área de cada uma? Use &lt;span class=\"no-break\"&gt;π = 3.14&lt;/span&gt; e arredonde o resultado para duas casas decimais.&lt;/p&gt;",
 "template": "&lt;p&gt;A área de cada janela mede {{response}} cm&lt;sup&gt;2&lt;/sup&gt;.&lt;/p&gt;",
 "seed": {
 "parameters": [],
 "calculated": [
 {
 "name": "A1",
 "function": "Lemonlib.round(3.14*{{Q1}}*{{Q1}}, 2)"
 }
 ]
 },
 "algorithm": {
 "name": "calculateOperation",
 "params": {
 "method": "equivLiteral"
 }
 }
 },
 {
 "id": "step-1",
 "stimulus": "&lt;p&gt;Qual é o raio de cada janela?&lt;/p&gt;",
 "template": "&lt;p&gt;Mede {{response}} cm.&lt;/p&gt;",
 "seed": {
 "calculated": [
 {
 "name": "2A1",
 "label": "",
 "function": "{{Q1}}"
 }
 ]
 },
 "algorithm": {
 "name": "calculateOperation",
 "params": {
 "method": "equivLiteral"
 }
 }
 },
 {
 "id": "step-2",
 "stimulus": "&lt;p&gt;De acordo com o enunciado, o que precisa ser calculado?&lt;/p&gt;",
 "seed": {
 "calculated": [
 {
 "name": "2-A1",
 "label": "&lt;p&gt;A área de cada janela.&lt;/p&gt;"
 },
 {
 "name": "2-A2",
 "label": "&lt;p&gt;O diâmetro de cada janela.&lt;/p&gt;",
 "incorrect": true
 },
 {
 "name": "2-A3",
 "label": "&lt;p&gt;O raio de cada janela.&lt;/p&gt;",
 "incorrect": true
 }
 ]
 },
 "algorithm": {
 "name": "trueFalse",
 "template": "Multiple choice – standard"
 }
 },
 {
 "id": "step-3",
 "stimulus": "&lt;p&gt;Como se calcula a área de um círculo?&lt;/p&gt;",
 "seed": {
 "calculated": [
 {
 "name": "2-A1",
 "label": "&lt;p style=\"text-align: center\"&gt;Área do círculo = π × raio&lt;sup&gt;2&lt;/sup&gt;&lt;/p&gt;"
 },
 {
 "name": "2-A2",
 "label": "&lt;p style=\"text-align: center\"&gt;Área do círculo = π × raio × 2&lt;/p&gt;",
 "incorrect": true
 },
 {
 "name": "2-A3",
 "label": "&lt;p style=\"text-align: center\"&gt;Área do círculo = 2 × π × raio&lt;sup&gt;2&lt;/sup&gt;&lt;/p&gt;",
 "incorrect": true
 }
 ]
 },
 "algorithm": {
 "name": "trueFalse",
 "template": "Multiple choice – standard",
                "params": {
                    "showCheckIcon": false,
                    "columns": 3
                }
 }
 },
 {
 "id": "step-4",
 "stimulus": "&lt;p&gt;Use a fórmula acima para encontrar a área de cada janela. Use &lt;span class=\"no-break\"&gt;π = 3.14&lt;/span&gt; e arredonde o resultado para duas casas decimais.&lt;/p&gt;",
 "template": "&lt;p style=\"text-align: center\"&gt;Área de cada janela = π × raio&lt;sup&gt;2&lt;/sup&gt; = 3.14 × {{Q1}}&lt;sup&gt;2&lt;/sup&gt; = {{response}} cm&lt;sup&gt;2&lt;/sup&gt;&lt;/p&gt;",
 "seed": {
 "calculated": [
 {
 "name": "A1",
 "function": "Lemonlib.round(3.14*{{Q1}}*{{Q1}}, 2)"
 }
 ]
 },
 "algorithm": {
 "name": "calculateOperation",
 "params": {
 "method": "equivLiteral"
 }
 }
 }
 ]
 }</v>
      </c>
      <c r="D38" s="139" t="n">
        <f aca="false">IF(B38=C38,0,1)</f>
        <v>1</v>
      </c>
    </row>
    <row r="39" customFormat="false" ht="15.75" hidden="false" customHeight="true" outlineLevel="0" collapsed="false">
      <c r="A39" s="139" t="str">
        <f aca="false">Seeds!AB39</f>
        <v>M5-G-1a-I-1</v>
      </c>
      <c r="B39" s="139" t="str">
        <f aca="false">Seeds!Z39</f>
        <v>{"id":"M5-G-1a-I-1-BR","stimulus":"&lt;p&gt;Selecione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C39" s="139" t="str">
        <f aca="false">Seeds!AA39</f>
        <v>{"id":"M5-G-1a-I-1","stimulus":"&lt;p&gt;Selecione os pontos que estão representados nos eixos cartesianos.&lt;/p&gt;&lt;div style=\"display:flex; justify-content:center;\"&gt;&lt;div class=\"lemo-fixed-to-responsive\" style=\"max-width: 300px;max-height: 300px;position: relative;width: 100%;display: inline-block;\"&gt;&lt;img src=\"https://blueberry-assets.oneclick.es/M5_G_1a_1.svg\" alt=\"\" tabindex=\"0\"&gt;&lt;/img&gt;&lt;div class=\"lemo-graphie-container\" style=\"position: absolute;top: 0;left: 0;width: 100%;height: 100%;\"&gt;&lt;div class=\"lemo-graphie\" style=\"position: relative; width: 100%; height: 100%;\"&gt;&lt;span class=\"lemo-graphie-label\" style=\"position: absolute; left: 40.8402%; top: 19.8055%;\"&gt;{{Q1}}&lt;/span&gt;&lt;span class=\"lemo-graphie-label\" style=\"position: absolute; left: 28.8079%; top: 32.6697%;\"&gt;{{Q2}}&lt;/span&gt;&lt;span class=\"lemo-graphie-label\" style=\"position: absolute; left: 16.8874%; top: 8.1623%;\"&gt;{{Q3}}&lt;/span&gt;&lt;span class=\"lemo-graphie-label\" style=\"position: absolute; left: 53.3113%; top: 44.9172%;\"&gt;{{Q4}}&lt;/span&gt;&lt;span class=\"lemo-graphie-label\" style=\"position: absolute; left: 28.2823%; top: 44.6233%;\"&gt;{{Q5}}&lt;/span&gt;&lt;span class=\"lemo-graphie-label\" style=\"position: absolute; left: 53.2864%; top: 57.1192%;\"&gt;{{Q6}}&lt;/span&gt;&lt;span class=\"lemo-graphie-label\" style=\"position: absolute; left: 77.3013%; top: 44.2881%;\"&gt;{{Q7}}&lt;/span&gt;&lt;span class=\"lemo-graphie-label\" style=\"position: absolute; left: 77.9512%; top: 69.2881%;\"&gt;{{Q8}}&lt;/span&gt;&lt;/div&gt;&lt;/div&gt;&lt;/div&gt;&lt;/div&gt;","feedback":"&lt;p&gt;A primeira coordenada de um ponto refere-se ao eixo horizontal, enquanto a segunda coordenada refere-se ao eixo vertical.&lt;/p&gt;","hint":"&lt;p&gt;A posição de um ponto é determinada por duas coordenadas. A primeira coordenada é do eixo horizontal e a segunda, do eixo vertical.&lt;/p&gt;","seed":{"parameters":[{"name":"Q1","list":["A","B","C","D","E","F","G","H"]},{"name":"Q2","list":["A","B","C","D","E","F","G","H"]},{"name":"Q3","list":["A","B","C","D","E","F","G","H"]},{"name":"Q4","list":["A","B","C","D","E","F","G","H"]},{"name":"Q5","list":["A","B","C","D","E","F","G","H"]},{"name":"Q6","list":["A","B","C","D","E","F","G","H"]},{"name":"Q7","list":["A","B","C","D","E","F","G","H"]},{"name":"Q8","list":["A","B","C","D","E","F","G","H"]},{"name":"Q9","list":["A","B","C","D","E","F","G","H"]},{"name":"Q10","list":["A","B","C","D","E","F","G","H"]}],"calculated":[{"name":"A1","label":"{{Q1}} = (2, 5)"},{"name":"A2","label":"{{Q2}} = (1, 4)"},{"name":"A3","label":"{{Q3}} = (0, 6)"},{"name":"A4","label":"{{Q4}} = (3, 3)"},{"name":"A5","label":"{{Q5}} = (1, 4)","feedback":"&lt;p&gt;(1, 4) são as coordenadas do ponto {{Q2}}.&lt;/p&gt;","incorrect":true},{"name":"A6","label":"{{Q6}} = (2, 5)","feedback":"&lt;p&gt;(2, 5) são as coordenadas do ponto {{Q1}}.&lt;/p&gt;","incorrect":true},{"name":"A7","label":"{{Q7}} = (0, 6)","feedback":"&lt;p&gt;(0, 6) são as coordenadas do ponto {{Q3}}.&lt;/p&gt;","incorrect":true},{"name":"A8","label":"{{Q8}} = (3, 3)","feedback":"&lt;p&gt;(3, 3) são as coordenadas do ponto {{Q4}}.&lt;/p&gt;","incorrect":true}],"uniques":true},"algorithm":{"name":"trueFalse","template":"Multiple choice – multiple response","params":{"countCorrect":2,"countIncorrect":1,"showCheckIcon":false,
            "columns": 3
        }
    }
}</v>
      </c>
      <c r="D39" s="139" t="n">
        <f aca="false">IF(B39=C39,0,1)</f>
        <v>1</v>
      </c>
    </row>
    <row r="40" customFormat="false" ht="15.75" hidden="false" customHeight="true" outlineLevel="0" collapsed="false">
      <c r="A40" s="139" t="str">
        <f aca="false">Seeds!AB40</f>
        <v>M5-G-1a-E-1</v>
      </c>
      <c r="B40" s="139" t="str">
        <f aca="false">Seeds!Z40</f>
        <v>{"id":"M5-G-1a-E-1-BR","stimulus":"&lt;p&gt;Em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C40" s="139" t="str">
        <f aca="false">Seeds!AA40</f>
        <v>{"id":"M5-G-1a-E-1","stimulus":"&lt;p&gt;Em qual dessas imagens o ponto {{Q1}} está representado?&lt;/p&gt;","feedback":"&lt;p&gt;A primeira coordenada de um ponto refere-se ao eixo horizontal, enquanto a segunda coordenada refere-se ao eixo vertical. Portanto, a imagem {{A1}} é aquela em que o ponto {{Q1}} está representado.&lt;/p&gt;","hint":"&lt;p&gt;A posição de um ponto é determinada por duas coordenadas. A primeira coordenada é do eixo horizontal e a segunda do eixo vertical.&lt;/p&gt;","seed":{"parameters":[{"name":"Q1","list":["A = (3, 2)","B = (4, 1)","C = (5, 0)","D = (1, 4)","E = (2, 3)","F = (0, 3)","G = (1, 0)"]}],"calculated":[{"name":"A1","label":"&lt;div style=\"display:flex; justify-content:center;\"&gt;&lt;img src=\"https://blueberry-assets.oneclick.es/M5_G_1a_2.svg\" width=\"300\"&gt;"},{"name":"A2","label":"&lt;div style=\"display:flex; justify-content:center;\"&gt;&lt;img src=\"https://blueberry-assets.oneclick.es/M5_G_1a_3.svg\" width=\"300\"&gt;","incorrect":true},{"name":"A3","label":"&lt;div style=\"display:flex; justify-content:center;\"&gt;&lt;img src=\"https://blueberry-assets.oneclick.es/M5_G_1a_4.svg\" width=\"300\"&gt;","incorrect":true}],"uniques":true},"algorithm":{"name":"trueFalse","template":"Multiple choice – standard","params":{"countCorrect":1,"countIncorrect":2,"showCheckIcon":false,"columns":3}}}</v>
      </c>
      <c r="D40" s="139" t="n">
        <f aca="false">IF(B40=C40,0,1)</f>
        <v>1</v>
      </c>
    </row>
    <row r="41" customFormat="false" ht="15.75" hidden="false" customHeight="true" outlineLevel="0" collapsed="false">
      <c r="A41" s="139" t="str">
        <f aca="false">Seeds!AB41</f>
        <v>M5-G-1a-A-1</v>
      </c>
      <c r="B41" s="139" t="str">
        <f aca="false">Seeds!Z41</f>
        <v>{"id":"M5-G-1a-A-1-BR","stimulus":"&lt;p&gt;Para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C41" s="139" t="str">
        <f aca="false">Seeds!AA41</f>
        <v>{"id":"M5-G-1a-A-1","stimulus":"&lt;p&gt;Para um trabalho de ciências, o professor deu aos alunos a seguinte tabela com as coordenadas de várias estrelas. Complete as frases com as coordenadas dos pontos.&lt;/p&gt;&lt;div style=\"display:flex; justify-content:center;\"&gt;&lt;div class=\"lemo-fixed-to-responsive\" style=\"max-width: 300px;max-height: 294px;position: relative;width: 100%;display: inline-block;\"&gt;&lt;img src=\"https://blueberry-assets.oneclick.es/M5_G_1a_5.svg\" alt=\"\" tabindex=\"0\"&gt;&lt;/img&gt;&lt;div class=\"lemo-graphie-container\" style=\"position: absolute;top: 0;left: 0;width: 100%;height: 100%;\"&gt;&lt;div class=\"lemo-graphie\" style=\"position: relative; width: 100%; height: 100%;\"&gt;&lt;span class=\"lemo-graphie-label\" style=\"position: absolute; left: 41.4942%; top: 20.1774%; color:white\"&gt;{{Q1}}&lt;/span&gt;&lt;span class=\"lemo-graphie-label\" style=\"position: absolute; left: 28.4023%; top: 32.916%; color:white\"&gt;{{Q2}}&lt;/span&gt;&lt;span class=\"lemo-graphie-label\" style=\"position: absolute; left: 52.9512%; top: 45.3804%; color:white\"&gt;{{Q3}}&lt;/span&gt;&lt;span class=\"lemo-graphie-label\" style=\"position: absolute; left: 77.1192%; top: 57.7368%; color:white\"&gt;{{Q4}}&lt;/span&gt;&lt;span class=\"lemo-graphie-label\" style=\"position: absolute; left: 64.4619%; top: 70.2399%; color:white\"&gt;{{Q5}}&lt;/span&gt;&lt;/div&gt;&lt;/div&gt;&lt;/div&gt;&lt;/div&gt;","template":"&lt;p&gt;A estrela {{Q1}} está na posição ({{response}}, {{response}}).&lt;/p&gt;&lt;p&gt;A estrela {{Q2}} está na posição ({{response}}, {{response}}).&lt;/p&gt;&lt;p&gt;A estrela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5","function":"2","feedback":"&lt;p&gt;A coordenada do eixo horizontal da estrela {{Q1}} é {{function}}.&lt;/p&gt;"},{"name":"A2","label":"2","function":"5","feedback":"&lt;p&gt;A coordenada do eixo vertical da estrela {{Q1}} é {{function}}.&lt;/p&gt;"},{"name":"A3","label":"4","function":"1","feedback":"&lt;p&gt;A coordenada do eixo horizontal da estrela {{Q2}} é {{function}}.&lt;/p&gt;"},{"name":"A4","label":"1","function":"4","feedback":"&lt;p&gt;A coordenada do eixo vertical da estrela {{Q2}} é {{function}}.&lt;/p&gt;"},{"name":"A5","label":"3","function":"3","feedback":"&lt;p&gt;A coordenada do eixo horizontal da estrela {{Q3}} é {{function}}.&lt;/p&gt;"},{"name":"A6","label":"3","function":"3","feedback":"&lt;p&gt;A coordenada do eixo vertical da estrela {{Q3}} é {{function}}.&lt;/p&gt;"}],"uniques":true},"algorithm":{"name":"calculateOperation","params":{"method":"equivLiteral","keyboard":"NUMERICAL"
        }
    }
}</v>
      </c>
      <c r="D41" s="139" t="n">
        <f aca="false">IF(B41=C41,0,1)</f>
        <v>1</v>
      </c>
    </row>
    <row r="42" customFormat="false" ht="15.75" hidden="false" customHeight="true" outlineLevel="0" collapsed="false">
      <c r="A42" s="139" t="str">
        <f aca="false">Seeds!AB42</f>
        <v>M5-G-1a-A-2</v>
      </c>
      <c r="B42" s="139" t="str">
        <f aca="false">Seeds!Z42</f>
        <v>{"id":"M5-G-1a-A-2-BR","stimulus":"&lt;p&gt;Fábio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C42" s="139" t="str">
        <f aca="false">Seeds!AA42</f>
        <v>{"id":"M5-G-1a-A-2","stimulus":"&lt;p&gt;Fábio ganhou um jogo de batalha naval. Complete as frases com as coordenadas dos navios no tabuleiro.&lt;/p&gt;&lt;div style=\"display:flex; justify-content:center;\"&gt;&lt;div class=\"lemo-fixed-to-responsive\" style=\"max-width: 300px;max-height: 294px;position: relative;width: 100%;display: inline-block;\"&gt;&lt;img src=\"https://blueberry-assets.oneclick.es/M5_G_1a_6.svg\" alt=\"\" tabindex=\"0\"&gt;&lt;/img&gt;&lt;div class=\"lemo-graphie-container\" style=\"position: absolute;top: 0;left: 0;width: 100%;height: 100%;\"&gt;&lt;div class=\"lemo-graphie\" style=\"position: relative; width: 100%; height: 100%;\"&gt;&lt;span class=\"lemo-graphie-label\" style=\"position: absolute; left: 16.7053%; top: 7.8463%; color:white\"&gt;{{Q1}}&lt;/span&gt;&lt;span class=\"lemo-graphie-label\" style=\"position: absolute; left: 30.6788%; top: 57.5581%; color:white\"&gt;{{Q2}}&lt;/span&gt;&lt;span class=\"lemo-graphie-label\" style=\"position: absolute; left: 89.2955%; top: 32.6394%; color:white\"&gt;{{Q3}}&lt;/span&gt;&lt;span class=\"lemo-graphie-label\" style=\"position: absolute; left: 43.3237%; top: 69.3877%; color:white\"&gt;{{Q4}}&lt;/span&gt;&lt;span class=\"lemo-graphie-label\" style=\"position: absolute; left: 68.5372%; top: 32.1748%; color:white\"&gt;{{Q5}}&lt;/span&gt;&lt;/div&gt;&lt;/div&gt;&lt;/div&gt;&lt;/div&gt;","template":"&lt;p&gt;O navio {{Q1}} está na posição ({{response}}, {{response}}).&lt;/p&gt;&lt;p&gt;O navio {{Q2}} está na posição ({{response}}, {{response}}).&lt;/p&gt;&lt;p&gt;O navio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label":"0","function":"0","feedback":"&lt;p&gt;A coordenada do eixo horizontal do navio {{Q1}} é 0.&lt;/p&gt;"},{"name":"A2","label":"6","function":"6","feedback":"&lt;p&gt;A coordenada do eixo vertical do navio {{Q1}} é {{function}}."},{"name":"A3","label":"1","function":"1","feedback":"&lt;p&gt;A coordenada do eixo horizontal do navio {{Q2}} é {{function}}.&lt;/p&gt;"},{"name":"A4","label":"2","function":"2","feedback":"&lt;p&gt;A coordenada do eixo vertical do navio {{Q2}} é {{function}}."},{"name":"A5","label":"6","function":"6","feedback":"&lt;p&gt;A coordenada do eixo horizontal do navio {{Q3}} é {{function}}.&lt;/p&gt;"},{"name":"A6","label":"4","function":"4","feedback":"&lt;p&gt;A coordenada do eixo vertical do navio {{Q3}} é {{function}}.&lt;/p&gt;"}],"uniques":true},"algorithm":{"name":"calculateOperation","params":{"method":"equivLiteral","keyboard":"NUMERICAL"
        }
    }
}</v>
      </c>
      <c r="D42" s="139" t="n">
        <f aca="false">IF(B42=C42,0,1)</f>
        <v>1</v>
      </c>
    </row>
    <row r="43" customFormat="false" ht="15.75" hidden="false" customHeight="true" outlineLevel="0" collapsed="false">
      <c r="A43" s="139" t="str">
        <f aca="false">Seeds!AB43</f>
        <v>M5-G-1a-A-3</v>
      </c>
      <c r="B43" s="139" t="str">
        <f aca="false">Seeds!Z43</f>
        <v>{"id":"M5-G-1a-A-3-BR","stimulus":"&lt;p&gt;Em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C43" s="139" t="str">
        <f aca="false">Seeds!AA43</f>
        <v>{"id":"M5-G-1a-A-3","stimulus":"&lt;p&gt;Em uma cidade, mapas são dados aos turistas para localizar diferentes pontos de interesse. Complete as frases com as coordenadas dos monumentos.&lt;/p&gt;&lt;div style=\"display:flex; justify-content:center;\"&gt;&lt;div class=\"lemo-fixed-to-responsive\" style=\"max-width: 300px;max-height: 306px;position: relative;width: 100%;display: inline-block;\"&gt;&lt;img src=\"https://blueberry-assets.oneclick.es/M5_G_1a_7.svg\" alt=\"\" tabindex=\"0\"&gt;&lt;/img&gt;&lt;div class=\"lemo-graphie-container\" style=\"position: absolute;top: 0;left: 0;width: 100%;height: 100%;\"&gt;&lt;div class=\"lemo-graphie\" style=\"position: relative; width: 100%; height: 100%;\"&gt;&lt;span class=\"lemo-graphie-label\" style=\"position: absolute; left: 48.7997%; top: 69.0666%;\"&gt;{{Q1}}&lt;/span&gt;&lt;span class=\"lemo-graphie-label\" style=\"position: absolute; left: 62.7649%; top: 83.1494%;\"&gt;{{Q2}}&lt;/span&gt;&lt;span class=\"lemo-graphie-label\" style=\"position: absolute; left: 75.8733%; top: 11.4367%;\"&gt;{{Q3}}&lt;/span&gt;&lt;span class=\"lemo-graphie-label\" style=\"position: absolute; left: 17.5786%; top: 39.7200%;\"&gt;{{Q4}}&lt;/span&gt;&lt;span class=\"lemo-graphie-label\" style=\"position: absolute; left: 91.9876%; top: 40.5601%;\"&gt;{{Q5}}&lt;/span&gt;&lt;/div&gt;&lt;/div&gt;&lt;/div&gt;&lt;/div&gt;","template":"&lt;p&gt;O ponto turístico {{Q1}} está localizado na posição ({{response}}, {{response}}).&lt;/p&gt;&lt;p&gt;O ponto turístico {{Q2}} é encontrado na posição ({{response}}, {{response}}).&lt;/p&gt;&lt;p&gt;O ponto turístico {{Q3}} é encontrado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2","feedback":"&lt;p&gt;A coordenada do eixo horizontal do ponto turístico {{Q1}} é 2.&lt;/p&gt;"},{"name":"A2","function":"1","feedback":"&lt;p&gt;A coordenada do eixo vertical do ponto turístico {{Q1}} é 1.&lt;/p&gt;"},{"name":"A3","function":"3","feedback":"&lt;p&gt;A coordenada do eixo horizontal do ponto turístico {{Q2}} é 3.&lt;/p&gt;"},{"name":"A4","function":"0","feedback":"&lt;p&gt;A coordenada do eixo vertical do ponto turístico {{Q2}} é 0.&lt;/p&gt;"},{"name":"A5","function":"4","feedback":"&lt;p&gt;A coordenada do eixo horizontal do ponto turístico {{Q3}} é 4.&lt;/p&gt;"},{"name":"A6","function":"5","feedback":"&lt;p&gt;A coordenada do eixo vertical do ponto turístico {{Q3}} é 5.&lt;/p&gt;"}],"uniques":true},"algorithm":{"name":"calculateOperation","params":{"method":"equivLiteral","keyboard":"NUMERICAL"
        }
    }
}</v>
      </c>
      <c r="D43" s="139" t="n">
        <f aca="false">IF(B43=C43,0,1)</f>
        <v>1</v>
      </c>
    </row>
    <row r="44" customFormat="false" ht="15.75" hidden="false" customHeight="true" outlineLevel="0" collapsed="false">
      <c r="A44" s="139" t="str">
        <f aca="false">Seeds!AB44</f>
        <v>M5-G-1a-A-4</v>
      </c>
      <c r="B44" s="139" t="str">
        <f aca="false">Seeds!Z44</f>
        <v>{"id":"M5-G-1a-A-4-BR","stimulus":"&lt;p&gt;Localize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C44" s="139" t="str">
        <f aca="false">Seeds!AA44</f>
        <v>{"id":"M5-G-1a-A-4","stimulus":"&lt;p&gt;Localize os seguintes pontos neste mapa.&lt;/p&gt;&lt;div style=\"display:flex; justify-content:center;\"&gt;&lt;div class=\"lemo-fixed-to-responsive\" style=\"max-width: 300px;max-height: 294px;position: relative;width: 100%;display: inline-block;\"&gt;&lt;img src=\"https://blueberry-assets.oneclick.es/M5_G_1a_8.svg\" alt=\"\" tabindex=\"0\"&gt;&lt;/img&gt;&lt;div class=\"lemo-graphie-container\" style=\"position: absolute;top: 0;left: 0;width: 100%;height: 100%;\"&gt;&lt;div class=\"lemo-graphie\" style=\"position: relative; width: 100%; height: 100%;\"&gt;&lt;span class=\"lemo-graphie-label\" style=\"position: absolute; left: 31%; top: 21%;\"&gt;{{Q1}}&lt;/span&gt;&lt;span class=\"lemo-graphie-label\" style=\"position: absolute; left: 45%; top: 45%;\"&gt;{{Q2}}&lt;/span&gt;&lt;span class=\"lemo-graphie-label\" style=\"position: absolute; left: 68%; top: 45%;\"&gt;{{Q3}}&lt;/span&gt;&lt;span class=\"lemo-graphie-label\" style=\"position: absolute; left: 20%; top: 58%;\"&gt;{{Q4}}&lt;/span&gt;&lt;span class=\"lemo-graphie-label\" style=\"position: absolute; left: 80%; top: 70%;\"&gt;{{Q5}}&lt;/span&gt;&lt;/div&gt;&lt;/div&gt;&lt;/div&gt;&lt;/div&gt;","template":"&lt;p&gt;O ponto {{Q1}} está na posição ({{response}}, {{response}}).&lt;/p&gt;&lt;p&gt;O ponto {{Q2}} está na posição ({{response}}, {{response}}).&lt;/p&gt;&lt;p&gt;O ponto {{Q3}} está na posição ({{response}}, {{response}}).&lt;/p&gt;","hint":"&lt;p&gt;A posição de um ponto é determinada por duas coordenadas. A primeira coordenada é do eixo horizontal e a segunda, do eixo vertical.&lt;/p &gt;","feedback":"&lt;p&gt;A primeira coordenada de um ponto refere-se ao eixo horizontal, enquanto a segunda coordenada refere-se ao eixo vertical.&lt;/p&gt;","seed":{"parameters":[{"name":"Q1","list":["A","B","C","D","E"]},{"name":"Q2","list":["A","B","C","D","E"]},{"name":"Q3","list":["A","B","C","D","E"]},{"name":"Q4","list":["A","B","C","D","E"]},{"name":"Q5","list":["A","B","C","D","E"]}],"calculated":[{"name":"A1","function":"1","feedback":"&lt;p&gt;A coordenada do eixo horizontal do ponto {{Q1}} é 1.&lt;/p&gt;"},{"name":"A2","function":"5","feedback":"&lt;p&gt;A coordenada do eixo vertical do ponto {{Q1}} é 5.&lt;/p&gt;"},{"name":"A3","function":"2","feedback":"&lt;p&gt;A coordenada do eixo horizontal do ponto {{Q2}} é 2.&lt;/p&gt;"},{"name":"A4","function":"3","feedback":"&lt;p&gt;A coordenada do eixo vertical do ponto {{Q2}} é 3.&lt;/p&gt;"},{"name":"A5","function":"4","feedback":"&lt;p&gt;A coordenada do eixo horizontal do ponto {{Q3}} é 4.&lt;/p&gt;"},{"name":"A6","function":"3","feedback":"&lt;p&gt;A coordenada do eixo vertical do ponto {{Q3}} é 3.&lt;/p&gt;"}],"uniques":true},"algorithm":{"name":"calculateOperation","params":{"method":"equivLiteral","keyboard":"NUMERICAL"}}}</v>
      </c>
      <c r="D44" s="139" t="n">
        <f aca="false">IF(B44=C44,0,1)</f>
        <v>1</v>
      </c>
    </row>
    <row r="45" customFormat="false" ht="15.75" hidden="false" customHeight="true" outlineLevel="0" collapsed="false">
      <c r="A45" s="139" t="str">
        <f aca="false">Seeds!AB45</f>
        <v>M5-G-1a-A-5</v>
      </c>
      <c r="B45" s="139" t="str">
        <f aca="false">Seeds!Z45</f>
        <v>{"id":"M5-G-1a-A-5-BR","stimulus":"&lt;p&gt;Um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C45" s="139" t="str">
        <f aca="false">Seeds!AA45</f>
        <v>{"id":"M5-G-1a-A-5","stimulus":"&lt;p&gt;Um radar detecta os diferentes pontos de localização de várias aeronaves durante uma viagem. Complete as frases com suas coordenadas.&lt;/p&gt;&lt;div style=\"display:flex; justify-content:center;\"&gt;&lt;div class=\"lemo-fixed-to-responsive\" style=\"max-width: 300px;max-height: 294px;position: relative;width: 100%;display: inline-block;\"&gt;&lt;img src=\"https://blueberry-assets.oneclick.es/M5_G_1a_9.svg\" alt=\"\" tabindex=\"0\"&gt;&lt;/img&gt;&lt;div class=\"lemo-graphie-container\" style=\"position: absolute;top: 0;left: 0;width: 100%;height: 100%;\"&gt;&lt;div class=\"lemo-graphie\" style=\"position: relative; width: 100%; height: 100%;\"&gt;&lt;span class=\"lemo-graphie-label\" style=\"position: absolute; left: 76.7922%; top: 72.7872%;\"&gt;{{Q1}}&lt;/span&gt;&lt;span class=\"lemo-graphie-label\" style=\"position: absolute; left: 14.6027%; top: 59.4046%;\"&gt;{{Q2}}&lt;/span&gt;&lt;span class=\"lemo-graphie-label\" style=\"position: absolute; left: 64.0480%; top: 46.4823%;\"&gt;{{Q3}}&lt;/span&gt;&lt;span class=\"lemo-graphie-label\" style=\"position: absolute; left: 38.4851%; top: 46.1275%;\"&gt;{{Q4}}&lt;/span&gt;&lt;span class=\"lemo-graphie-label\" style=\"position: absolute; left: 26.4694%; top: 20.5068%;\"&gt;{{Q5}}&lt;/span&gt;&lt;/div&gt;&lt;/div&gt;&lt;/div&gt;&lt;/div&gt;","template":"&lt;p&gt;A aeronave {{Q1}} está na posição ({{response}}, {{response}}).&lt;/p&gt;&lt;p&gt;A aeronave {{Q2}} está na posição ({{response}}, {{response}}).&lt;/p&gt;&lt;p&gt;A aeronave {{Q3}} está na posição ({{response}}, {{response}}).&lt;/p&gt;","hint":"&lt;p&gt;A posição de um ponto é determinada por duas coordenadas. A primeira coordenda é o eixo horizontal e a segunda é o eixo vertical.&lt;/p &gt;","feedback":"&lt;p&gt;A primeira coordenada de um ponto refere-se ao eixo horizontal, enquanto a segunda coordenada refere-se ao eixo vertical.&lt;/p&gt;","seed":{"parameters":[{"name":"Q1","list":["A","B","C","D","E"]},{"name":"Q2","list":["A","B","C","D","E"]},{"name":"Q3","list":["A","B","C","D","E"]},{"name":"Q4","list":["A","B","C","D","E"]},{"name":"Q5","list":["A","B","C","D","E"]}],"calculated":[{"name":"A1","function":"5","feedback":"&lt;p&gt;A coordenada do eixo horizontal do plano {{Q1}} é 5.&lt;/p&gt;"},{"name":"A2","function":"1","feedback":"&lt;p&gt;A coordenada do eixo vertical da aeronave {{Q1}} é 1."},{"name":"A3","function":"0","feedback":"&lt;p&gt;A coordenada do eixo horizontal da aeronave {{Q2}} é 0.&lt;/p&gt;"},{"name":"A4","function":"2","feedback":"&lt;p&gt;A coordenada do eixo vertical da aeronave {{Q2}} é 2.&lt;/p&gt;"},{"name":"A5","function":"4","feedback":"&lt;p&gt;A coordenada do eixo horizontal da aeronave {{Q3}} é 4.&lt;/p&gt;"},{"name":"A6","function":"3","feedback":"&lt;p&gt;A coordenada do eixo vertical da aeronave {{Q3}} é 3.&lt;/p&gt;"}],"uniques":true},"algorithm":{"name":"calculateOperation","params":{"method":"equivLiteral","keyboard":"NUMERICAL"}}}</v>
      </c>
      <c r="D45" s="139" t="n">
        <f aca="false">IF(B45=C45,0,1)</f>
        <v>1</v>
      </c>
    </row>
    <row r="46" customFormat="false" ht="15.75" hidden="false" customHeight="true" outlineLevel="0" collapsed="false">
      <c r="A46" s="139" t="str">
        <f aca="false">Seeds!AB46</f>
        <v>M5-G-2a-I-1</v>
      </c>
      <c r="B46" s="139" t="str">
        <f aca="false">Seeds!Z46</f>
        <v>{"id":"M5-G-2a-I-1-BR","stimulus":"&lt;p&gt;Arraste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C46" s="139" t="str">
        <f aca="false">Seeds!AA46</f>
        <v>{"id":"M5-G-2a-I-1","stimulus":"&lt;p&gt;Arraste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src=\"https://blueberry-assets.oneclick.es/M5_G_2a_2.svg\" style=\"width:130px\"&gt;"},{"name":"A2","label":"&lt;div style=\"display:flex; justify-content:center;\"&gt;&lt;img src=\"https://blueberry-assets.oneclick.es/M5_G_2a_3.svg\" style=\"width:130px\"&gt;","incorrect":true},{"name":"A3","label":"&lt;div style=\"display:flex; justify-content:center;\"&gt;&lt;img src=\"https://blueberry-assets.oneclick.es/M5_G_2a_4.svg\" style=\"width:130px\"&gt;","incorrect":true},{"name":"A4","label":"&lt;div style=\"display:flex; justify-content:center;\"&gt;&lt;img src=\"https://blueberry-assets.oneclick.es/M5_G_2a_5.svg\" style=\"width:130px\"&gt;","incorrect":true}],"uniques":true},"algorithm":{"name":"labelImage","template":"LabelImageDragDropV2","params":{"image":{"src":"https://blueberry-assets.oneclick.es/M5_G_2a_1.png","width":260,"height":260,"alt":"","title":"","percent":1},"responses":[{"x":130,"y":0,"z":15,"width":130,"height":260,"pointer":""}],"fontSize":18}}}</v>
      </c>
      <c r="D46" s="139" t="n">
        <f aca="false">IF(B46=C46,0,1)</f>
        <v>1</v>
      </c>
    </row>
    <row r="47" customFormat="false" ht="15.75" hidden="false" customHeight="true" outlineLevel="0" collapsed="false">
      <c r="A47" s="139" t="str">
        <f aca="false">Seeds!AB47</f>
        <v>M5-G-2a-I-2</v>
      </c>
      <c r="B47" s="139" t="str">
        <f aca="false">Seeds!Z47</f>
        <v>{"id":"M5-G-2a-I-2-BR","stimulus":"&lt;p&gt;Arraste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C47" s="139" t="str">
        <f aca="false">Seeds!AA47</f>
        <v>{"id":"M5-G-2a-I-2","stimulus":"&lt;p&gt;Arraste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src=\"https://blueberry-assets.oneclick.es/M5_G_2a_7.svg\" style=\"width:130px\"&gt;"},{"name":"A2","label":"&lt;div style=\"display:flex; justify-content:center;\"&gt;&lt;img src=\"https://blueberry-assets.oneclick.es/M5_G_2a_8.svg\" style=\"width:130px\"&gt;","incorrect":true},{"name":"A3","label":"&lt;div style=\"display:flex; justify-content:center;\"&gt;&lt;img src=\"https://blueberry-assets.oneclick.es/M5_G_2a_9.svg\" style=\"width:130px\"&gt;","incorrect":true},{"name":"A4","label":"&lt;div style=\"display:flex; justify-content:center;\"&gt;&lt;img src=\"https://blueberry-assets.oneclick.es/M5_G_2a_10.svg\" style=\"width:130px\"&gt;","incorrect":true}],"uniques":true},"algorithm":{"name":"labelImage","template":"LabelImageDragDropV2","params":{"image":{"src":"https://blueberry-assets.oneclick.es/M5_G_2a_6.png","width":260,"height":260,"alt":"","title":"","percent":1},"responses":[{"x":130,"y":0,"z":15,"width":130,"height":260,"pointer":""}],"fontSize":18}}}</v>
      </c>
      <c r="D47" s="139" t="n">
        <f aca="false">IF(B47=C47,0,1)</f>
        <v>1</v>
      </c>
    </row>
    <row r="48" customFormat="false" ht="15.75" hidden="false" customHeight="true" outlineLevel="0" collapsed="false">
      <c r="A48" s="139" t="str">
        <f aca="false">Seeds!AB48</f>
        <v>M5-G-2a-I-3</v>
      </c>
      <c r="B48" s="139" t="str">
        <f aca="false">Seeds!Z48</f>
        <v>{"id":"M5-G-2a-I-3-BR","stimulus":"&lt;p&gt;Arraste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C48" s="139" t="str">
        <f aca="false">Seeds!AA48</f>
        <v>{"id":"M5-G-2a-I-3","stimulus":"&lt;p&gt;Arraste para completar o desenho simétrico.&lt;/p&gt;","feedback":"&lt;p&gt;Uma figura é simétrica se suas metades coincidem quando esta figura é dobrada ao longo de um eixo de simetria.&lt;/p&gt;","hint":"&lt;p&gt;Uma figura é simétrica se suas metades coincidem quando esta figura é dobrada ao longo de um eixo de simetria.&lt;/p&gt;","seed":{"parameters":[],"calculated":[{"name":"A1","label":"&lt;div style=\"display:flex; justify-content:center;\"&gt;&lt;img src=\"https://blueberry-assets.oneclick.es/M5_G_2a_12.svg\" style=\"width:130px\"&gt;"},{"name":"A2","label":"&lt;div style=\"display:flex; justify-content:center;\"&gt;&lt;img src=\"https://blueberry-assets.oneclick.es/M5_G_2a_13.svg\" style=\"width:130px\"&gt;","incorrect":true},{"name":"A3","label":"&lt;div style=\"display:flex; justify-content:center;\"&gt;&lt;img src=\"https://blueberry-assets.oneclick.es/M5_G_2a_14.svg\" style=\"width:130px\"&gt;","incorrect":true},{"name":"A4","label":"&lt;div style=\"display:flex; justify-content:center;\"&gt;&lt;img src=\"https://blueberry-assets.oneclick.es/M5_G_2a_15.svg\" style=\"width:130px\"&gt;","incorrect":true}],"uniques":true},"algorithm":{"name":"labelImage","template":"LabelImageDragDropV2","params":{"image":{"src":"https://blueberry-assets.oneclick.es/M5_G_2a_11.png","width":260,"height":260,"alt":"","title":"","percent":1},"responses":[{"x":130,"y":0,"z":15,"width":130,"height":260,"pointer":""}],"fontSize":18}}}</v>
      </c>
      <c r="D48" s="139" t="n">
        <f aca="false">IF(B48=C48,0,1)</f>
        <v>1</v>
      </c>
    </row>
    <row r="49" customFormat="false" ht="15.75" hidden="false" customHeight="true" outlineLevel="0" collapsed="false">
      <c r="A49" s="139" t="str">
        <f aca="false">Seeds!AB49</f>
        <v>M5-G-2a-E-1</v>
      </c>
      <c r="B49" s="139" t="str">
        <f aca="false">Seeds!Z49</f>
        <v>{"id":"M5-G-2a-E-1-BR","stimulus":"&lt;p&gt;Clique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C49" s="139" t="str">
        <f aca="false">Seeds!AA49</f>
        <v>{"id":"M5-G-2a-E-1","stimulus":"&lt;p&gt;Clique no quadrado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src='https://blueberry-assets.oneclick.es/M5_G_2a_16.svg' width=\"300\"&gt;&lt;/div&gt;","function":""},{"name":"A2","label":"&lt;div style=\"display:flex; justify-content:center;\"&gt;&lt;img src='https://blueberry-assets.oneclick.es/M5_G_2a_17.svg' width=\"300\"&gt;&lt;/div&gt;","function":""},{"name":"A3","label":"&lt;div style=\"display:flex; justify-content:center;\"&gt;&lt;img src='https://blueberry-assets.oneclick.es/M5_G_2a_18.svg' width=\"300\"&gt;&lt;/div&gt;","function":"","incorrect":true,"feedback":"&lt;p&gt;Este eixo de simetria não divide o quadrado em duas partes simétricas.&lt;/p&gt;"},{"name":"A4","label":"&lt;div style=\"display:flex; justify-content:center;\"&gt;&lt;img src='https://blueberry-assets.oneclick.es/M5_G_2a_19.svg' width=\"300\"&gt;&lt;/div&gt;","function":"","incorrect":true,"feedback":"&lt;p&gt;Este eixo de simetria não divide o quadrado em duas partes simétricas.&lt;/p&gt;"},{"name":"A5","label":"&lt;div style=\"display:flex; justify-content:center;\"&gt;&lt;img src='https://blueberry-assets.oneclick.es/M5_G_2a_20.svg' width=\"300\"&gt;&lt;/div&gt;","function":"","incorrect":true,"feedback":"&lt;p&gt;Este eixo de simetria não divide o quadrado em duas partes simétricas.&lt;/p&gt;"},{"name":"A6","label":"&lt;div style=\"display:flex; justify-content:center;\"&gt;&lt;img src='https://blueberry-assets.oneclick.es/M5_G_2a_21.svg' width=\"300\"&gt;&lt;/div&gt;","function":"","incorrect":true,"feedback":"&lt;p&gt;Este eixo de simetria não divide o quadrado em duas partes simétricas.&lt;/p&gt;"}],"uniques":true},"algorithm":{"name":"trueFalse","template":"Multiple choice – standard","params":{"countCorrect":1,"countIncorrect":2,"showCheckIcon":false,"columns":3}}}</v>
      </c>
      <c r="D49" s="139" t="n">
        <f aca="false">IF(B49=C49,0,1)</f>
        <v>1</v>
      </c>
    </row>
    <row r="50" customFormat="false" ht="15.75" hidden="false" customHeight="true" outlineLevel="0" collapsed="false">
      <c r="A50" s="139" t="str">
        <f aca="false">Seeds!AB50</f>
        <v>M5-G-2a-E-2</v>
      </c>
      <c r="B50" s="139" t="str">
        <f aca="false">Seeds!Z50</f>
        <v>{"id":"M5-G-2a-E-2-BR","stimulus":"&lt;p&gt;Clique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C50" s="139" t="str">
        <f aca="false">Seeds!AA50</f>
        <v>{"id":"M5-G-2a-E-2","stimulus":"&lt;p&gt;Clique no trapézio com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src='https://blueberry-assets.oneclick.es/M5_G_2a_22.svg' width=\"300\"&gt;&lt;/div&gt;","function":""},{"name":"A2","label":"&lt;div style=\"display:flex; justify-content:center;\"&gt;&lt;img src='https://blueberry-assets.oneclick.es/M5_G_2a_23.svg' width=\"300\"&gt;&lt;/div&gt;","function":"","incorrect":true,"feedback":"&lt;p&gt;Este eixo de simetria não divide o trapézio em duas partes simétricas.&lt;/p&gt;"},{"name":"A3","label":"&lt;div style=\"display:flex; justify-content:center;\"&gt;&lt;img src='https://blueberry-assets.oneclick.es/M5_G_2a_24.svg' width=\"300\"&gt;&lt;/div&gt;","function":"","incorrect":true,"feedback":"&lt;p&gt;Este eixo de simetria não divide o trapézio em duas partes simétricas.&lt;/p&gt;"},{"name":"A4","label":"&lt;div style=\"display:flex; justify-content:center;\"&gt;&lt;img src='https://blueberry-assets.oneclick.es/M5_G_2a_25.svg' width=\"300\"&gt;&lt;/div&gt;","function":"","incorrect":true,"feedback":"&lt;p&gt;Este eixo de simetria não divide o trapézio em duas partes simétricas.&lt;/p&gt;"},{"name":"A5","label":"&lt;div style=\"display:flex; justify-content:center;\"&gt;&lt;img src='https://blueberry-assets.oneclick.es/M5_G_2a_26.svg' width=\"300\"&gt;&lt;/div&gt;","function":"","incorrect":true,"feedback":"&lt;p&gt;Este eixo de simetria não divide o trapézio em duas partes simétricas.&lt;/p&gt;"},{"name":"A6","label":"&lt;div style=\"display:flex; justify-content:center;\"&gt;&lt;img src='https://blueberry-assets.oneclick.es/M5_G_2a_27.svg' width=\"300\"&gt;&lt;/div&gt;","function":"","incorrect":true,"feedback":"&lt;p&gt;Este eixo de simetria não divide o trapézio em duas partes simétricas.&lt;/p&gt;"}],"uniques":true},"algorithm":{"name":"trueFalse","template":"Multiple choice – standard","params":{"countCorrect":1,"countIncorrect":2,"showCheckIcon":false,"columns":3}}}</v>
      </c>
      <c r="D50" s="139" t="n">
        <f aca="false">IF(B50=C50,0,1)</f>
        <v>1</v>
      </c>
    </row>
    <row r="51" customFormat="false" ht="15.75" hidden="false" customHeight="true" outlineLevel="0" collapsed="false">
      <c r="A51" s="139" t="str">
        <f aca="false">Seeds!AB51</f>
        <v>M5-G-2a-E-3</v>
      </c>
      <c r="B51" s="139" t="str">
        <f aca="false">Seeds!Z51</f>
        <v>{"id":"M5-G-2a-E-3-BR","stimulus":"&lt;p&gt;Clique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C51" s="139" t="str">
        <f aca="false">Seeds!AA51</f>
        <v>{"id":"M5-G-2a-E-3","stimulus":"&lt;p&gt;Clique no retângulo que tem o eixo de simetria corretamente indicado.&lt;/p&gt;","hint":"&lt;p&gt;Um eixo de simetria divide uma figura de tal forma que, quando dobrada ao longo desse eixo, as metades da figura coincidem.&lt;/p &gt;","feedback":"&lt;p&gt;Um eixo de simetria divide uma figura de tal forma que, quando dobrada ao longo desse eixo, as metades da figura coincidem.&lt;/p&gt;","seed":{"parameters":[{"name":"Q1","label":null,"min":3,"max":8,"step":1},{"name":"Q2","label":null,"min":2,"max":8,"step":1}],"calculated":[{"name":"A1","label":"&lt;div style=\"display:flex; justify-content:center;\"&gt;&lt;img src='https://blueberry-assets.oneclick.es/M5_G_2a_28.svg' width=\"300\"&gt;&lt;/div&gt;","function":""},{"name":"A2","label":"&lt;div style=\"display:flex; justify-content:center;\"&gt;&lt;img src='https://blueberry-assets.oneclick.es/M5_G_2a_29.svg' width=\"300\"&gt;","function":""},{"name":"A3","label":"&lt;div style=\"display:flex; justify-content:center;\"&gt;&lt;img src='https://blueberry-assets.oneclick.es/M5_G_2a_30.svg' width=\"300\"&gt;&lt;/div&gt;","function":"","incorrect":true,"feedback":"&lt;p&gt;Este eixo de simetria não divide o retângulo em duas partes simétricas.&lt;/p&gt;"},{"name":"A4","label":"&lt;div style=\"display:flex; justify-content:center;\"&gt;&lt;img src='https://blueberry-assets.oneclick.es/M5_G_2a_31.svg' width=\"300\"&gt;&lt;/div&gt;","function":"","incorrect":true,"feedback":"&lt;p&gt;Este eixo de simetria não divide o retângulo em duas partes simétricas.&lt;/p&gt;"},{"name":"A5","label":"&lt;div style=\"display:flex; justify-content:center;\"&gt;&lt;img src='https://blueberry-assets.oneclick.es/M5_G_2a_32.svg' width=\"300\"&gt;&lt;/div&gt;","function":"","incorrect":true,"feedback":"&lt;p&gt;Este eixo de simetria não divide o retângulo em duas partes simétricas.&lt;/p&gt;"},{"name":"A6","label":"&lt;div style=\"display:flex; justify-content:center;\"&gt;&lt;img src='https://blueberry-assets.oneclick.es/M5_G_2a_33.svg' width=\"300\"&gt;&lt;/div&gt;","function":"","incorrect":true,"feedback":"&lt;p&gt;Este eixo de simetria não divide o retângulo em duas partes simétricas.&lt;/p&gt;"}],"uniques":true},"algorithm":{"name":"trueFalse","template":"Multiple choice – standard","params":{"countCorrect":1,"countIncorrect":2,"showCheckIcon":false,"columns":3}}}</v>
      </c>
      <c r="D51" s="139" t="n">
        <f aca="false">IF(B51=C51,0,1)</f>
        <v>1</v>
      </c>
    </row>
    <row r="52" customFormat="false" ht="15.75" hidden="false" customHeight="true" outlineLevel="0" collapsed="false">
      <c r="A52" s="139" t="str">
        <f aca="false">Seeds!AB52</f>
        <v>M5-G-2a-A-1</v>
      </c>
      <c r="B52" s="139" t="str">
        <f aca="false">Seeds!Z52</f>
        <v>{"id":"M5-G-2a-A-1-BR","stimulus":"&lt;p&gt;Como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C52" s="139" t="str">
        <f aca="false">Seeds!AA52</f>
        <v>{"id":"M5-G-2a-A-1","stimulus":"&lt;p&gt;Como lição de casa, Mariana precisa recortar imagens simétricas e levá-las para a escola. Indique quais das imagens que ele recortou são adequadas para sua lição de casa.&lt;/p&gt;","hint":"&lt;p&gt;Uma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src=\"https://blueberry-assets.oneclick.es/M5_G_2a_63.svg\" width=\"300\"&gt;&lt;/img&gt;","function":"","feedback":"&lt;p&gt;Esta pipa é simétrica porque um eixo vertical a divide em duas metades simétricas.&lt;/p&gt;"},{"name":"A2","label":"&lt;div style=\"display:flex; justify-content:center;\"&gt;&lt;img src=\"https://blueberry-assets.oneclick.es/M5_G_2a_64.svg\" width=\"300\"&gt;&lt;/img&gt;","function":"","feedback":"&lt;p&gt;Esta cadeira é simétrica porque um eixo vertical a divide em duas metades simétricas.&lt;/p&gt;"},{"name":"A3","label":"&lt;div style=\"display:flex; justify-content:center;\"&gt;&lt;img src=\"https://blueberry-assets.oneclick.es/M5_G_2a_65.svg\" width=\"300\"&gt;&lt;/img&gt;","function":"","feedback":"&lt;p&gt;Esses vidros são simétricos porque um eixo vertical os divide em duas metades simétricas.&lt;/p&gt;"},{"name":"A4","label":"&lt;div style=\"display:flex; justify-content:center;\"&gt;&lt;img src=\"https://blueberry-assets.oneclick.es/M5_G_2a_66.svg\" width=\"300\"&gt;&lt;/img&gt;","function":"","incorrect":true,"feedback":"&lt;p&gt;Este cubo de Rubik não é simétrico porque suas duas metades não coincidem quando a imagem é dividida por um eixo de simetria.&lt;/p&gt;"},{"name":"A5","label":"&lt;div style=\"display:flex; justify-content:center;\"&gt;&lt;img src=\"https://blueberry-assets.oneclick.es/M5_G_2a_67.svg\" width=\"300\"&gt;&lt;/img&gt;","function":"","incorrect":true,"feedback":"&lt;p&gt;Esta casa não é simétrica porque suas duas metades não coincidem quando a imagem é dividida por um eixo de simetria.&lt;/p&gt;"},{"name":"A6","label":"&lt;div style=\"display:flex; justify-content:center;\"&gt;&lt;img src=\"https://blueberry-assets.oneclick.es/M5_G_2a_68.svg\" width=\"300\"&gt;&lt;/img&gt;","function":"","incorrect":true,"feedback":"&lt;p&gt;Esta máquina de lavar não é simétrica porque suas duas metades não coincidem quando a imagem é dividida por um eixo de simetria.&lt;/p&gt;"},{"name":"A7","label":"&lt;div style=\"display:flex; justify-content:center;\"&gt;&lt;img src=\"https://blueberry-assets.oneclick.es/M5_G_2a_69.svg\" width=\"300\"&gt;&lt;/img&gt;","function":"","incorrect":true,"feedback":"&lt;p&gt;Esta nuvem não é simétrica porque suas duas metades não coincidem quando a imagem é dividida por um eixo de simetria.&lt;/p&gt;"}],"uniques":true},"algorithm":{"name":"trueFalse","template":"Multiple choice – multiple response","params":{"countCorrect":2,"countIncorrect":1,"showCheckIcon":false,"columns":3}}}</v>
      </c>
      <c r="D52" s="139" t="n">
        <f aca="false">IF(B52=C52,0,1)</f>
        <v>1</v>
      </c>
    </row>
    <row r="53" customFormat="false" ht="15.75" hidden="false" customHeight="true" outlineLevel="0" collapsed="false">
      <c r="A53" s="139" t="str">
        <f aca="false">Seeds!AB53</f>
        <v>M5-G-2a-A-2</v>
      </c>
      <c r="B53" s="139" t="str">
        <f aca="false">Seeds!Z53</f>
        <v>{"id":"M5-G-2a-A-2-BR","stimulus":"&lt;p&gt;Indique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C53" s="139" t="str">
        <f aca="false">Seeds!AA53</f>
        <v>{"id":"M5-G-2a-A-2","stimulus":"&lt;p&gt;Indique quais das seguintes imagens de edifícios famosos são simétricas.&lt;/p&gt;","hint":"&lt;p&gt;Uma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src=\"https://blueberry-assets.oneclick.es/M5_G_2a_57.svg\" width=\"300\"&gt;&lt;/img&gt;","function":""},{"name":"A2","label":"&lt;div style=\"display:flex; justify-content:center;\"&gt;&lt;img src=\"https://blueberry-assets.oneclick.es/M5_G_2a_58.svg\" width=\"300\"&gt;&lt;/img&gt;","function":""},{"name":"A3","label":"&lt;div style=\"display:flex; justify-content:center;\"&gt;&lt;img src=\"https://blueberry-assets.oneclick.es/M5_G_2a_59.svg\" width=\"300\"&gt;&lt;/img&gt;","function":""},{"name":"A4","label":"&lt;div style=\"display:flex; justify-content:center;\"&gt;&lt;img src=\"https://blueberry-assets.oneclick.es/M5_G_2a_60.svg\" width=\"300\"&gt;&lt;/img&gt;","function":"","incorrect":true,"feedback":"&lt;p&gt;A Catedral de São Basílio não é simétrica porque suas duas metades não coincidem quando a imagem é dividida por um eixo de simetria.&lt;/p&gt;"},{"name":"A5","label":"&lt;div style=\"display:flex; justify-content:center;\"&gt;&lt;img src=\"https://blueberry-assets.oneclick.es/M5_G_2a_61.svg\" width=\"300\"&gt;&lt;/img&gt;","function":"","incorrect":true,"feedback":"&lt;p&gt;A Estátua da Liberdade não é simétrica porque suas duas metades não coincidem quando a imagem é dividida por uma linha de simetria.&lt;/p&gt;"},{"name":"A6","label":"&lt;div style=\"display:flex; justify-content:center;\"&gt;&lt;img src=\"https://blueberry-assets.oneclick.es/M5_G_2a_62.svg\" width=\"300\"&gt;&lt;/img&gt;","function":"","incorrect":true,"feedback":"&lt;p&gt;A Sydney Opera House não é simétrica porque suas duas metades não coincidem quando a imagem é dividida ao longo de um eixo de simetria.&lt;/p&gt;"}],"uniques":true},"algorithm":{"name":"trueFalse","template":"Multiple choice – multiple response","params":{"countCorrect":3,"countIncorrect":3,"showCheckIcon":false,"columns":3}}}</v>
      </c>
      <c r="D53" s="139" t="n">
        <f aca="false">IF(B53=C53,0,1)</f>
        <v>1</v>
      </c>
    </row>
    <row r="54" customFormat="false" ht="15.75" hidden="false" customHeight="true" outlineLevel="0" collapsed="false">
      <c r="A54" s="139" t="str">
        <f aca="false">Seeds!AB54</f>
        <v>M5-G-2a-A-3</v>
      </c>
      <c r="B54" s="139" t="str">
        <f aca="false">Seeds!Z54</f>
        <v>{"id":"M5-G-2a-A-3-BR","stimulus":"&lt;p&gt;Tomás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C54" s="139" t="str">
        <f aca="false">Seeds!AA54</f>
        <v>{"id":"M5-G-2a-A-3","stimulus":"&lt;p&gt;Tomás coletou os seguintes itens em um jogo de computador. Clique nos itens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simetria.&lt;/p&gt;","seed":{"parameters":[{"name":"Q1","label":null,"min":3,"max":8,"step":1},{"name":"Q2","label":null,"min":2,"max":8,"step":1}],"calculated":[{"name":"A1","label":"&lt;div style=\"display:flex; justify-content:center;\"&gt;&lt;img src=\"https://blueberry-assets.oneclick.es/M5_G_2a_50.svg\" style=\"width:300px\"&gt;","function":"","feedback":"&lt;p&gt;Esta caixa de correio é simétrica porque um eixo vertical a divide em duas metades simétricas.&lt;/p&gt;"},{"name":"A2","label":"&lt;div style=\"display:flex; justify-content:center;\"&gt;&lt;img src=\"https://blueberry-assets.oneclick.es/M5_G_2a_51.svg\" style=\"width:300px\"&gt;","function":"","feedback":"&lt;p&gt;Este bonde é simétrico porque um eixo vertical o divide em duas metades simétricas.&lt;/p&gt;"},{"name":"A3","label":"&lt;div style=\"display:flex; justify-content:center;\"&gt;&lt;img src=\"https://blueberry-assets.oneclick.es/M5_G_2a_52.svg\" style=\"width:300px\"&gt;","function":"","feedback":"&lt;p&gt;Esta placa de sinalização é simétrica porque um eixo horizontal a divide em duas metades simétricas.&lt;/p&gt;"},{"name":"A4","label":"&lt;div style=\"display:flex; justify-content:center;\"&gt;&lt;img src=\"https://blueberry-assets.oneclick.es/M5_G_2a_53.svg\" style=\"width:300px\"&gt;","function":"","feedback":"&lt;p&gt;Esta lixeira é simétrica porque um eixo vertical a divide em duas metades simétricas.&lt;/p&gt;"},{"name":"A5","label":"&lt;div style=\"display:flex; justify-content:center;\"&gt;&lt;img src=\"https://blueberry-assets.oneclick.es/M5_G_2a_54.svg\" style=\"width:300px\"&gt;","function":"","incorrect":true,"feedback":"&lt;p&gt;Este poste não é simétrico porque suas duas metades não coincidem quando a imagem é dividida por um eixo de simetria.&lt;/p&gt;"},{"name":"A6","label":"&lt;div style=\"display:flex; justify-content:center;\"&gt;&lt;img src=\"https://blueberry-assets.oneclick.es/M5_G_2a_55.svg\" style=\"width:300px\"&gt;","function":"","incorrect":true,"feedback":"&lt;p&gt;Este carro não é simétrico porque suas duas metades não coincidem quando a imagem é dividida por um eixo de simetria.&lt;/p&gt;"},{"name":"A7","label":"&lt;div style=\"display:flex; justify-content:center;\"&gt;&lt;img src=\"https://blueberry-assets.oneclick.es/M5_G_2a_56.svg\" style=\"width:300px\"&gt;","function":"","incorrect":true,"feedback":"&lt;p&gt;Esta fonte não é simétrica porque suas duas metades não coincidem quando a imagem é dividida por um eixo de simetria.&lt;/p&gt;"}],"uniques":true},"algorithm":{"name":"trueFalse","template":"Multiple choice – multiple response","params":{"countCorrect":2,"countIncorrect":1,"showCheckIcon":false,"columns":3}}}</v>
      </c>
      <c r="D54" s="139" t="n">
        <f aca="false">IF(B54=C54,0,1)</f>
        <v>1</v>
      </c>
    </row>
    <row r="55" customFormat="false" ht="15.75" hidden="false" customHeight="true" outlineLevel="0" collapsed="false">
      <c r="A55" s="139" t="str">
        <f aca="false">Seeds!AB55</f>
        <v>M5-G-2a-A-4</v>
      </c>
      <c r="B55" s="139" t="str">
        <f aca="false">Seeds!Z55</f>
        <v>{"id":"M5-G-2a-A-4-BR","stimulus":"&lt;p&gt;Durante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C55" s="139" t="str">
        <f aca="false">Seeds!AA55</f>
        <v>{"id":"M5-G-2a-A-4","stimulus":"&lt;p&gt;Durante uma caminhada na floresta, um grupo de amigos tirou algumas fotos. Observando as fotos mais tarde, eles perceberam algumas coisas que poderiam ser divididas em duas metades simétricas. Indique quais desses itens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src=\"https://blueberry-assets.oneclick.es/M5_G_2a_34.svg\" style=\"width:300px\"&gt;"},{"name":"A2","label":"&lt;div style=\"display:flex; justify-content:center;\"&gt;&lt;img src=\"https://blueberry-assets.oneclick.es/M5_G_2a_35.svg\" style=\"width:300px\"&gt;"},{"name":"A3","label":"&lt;div style=\"display:flex; justify-content:center;\"&gt;&lt;img src=\"https://blueberry-assets.oneclick.es/M5_G_2a_36.svg\" style=\"width:300px\"&gt;"},{"name":"A4","label":"&lt;div style=\"display:flex; justify-content:center;\"&gt;&lt;img src=\"https://blueberry-assets.oneclick.es/M5_G_2a_37.svg\" style=\"width:300px\"&gt;"},{"name":"A5","label":"&lt;div style=\"display:flex; justify-content:center;\"&gt;&lt;img src=\"https://blueberry-assets.oneclick.es/M5_G_2a_38.svg\" style=\"width:300px\"&gt;","incorrect":true,"feedback":"&lt;p&gt;O arbusto não é simétrico porque suas duas metades não coincidem quando a imagem é dividida por um eixo de simetria.&lt;/p&gt;"},{"name":"A6","label":"&lt;div style=\"display:flex; justify-content:center;\"&gt;&lt;img src=\"https://blueberry-assets.oneclick.es/M5_G_2a_39.svg\" style=\"width:300px\"&gt;","incorrect":true,"feedback":"&lt;p&gt;A caverna não é simétrica porque suas duas metades não coincidem quando a imagem é dividida por um eixo de simetria.&lt;/p&gt;"},{"name":"A7","label":"&lt;div style=\"display:flex; justify-content:center;\"&gt;&lt;img src=\"https://blueberry-assets.oneclick.es/M5_G_2a_40.svg\" style=\"width:200px\"&gt;","incorrect":true,"feedback":"&lt;p&gt;A estampa de urso não é simétrica porque suas duas metades não coincidem quando a imagem é dividida por um eixo de simetria.&lt;/p&gt;"}],"uniques":true},"algorithm":{"name":"trueFalse","template":"Multiple choice - multiple responses","params":{"countCorrect":2,"countIncorrect":1,"showCheckIcon":false,"columns":3}}}</v>
      </c>
      <c r="D55" s="139" t="n">
        <f aca="false">IF(B55=C55,0,1)</f>
        <v>1</v>
      </c>
    </row>
    <row r="56" customFormat="false" ht="15.75" hidden="false" customHeight="true" outlineLevel="0" collapsed="false">
      <c r="A56" s="139" t="str">
        <f aca="false">Seeds!AB56</f>
        <v>M5-G-2a-A-5</v>
      </c>
      <c r="B56" s="139" t="str">
        <f aca="false">Seeds!Z56</f>
        <v>{"id":"M5-G-2a-A-5-BR","stimulus":"&lt;p&gt;Marcela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C56" s="139" t="str">
        <f aca="false">Seeds!AA56</f>
        <v>{"id":"M5-G-2a-A-5","stimulus":"&lt;p&gt;Marcela é fã de futebol e coleciona escudos de clube como os seguintes. Selecione os que são simétricos.&lt;/p&gt;","hint":"&lt;p&gt;Uma imagem é simétrica se suas metades coincidem quando esta figura é dobrada ao longo de um eixo de simetria.&lt;/p &gt;","feedback":"&lt;p&gt;Uma imagem é simétrica se suas metades coincidem quando esta figura é dobrada ao longo de um eixo de simetria.&lt;/p&gt;","seed":{"parameters":[],"calculated":[{"name":"A1","label":"&lt;div style=\"display:flex; justify-content:center;\"&gt;&lt;img src=\"https://blueberry-assets.oneclick.es/M5_G_2a_41.svg\" style=\"width:300px\"&gt;","function":""},{"name":"A2","label":"&lt;div style=\"display:flex; justify-content:center;\"&gt;&lt;img src=\"https://blueberry-assets.oneclick.es/M5_G_2a_42.svg\" style=\"width:300px\"&gt;","function":""},{"name":"A3","label":"&lt;div style=\"display:flex; justify-content:center;\"&gt;&lt;img src=\"https://blueberry-assets.oneclick.es/M5_G_2a_43.svg\" style=\"width:300px\"&gt;","function":""},{"name":"A4","label":"&lt;div style=\"display:flex; justify-content:center;\"&gt;&lt;img src=\"https://blueberry-assets.oneclick.es/M5_G_2a_44.svg\" style=\"width:300px\"&gt;","function":"","incorrect":true,"feedback":"&lt;p&gt;Este escudo não é simétrico porque suas duas metades não coincidem quando a imagem é dividida por um eixo de simetria.&lt;/p&gt;"},{"name":"A5","label":"&lt;div style=\"display:flex; justify-content:center;\"&gt;&lt;img src=\"https://blueberry-assets.oneclick.es/M5_G_2a_45.svg\" style=\"width:300px\"&gt;","function":"","incorrect":true,"feedback":"&lt;p&gt;Este escudo não é simétrico porque suas duas metades não coincidem quando a imagem é dividida por um eixo de simetria.&lt;/p&gt;"},{"name":"A6","label":"&lt;div style=\"display:flex; justify-content:center;\"&gt;&lt;img src=\"https://blueberry-assets.oneclick.es/M5_G_2a_46.svg\" style=\"width:300px\"&gt;","function":"","incorrect":true,"feedback":"&lt;p&gt;Este escudo não é simétrico porque suas duas metades não coincidem quando a imagem é dividida por um eixo de simetria.&lt;/p&gt;"},{"name":"A7","label":"&lt;div style=\"display:flex; justify-content:center;\"&gt;&lt;img src=\"https://blueberry-assets.oneclick.es/M5_G_2a_47.svg\" style=\"width:300px\"&gt;","function":"","feedback":"&lt;p&gt;Este escudo é simétrico porque um eixo horizontal o divide em duas metades simétricas.&lt;/p&gt;"},{"name":"A8","label":"&lt;div style=\"display:flex; justify-content:center;\"&gt;&lt;img src=\"https://blueberry-assets.oneclick.es/M5_G_2a_48.svg\" style=\"width:300px\"&gt;","function":"","feedback":"&lt;p&gt;Este escudo é simétrico porque um eixo horizontal o divide em duas metades simétricas.&lt;/p&gt;"},{"name":"A9","label":"&lt;div style=\"display:flex; justify-content:center;\"&gt;&lt;img src=\"https://blueberry-assets.oneclick.es/M5_G_2a_49.svg\" style=\"width:300px\"&gt;","function":"","incorrect":true,"feedback":"&lt;p&gt;Este escudo não é simétrico porque suas duas metades não coincidem quando a imagem é dividida por um eixo de simetria.&lt;/p&gt;"}],"uniques":true},"algorithm":{"name":"trueFalse","template":"Multiple choice – multiple response","params":{"countCorrect":2,"countIncorrect":1,"showCheckIcon":false,"columns":3}}}</v>
      </c>
      <c r="D56" s="139" t="n">
        <f aca="false">IF(B56=C56,0,1)</f>
        <v>1</v>
      </c>
    </row>
    <row r="57" customFormat="false" ht="15.75" hidden="false" customHeight="true" outlineLevel="0" collapsed="false">
      <c r="A57" s="139" t="str">
        <f aca="false">Seeds!AB57</f>
        <v>M5-G-2b-I-1</v>
      </c>
      <c r="B57" s="139" t="str">
        <f aca="false">Seeds!Z57</f>
        <v>{"id":"M5-G-2b-I-1-BR","stimulus":"&lt;p&gt;Selecione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C57" s="139" t="str">
        <f aca="false">Seeds!AA57</f>
        <v>{"id":"M5-G-2b-I-1","stimulus":"&lt;p&gt;Selecione a imagem que foi formada por uma translação da imagem a seguir.&lt;/p&gt;&lt;div style=\"display:flex; justify-content:center;\"&gt;&lt;img src=\"https://blueberry-assets.oneclick.es/M5_G_2b_1.svg\" width=\"300\"&gt;&lt;/img&gt;&lt;/p&gt;","hint":"&lt;p&gt;Uma imagem transladada é aquela que é movida de sua posição original.&lt;/p &gt;","feedback":"&lt;p&gt;A câmera transladada foi movida para a direita da posição original.&lt;/p&gt;","seed":{"parameters":[],"calculated":[{"name":"A1","label":"&lt;div style=\"display:flex; justify-content:center;\"&gt;&lt;img src=\"https://blueberry-assets.oneclick.es/M5_G_2b_4.svg\" width=\"300\"&gt;&lt;/img&gt;","function":""},{"name":"A2","label":"&lt;div style=\"display:flex; justify-content:center;\"&gt;&lt;img src=\"https://blueberry-assets.oneclick.es/M5_G_2b_2.svg\" width=\"300\"&gt;&lt;/img&gt;","function":"","incorrect":true,"feedback":"&lt;p&gt;Esta câmera foi girada 90° em relação à original.&lt;/p&gt;"},{"name":"A3","label":"&lt;div style=\"display:flex; justify-content:center;\"&gt;&lt;img src=\"https://blueberry-assets.oneclick.es/M5_G_2b_3.svg\" width=\"300\"&gt;&lt;/img&gt;","function":"","incorrect":true,"feedback":"&lt;p&gt;Esta câmera é simétrica em relação à imagem original.&lt;/p&gt;"}],"uniques":true},"algorithm":{"name":"trueFalse","template":"Multiple choice – standard","params":{"countCorrect":1,"countIncorrect":2,"showCheckIcon":false,"columns":3}}}</v>
      </c>
      <c r="D57" s="139" t="n">
        <f aca="false">IF(B57=C57,0,1)</f>
        <v>1</v>
      </c>
    </row>
    <row r="58" customFormat="false" ht="15.75" hidden="false" customHeight="true" outlineLevel="0" collapsed="false">
      <c r="A58" s="139" t="str">
        <f aca="false">Seeds!AB58</f>
        <v>M5-G-2b-I-2</v>
      </c>
      <c r="B58" s="139" t="str">
        <f aca="false">Seeds!Z58</f>
        <v>{
    "id": "M5-G-2b-I-2-BR",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C58" s="139" t="str">
        <f aca="false">Seeds!AA58</f>
        <v>{
    "id": "M5-G-2b-I-2",
    "stimulus": "&lt;p&gt;Selecione a imagem que foi formada por uma translação da imagem a seguir.&lt;/p&gt;&lt;div style=\"display:flex; justify-content:center;\"&gt;&lt;img src=\"https://blueberry-assets.oneclick.es/M5_G_2b_5.svg\" width=\"300\"&gt;&lt;/img&gt;&lt;/p&gt;",
    "hint": "&lt;p&gt;Uma imagem transladada é aquela que é movida de sua posição original.&lt;/p &gt;",
    "feedback": "&lt;p&gt;A cesta transladada foi movida para a direita da posição original.&lt;/p&gt;",
    "seed": {
        "parameters": [],
        "calculated": [
            {
                "name": "A1",
                "label": "&lt;div style=\"display:flex; justify-content:center;\"&gt;&lt;img src=\"https://blueberry-assets.oneclick.es/M5_G_2b_8.svg\" width=\"300\"&gt;&lt;/img&gt;",
                "function": ""
            },
            {
                "name": "A2",
                "label": "&lt;div style=\"display:flex; justify-content:center;\"&gt;&lt;img src=\"https://blueberry-assets.oneclick.es/M5_G_2b_6.svg\" width=\"300\"&gt;&lt;/img&gt;",
                "function": "",
                "incorrect": true,
                "feedback": "&lt;p&gt;Esta cesta foi girada 90° em relação à original.&lt;/p&gt;"
            },
            {
                "name": "A3",
                "label": "&lt;div style=\"display:flex; justify-content:center;\"&gt;&lt;img src=\"https://blueberry-assets.oneclick.es/M5_G_2b_7.svg\" width=\"300\"&gt;&lt;/img&gt;",
                "function": "",
                "incorrect": true,
                "feedback": "&lt;p&gt;Esta cesta é simétrico em relação à original.&lt;/p&gt;"
            }
        ],
        "uniques": true
    },
    "algorithm": {
        "name": "trueFalse",
        "template": "Multiple choice – standard",
        "params": {
            "countCorrect": 1,
            "countIncorrect": 2,
            "showCheckIcon": false,
            "columns": 3
        }
    }
}</v>
      </c>
      <c r="D58" s="139" t="n">
        <f aca="false">IF(B58=C58,0,1)</f>
        <v>1</v>
      </c>
    </row>
    <row r="59" customFormat="false" ht="15.75" hidden="false" customHeight="true" outlineLevel="0" collapsed="false">
      <c r="A59" s="139" t="str">
        <f aca="false">Seeds!AB59</f>
        <v>M5-G-2b-I-3</v>
      </c>
      <c r="B59" s="139" t="str">
        <f aca="false">Seeds!Z59</f>
        <v>{
    "id": "M5-G-2b-I-3-BR",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C59" s="139" t="str">
        <f aca="false">Seeds!AA59</f>
        <v>{
    "id": "M5-G-2b-I-3",
    "stimulus": "&lt;p&gt;Selecione a imagem que foi formada por uma translação da imagem a seguir.&lt;/p&gt;&lt;div style=\"display:flex; justify-content:center;\"&gt;&lt;img src=\"https://blueberry-assets.oneclick.es/M5_G_2b_13.svg\" width=\"300\"&gt;&lt;/img&gt;&lt;/div&gt;&lt;/p&gt;",
    "hint": "&lt;p&gt;Uma imagem transladada é aquela que é movida de sua posição original.&lt;/p &gt;",
    "feedback": "&lt;p&gt;O pulverizador transladado foi movido para a direita da posição original.&lt;/p&gt;",
    "seed": {
        "parameters": [],
        "calculated": [
            {
                "name": "A1",
                "label": "&lt;div style=\"display:flex; justify-content:center;\"&gt;&lt;img src=\"https://blueberry-assets.oneclick.es/M5_G_2b_16.svg\" width=\"300\"&gt;&lt;/img&gt;&lt;/div&gt;",
                "function": ""
            },
            {
                "name": "A2",
                "label": "&lt;div style=\"display:flex; justify-content:center;\"&gt;&lt;img src=\"https://blueberry-assets.oneclick.es/M5_G_2b_14.svg\" width=\"300\"&gt;&lt;/img&gt;&lt;/div&gt;",
                "function": "",
                "incorrect": true,
                "feedback": "&lt;p&gt;Este pulverizador foi girado 90° em relação ao original.&lt;/p&gt;"
            },
            {
                "name": "A3",
                "label": "&lt;div style=\"display:flex; justify-content:center;\"&gt;&lt;img src=\"https://blueberry-assets.oneclick.es/M5_G_2b_15.svg\" width=\"300\"&gt;&lt;/img&gt;&lt;/div&gt;",
                "function": "",
                "incorrect": true,
                "feedback": "&lt;p&gt;Este pulverizador é simétrico ao original.&lt;/p&gt;"
            }
        ],
        "uniques": true
    },
    "algorithm": {
        "name": "trueFalse",
        "template": "Multiple choice – standard",
        "params": {
            "countCorrect": 1,
            "countIncorrect": 2,
            "showCheckIcon": false,
            "columns": 3
        }
    }
}</v>
      </c>
      <c r="D59" s="139" t="n">
        <f aca="false">IF(B59=C59,0,1)</f>
        <v>1</v>
      </c>
    </row>
    <row r="60" customFormat="false" ht="15.75" hidden="false" customHeight="true" outlineLevel="0" collapsed="false">
      <c r="A60" s="139" t="str">
        <f aca="false">Seeds!AB60</f>
        <v>M5-G-2c-I-1</v>
      </c>
      <c r="B60" s="139" t="str">
        <f aca="false">Seeds!Z60</f>
        <v>{
    "id": "M5-G-2c-I-1-BR",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C60" s="139" t="str">
        <f aca="false">Seeds!AA60</f>
        <v>{
    "id": "M5-G-2c-I-1",
    "stimulus": "&lt;p&gt;Que tipo de giro ocorreu na segunda imagem?&lt;/p&gt;&lt;table style=\"width: 100%; background: none !important;\"&gt;&lt;tbody&gt;&lt;tr&gt;&lt;td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16%;\"&gt;&lt;img src=\"https://blueberry-assets.oneclick.es/{{Q5}}\";&gt;&lt;/img&gt;&lt;/span&gt;&lt;/div&gt;&lt;/div&gt;&lt;/div&gt;&lt;/td&gt;&lt;td style=\"width: 50.0000%; text-align: center; border: hidden; background: none !important;\"&gt;&lt;div class=\"lemo-fixed-to-responsive\" style=\"max-width: 201px;max-height: 201px;position: relative;width: 100%;display: inline-block;\"&gt;&lt;img src=\"https://blueberry-assets.oneclick.es/giro_fondo.png\" tabindex=\"0\"&gt;&lt;/img&gt;&lt;div class=\"lemo-graphie-container\" style=\"position: absolute;top: 0;left: 0;width: 100%;height: 100%;\"&gt;&lt;div class=\"lemo-graphie\" style=\"position: relative; width: 100%; height: 100%; \"&gt;&lt;span class=\"lemo-graphie-label\" style=\"position: absolute; left: 16%; top: 16%; transform: rotate({{Q1}}{{Q2}}deg);\"&gt;&lt;img src=\"https://blueberry-assets.oneclick.es/{{Q5}}\";&gt;&lt;/img&gt;&lt;/span&gt;&lt;/div&gt;&lt;/div&gt;&lt;/div&gt;&lt;/td&gt;&lt;/tr&gt;&lt;/tbody&gt;&lt;/table&gt;",
    "hint":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"feedback": "&lt;div style=\"display:flex; justify-content:center;\"&gt;&lt;div class=\"lemo-fixed-to-responsive\" style=\"max-width: 400px;max-height: 200px;position: relative;width: 100%;display: inline-block;\"&gt;&lt;img src=\"https://blueberry-assets.oneclick.es/M5_G_2c_6.svg\" alt=\"\" tabindex=\"0\"&gt;&lt;/img&gt;&lt;div class=\"lemo-graphie-container\" style=\"position: absolute;top: 0;left: 0;width: 100%;height: 100%;\"&gt;&lt;div class=\"lemo-graphie\" style=\"position: relative; width: 100%; height: 100%;\"&gt;&lt;span class=\"lemo-graphie-label\" style=\"position: absolute; left: 70%; top: 79%;\"&gt;Positivo&lt;/span&gt;&lt;span class=\"lemo-graphie-label\" style=\"position: absolute; left: 10%; top: 79%;\"&gt;Negativo&lt;/span&gt;&lt;/div&gt;&lt;/div&gt;&lt;/div&gt;&lt;/div&gt;",
    "seed": {
        "parameters": [
            {
                "name": "Q1",
                "label": null,
                "list": [
                    "+",
                    "-"
                ]
            },
            {
                "name": "Q2",
                "label": null,
                "list": [
                    45,
                    90,
                    135
                ]
            },
            {
                "name": "Q3",
                "label": null,
                "list": [
                    45,
                    90,
                    135,
                    180
                ]
            },
            {
                "name": "Q4",
                "label": null,
                "list": [
                    "positivo",
                    "negativo"
                ]
            },
            {
                "name": "Q5",
                "label": null,
                "list": [
                    "M5_G_2c_1.png",
                    "M5_G_2c_2.png",
                    "M5_G_2c_3.png",
                    "M5_G_2c_4.png",
                    "M5_G_2c_5.png"
                ]
            }
        ],
        "calculated": [
            {
                "name": "T1",
                "function": " if (\"{{Q1}}\" == \"-\") {\"positivo\"} else {\"negativo\"}",
                "temp": true
            },
            {
                "name": "T2",
                "function": " if (\"{{Q1}}\" == \"+\") {\"positivo\"} else {\"negativo\"}",
                "temp": true
            },
            {
                "name": "A1",
                "label": "De {{Q2}}° no sentido {{T1}}."
            },
            {
                "name": "A2",
                "label": "De {{Q2}}° no sentido {{T2}}.",
                "incorrect": true
            },
            {
                "name": "A3",
                "label": "De {{Q3}}° no sentido {{Q4}}.",
                "incorrect": true
            }
        ],
        "uniques": true
    },
    "algorithm": {
        "name": "trueFalse",
        "template": "Multiple choice – standard",
        "params": {
            "countCorrect": 1,
            "countIncorrect": 2,
            "showCheckIcon": true
        }
    }
}</v>
      </c>
      <c r="D60" s="139" t="n">
        <f aca="false">IF(B60=C60,0,1)</f>
        <v>1</v>
      </c>
    </row>
    <row r="61" customFormat="false" ht="15.75" hidden="false" customHeight="true" outlineLevel="0" collapsed="false">
      <c r="A61" s="139" t="str">
        <f aca="false">Seeds!AB61</f>
        <v>M5-G-2d-I-1</v>
      </c>
      <c r="B61" s="139" t="str">
        <f aca="false">Seeds!Z61</f>
        <v>{"id":"M5-G-2d-I-1-BR","stimulus":"&lt;p&gt;Lorenzo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C61" s="139" t="str">
        <f aca="false">Seeds!AA61</f>
        <v>{"id":"M5-G-2d-I-1","stimulus":"&lt;p&gt;Lorenzo enterrou um presente para sua amiga Elisa na praia. Para ajudá-la a encontrá-lo, ele lhe deu estas instruções. Onde está o presente?&lt;/p&gt;","feedback":"Mova a personagem seguindo as instruções.","hint":"Mova-se pela grade seguindo as instruções.","algorithm":{"name":"pathway","params":{"directions":6,"icon":"https://lemonade-assets.oneclick.es/pathway/farmer.png","background":"https://lemonade-assets.oneclick.es/pathway/bck1.png"}}}</v>
      </c>
      <c r="D61" s="139" t="n">
        <f aca="false">IF(B61=C61,0,1)</f>
        <v>1</v>
      </c>
    </row>
    <row r="62" customFormat="false" ht="15.75" hidden="false" customHeight="true" outlineLevel="0" collapsed="false">
      <c r="A62" s="139" t="str">
        <f aca="false">Seeds!AB62</f>
        <v>M5-G-2d-I-2</v>
      </c>
      <c r="B62" s="139" t="str">
        <f aca="false">Seeds!Z62</f>
        <v>{"id":"M5-G-2d-I-2-BR","stimulus":"&lt;p&gt;Nicholas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C62" s="139" t="str">
        <f aca="false">Seeds!AA62</f>
        <v>{"id":"M5-G-2d-I-2","stimulus":"&lt;p&gt;Nicholas se vestiu de pirata e tem que seguir estas instruções para chegar à casa de campo onde a festa está sendo celebrada. Ajude-o a encontrá-la.&lt;/p&gt;","feedback":"Mova a personagem seguindo as instruções.","hint":"Mova-se pela grade seguindo as instruções.","algorithm":{"name":"pathway","params":{"directions":6,"icon":"https://lemonade-assets.oneclick.es/pathway/pirate.png","background":"https://lemonade-assets.oneclick.es/pathway/bck2.png"}}}</v>
      </c>
      <c r="D62" s="139" t="n">
        <f aca="false">IF(B62=C62,0,1)</f>
        <v>1</v>
      </c>
    </row>
    <row r="63" customFormat="false" ht="15.75" hidden="false" customHeight="true" outlineLevel="0" collapsed="false">
      <c r="A63" s="139" t="str">
        <f aca="false">Seeds!AB63</f>
        <v>M5-G-2d-I-3</v>
      </c>
      <c r="B63" s="139" t="str">
        <f aca="false">Seeds!Z63</f>
        <v>{"id":"M5-G-2d-I-3-BR","stimulus":"&lt;p&gt;O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C63" s="139" t="str">
        <f aca="false">Seeds!AA63</f>
        <v>{"id":"M5-G-2d-I-3","stimulus":"&lt;p&gt;O mineiro perdeu sua lanterna no caminho para o trabalho, mas se lembra do trajeto percorrido. Siga as instruções para levar o mineiro até a lanterna.&lt;/p&gt;","feedback":"Mova a personagem seguindo as instruções.","hint":"Mova-se pela grade seguindo as instruções.","algorithm":{"name":"pathway","params":{"directions":6,"icon":"https://lemonade-assets.oneclick.es/pathway/worker.png","background":"https://lemonade-assets.oneclick.es/pathway/bck3.png"}}}</v>
      </c>
      <c r="D63" s="139" t="n">
        <f aca="false">IF(B63=C63,0,1)</f>
        <v>1</v>
      </c>
    </row>
    <row r="64" customFormat="false" ht="15.75" hidden="false" customHeight="true" outlineLevel="0" collapsed="false">
      <c r="A64" s="139" t="str">
        <f aca="false">Seeds!AB64</f>
        <v>M5-G-3a-I-1</v>
      </c>
      <c r="B64" s="139" t="str">
        <f aca="false">Seeds!Z64</f>
        <v>{
 "id": "M5-G-3a-I-1-BR",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C64" s="139" t="str">
        <f aca="false">Seeds!AA64</f>
        <v>{
 "id": "M5-G-3a-I-1",
 "stimulus": "&lt;p&gt;Em um plano de escala 1:{{Q2}} existe um objeto de {{Q1}} cm. Como pode ser calculada a medida real deste objeto?&lt;/p&gt;",
 "hint": "&lt;p&gt;A escala indica que 1 cm no desenho é igual a {{Q2}} cm na vida real.&lt;/p&gt;",
 "feedback": "&lt;p&gt;Uma escala mostra a relação entre as medições em um desenho e as medições reais. Se 1 cm do plano é igual a {{Q2}} cm de vida real, a distância real de {{Q1}} cm é calculada operando da seguinte forma:&lt;/p&gt;&lt;p style=\"text-align: center\"&gt;{{Q1}} cm × {{Q2}} = {{T1}}cm&lt;/p&gt;",
 "seed": {
 "parameters": [
 {
 "name": "Q1",
 "label": null,
 "min": 1,
 "max": 10,
 "step": 0.1
 },
 {
 "name": "Q2",
 "label": null,
 "min": 100,
 "max": 200,
 "step": 10
 }
 ],
 "calculated": [
 {
 "name": "A1",
 "label": "{{Q1}} cm × {{Q2}} = {{T1}}",
 "function": ""
 },
 {
 "name": "A2",
 "label": "{{Q1}} cm = {{Q2}}",
 "function": "",
 "incorrect": true
 },
 {
 "name": "A3",
 "label": "{{Q1}} cm + {{Q2}} = {{T2}}",
 "function": "",
 "incorrect": true
 },
 {
 "name": "A4",
 "label": "{{Q2}} cm : {{Q1}} = {{T3}}",
 "function": "",
 "incorrect": true
 },
 {
 "name": "A5",
 "label": "{{Q2}} cm − {{Q1}} = {{T4}}",
 "function": "",
 "incorrect": true
 },
 {
 "name": "T1",
 "label": "",
 "function": "Lemonlib.round({{Q1}}*{{Q2}}, 2)",
 "temp": true
 },
 {
 "name": "T2",
 "label": "",
 "function": "Lemonlib.round({{Q1}}+{{Q2}}, 2)",
 "temp": true
 },
 {
 "name": "T3",
 "label": "",
 "function": "Lemonlib.round({{Q2}}/{{Q1}}, 2)",
 "temp": true
 },
 {
 "name": "T4",
 "label": "",
 "function": "Lemonlib.round({{Q2}}-{{Q1}}, 2)",
 "temp": true
 }
 ],
 "uniques": true
 },
 "algorithm": {
 "name": "trueFalse",
 "template": "Multiple choice – standard",
 "params": {
 "countCorrect": 1,
 "countIncorrect": 2,
 "showCheckIcon": true
 }
 }
 }</v>
      </c>
      <c r="D64" s="139" t="n">
        <f aca="false">IF(B64=C64,0,1)</f>
        <v>1</v>
      </c>
    </row>
    <row r="65" customFormat="false" ht="15.75" hidden="false" customHeight="true" outlineLevel="0" collapsed="false">
      <c r="A65" s="139" t="str">
        <f aca="false">Seeds!AB65</f>
        <v>M5-G-3a-E-1</v>
      </c>
      <c r="B65" s="139" t="str">
        <f aca="false">Seeds!Z65</f>
        <v>{
 "id": "M5-G-3a-E-1-BR",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C65" s="139" t="str">
        <f aca="false">Seeds!AA65</f>
        <v>{
 "id": "M5-G-3a-E-1",
 "seed": {
 "parameters": [
 {
 "name": "Q2",
 "label": null,
 "min": 50,
 "max": 100,
 "step": 10
 },
 {
 "name": "Q1",
 "label": null,
 "min": 2,
 "max": 20,
 "step": 0.1
 }
 ],
 "uniques": true
 },
 "scaffolding": [
 {
 "id": "step-0",
 "stimulus": "&lt;p&gt;Em um plano com escala 1:{{T1}} dois pontos são separados por {{Q1}} cm. Qual é a distância real entre esses dois pontos?&lt;/p&gt;",
 "template": "&lt;p&gt;{{Q1}} cm no mapa corresponde a {{response}} cm na realidade.&lt;/p&gt;",
 "seed": {
 "parameters": [],
 "calculated": [
 {
 "name": "A1",
 "function": "Lemonlib.round({{Q1}}*{{T1}}, 2)"
 },
 {
 "name": "T1",
 "function": "Lemonlib.round({{Q2}}, 1)",
 "temp": true
 }
 ]
 },
 "algorithm": {
 "name": "calculateOperation",
 "params": {
 "method": "equivLiteral"
 }
 }
 },
 {
 "id": "step-1",
 "stimulus": "&lt;p&gt;Qual é a escala do plano? Qual é a distância entre os dois pontos no mapa?&lt;/p&gt;",
 "template": "&lt;p&gt;A escala do mapa é 1:{{response}}.&lt;/p&gt;&lt;p&gt;Os dois pontos são separados no mapa por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corresponde a {{Q1}} cm no plano.&lt;/p&gt;"
 },
 {
 "name": "2-A2",
 "label": "&lt;p&gt;O tamanho do plano em cm.&lt;/p&gt;",
 "incorrect": true
 },
 {
 "name": "2-A3",
 "label": "&lt;p&gt;A diferença entre o comprimento do plano e a distância real.&lt;/p&gt;",
 "incorrect": true
 }
 ]
 },
 "algorithm": {
 "name": "trueFalse",
 "template": "Multiple choice – standard"
 }
 },
 {
 "id": "step-3",
 "stimulus": "&lt;p&gt;Como é calculada a distância real entre os dois pontos?&lt;/p&gt;",
 "seed": {
 "calculated": [
 {
 "name": "2-A1",
 "label": "&lt;p&gt;Distância real = distância no plano × segundo termo da escala&lt;/p&gt;"
 },
 {
 "name": "2-A2",
 "label": "&lt;p&gt;Distância real = distância no plano + segundo termo da escala&lt;/p&gt;",
 "incorrect": true
 },
 {
 "name": "2-A3",
 "label": "&lt;p&gt;Distância real = segundo termo da escala: distância no plano&lt;/p&gt;",
 "incorrect": true
 },
 {
 "name": "2-A4",
 "label": "&lt;p&gt;Distância real = segundo termo da escala − distância no plano&lt;/p&gt;",
 "incorrect": true
 }
 ]
 },
 "algorithm": {
 "name": "trueFalse",
 "template": "Multiple choice – standard"
 }
 },
 {
 "id": "step-4",
 "stimulus": "&lt;p&gt;Agora complete a fórmula acima para calcular a distância real entre os dois pontos.&lt;/p&gt;",
 "template": "&lt;p style=\"text-align: center\"&gt;Distância real = distância no plano × segundo termo da escala ={{Q1}} cm × {{Q2}} = {{response}} cm&lt;/p&gt;",
 "seed": {
 "calculated": [
 {
 "name": "A1",
 "function": "Lemonlib.round({{Q1}}*{{Q2}}, 2)"
 }
 ]
 },
 "algorithm": {
 "name": "calculateOperation",
 "params": {
 "method": "equivLiteral",
 "decimalPlaces": 2
 }
 }
 }
 ]
 }</v>
      </c>
      <c r="D65" s="139" t="n">
        <f aca="false">IF(B65=C65,0,1)</f>
        <v>1</v>
      </c>
    </row>
    <row r="66" customFormat="false" ht="15.75" hidden="false" customHeight="true" outlineLevel="0" collapsed="false">
      <c r="A66" s="139" t="str">
        <f aca="false">Seeds!AB66</f>
        <v>M5-G-3a-A-1</v>
      </c>
      <c r="B66" s="139" t="str">
        <f aca="false">Seeds!Z66</f>
        <v>{
 "id": "M5-G-3a-A-1-BR",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C66" s="139" t="str">
        <f aca="false">Seeds!AA66</f>
        <v>{
 "id": "M5-G-3a-A-1",
 "seed": {
 "parameters": [
 {
 "name": "Q1",
 "label": null,
 "min": 10,
 "max": 20,
 "step": 1
 },
 {
 "name": "Q2",
 "label": null,
 "min": 2,
 "max": 6,
 "step": 1
 }
 ],
 "uniques": true
 },
 "scaffolding": [
 {
 "id": "step-0",
 "stimulus": "&lt;p&gt;José está praticando desenho usando um ursinho de pelúcia como modelo. Se o desenho dele tem {{Q1}} cm de altura e a escala é 1:{{Q2}}, qual é a altura real do ursinho de pelúcia?&lt;/p&gt;",
 "template": "&lt;p&gt;A altura real do ursinho de pelúcia é {{response}} cm.&lt;/p&gt;",
 "seed": {
 "parameters": [],
 "calculated": [
 {
 "name": "A1",
 "label": "{{function}})",
 "function": "{{Q1}}*{{Q2}}"
 }
 ]
 },
 "algorithm": {
 "name": "calculateOperation",
 "params": {
 "method": "equivLiteral"
 }
 }
 },
 {
 "id": "step-1",
 "stimulus": "&lt;p&gt;Qual é a escala do desenho que José está fazendo? Qual a altura do desenho do urso?&lt;/p&gt;",
 "template": "&lt;p&gt;A escala do desenho é 1:{{response}}.&lt;/p&gt;&lt;p&gt;A altura do desenho do urso é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ursinho de pelúcia.&lt;/p&gt;"
 },
 {
 "name": "2-A2",
 "label": "&lt;p&gt;A altura do desenho.&lt;/p&gt;",
 "incorrect": true
 },
 {
 "name": "2-A3",
 "label": "&lt;p&gt;A diferença entre a altura do desenho e a altura do bicho de pelúcia.&lt;/p&gt;",
 "incorrect": true
 }
 ]
 },
 "algorithm": {
 "name": "trueFalse",
 "template": "Multiple choice – standard"
 }
 },
 {
 "id": "step-3",
 "stimulus": "&lt;p&gt;Como é calculado o tamanho real do bicho de pelúcia?&lt;/p&gt;",
 "seed": {
 "calculated": [
 {
 "name": "2-A1",
 "label": "&lt;p&gt;Altura real do bicho de pelúcia = altura do desenho × segundo termo da escala&lt;/p&gt;"
 },
 {
 "name": "2-A2",
 "label": "&lt;p&gt;Altura real do bicho de pelúcia = altura do desenho + segundo termo da escala&lt;/p&gt;",
 "incorrect": true
 },
 {
 "name": "2-A3",
 "label": "&lt;p&gt;Altura real do bicho de pelúcia = segundo termo da escala: altura do desenho&lt;/p&gt;",
 "incorrect": true
 },
 {
 "name": "2-A4",
 "label": "&lt;p&gt;Altura real do bicho de pelúcia = segundo termo da escala − altura do desenho&lt;/p&gt;",
 "incorrect": true
 }
 ]
 },
 "algorithm": {
 "name": "trueFalse",
 "template": "Multiple choice – standard"
 }
 },
 {
 "id": "step-4",
 "stimulus": "&lt;p&gt;Agora complete a fórmula acima para calcular a altura real do bicho de pelúcia.&lt;/p&gt;",
 "template": "&lt;p style=\"text-align: center\"&gt;Altura real do bicho de pelúcia = altura do desenho × segundo termo da escala ={{Q1}} cm × {{Q2}} = {{response}} cm&lt;/p&gt;",
 "seed": {
 "calculated": [
 {
 "name": "A1",
 "function": "{{Q1}}*{{Q2}}"
 }
 ]
 },
 "algorithm": {
 "name": "calculateOperation",
 "params": {
 "method": "equivLiteral"
 }
 }
 }
 ]
 }</v>
      </c>
      <c r="D66" s="139" t="n">
        <f aca="false">IF(B66=C66,0,1)</f>
        <v>1</v>
      </c>
    </row>
    <row r="67" customFormat="false" ht="15.75" hidden="false" customHeight="true" outlineLevel="0" collapsed="false">
      <c r="A67" s="139" t="str">
        <f aca="false">Seeds!AB67</f>
        <v>M5-G-3a-A-2</v>
      </c>
      <c r="B67" s="139" t="str">
        <f aca="false">Seeds!Z67</f>
        <v>{
 "id": "M5-G-3a-A-2-BR",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C67" s="139" t="str">
        <f aca="false">Seeds!AA67</f>
        <v>{
 "id": "M5-G-3a-A-2",
 "seed": {
 "parameters": [
 {
 "name": "Q1",
 "label": null,
 "min": 20,
 "max": 30,
 "step": 1
 },
 {
 "name": "Q2",
 "label": null,
 "min": 200,
 "max": 300,
 "step": 10
 }
 ],
 "uniques": true
 },
 "scaffolding": [
 {
 "id": "step-0",
 "stimulus": "&lt;p&gt;Miniaturas de um farol de {{Q1}} cm de altura estão à venda em uma loja de presentes. Se elas foram feitas em uma escala de 1:{{Q2}}, qual é a medida real do farol?&lt;/p&gt;",
 "template": "&lt;p&gt;A altura real do farol é {{response}} cm.&lt;/p&gt;",
 "seed": {
 "parameters": [],
 "calculated": [
 {
 "name": "A1",
 "label": "{{function}})",
 "function": "{{Q1}}*{{Q2}}"
 }
 ]
 },
 "algorithm": {
 "name": "calculateOperation",
 "params": {
 "method": "equivLiteral"
 }
 }
 },
 {
 "id": "step-1",
 "stimulus": "&lt;p&gt;Que escala foi usada para fazer as miniaturas? Qual o tamanho de cada miniatura?&lt;/p&gt;",
 "template": "&lt;p&gt;A escala é 1:{{response}}.&lt;/p&gt;&lt;p&gt;Cada miniatura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"&lt;p&gt;A altura real do farol.&lt;/p&gt;"
 },
 {
 "name": "2-A2",
 "label": "&lt;p&gt;O tamanho da miniatura.&lt;/p&gt;",
 "incorrect": true
 },
 {
 "name": "2-A3",
 "label": "&lt;p&gt;A diferença entre a altura da miniatura e a do farol.&lt;/p&gt;",
 "incorrect": true
 }
 ]
 },
 "algorithm": {
 "name": "trueFalse",
 "template": "Multiple choice – standard"
 }
 },
 {
 "id": "step-3",
 "stimulus": "&lt;p&gt;Como é calculada a altura real do farol?&lt;/p&gt;",
 "seed": {
 "calculated": [
 {
 "name": "2-A1",
 "label": "&lt;p&gt;Altura real do farol = altura da miniatura × segundo termo da escala&lt;/p&gt;"
 },
 {
 "name": "2-A2",
 "label": "&lt;p&gt;Altura real do farol = altura da miniatura + segundo termo da escala&lt;/p&gt;",
 "incorrect": true
 },
 {
 "name": "2-A3",
 "label": "&lt;p&gt;Altura real do farol = segundo termo da escala: altura da miniatura&lt;/p&gt;",
 "incorrect": true
 },
 {
 "name": "2-A4",
 "label": "&lt;p&gt;Altura real do farol = segundo termo da escala − altura da miniatura&lt;/p&gt;",
 "incorrect": true
 }
 ]
 },
 "algorithm": {
 "name": "trueFalse",
 "template": "Multiple choice – standard"
 }
 },
 {
 "id": "step-4",
 "stimulus": "&lt;p&gt;Agora complete a fórmula acima para calcular a altura real do farol.&lt;/p&gt;",
 "template": "&lt;p style=\"text-align: center\"&gt;Altura real do farol = altura da miniatura × segundo termo da escala = {{Q1}} cm × {{Q2}} = {{response}} cm&lt;/p&gt;",
 "seed": {
 "calculated": [
 {
 "name": "A1",
 "function": "{{Q1}}*{{Q2}}"
 }
 ]
 },
 "algorithm": {
 "name": "calculateOperation",
 "params": {
 "method": "equivLiteral"
 }
 }
 }
 ]
 }</v>
      </c>
      <c r="D67" s="139" t="n">
        <f aca="false">IF(B67=C67,0,1)</f>
        <v>1</v>
      </c>
    </row>
    <row r="68" customFormat="false" ht="15.75" hidden="false" customHeight="true" outlineLevel="0" collapsed="false">
      <c r="A68" s="139" t="str">
        <f aca="false">Seeds!AB68</f>
        <v>M5-G-3a-A-3</v>
      </c>
      <c r="B68" s="139" t="str">
        <f aca="false">Seeds!Z68</f>
        <v>{
 "id": "M5-G-3a-A-3-BR",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C68" s="139" t="str">
        <f aca="false">Seeds!AA68</f>
        <v>{
 "id": "M5-G-3a-A-3",
 "seed": {
 "parameters": [
 {
 "name": "Q1",
 "label": null,
 "min": 10,
 "max": 50,
 "step": 1
 },
 {
 "name": "Q2",
 "label": null,
 "min": 100000,
 "max": 150000,
 "step": 10000
 }
 ],
 "uniques": true
 },
 "scaffolding": [
 {
 "id": "step-0",
 "stimulus": "&lt;p&gt;Um turista visita vários lugares da cidade utilizando de guia um mapa na escala 1:{{Q2}}. Se ele percorreu {{Q1}} cm no mapa, quantos centímetros ele percorreu no mundo real?&lt;/p&gt;",
 "template": "&lt;p&gt;O turista percorreu {{response}} cm.&lt;/p&gt;",
 "seed": {
 "parameters": [],
 "calculated": [
 {
 "name": "A1",
 "label": "{{function}})",
 "function": "{{Q1}}*{{Q2}}"
 }
 ]
 },
 "algorithm": {
 "name": "calculateOperation",
 "params": {
 "method": "equivLiteral"
 }
 }
 },
 {
 "id": "step-1",
 "stimulus": "&lt;p&gt;Qual é a escala do mapa? No mapa, quantos centímetros o turista percorreu?&lt;/p&gt;",
 "template": "&lt;p&gt;A escala é 1:{{response}}.&lt;/p&gt;&lt;p&gt;O turista percorreu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que o turista percorreu.&lt;/p&gt;"
 },
 {
 "name": "2-A2",
 "label": "&lt;p&gt;A distância que o turista percorreu no mapa.&lt;/p&gt;",
 "incorrect": true
 },
 {
 "name": "2-A3",
 "label": "&lt;p&gt;A diferença entre a distância real e a distância no mapa que o turista percorreu.&lt;/p&gt;",
 "incorrect": true
 }
 ]
 },
 "algorithm": {
 "name": "trueFalse",
 "template": "Multiple choice – standard"
 }
 },
 {
 "id": "step-3",
 "stimulus": "&lt;p&gt;Como é calculada a distânciâ real que o turista percorreu?&lt;/p&gt;",
 "seed": {
 "calculated": [
 {
 "name": "2-A1",
 "label": "&lt;p&gt;Distância real = distância no mapa × segundo termo da escala&lt;/p&gt;"
 },
 {
 "name": "2-A2",
 "label": "&lt;p&gt;Distância real = distância no mapa + segundo termo da escala&lt;/p&gt;",
 "incorrect": true
 },
 {
 "name": "2-A3",
 "label": "&lt;p&gt;Distância real = segundo termo da escala : distância no mapa&lt;/p&gt;",
 "incorrect": true
 },
 {
 "name": "2-A4",
 "label": "&lt;p&gt;Distância real = segundo termo da escala − distância no mapa&lt;/p&gt;",
 "incorrect": true
 }
 ]
 },
 "algorithm": {
 "name": "trueFalse",
 "template": "Multiple choice – standard"
 }
 },
 {
 "id": "step-4",
 "stimulus": "&lt;p&gt;Agora complete a fómula acima para calcular a distância real que o turista percorreu./p&gt;",
 "template": "&lt;p style=\"text-align: center\"&gt;Distância real = distância no mapa × segundo termo da escala = {{Q1}} cm × {{Q2}} = {{response}} cm&lt;/p&gt;",
 "seed": {
 "calculated": [
 {
 "name": "A1",
 "function": "{{Q1}}*{{Q2}}"
 }
 ]
 },
 "algorithm": {
 "name": "calculateOperation",
 "params": {
 "method": "equivLiteral"
 }
 }
 }
 ]
 }</v>
      </c>
      <c r="D68" s="139" t="n">
        <f aca="false">IF(B68=C68,0,1)</f>
        <v>1</v>
      </c>
    </row>
    <row r="69" customFormat="false" ht="15.75" hidden="false" customHeight="true" outlineLevel="0" collapsed="false">
      <c r="A69" s="139" t="str">
        <f aca="false">Seeds!AB69</f>
        <v>M5-G-3a-A-4</v>
      </c>
      <c r="B69" s="139" t="str">
        <f aca="false">Seeds!Z69</f>
        <v>{
 "id": "M5-G-3a-A-4-BR",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C69" s="139" t="str">
        <f aca="false">Seeds!AA69</f>
        <v>{
 "id": "M5-G-3a-A-4",
 "seed": {
 "parameters": [
 {
 "name": "Q1",
 "label": null,
 "min": 30,
 "max": 50,
 "step": 1
 },
 {
 "name": "Q2",
 "label": null,
 "min": 50,
 "max": 150,
 "step": 10
 }
 ],
 "uniques": true
 },
 "scaffolding": [
 {
 "id": "step-0",
 "stimulus": "&lt;p&gt;Em um museu naval há uma maquete na escala 1:{{Q2}} de um navio antigo. Se o modelo mede {{Q1}} cm de comprimento, qual é a medida do comprimento real da embarcação?&lt;/p&gt;",
 "template": "&lt;p&gt;O comprimento real do navio é {{response}} cm.&lt;/p&gt;",
 "seed": {
 "parameters": [],
 "calculated": [
 {
 "name": "A1",
 "label": "{{function}})",
 "function": "{{Q1}}*{{Q2}}"
 }
 ]
 },
 "algorithm": {
 "name": "calculateOperation",
 "params": {
 "method": "equivLiteral"
 }
 }
 },
 { 
 "id": "step-1",
 "stimulus": "&lt;p&gt;Qual é a escala do modelo? Quantos centímetros tem o comprimento do modelo?&lt;/p&gt;",
 "template": "&lt;p&gt;A escala é 1:{{response}}.&lt;/p&gt;&lt;p&gt;O comprimento do modelo mede {{response}} cm.&lt;/p&gt;",
 "seed": {
 "calculated": [
 {
 "name": "2A1",
 "label": "",
 "function": "{{Q2}}"
 },
 {
 "name": "2A2",
 "label": "",
 "function": "{{Q1}}"
 }
 ]
 },
 "algorithm": {
 "name": "calculateOperation",
 "params": {
 "method": "equivLiteral"
 }
 }
 },
 {
 "id": "step-2",
 "stimulus": "&lt;p&gt;De acordo com o enunciado, o que precisa ser calculado?&lt;/p&gt;",
 "seed": {
 "calculated": [
 {
 "name": "2-A1",
 "label": "&lt;p&gt;O comprimento real do navio.&lt;/p&gt;"
 },
 {
 "name": "2-A2",
 "label": "&lt;p&gt;O comprimento da maquete.&lt;/p&gt;",
 "incorrect": true
 },
 {
 "name": "2-A3",
 "label": "&lt;p&gt;A diferença entre o comprimento do modelo e o comprimento real do navio.&lt;/p&gt;",
 "incorrect": true
 }
 ]
 },
 "algorithm": {
 "name": "trueFalse",
 "template": "Multiple choice – standard"
 }
 },
 {
 "id": "step-3",
 "stimulus": "&lt;p&gt;Como é calculada a medida real do comprimento do navio?&lt;/p&gt;",
 "seed": {
 "calculated": [
 {
 "name": "2-A1",
 "label": "&lt;p&gt;Comprimento real do navio = comprimento do modelo × segundo termo da escala&lt;/p&gt;"
 },
 {
 "name": "2-A2",
 "label": "&lt;p&gt;Comprimento real do navio = comprimento do modelo + segundo termo da escala&lt;/p&gt;",
 "incorrect": true
 },
 {
 "name": "2-A3",
 "label": "&lt;p&gt;Comprimento real do navio = segundo termo da escala: comprimento do modelo&lt;/p&gt;",
 "incorrect": true
 },
 {
 "name": "2-A4",
 "label": "&lt;p&gt;Comprimento real do navio = segundo termo da escala − comprimento do modelo&lt;/p&gt;",
 "incorrect": true
 }
 ]
 },
 "algorithm": {
 "name": "trueFalse",
 "template": "Multiple choice – standard"
 }
 },
 {
 "id": "step-4",
 "stimulus": "&lt;p&gt;Agora complete a fórmula anterior para calcular o comprimento real do navio.&lt;/p&gt;",
 "template": "&lt;p style=\"text-align: center\"&gt;Tamanho real do barco = tamanho do modelo × segundo termo da escala ={{Q1}} cm × {{Q2}} = {{response}} cm&lt;/p&gt;",
 "seed": {
 "calculated": [
 {
 "name": "A1",
 "function": "{{Q1}}*{{Q2}}"
 }
 ]
 },
 "algorithm": {
 "name": "calculateOperation",
 "params": {
 "method": "equivLiteral"
 }
 }
 }
 ]
 }</v>
      </c>
      <c r="D69" s="139" t="n">
        <f aca="false">IF(B69=C69,0,1)</f>
        <v>1</v>
      </c>
    </row>
    <row r="70" customFormat="false" ht="15.75" hidden="false" customHeight="true" outlineLevel="0" collapsed="false">
      <c r="A70" s="139" t="str">
        <f aca="false">Seeds!AB70</f>
        <v>M5-G-3a-A-5</v>
      </c>
      <c r="B70" s="139" t="str">
        <f aca="false">Seeds!Z70</f>
        <v>{
 "id": "M5-G-3a-A-5-BR",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C70" s="139" t="str">
        <f aca="false">Seeds!AA70</f>
        <v>{
 "id": "M5-G-3a-A-5",
 "seed": {
 "parameters": [
 {
 "name": "Q1",
 "label": null,
 "min": 25,
 "max": 40,
 "step": 1
 },
 {
 "name": "Q2",
 "label": null,
 "min": 4000,
 "max": 5000,
 "step": 100
 }
 ],
 "uniques": true
 },
 "scaffolding": [
 {
 "id": "step-0",
 "stimulus": "&lt;p&gt;Um grupo de caminhantes carrega um mapa na escala 1:{{Q2}} durante uma trilha pelas montanhas. Qual a distância real eles vão percorrer se a distância no mapa é de {{Q1}} cm?&lt;/p&gt;",
 "template": "&lt;p&gt;Eles irão percorrer {{response}} cm durante a excursão.&lt;/p&gt;",
 "seed": {
 "parameters": [],
 "calculated": [
 {
 "name": "A1",
 "label": "{{function}})",
 "function": "{{Q1}}*{{Q2}}"
 }
 ]
 },
 "algorithm": {
 "name": "calculateOperation",
 "params": {
 "method": "equivLiteral"
 }
 }
 },
 {
 "id": "step-1",
 "stimulus": "&lt;p&gt;Qual é a escala do mapa? Quantos centímetros eles irão percorrer no mapa?&lt;/p&gt;",
 "template": "&lt;p&gt;A escala é 1:{{response}}.&lt;/p&gt;&lt;p&gt;Eles irão percorrer {{response}} cm no mapa.&lt;/p&gt;",
 "seed": {
 "calculated": [
 {
 "name": "2A1",
 "label": "",
 "function": "{{Q2}}"
 },
 {
 "name": "2A2",
 "label": "",
 "function": "{{Q1}}"
 }
 ]
 },
 "algorithm": {
 "name": "calculateOperation",
 "params": {
 "method": "equivLiteral"
 }
 }
 },
 {
 "id": "step-2",
 "stimulus": "&lt;p&gt;De acordo com o enunciado, o que precisa ser calculado?&lt;/p&gt;",
 "seed": {
 "calculated": [
 {
 "name": "2-A1",
 "label": "&lt;p&gt;A distância real da trilha que o grupo irá percorrer.&lt;/p&gt;"
 },
 {
 "name": "2-A2",
 "label": "&lt;p&gt;O tamanho geral do mapa.&lt;/p&gt;",
 "incorrect": true
 },
 {
 "name": "2-A3",
 "label": "&lt;p&gt;A diferença entre a distância percorrida no mapa e a distância real percorrida.&lt;/p&gt;",
 "incorrect": true
 }
 ]
 },
 "algorithm": {
 "name": "trueFalse",
 "template": "Multiple choice – standard"
 }
 },
 {
 "id": "step-3",
 "stimulus": "&lt;p&gt;Como é calculada a distância real que os caminhantes irão percorrer?&lt;/p&gt;",
 "seed": {
 "calculated": [
 {
 "name": "2-A1",
 "label": "&lt;p&gt;Distância real = distância no mapa × segundo termo da escala&lt;/p&gt;"
 },
 {
 "name": "2-A2",
 "label": "&lt;p&gt;Distância real = distância no mapa + segundo termo da escala&lt;/p&gt;",
 "incorrect": true
 },
 {
 "name": "2-A3",
 "label": "&lt;p&gt;Distância real = segundo termo da escala: distância no mapa&lt;/p&gt;",
 "incorrect": true
 },
 {
 "name": "2-A4",
 "label": "&lt;p&gt;Distância real = segundo termo da escala − distância no mapa&lt;/p&gt;",
 "incorrect": true
 }
 ]
 },
 "algorithm": {
 "name": "trueFalse",
 "template": "Multiple choice – standard"
 }
 },
 {
 "id": "step-4",
 "stimulus": "&lt;p&gt;Agora complete a fórmula anterior para calcular a distância real que eles irão percorrer.&lt;/p&gt;",
 "template": "&lt;p style=\"text-align: center\"&gt;Distância real = distância no mapa × segundo termo da escala = {{Q1}} cm × {{Q2}} = {{response}} cm&lt;/p&gt;",
 "seed": {
 "calculated": [
 {
 "name": "A1",
 "function": "{{Q1}}*{{Q2}}"
 }
 ]
 },
 "algorithm": {
 "name": "calculateOperation",
 "params": {
 "method": "equivLiteral"
 }
 }
 }
 ]
 }</v>
      </c>
      <c r="D70" s="139" t="n">
        <f aca="false">IF(B70=C70,0,1)</f>
        <v>1</v>
      </c>
    </row>
    <row r="71" customFormat="false" ht="15.75" hidden="false" customHeight="true" outlineLevel="0" collapsed="false">
      <c r="A71" s="139" t="str">
        <f aca="false">Seeds!AB71</f>
        <v>M5-G-18a-I-1</v>
      </c>
      <c r="B71" s="139" t="str">
        <f aca="false">Seeds!Z71</f>
        <v>{"id":"M5-G-18a-I-1-BR","stimulus":"&lt;p&gt;O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C71" s="139" t="str">
        <f aca="false">Seeds!AA71</f>
        <v>{"id":"M5-G-18a-I-1","stimulus":"&lt;p&gt;O perímetro da primeira figura mede {{T1}} cm e o ângulo &lt;span class=\"fr-math-v2 fr-draggable\" contenteditable=\"false\" data-original-math=\"\\(\\hat{\\text{A}}\\)\" draggable=\"true\"&gt;\\(\\hat{\\text{A}}\\)&lt;/span&gt;, 54°.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src=\"https://blueberry-assets.oneclick.es/M5_G_3c_1.svg\" alt=\"\" tabindex=\"0\"&gt;&lt;/img&gt;&lt;div class=\"lemo-graphie-container\" style=\"position: absolute;top: 0;left: 0;width: 100%;height: 100%;\"&gt;&lt;div class=\"lemo-graphie\" style=\"position: relative; width: 100%; height: 100%;\"&gt;&lt;span class=\"lemo-graphie-label\" style=\"position: absolute; left: 23%; top: 51%;\"&gt;&lt;span class=\"fr-math-v2 fr-draggable\" contenteditable=\"false\" data-original-math=\"\\(\\hat{\\text{A}}\\)\" draggable=\"true\"&gt;\\(\\hat{\\text{A}}\\)&lt;/span&gt;&lt;/span&gt;&lt;span class=\"lemo-graphie-label\" style=\"position: absolute; left: 85.6209%; top: 39.7436%;\"&gt;&lt;span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6,"max":20,"step":2}],"calculated":[{"name":"T1","label":null,"function":"{{Q1}}*5","temp":true},{"name":"A1","label":"{{function}}","function":"{{Q1}}*10"},{"name":"A2","label":"{{function}}","function":"54"},{"name":"A3","label":"{{function}}","function":"{{Q1}}*5","incorrect":true},{"name":"A4","label":"{{function}}","function":"{{Q1}}*5/2","incorrect":true},{"name":"A5","label":"{{function}}","function":"27","incorrect":true},{"name":"A6","label":"{{function}}","function":"108","incorrect":true}],"uniques":true},"algorithm":{"name":"calculateOperation","template":"Cloze with drag &amp; drop","params":{"keyboard":"INTERMEDIATE"}}}</v>
      </c>
      <c r="D71" s="139" t="n">
        <f aca="false">IF(B71=C71,0,1)</f>
        <v>1</v>
      </c>
    </row>
    <row r="72" customFormat="false" ht="15.75" hidden="false" customHeight="true" outlineLevel="0" collapsed="false">
      <c r="A72" s="139" t="str">
        <f aca="false">Seeds!AB72</f>
        <v>M5-G-18a-I-2</v>
      </c>
      <c r="B72" s="139" t="str">
        <f aca="false">Seeds!Z72</f>
        <v>{"id":"M5-G-18a-I-2-BR","stimulus":"&lt;p&gt;O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C72" s="139" t="str">
        <f aca="false">Seeds!AA72</f>
        <v>{"id":"M5-G-18a-I-2","stimulus":"&lt;p&gt;O perímetro da primeira figura mede {{Q1}} cm e o ângulo &lt;span class=\"fr-math-v2 fr-draggable\" contenteditable=\"false\" data-original-math=\"\\(\\hat{\\text{A}}\\)\" draggable=\"true\"&gt;\\(\\hat{\\text{A}}\\)&lt;/span&gt;, 65°.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src=\"https://blueberry-assets.oneclick.es/M5_G_3c_2.svg\" alt=\"\" tabindex=\"0\"&gt;&lt;/img&gt;&lt;div class=\"lemo-graphie-container\" style=\"position: absolute;top: 0;left: 0;width: 100%;height: 100%;\"&gt;&lt;div class=\"lemo-graphie\" style=\"position: relative; width: 100%; height: 100%;\"&gt;&lt;span class=\"lemo-graphie-label\" style=\"position: absolute; left: 44.6606%; top: 45.2324%;\"&gt;&lt;span class=\"fr-math-v2 fr-draggable\" contenteditable=\"false\" data-original-math=\"\\(\\hat{\\text{A}}\\)\" draggable=\"true\"&gt;\\(\\hat{\\text{A}}\\)&lt;/span&gt;&lt;/span&gt;&lt;span class=\"lemo-graphie-label\" style=\"position: absolute; left: 79.8717%; top: 36.1779%;\"&gt;&lt;span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 comprimento de todos os lados é reduzido para um terço, enquanto as amplitudes dos ângulos são as mesmas.&lt;/p&gt;","seed":{"parameters":[{"name":"Q1","label":null,"min":15,"max":30,"step":3}],"calculated":[{"name":"A1","label":"{{function}}","function":"{{Q1}}/3"},{"name":"A2","label":"{{function}}","function":"65"},{"name":"A3","label":"{{function}}","function":"{{Q1}}","incorrect":true},{"name":"A4","label":"{{function}}","function":"{{Q1}}*3","incorrect":true},{"name":"A5","label":"{{function}}","function":"32.5","incorrect":true},{"name":"A6","label":"{{function}}","function":"130","incorrect":true}],"uniques":true},"algorithm":{"name":"calculateOperation","template":"Cloze with drag &amp; drop","params":{"keyboard":"INTERMEDIATE"}}}</v>
      </c>
      <c r="D72" s="139" t="n">
        <f aca="false">IF(B72=C72,0,1)</f>
        <v>1</v>
      </c>
    </row>
    <row r="73" customFormat="false" ht="15.75" hidden="false" customHeight="true" outlineLevel="0" collapsed="false">
      <c r="A73" s="139" t="str">
        <f aca="false">Seeds!AB73</f>
        <v>M5-G-18a-E-1</v>
      </c>
      <c r="B73" s="139" t="str">
        <f aca="false">Seeds!Z73</f>
        <v>{"id":"M5-G-18a-E-1-BR","stimulus":"&lt;p&gt;O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C73" s="139" t="str">
        <f aca="false">Seeds!AA73</f>
        <v>{"id":"M5-G-18a-E-1","stimulus":"&lt;p&gt;O perímetro da primeira figura é de {{Q1}} cm e o ângulo &lt;span class=\"fr-math-v2 fr-draggable\" contenteditable=\"false\" data-original-math=\"\\(\\hat{\\text{A}}\\)\" draggable=\"true\"&gt;\\(\\hat{\\text{A}}\\)&lt;/span&gt;, 230°.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src=\"https://blueberry-assets.oneclick.es/M5_G_3c_3.svg\" alt=\"\" tabindex=\"0\"&gt;&lt;/img&gt;&lt;div class=\"lemo-graphie-container\" style=\"position: absolute;top: 0;left: 0;width: 100%;height: 100%;\"&gt;&lt;div class=\"lemo-graphie\" style=\"position: relative; width: 100%; height: 100%;\"&gt;&lt;span class=\"lemo-graphie-label\" style=\"position: absolute; left: 15.5%; top: 25.6651%;\"&gt;&lt;span class=\"fr-math-v2 fr-draggable\" contenteditable=\"false\" data-original-math=\"\\(\\hat{\\text{A}}\\)\" draggable=\"true\"&gt;\\(\\hat{\\text{A}}\\)&lt;/span&gt;&lt;/span&gt;&lt;span class=\"lemo-graphie-label\" style=\"position: absolute; left: 69%; top: 33.9904%;\"&gt;&lt;span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ampliação de uma figura, os ângulos são congruentes e os lados são proporcionais.&lt;/p&gt;","feedback":"&lt;p&gt;Como as duas figuras são proporcionais, os comprimentos de todos os lados são duplicados, enquanto as amplitudes dos ângulos são as mesmas.&lt;/p&gt;","seed":{"parameters":[{"name":"Q1","label":null,"min":12,"max":20,"step":1}],"calculated":[{"name":"A1","label":"{{function}}","function":"{{Q1}}*2"},{"name":"A2","label":"{{function}}","function":"230"}],"uniques":true},"algorithm":{"name":"calculateOperation","params":{"method":"equivLiteral","keyboard":"NUMERICAL"}}}</v>
      </c>
      <c r="D73" s="139" t="n">
        <f aca="false">IF(B73=C73,0,1)</f>
        <v>1</v>
      </c>
    </row>
    <row r="74" customFormat="false" ht="15.75" hidden="false" customHeight="true" outlineLevel="0" collapsed="false">
      <c r="A74" s="139" t="str">
        <f aca="false">Seeds!AB74</f>
        <v>M5-G-18a-E-2</v>
      </c>
      <c r="B74" s="139" t="str">
        <f aca="false">Seeds!Z74</f>
        <v>{"id":"M5-G-18a-E-2-BR","stimulus":"&lt;p&gt;O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C74" s="139" t="str">
        <f aca="false">Seeds!AA74</f>
        <v>{"id":"M5-G-18a-E-2","stimulus":"&lt;p&gt;O perímetro da primeira figura mede {{Q1}} cm e o ângulo &lt;span class=\"fr-math-v2 fr-draggable\" contenteditable=\"false\" data-original-math=\"\\(\\hat{\\text{A}}\\)\" draggable=\"true\"&gt;\\(\\hat{\\text{A}}\\)&lt;/span&gt;, 28°. Qual é o perímetro da segunda figura? E o ângulo &lt;span class=\"fr-math-v2 fr-draggable\" contenteditable=\"false\" data-original-math=\"\\(\\hat{\\text{B}}\\)\" draggable=\"true\"&gt;\\(\\hat{\\text{B}}\\)&lt;/span&gt;?&lt;/p&gt;&lt;div style=\"display:flex; justify-content:center;\"&gt;&lt;div class=\"lemo-fixed-to-responsive\" style=\"max-width: 300px;max-height: 154px;position: relative;width: 100%;display: inline-block;\"&gt;&lt;img src=\"https://blueberry-assets.oneclick.es/M5_G_3c_4.svg\" alt=\"\" tabindex=\"0\"&gt;&lt;/img&gt;&lt;div class=\"lemo-graphie-container\" style=\"position: absolute;top: 0;left: 0;width: 100%;height: 100%;\"&gt;&lt;div class=\"lemo-graphie\" style=\"position: relative; width: 100%; height: 100%;\"&gt;&lt;span class=\"lemo-graphie-label\" style=\"position: absolute; left: 26.1672%; top: 34.2228%;\"&gt;&lt;span class=\"fr-math-v2 fr-draggable\" contenteditable=\"false\" data-original-math=\"\\(\\hat{\\text{A}}\\)\" draggable=\"true\"&gt;\\(\\hat{\\text{A}}\\)&lt;/span&gt;&lt;/span&gt;&lt;span class=\"lemo-graphie-label\" style=\"position: absolute; left: 71.6%; top: 28.0529%;\"&gt;&lt;span class=\"fr-math-v2 fr-draggable\" contenteditable=\"false\" data-original-math=\"\\(\\hat{\\text{B}}\\)\" draggable=\"true\"&gt;\\(\\hat{\\text{B}}\\)&lt;/span&gt;&lt;/span&gt;&lt;/div&gt;&lt;/div&gt;&lt;/div&gt;&lt;/div&gt;","template":"&lt;p&gt;O perímetro da segunda figura é de {{response}} cm e o ângulo &lt;span class=\"fr-math-v2 fr-draggable\" contenteditable=\"false\" data-original-math=\"\\(\\hat{\\text{B}}\\)\" draggable=\"true\"&gt;\\(\\hat{\\text{B}}\\)&lt;/span&gt; mede {{response}}°.&lt;/p&gt;","hint":"&lt;p&gt;Na redução de uma figura, os ângulos são congruentes e os lados são proporcionais.&lt;/p&gt;","feedback":"&lt;p&gt;Como as duas figuras são proporcionais, os comprimentos de todos os lados são reduzidos pela metade, enquanto as amplitudes dos ângulos são as mesmas.&lt;/p&gt;","seed":{"parameters":[{"name":"Q1","label":null,"min":22,"max":50,"step":2}],"calculated":[{"name":"A1","label":"{{function}}","function":"{{Q1}}/2"},{"name":"A2","label":"{{function}}","function":"28"}],"uniques":true},"algorithm":{"name":"calculateOperation","params":{"method":"equivLiteral","keyboard":"NUMERICAL"}}}</v>
      </c>
      <c r="D74" s="139" t="n">
        <f aca="false">IF(B74=C74,0,1)</f>
        <v>1</v>
      </c>
    </row>
    <row r="75" customFormat="false" ht="15.75" hidden="false" customHeight="true" outlineLevel="0" collapsed="false">
      <c r="A75" s="139" t="str">
        <f aca="false">Seeds!AB75</f>
        <v>M5-G-18a-A-1</v>
      </c>
      <c r="B75" s="139" t="str">
        <f aca="false">Seeds!Z75</f>
        <v>{"id":"M5-G-18a-A-1-BR","stimulus":"&lt;p&gt;Alice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C75" s="139" t="str">
        <f aca="false">Seeds!AA75</f>
        <v>{"id":"M5-G-18a-A-1","stimulus":"&lt;p&gt;Alice e seu irmão desenharam dois retângulos proporcionais. O perímetro do retângulo de Alice mede {{Q1}} cm, enquanto o lado da base do retângulo de seu irmão é duas vezes maior do que o lado da base dela. Qual é o comprimento do perímetro do retângulo do irmão de Alice?&lt;/p&gt;","template":"&lt;p&gt;O perímetro do segundo retângulo mede {{response}} cm.&lt;/p&gt;","hint":"&lt;p&gt;Ao ampliar ou reduzir uma figura, os ângulos são congruentes e os lados são proporcionais.&lt;/p&gt;","feedback":"&lt;p&gt;Em duas figuras proporcionais, todos os lados são proporcionais, ou seja, todos são ampliados ou reduzidos na mesma proporção.&lt;/p&gt;","seed":{"parameters":[{"name":"Q1","label":null,"min":20,"max":50,"step":2}],"calculated":[{"name":"A1","label":"{{function}}","function":"{{Q1}}*2"}],"uniques":true},"algorithm":{"name":"calculateOperation","params":{"method":"equivLiteral","keyboard":"NUMERICAL"}}}</v>
      </c>
      <c r="D75" s="139" t="n">
        <f aca="false">IF(B75=C75,0,1)</f>
        <v>1</v>
      </c>
    </row>
    <row r="76" customFormat="false" ht="15.75" hidden="false" customHeight="true" outlineLevel="0" collapsed="false">
      <c r="A76" s="139" t="str">
        <f aca="false">Seeds!AB76</f>
        <v>M5-G-18a-A-2</v>
      </c>
      <c r="B76" s="139" t="str">
        <f aca="false">Seeds!Z76</f>
        <v>{
    "id": "M5-G-18a-A-2-BR",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C76" s="139" t="str">
        <f aca="false">Seeds!AA76</f>
        <v>{
    "id": "M5-G-18a-A-2",
    "stimulus": "&lt;p&gt;Uma empresa de refrigerantes quer que o novo rótulo de suas garrafas tenha as mesmas proporções, mas que o lado da base tenha metade do tamanho do rótulo original. Se o perímetro dos rótulos antigos era de {{Q1}} cm, qual será o tamanho do perímetro dos novos rótulos?&lt;/p&gt;&lt;div style=\"display:flex; justify-content:center;\"&gt;&lt;img src=\"https://blueberry-assets.oneclick.es/M5_G_3c_5.svg\" width=\"400\"&gt;&lt;/div&gt;",
    "template": "&lt;p&gt;O perímetro dos novos rótulos irá medir {{response}} cm.&lt;/p&gt;",
    "hint": "&lt;p&gt;Ao ampliar ou reduzir uma figura, os ângulos são congruentes e os lados são proporcionais.&lt;/p&gt;",
    "feedback": "&lt;p&gt;Em duas figuras proporcionais, todos os lados são proporcionais, ou seja, todos são ampliados ou reduzidos na mesma proporção.&lt;/p&gt;",
    "seed": {
        "parameters": [
            {
                "name": "Q1",
                "label": null,
                "min": 20,
                "max": 30,
                "step": 2
            }
        ],
        "calculated": [
            {
                "name": "A1",
                "label": "{{function}}",
                "function": "{{Q1}}/2"
            }
        ],
        "uniques": true
    },
    "algorithm": {
        "name": "calculateOperation",
        "params": {
            "method": "equivLiteral",
            "keyboard": "NUMERICAL"
        }
    }
}</v>
      </c>
      <c r="D76" s="139" t="n">
        <f aca="false">IF(B76=C76,0,1)</f>
        <v>1</v>
      </c>
    </row>
    <row r="77" customFormat="false" ht="15.75" hidden="false" customHeight="true" outlineLevel="0" collapsed="false">
      <c r="A77" s="139" t="str">
        <f aca="false">Seeds!AB77</f>
        <v>M5-G-18a-A-3</v>
      </c>
      <c r="B77" s="139" t="str">
        <f aca="false">Seeds!Z77</f>
        <v>{"id":"M5-G-18a-A-3-BR","stimulus":"&lt;p&gt;Na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C77" s="139" t="str">
        <f aca="false">Seeds!AA77</f>
        <v>{"id":"M5-G-18a-A-3","stimulus":"&lt;p&gt;Na planta de uma casa, uma sala retangular tem um perímetro de {{Q1}} cm. Quando a casa for construída, os lados menores do quarto medirão {{Q2}} vezes o tamanho da planta. Qual será o perímetro do quarto construído?&lt;/p&gt;","template":"&lt;p&gt;O perímetro da sala construída será de {{response}} cm.&lt;/p&gt;","hint":"&lt;p&gt;Ao ampliar ou reduzir um número, os ângulos são congruentes e os lados são proporcionais.&lt;/p&gt;","feedback":"&lt;p&gt;Em duas figuras proporcionais, todos os lados são proporcionais, ou seja, todos são ampliados ou reduzidos na mesma proporção.&lt;/p&gt;","seed":{"parameters":[{"name":"Q1","label":null,"min":12,"max":20,"step":1},{"name":"Q2","label":null,"min":80,"max":100,"step":10}],"calculated":[{"name":"A1","label":"{{function}}","function":"{{Q1}}*{{Q2}}"}],"uniques":true},"algorithm":{"name":"calculateOperation","params":{"method":"equivLiteral","keyboard":"NUMERICAL"}}}</v>
      </c>
      <c r="D77" s="139" t="n">
        <f aca="false">IF(B77=C77,0,1)</f>
        <v>1</v>
      </c>
    </row>
    <row r="78" customFormat="false" ht="15.75" hidden="false" customHeight="true" outlineLevel="0" collapsed="false">
      <c r="A78" s="139" t="str">
        <f aca="false">Seeds!AB78</f>
        <v>M5-G-18a-A-4</v>
      </c>
      <c r="B78" s="139" t="str">
        <f aca="false">Seeds!Z78</f>
        <v>{"id":"M5-G-18a-A-4-BR","stimulus":"&lt;p&gt;Um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C78" s="139" t="str">
        <f aca="false">Seeds!AA78</f>
        <v>{"id":"M5-G-18a-A-4","stimulus":"&lt;p&gt;Um triângulo com um ângulo superior de {{Q1}}° foi desenhado em um papel. Se aumentarmos proporcionalmente o tamanho do desenho em uma razão de {{Q2}}, qual será a amplitude do mesmo ângulo no novo triângulo?&lt;/p&gt;","template":"&lt;p&gt;A amplitude do ângulo deve ser {{response}}° .&lt;/p&gt;","hint":"&lt;p&gt;Ao ampliar ou reduzir um número, os ângulos são congruentes e os lados são proporcionais.&lt;/p&gt;","feedback":"&lt;p&gt;Em duas figuras proporcionais os ângulos são congruentes, ou seja, suas amplitudes são as mesmas.&lt;/p&gt;","seed":{"parameters":[{"name":"Q1","label":null,"min":30,"max":100,"step":1},{"name":"Q2","list":["duplo","triplo"]}],"calculated":[{"name":"A1","label":"{{function}}","function":"{{Q1}}"}],"uniques":true},"algorithm":{"name":"calculateOperation","params":{"method":"equivLiteral","keyboard":"NUMERICAL"}}}</v>
      </c>
      <c r="D78" s="139" t="n">
        <f aca="false">IF(B78=C78,0,1)</f>
        <v>1</v>
      </c>
    </row>
    <row r="79" customFormat="false" ht="15.75" hidden="false" customHeight="true" outlineLevel="0" collapsed="false">
      <c r="A79" s="139" t="str">
        <f aca="false">Seeds!AB79</f>
        <v>M5-G-18a-A-5</v>
      </c>
      <c r="B79" s="139" t="str">
        <f aca="false">Seeds!Z79</f>
        <v>{"id":"M5-G-18a-A-5-BR","stimulus":"&lt;p&gt;Na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C79" s="139" t="str">
        <f aca="false">Seeds!AA79</f>
        <v>{"id":"M5-G-18a-A-5","stimulus":"&lt;p&gt;Na planta, um dos cantos de um jardim a ser construído tem um ângulo de {{Q1}}°. Se o jardim tiver {{Q2}} vezes o tamanho da planta, qual será o tamanho desse ângulo quando ele for construído?&lt;/p&gt;","template":"&lt;p&gt;O ângulo medirá {{response}}°.&lt;/p&gt;","hint":"&lt;p&gt;Ao ampliar ou reduzir um número, os ângulos são congruentes e os lados são proporcionais.&lt;/p&gt;","feedback":"&lt;p&gt;Em duas figuras proporcionais os ângulos são congruentes, ou seja, suas amplitudes são as mesmas.&lt;/p&gt;","seed":{"parameters":[{"name":"Q1","label":null,"min":60,"max":120,"step":5},{"name":"Q2","label":null,"min":50,"max":100,"step":10}],"calculated":[{"name":"A1","label":"{{function}}","function":"{{Q1}}"}],"uniques":true},"algorithm":{"name":"calculateOperation","params":{"method":"equivLiteral","keyboard":"NUMERICAL"}}}</v>
      </c>
      <c r="D79" s="139" t="n">
        <f aca="false">IF(B79=C79,0,1)</f>
        <v>1</v>
      </c>
    </row>
    <row r="80" customFormat="false" ht="15.75" hidden="false" customHeight="true" outlineLevel="0" collapsed="false">
      <c r="A80" s="139" t="str">
        <f aca="false">Seeds!AB80</f>
        <v>M5-G-4a-I-1</v>
      </c>
      <c r="B80" s="139" t="str">
        <f aca="false">Seeds!Z80</f>
        <v>{"id":"M5-G-4a-I-1-BR","stimulus":"&lt;p&gt;Selecione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0" s="139" t="str">
        <f aca="false">Seeds!AA80</f>
        <v>{"id":"M5-G-4a-I-1","stimulus":"&lt;p&gt;Selecione a imagem ampliada do iglu.&lt;/p&gt;&lt;div style=\"display:flex; justify-content:center;\"&gt;&lt;img src=\"https://blueberry-assets.oneclick.es/M5_G_4a_2.svg\" width=\"300\"&gt;&lt;/div&gt;","hint":"&lt;p&gt;Em uma figura ampliada, todas as medidas da figura original são multiplicadas pelo mesmo valor.&lt;/p &gt;","feedback":"&lt;p&gt;A imagem ampliada do iglu é aquela que apresenta todas as medidas da imagem original multiplicadas por um mesmo valor.&lt;/p&gt;","seed":{"parameters":[],"calculated":[{"name":"A1","label":"&lt;div style=\"display:flex; justify-content:center;\"&gt;&lt;img src=\"https://blueberry-assets.oneclick.es/M5_G_4a_1.svg\" width=\"300\"&gt;"},{"name":"A2","label":"&lt;div style=\"display:flex; justify-content:center;\"&gt;&lt;img src=\"https://blueberry-assets.oneclick.es/M5_G_4a_3.svg\" width=\"300\"&gt;","incorrect":true,"feedback":"&lt;p&gt;Esta é uma imagem reduzida da original porque apresenta todas as medidas da imagem original divididas por um mesmo valor.&lt;/p&gt;"},{"name":"A3","label":"&lt;div style=\"display:flex; justify-content:center;\"&gt;&lt;img src=\"https://blueberry-assets.oneclick.es/M5_G_4a_4.svg\"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0" s="139" t="n">
        <f aca="false">IF(B80=C80,0,1)</f>
        <v>1</v>
      </c>
    </row>
    <row r="81" customFormat="false" ht="15.75" hidden="false" customHeight="true" outlineLevel="0" collapsed="false">
      <c r="A81" s="139" t="str">
        <f aca="false">Seeds!AB81</f>
        <v>M5-G-4a-I-2</v>
      </c>
      <c r="B81" s="139" t="str">
        <f aca="false">Seeds!Z81</f>
        <v>{"id":"M5-G-4a-I-2-BR","stimulus":"&lt;p&gt;Selecione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C81" s="139" t="str">
        <f aca="false">Seeds!AA81</f>
        <v>{"id":"M5-G-4a-I-2","stimulus":"&lt;p&gt;Selecione a imagem ampliada do coala.&lt;/p&gt;&lt;div style=\"display:flex; justify-content:center;\"&gt;&lt;img src=\"https://blueberry-assets.oneclick.es/M5_G_4a_6.svg\" width=\"300\"&gt;&lt;/div&gt;","hint":"&lt;p&gt;Em uma figura ampliada todas as medidas da figura original são multiplicadas pelo mesmo valor.&lt;/p &gt;","feedback":"&lt;p&gt;A imagem ampliada do coala é aquela que apresenta todas as medidas da imagem original multiplicadas por um mesmo valor.&lt;/p&gt;","seed":{"parameters":[],"calculated":[{"name":"A1","label":"&lt;div style=\"display:flex; justify-content:center;\"&gt;&lt;img src=\"https://blueberry-assets.oneclick.es/M5_G_4a_5.svg\" width=\"300\"&gt;"},{"name":"A2","label":"&lt;div style=\"display:flex; justify-content:center;\"&gt;&lt;img src=\"https://blueberry-assets.oneclick.es/M5_G_4a_7.svg\" width=\"300\"&gt;","incorrect":true,"feedback":"&lt;p&gt;Esta é uma imagem reduzida da original porque apresenta todas as medidas da imagem original divididas por um mesmo valor.&lt;/p&gt;"},{"name":"A3","label":"&lt;div style=\"display:flex; justify-content:center;\"&gt;&lt;img src=\"https://blueberry-assets.oneclick.es/M5_G_4a_8.svg\" width=\"300\"&gt;","incorrect":true,"feedback":"&lt;p&gt;Esta é uma imagem reduzida do original porque apresenta todas as medidas da imagem original divididas por um mesmo valor.&lt;/p&gt;"}],"uniques":true},"algorithm":{"name":"trueFalse","template":"Multiple choice – multiple response","params":{"countCorrect":1,"countIncorrect":2,"showCheckIcon":false,"columns":3}}}</v>
      </c>
      <c r="D81" s="139" t="n">
        <f aca="false">IF(B81=C81,0,1)</f>
        <v>1</v>
      </c>
    </row>
    <row r="82" customFormat="false" ht="15.75" hidden="false" customHeight="true" outlineLevel="0" collapsed="false">
      <c r="A82" s="139" t="str">
        <f aca="false">Seeds!AB82</f>
        <v>M5-G-4a-I-3</v>
      </c>
      <c r="B82" s="139" t="str">
        <f aca="false">Seeds!Z82</f>
        <v>{"id":"M5-G-4a-I-3-BR","stimulus":"&lt;p&gt;Selecione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C82" s="139" t="str">
        <f aca="false">Seeds!AA82</f>
        <v>{"id":"M5-G-4a-I-3","stimulus":"&lt;p&gt;Selecione a imagem ampliada da calculadora.&lt;/p&gt;&lt;div style=\"display:flex; justify-content:center;\"&gt;&lt;img src=\"https://blueberry-assets.oneclick.es/M5_G_4a_10.svg\" width=\"300\"&gt;&lt;/div&gt;","hint":"&lt;p&gt;Em uma figura ampliada todas as medidas da figura original são multiplicadas por um mesmo valor.&lt;/p &gt;","feedback":"&lt;p&gt;A imagem ampliada da calculadora é aquela que apresenta todas as medidas da imagem original multiplicadas por um mesmo valor.&lt;/p&gt;","seed":{"parameters":[],"calculated":[{"name":"A1","label":"&lt;div style=\"display:flex; justify-content:center;\"&gt;&lt;img src=\"https://blueberry-assets.oneclick.es/M5_G_4a_9.svg\" width=\"300\"&gt;"},{"name":"A2","label":"&lt;div style=\"display:flex; justify-content:center;\"&gt;&lt;img src=\"https://blueberry-assets.oneclick.es/M5_G_4a_11.svg\" width=\"300\"&gt;","incorrect":true,"feedback":"&lt;p&gt;Esta é uma imagem reduzida da original porque apresenta todas as medidas da imagem original divididas por um mesmo valor.&lt;/p&gt;"},{"name":"A3","label":"&lt;div style=\"display:flex; justify-content:center;\"&gt;&lt;img src=\"https://blueberry-assets.oneclick.es/M5_G_4a_12.svg\" width=\"300\"&gt;","incorrect":true,"feedback":"&lt;p&gt;Esta é uma imagem reduzida da original porque apresenta todas as medidas da imagem original divididas por um mesmo valor.&lt;/p&gt;"}],"uniques":true},"algorithm":{"name":"trueFalse","template":"Multiple choice – multiple response","params":{"countCorrect":1,"countIncorrect":2,"showCheckIcon":false,"columns":3}}}</v>
      </c>
      <c r="D82" s="139" t="n">
        <f aca="false">IF(B82=C82,0,1)</f>
        <v>1</v>
      </c>
    </row>
    <row r="83" customFormat="false" ht="15.75" hidden="false" customHeight="true" outlineLevel="0" collapsed="false">
      <c r="A83" s="139" t="str">
        <f aca="false">Seeds!AB83</f>
        <v>M5-G-4b-I-1</v>
      </c>
      <c r="B83" s="139" t="str">
        <f aca="false">Seeds!Z83</f>
        <v>{"id":"M5-G-4b-I-1-BR","stimulus":"&lt;p&gt;Selecione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3" s="139" t="str">
        <f aca="false">Seeds!AA83</f>
        <v>{"id":"M5-G-4b-I-1","stimulus":"&lt;p&gt;Selecione a imagem reduzida da garrafa.&lt;/p&gt;&lt;div style=\"display:flex; justify-content:center;\"&gt;&lt;img src=\"https://blueberry-assets.oneclick.es/M5_G_4b_3.svg\" width=\"150\"&gt;&lt;/div&gt;","hint":"&lt;p&gt;Em uma imagem reduzida todas as medidas da imagem original são divididas por um mesmo valor.&lt;/p&gt;","feedback":"&lt;p&gt;A imagem reduzida da garrafa é aquela que apresenta todas as medidas da imagem original divididas por um mesmo valor.&lt;/p&gt;","seed":{"parameters":[],"calculated":[{"name":"A1","label":"&lt;div style=\"display:flex; justify-content:center;\"&gt;&lt;img src=\"https://blueberry-assets.oneclick.es/M5_G_4b_4.svg\" width=\"150\"&gt;"},{"name":"A2","label":"&lt;div style=\"display:flex; justify-content:center;\"&gt;&lt;img src=\"https://blueberry-assets.oneclick.es/M5_G_4b_2.svg\" width=\"150\"&gt;","incorrect":true,"feedback":"&lt;p&gt;Esta é uma imagem ampliada da original porque apresenta todas as medidas da imagem original multiplicadas por um mesmo valor.&lt;p/&gt;"},{"name":"A3","label":"&lt;div style=\"display:flex; justify-content:center;\"&gt;&lt;img src=\"https://blueberry-assets.oneclick.es/M5_G_4b_1.svg\" width=\"150\"&gt;","incorrect":true,"feedback":"&lt;p&gt;Esta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3" s="139" t="n">
        <f aca="false">IF(B83=C83,0,1)</f>
        <v>1</v>
      </c>
    </row>
    <row r="84" customFormat="false" ht="15.75" hidden="false" customHeight="true" outlineLevel="0" collapsed="false">
      <c r="A84" s="139" t="str">
        <f aca="false">Seeds!AB84</f>
        <v>M5-G-4b-I-2</v>
      </c>
      <c r="B84" s="139" t="str">
        <f aca="false">Seeds!Z84</f>
        <v>{"id":"M5-G-4b-I-2-BR","stimulus":"&lt;p&gt;Selecione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4" s="139" t="str">
        <f aca="false">Seeds!AA84</f>
        <v>{"id":"M5-G-4b-I-2","stimulus":"&lt;p&gt;Selecione a imagem reduzida da palmeira.&lt;/p&gt;&lt;div style=\"display:flex; justify-content:center;\"&gt;&lt;img src=\"https://blueberry-assets.oneclick.es/M5_G_4b_7.svg\" width=\"250\"&gt;&lt;/div&gt;","hint":"&lt;p&gt;Em uma figura reduzida todas as medidas da figura original são divididas por um mesmo valor.&lt;/p&gt;","feedback":"&lt;p&gt;A imagem reduzida da palmeira é aquela que apresenta todas as medidas da imagem original divididas por um mesmo valor.&lt;/p&gt;","seed":{"parameters":[],"calculated":[{"name":"A1","label":"&lt;div style=\"display:flex; justify-content:center;\"&gt;&lt;img src=\"https://blueberry-assets.oneclick.es/M5_G_4b_8.svg\" width=\"200\"&gt;"},{"name":"A2","label":"&lt;div style=\"display:flex; justify-content:center;\"&gt;&lt;img src=\"https://blueberry-assets.oneclick.es/M5_G_4b_6.svg\" width=\"200\"&gt;","incorrect":true,"feedback":"&lt;p&gt;Esta é uma imagem ampliada da original porque apresenta todas as medidas da imagem original multiplicadas por um mesmo valor.&lt;p/&gt;"},{"name":"A3","label":"&lt;div style=\"display:flex; justify-content:center;\"&gt;&lt;img src=\"https://blueberry-assets.oneclick.es/M5_G_4b_5.svg\" width=\"200\"&gt;","incorrect":true,"feedback":"&lt;p&gt;Esta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4" s="139" t="n">
        <f aca="false">IF(B84=C84,0,1)</f>
        <v>1</v>
      </c>
    </row>
    <row r="85" customFormat="false" ht="15.75" hidden="false" customHeight="true" outlineLevel="0" collapsed="false">
      <c r="A85" s="139" t="str">
        <f aca="false">Seeds!AB85</f>
        <v>M5-G-4b-I-3</v>
      </c>
      <c r="B85" s="139" t="str">
        <f aca="false">Seeds!Z85</f>
        <v>{"id":"M5-G-4b-I-3-BR","stimulus":"&lt;p&gt;Selecione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C85" s="139" t="str">
        <f aca="false">Seeds!AA85</f>
        <v>{"id":"M5-G-4b-I-3","stimulus":"&lt;p&gt;Selecione a imagem reduzida do navio.&lt;/p&gt;&lt;div style=\"display:flex; justify-content:center;\"&gt;&lt;img src=\"https://blueberry-assets.oneclick.es/M5_G_2b_11.svg\" width=\"300\"&gt;&lt;/div&gt;","hint":"&lt;p&gt;Em uma figura reduzida todas as medidas da figura original são divididas por um mesmo valor.&lt;/p&gt;","feedback":"&lt;p&gt;A imagem reduzida do navio é aquela que apresenta todas as medidas da imagem original divididas por um mesmo valor.&lt;/p&gt;","seed":{"parameters":[],"calculated":[{"name":"A1","label":"&lt;div style=\"display:flex; justify-content:center;\"&gt;&lt;img src=\"https://blueberry-assets.oneclick.es/M5_G_2b_12.svg\" width=\"300\"&gt;"},{"name":"A2","label":"&lt;div style=\"display:flex; justify-content:center;\"&gt;&lt;img src=\"https://blueberry-assets.oneclick.es/M5_G_2b_10.svg\" width=\"300\"&gt;","incorrect":true,"feedback":"&lt;p&gt;Esta é uma imagem ampliada da original porque apresenta todas as medidas da imagem original multiplicadas por um mesmo valor.&lt;p/&gt;"},{"name":"A3","label":"&lt;div style=\"display:flex; justify-content:center;\"&gt;&lt;img src=\"https://blueberry-assets.oneclick.es/M5_G_2b_9.svg\" width=\"300\"&gt;","incorrect":true,"feedback":"&lt;p&gt;Esta é uma imagem ampliada da original porque apresenta todas as medidas da imagem original multiplicadas por um mesmo valor.&lt;p/&gt;"}],"uniques":true},"algorithm":{"name":"trueFalse","template":"Multiple choice – standard","params":{"countCorrect":1,"countIncorrect":2,"showCheckIcon":false,"columns":3}}}</v>
      </c>
      <c r="D85" s="139" t="n">
        <f aca="false">IF(B85=C85,0,1)</f>
        <v>1</v>
      </c>
    </row>
    <row r="86" customFormat="false" ht="15.75" hidden="false" customHeight="true" outlineLevel="0" collapsed="false">
      <c r="A86" s="139" t="str">
        <f aca="false">Seeds!AB86</f>
        <v>M5-G-5a-I-1</v>
      </c>
      <c r="B86" s="139" t="str">
        <f aca="false">Seeds!Z86</f>
        <v>{"id":"M5-G-5a-I-1-BR","stimulus":"&lt;p&gt;Indique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C86" s="139" t="str">
        <f aca="false">Seeds!AA86</f>
        <v>{"id":"M5-G-5a-I-1","stimulus":"&lt;p&gt;Indique se as seguintes afirmações são verdadeiras ou falsas.&lt;/p&gt;","hint":"&lt;p&gt;Reta, semirreta e segmento de reta diferem em como são delimitados seus pontos de início e fim.&lt;/p&gt;","feedback":"&lt;p&gt;Uma &lt;b&gt;reta&lt;/b&gt; é uma sucessão infinita de pontos na mesma direção que não tem começo nem fim. Uma &lt;b&gt;semirreta &lt;/b&gt; começa em um ponto e se estende até o infinito. Um &lt;b&gt;segmento de reta&lt;/b&gt; é uma parte de uma reta delimitada entre dois pontos.&lt;/p&gt;","seed":{"parameters":[],"calculated":[{"name":"A1","label":"Uma reta é uma sequência de pontos."},{"name":"A2","label":"Uma reta não tem começo nem fim."},{"name":"A3","label":"Um segmento é a parte da reta delimitada por dois pontos."},{"name":"A4","label":"Um ponto divide uma reta em duas semirretas."},{"name":"A5","label":"Uma semirreta é o ponto médio de uma reta.","incorrect":true,"feedback":"&lt;p&gt;É incorreto, pois uma semirreta não é um ponto e sim a união de infinitos pontos que tem um início, mas não tem um fim.&lt;/p&gt;"},{"name":"A6","label":"Uma reta tem um ponto de início e se estende até o infinito.","incorrect":true,"feedback":"&lt;p&gt;É incorreto porque uma reta não tem começo nem fim.&lt;/p&gt;"},{"name":"A7","label":"Um segmento de reta não tem começo nem fim.","incorrect":true,"feedback":"&lt;p&gt;Está incorreto porque um segmento de reta é definido entre dois pontos, um inicial e outro final.&lt;/p&gt;"},{"name":"A8","label":"Uma semirreta é a parte de uma reta delimitada por dois pontos.","incorrect":true,"feedback":"&lt;p&gt;É incorreto porque uma semirreta tem um ponto de início, mas não tem de fim.&lt;/p&gt;"},{"name":"A9","label":"Um ponto divide um segmento de reta em duas semirretas.","incorrect":true,"feedback":"&lt;p&gt;É incorreto porque dividir um segmento de reta resulta em dois segmentos.&lt;/p&gt;"}],"uniques":true},"algorithm":{"name":"trueFalse","template":"Choice matrix – inline","params":{"countCorrect":2,"countIncorrect":1,"showCheckIcon":false,"options":["Verdadeiro","Falso"]}}}</v>
      </c>
      <c r="D86" s="139" t="n">
        <f aca="false">IF(B86=C86,0,1)</f>
        <v>1</v>
      </c>
    </row>
    <row r="87" customFormat="false" ht="15.75" hidden="false" customHeight="true" outlineLevel="0" collapsed="false">
      <c r="A87" s="139" t="str">
        <f aca="false">Seeds!AB87</f>
        <v>M5-G-5a-E-1</v>
      </c>
      <c r="B87" s="139" t="str">
        <f aca="false">Seeds!Z87</f>
        <v>{
    "id": "M5-G-5a-E-1-BR",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C87" s="139" t="str">
        <f aca="false">Seeds!AA87</f>
        <v>{
    "id": "M5-G-5a-E-1",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"Q1",
                "label": null,
                "list": [
                    "M5_G_5a_3.png",
                    "M5_G_5a_4.png"
                ]
            },
            {
                "name": "Q2",
                "label": null,
                "list": [
                    "M5_G_5a_1.png",
                    "M5_G_5a_2.png"
                ]
            },
            {
                "name": "Q3",
                "label": null,
                "list": [
                    "M5_G_5a_5.png",
                    "M5_G_5a_6.png"
                ]
            }
        ],
        "calculated": [
            {
                "name": "A1",
                "label": "Reta",
                "function": ""
            },
            {
                "name": "A2",
                "label": "Semirreta",
                "function": ""
            },
            {
                "name": "A3",
                "label": "Segmento de reta",
                "function": ""
            }
        ],
        "uniques": true
    },
    "algorithm": {
        "name": "calculateOperation",
        "template": "Cloze with text"
    }
}</v>
      </c>
      <c r="D87" s="139" t="n">
        <f aca="false">IF(B87=C87,0,1)</f>
        <v>1</v>
      </c>
    </row>
    <row r="88" customFormat="false" ht="15.75" hidden="false" customHeight="true" outlineLevel="0" collapsed="false">
      <c r="A88" s="139" t="str">
        <f aca="false">Seeds!AB88</f>
        <v>M5-G-5a-E-2</v>
      </c>
      <c r="B88" s="139" t="str">
        <f aca="false">Seeds!Z88</f>
        <v>{
    "id": "M5-G-5a-E-2-BR",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C88" s="139" t="str">
        <f aca="false">Seeds!AA88</f>
        <v>{
    "id": "M5-G-5a-E-2",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"Q1",
                "label": null,
                "list": [
                    "M5_G_5a_3.png",
                    "M5_G_5a_4.png"
                ]
            },
            {
                "name": "Q3",
                "label": null,
                "list": [
                    "M5_G_5a_5.png",
                    "M5_G_5a_6.png"
                ]
            }
        ],
        "calculated": [
            {
                "name": "A1",
                "label": "Semirreta",
                "function": ""
            },
            {
                "name": "A2",
                "label": "Reta",
                "function": ""
            },
            {
                "name": "A3",
                "label": "Segmento de reta",
                "function": ""
            }
        ],
        "uniques": true
    },
    "algorithm": {
        "name": "calculateOperation",
        "template": "Cloze with text"
    }
}</v>
      </c>
      <c r="D88" s="139" t="n">
        <f aca="false">IF(B88=C88,0,1)</f>
        <v>1</v>
      </c>
    </row>
    <row r="89" customFormat="false" ht="15.75" hidden="false" customHeight="true" outlineLevel="0" collapsed="false">
      <c r="A89" s="139" t="str">
        <f aca="false">Seeds!AB89</f>
        <v>M5-G-5a-E-3</v>
      </c>
      <c r="B89" s="139" t="str">
        <f aca="false">Seeds!Z89</f>
        <v>{
    "id": "M5-G-5a-E-3-BR",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C89" s="139" t="str">
        <f aca="false">Seeds!AA89</f>
        <v>{
    "id": "M5-G-5a-E-3",
    "stimulus": "&lt;p&gt;Em cada caso a seguir, escreva se é uma reta, uma semirreta ou um segmento de reta.&lt;/p&gt;",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center;border:none;\"&gt;{{response}}&lt;/td&gt;&lt;td style=\"width: 25%; text-align: center;border:none;\"&gt;{{response}}&lt;/td&gt;&lt;td style=\"width: 25%; text-align: center;border:none;\"&gt;{{response}}&lt;/td&gt;&lt;/tr&gt;&lt;/tbody&gt;&lt;/table&gt;",
    "hint": "&lt;p&gt;Reta, semirreta e segmento de reta diferem em como são delimitados seus pontos de início e fim.&lt;/p&gt;",
    "feedback": "&lt;p&gt;Uma &lt;b&gt;reta&lt;/b&gt; é uma sucessão infinita de pontos na mesma direção que não tem começo nem fim. Uma &lt;b&gt;semirreta &lt;/b&gt; começa em um ponto e se estende até o infinito. Um &lt;b&gt;segmento de reta&lt;/b&gt; é uma parte de uma reta delimitada entre dois pontos.&lt;/p&gt;",
    "seed": {
        "parameters": [
            {
                "name": "Q2",
                "label": null,
                "list": [
                    "M5_G_5a_1.png",
                    "M5_G_5a_2.png"
                ]
            },
            {
                "name": "Q3",
                "label": null,
                "list": [
                    "M5_G_5a_3.png",
                    "M5_G_5a_4.png"
                ]
            },
            {
                "name": "Q1",
                "label": null,
                "list": [
                    "M5_G_5a_5.png",
                    "M5_G_5a_6.png"
                ]
            }
        ],
        "calculated": [
            {
                "name": "A1",
                "label": "Segmento de reta",
                "function": ""
            },
            {
                "name": "A2",
                "label": "Reta",
                "function": ""
            },
            {
                "name": "A3",
                "label": "Semirreta",
                "function": ""
            }
        ],
        "uniques": true
    },
    "algorithm": {
        "name": "calculateOperation",
        "template": "Cloze with text"
    }
}</v>
      </c>
      <c r="D89" s="139" t="n">
        <f aca="false">IF(B89=C89,0,1)</f>
        <v>1</v>
      </c>
    </row>
    <row r="90" customFormat="false" ht="15.75" hidden="false" customHeight="true" outlineLevel="0" collapsed="false">
      <c r="A90" s="139" t="str">
        <f aca="false">Seeds!AB90</f>
        <v>M5-G-6a-I-1</v>
      </c>
      <c r="B90" s="139" t="str">
        <f aca="false">Seeds!Z90</f>
        <v>{"id":"M5-G-6a-I-1-BR","stimulus":"&lt;p&gt;Indique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C90" s="139" t="str">
        <f aca="false">Seeds!AA90</f>
        <v>{"id":"M5-G-6a-I-1","stimulus":"&lt;p&gt;Indique se essas afirmações sobre a imagem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25%; top: 68%;\"&gt;&lt;i&gt;a&lt;/i&gt;&lt;/span&gt;&lt;span class=\"lemo-graphie-label\" style=\"position: absolute; left: 78%; top: 40%;\"&gt;&lt;i&gt;b&lt;/i&gt;&lt;/span&gt;&lt;span class=\"lemo-graphie-label\" style=\"position: absolute; left: 68%; top: 78%;\"&gt;&lt;i&gt;c&lt;/i&gt;&lt;/span&gt;&lt;span class=\"lemo-graphie-label\" style=\"position: absolute; left: 42%; top: 17%;\"&gt;&lt;i&gt;d&lt;/i&gt;&lt;/span&gt;&lt;/div&gt;&lt;/div&gt;&lt;/div&gt;&lt;/div&gt;","hint":"&lt;p&gt;As retas perpendiculares e se cruzam em um único ponto, assim como as retas oblíquas, enquanto as paralelas não tem ponto em comum.&lt;/p&gt;","feedback":"&lt;p&gt;As &lt;b&gt;retas paralelas&lt;/b&gt; não possuem pontos em comum, as &lt;b&gt; retas perpendiculares&lt;/b&gt; se cruzam em um ponto formando ângulos retos e as &lt;b&gt;retas oblíquas&lt;/b&gt; se cruzam em um ponto formando ângulos não retos.&lt;/p&gt;","seed":{"parameters":[],"calculated":[{"name":"A1","label":"A reta &lt;i&gt;d&lt;/i&gt; é perpendicular à reta &lt;i&gt;b.&lt;/i&gt;","feedback":"&lt;p&gt;As retas &lt;i&gt;d&lt;/i&gt; e &lt;i&gt;b&lt;/i&gt; são perpendiculares porque se encontram em um ponto formando ângulos retos entre si.&lt;/p&gt;"},{"name":"A2","label":"A reta &lt;i&gt;b&lt;/i&gt; é perpendicular à reta &lt;i&gt;c.&lt;/i&gt;","feedback":"&lt;p&gt;As retas &lt;i&gt;b&lt;/i&gt; e &lt;i&gt;c&lt;/i&gt; são perpendiculares porque se encontram em um ponto formando ângulos retos entre si.&lt;/p&gt;"},{"name":"A3","label":"A reta &lt;i&gt;c&lt;/i&gt; é paralela à reta &lt;i&gt;d.&lt;/i&gt;","feedback":"&lt;p&gt;As retas &lt;i&gt;c&lt;/i&gt; e &lt;i&gt;d&lt;/i&gt; são paralelas porque não se cruzam em nenhum ponto.&lt;/p&gt;"},{"name":"A4","label":"A reta &lt;i&gt;a&lt;/i&gt; é oblíqua à reta &lt;i&gt;b.&lt;/i&gt;","feedback":"&lt;p&gt;As retas &lt;i&gt;a&lt;/i&gt; e &lt;i&gt;b&lt;/i&gt; são oblíquas porque se cruzam em um ponto formando ângulos diferentes de 90°.&lt;/p&gt;"},{"name":"A5","label":"A reta &lt;i&gt;a&lt;/i&gt; é paralela à reta &lt;i&gt;b.&lt;/i&gt;","incorrect":true,"feedback":"&lt;p&gt;As retas &lt;i&gt;a&lt;/i&gt; e &lt;i&gt;b&lt;/i&gt; não são paralelas porque têm um ponto em comum.&lt;/p&gt;"},{"name":"A6","label":"A reta &lt;i&gt;d&lt;/i&gt; é perpendicular à reta &lt;i&gt;a.&lt;/i&gt;","incorrect":true,"feedback":"&lt;p&gt;As retas &lt;i&gt;d&lt;/i&gt; e &lt;i&gt;a&lt;/i&gt; não são perpendiculares porque não formam ângulos retos entre si.&lt;/p&gt;"},{"name":"A7","label":"A reta &lt;i&gt;c&lt;/i&gt; é oblíqua à reta &lt;i&gt;d.&lt;/i&gt;","incorrect":true,"feedback":"&lt;p&gt;As retas &lt;i&gt;c&lt;/i&gt; e &lt;i&gt;d&lt;/i&gt; não são oblíquas porque não têm um ponto em comum.&lt;/p&gt;"},{"name":"A8","label":"A reta &lt;i&gt;b&lt;/i&gt; é oblíqua à reta &lt;i&gt;d.&lt;/i&gt;","incorrect":true,"feedback":"&lt;p&gt;As retas &lt;i&gt;b&lt;/i&gt; e &lt;i&gt;d&lt;/i&gt; não são oblíquas porque não se cruzam em nenhum ponto.&lt;/p&gt;"}],"uniques":true},"algorithm":{"name":"trueFalse","template":"Choice matrix – inline","params":{"countCorrect":2,"countIncorrect":1,"showCheckIcon":false,"options":["Verdadeiro","Falso"]}}}</v>
      </c>
      <c r="D90" s="139" t="n">
        <f aca="false">IF(B90=C90,0,1)</f>
        <v>1</v>
      </c>
    </row>
    <row r="91" customFormat="false" ht="15.75" hidden="false" customHeight="true" outlineLevel="0" collapsed="false">
      <c r="A91" s="139" t="str">
        <f aca="false">Seeds!AB91</f>
        <v>M5-G-6a-I-2</v>
      </c>
      <c r="B91" s="139" t="str">
        <f aca="false">Seeds!Z91</f>
        <v>{
    "id": "M5-G-6a-I-2-BR",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C91" s="139" t="str">
        <f aca="false">Seeds!AA91</f>
        <v>{
    "id": "M5-G-6a-I-2",
    "stimulus": "&lt;p&gt;Indique quais afirmações sobre as retas a seguir são verdadeiras ou falsas.&lt;/p&gt;&lt;div style=\"display:flex; justify-content:center;\"&gt;&lt;div class=\"lemo-fixed-to-responsive\" style=\"max-width: 300px;max-height: 240px;position: relative;width: 100%;display: inline-block;\"&gt;&lt;img src=\"https://blueberry-assets.oneclick.es/M5_G_6a_1.svg\" alt=\"\" tabindex=\"0\"&gt;&lt;/img&gt;&lt;div class=\"lemo-graphie-container\" style=\"position: absolute;top: 0;left: 0;width: 100%;height: 100%;\"&gt;&lt;div class=\"lemo-graphie\" style=\"position: relative; width: 100%; height: 100%;\"&gt;&lt;span class=\"lemo-graphie-label\" style=\"position: absolute; left: 75%; top: 18%;\"&gt;&lt;i&gt;a&lt;/i&gt;&lt;/span&gt;&lt;span class=\"lemo-graphie-label\" style=\"position: absolute; left: 51%; top: 78%;\"&gt;&lt;i&gt;b&lt;/i&gt;&lt;/span&gt;&lt;span class=\"lemo-graphie-label\" style=\"position: absolute; left: 67%; top: 78%;\"&gt;&lt;i&gt;c&lt;/i&gt;&lt;/span&gt;&lt;span class=\"lemo-graphie-label\" style=\"position: absolute; left: 78%; top: 40%;\"&gt;&lt;i&gt;d&lt;/i&gt;&lt;/span&gt;&lt;/div&gt;&lt;/div&gt;&lt;/div&gt;&lt;/div&gt;",
    "hint": "&lt;p&gt;As retas perpendiculares e se cruzam em um único ponto, assim como as retas oblíquas, enquanto as paralelas não tem ponto em comum.&lt;/p&gt;",
    "feedback": "&lt;p&gt;As &lt;b&gt;retas paralelas&lt;/b&gt; não possuem pontos em comum, as &lt;b&gt; retas perpendiculares&lt;/b&gt; se cruzam em um ponto formando ângulos retos e as &lt;b&gt;retas oblíquas&lt;/b&gt; se cruzam em um ponto formando ângulos não retos.&lt;/p&gt;",
    "seed": {
        "parameters": [],
        "calculated": [
            {
                "name": "A1",
                "label": "A reta &lt;i&gt;b&lt;/i&gt; é perpendicular à reta &lt;i&gt;d.&lt;/i&gt;",
                "feedback": "&lt;p&gt;&lt;As retas &lt;i&gt;b&lt;/i&gt; e &lt;i&gt;d&lt;/i&gt; são perpendiculares porque se encontram em um ponto e formam ângulos retos.&lt;/p&gt;"
            },
            {
                "name": "A2",
                "label": "A reta &lt;i&gt;b&lt;/i&gt; é paralela à reta &lt;i&gt;c.&lt;/i&gt;",
                "feedback": "&lt;p&gt;As retas &lt;i&gt;b&lt;/i&gt; e &lt;i&gt;c&lt;/i&gt; são paralelas porque não possuem pontos em comum.&lt;/p&gt;"
            },
            {
                "name": "A3",
                "label": "A reta &lt;i&gt;c&lt;/i&gt; é perpendicular à reta &lt;i&gt;d.&lt;/i&gt;",
                "feedback": "&lt;p&gt;As retas &lt;i&gt;c&lt;/i&gt; e &lt;i&gt;d&lt;/i&gt; são perpendiculares porque se encontram em um ponto e formam ângulos retos entre si.&lt;/p&gt;"
            },
            {
                "name": "A4",
                "label": "A reta &lt;i&gt;a&lt;/i&gt; é oblíqua à reta &lt;i&gt;b.&lt;/i&gt;",
                "feedback": "&lt;p&gt;As retas &lt;i&gt;a&lt;/i&gt; e &lt;i&gt;b&lt;/i&gt; são oblíquas porque têm um ponto comum e formam entre si ângulos diferentes de 90°.&lt;/p&gt;"
            },
            {
                "name": "A5",
                "label": "A reta &lt;i&gt;a&lt;/i&gt; é paralela à reta &lt;i&gt;d.&lt;/i&gt;",
                "incorrect": true,
                "feedback": "&lt;p&gt;As retas &lt;i&gt;a&lt;/i&gt; e &lt;i&gt;d&lt;/i&gt; não são paralelas porque se cruzam em um ponto.&lt;/p&gt;"
            },
            {
                "name": "A6",
                "label": "A reta &lt;i&gt;d&lt;/i&gt; é perpendicular à reta &lt;i&gt;a.&lt;/i&gt;",
                "incorrect": true,
                "feedback": " &lt;p&gt;As retas &lt;i&gt;d&lt;/i&gt; e &lt;i&gt;a&lt;/i&gt; não são perpendiculares porque não formam ângulos retos entre si.&lt;/p&gt;"
            },
            {
                "name": "A7",
                "label": "A reta &lt;i&gt;c&lt;/i&gt; é oblíqua à reta &lt;i&gt;d.&lt;/i&gt;",
                "incorrect": true,
                "feedback": "&lt;p&gt;As retas &lt;i&gt;c&lt;/i&gt; e &lt;i&gt;d&lt;/i&gt; não são oblíquas porque formam ângulos retos entre si.&lt;/p&gt;"
            },
            {
                "name": "A8",
                "label": "A reta &lt;i&gt;d&lt;/i&gt; é oblíqua à reta &lt;i&gt;b.&lt;/i&gt;",
                "incorrect": true,
                "feedback": "&lt;p&gt;As retas &lt;i&gt;d&lt;/i&gt; e &lt;i&gt;b&lt;/i&gt; não são oblíquas porque formam ângulos retos entre si.&lt;/p&gt;"
            }
        ],
        "uniques": true
    },
    "algorithm": {
        "name": "trueFalse",
        "template": "Choice matrix – inline",
        "params": {
            "countCorrect": 2,
            "countIncorrect": 1,
            "showCheckIcon": false,
            "options": [
                "Verdadeiro",
                "Falso"
            ]
        }
    }
}</v>
      </c>
      <c r="D91" s="139" t="n">
        <f aca="false">IF(B91=C91,0,1)</f>
        <v>1</v>
      </c>
    </row>
    <row r="92" customFormat="false" ht="15.75" hidden="false" customHeight="true" outlineLevel="0" collapsed="false">
      <c r="A92" s="139" t="str">
        <f aca="false">Seeds!AB92</f>
        <v>M5-G-6a-E-1</v>
      </c>
      <c r="B92" s="139" t="str">
        <f aca="false">Seeds!Z92</f>
        <v>{
    "id": "M5-G-6a-E-1-BR",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C92" s="139" t="str">
        <f aca="false">Seeds!AA92</f>
        <v>{
    "id": "M5-G-6a-E-1",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"Q1",
                "label": null,
                "list": [
                    "M5_G_6a_3.svg",
                    "M5_G_6a_4.svg"
                ]
            },
            {
                "name": "Q2",
                "label": null,
                "list": [
                    "M5_G_6a_5.svg",
                    "M5_G_6a_6.svg"
                ]
            },
            {
                "name": "Q3",
                "label": null,
                "list": [
                    "M5_G_6a_7.svg",
                    "M5_G_6a_8.svg"
                ]
            }
        ],
        "calculated": [
            {
                "name": "A1",
                "label": "paralelas",
                "function": ""
            },
            {
                "name": "A2",
                "label": "oblíquas",
                "function": ""
            },
            {
                "name": "A3",
                "label": "perpendiculares",
                "function": ""
            }
        ],
        "uniques": true
    },
    "algorithm": {
        "name": "calculateOperation",
        "template": "Cloze with text"
    }
}</v>
      </c>
      <c r="D92" s="139" t="n">
        <f aca="false">IF(B92=C92,0,1)</f>
        <v>1</v>
      </c>
    </row>
    <row r="93" customFormat="false" ht="15.75" hidden="false" customHeight="true" outlineLevel="0" collapsed="false">
      <c r="A93" s="139" t="str">
        <f aca="false">Seeds!AB93</f>
        <v>M5-G-6a-E-2</v>
      </c>
      <c r="B93" s="139" t="str">
        <f aca="false">Seeds!Z93</f>
        <v>{
    "id": "M5-G-6a-E-2-BR",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C93" s="139" t="str">
        <f aca="false">Seeds!AA93</f>
        <v>{
    "id": "M5-G-6a-E-2",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"Q2",
                "label": null,
                "list": [
                    "M5_G_6a_3.svg",
                    "M5_G_6a_4.svg"
                ]
            },
            {
                "name": "Q3",
                "label": null,
                "list": [
                    "M5_G_6a_5.svg",
                    "M5_G_6a_6.svg"
                ]
            },
            {
                "name": "Q1",
                "label": null,
                "list": [
                    "M5_G_6a_7.svg",
                    "M5_G_6a_8.svg"
                ]
            }
        ],
        "calculated": [
            {
                "name": "A1",
                "label": "perpendiculares",
                "function": ""
            },
            {
                "name": "A2",
                "label": "paralelas",
                "function": ""
            },
            {
                "name": "A3",
                "label": "oblíquas",
                "function": ""
            }
        ],
        "uniques": true
    },
    "algorithm": {
        "name": "calculateOperation",
        "template": "Cloze with text"
    }
}</v>
      </c>
      <c r="D93" s="139" t="n">
        <f aca="false">IF(B93=C93,0,1)</f>
        <v>1</v>
      </c>
    </row>
    <row r="94" customFormat="false" ht="15.75" hidden="false" customHeight="true" outlineLevel="0" collapsed="false">
      <c r="A94" s="139" t="str">
        <f aca="false">Seeds!AB94</f>
        <v>M5-G-6a-E-3</v>
      </c>
      <c r="B94" s="139" t="str">
        <f aca="false">Seeds!Z94</f>
        <v>{
    "id": "M5-G-6a-E-3-BR",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C94" s="139" t="str">
        <f aca="false">Seeds!AA94</f>
        <v>{
    "id": "M5-G-6a-E-3",
    "stimulus": "&lt;p&gt;Classifique as retas a seguir de acordo com a posição entre elas.&lt;/p&gt;",
    "template": "&lt;table style=\"width: 100%;border:none;\"&gt;&lt;tbody&gt;&lt;tr&gt;&lt;td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src='https://blueberry-assets.oneclick.es/{{Q3}}'&gt;&lt;/div&gt;&lt;/td&gt;&lt;/tr&gt;&lt;tr&gt;&lt;td style=\"width: 25%; text-align: center;border:none;\"&gt;Retas {{response}}&lt;/td&gt;&lt;td style=\"width: 25%; text-align: center;border:none;\"&gt;Retas {{response}}&lt;/td&gt;&lt;td style=\"width: 25%; text-align: center;border:none;\"&gt;Retas {{response}}&lt;/td&gt;&lt;/tr&gt;&lt;/tbody&gt;&lt;/table&gt;",
    "hint": "&lt;p&gt;Existem três tipos de posições relativas entre retas: paralelas, oblíquas e perpendiculares.&lt;/p&gt;",
    "feedback": "&lt;p&gt;As &lt;b&gt;retas paralelas&lt;/b&gt; não possuem pontos em comum, as &lt;b&gt; retas perpendiculares&lt;/b&gt; se cruzam em um ponto formando ângulos retos e as &lt;b&gt;retas oblíquas&lt;/b&gt; se cruzam em um ponto formando ângulos não retos.&lt;/p&gt;",
    "seed": {
        "parameters": [
            {
                "name": "Q3",
                "label": null,
                "list": [
                    "M5_G_6a_3.svg",
                    "M5_G_6a_4.svg"
                ]
            },
            {
                "name": "Q1",
                "label": null,
                "list": [
                    "M5_G_6a_5.svg",
                    "M5_G_6a_6.svg"
                ]
            },
            {
                "name": "Q2",
                "label": null,
                "list": [
                    "M5_G_6a_7.svg",
                    "M5_G_6a_8.svg"
                ]
            }
        ],
        "calculated": [
            {
                "name": "A1",
                "label": "oblíquas",
                "function": ""
            },
            {
                "name": "A2",
                "label": "perpendiculares",
                "function": ""
            },
            {
                "name": "A3",
                "label": "paralelas",
                "function": ""
            }
        ],
        "uniques": true
    },
    "algorithm": {
        "name": "calculateOperation",
        "template": "Cloze with text"
    }
}</v>
      </c>
      <c r="D94" s="139" t="n">
        <f aca="false">IF(B94=C94,0,1)</f>
        <v>1</v>
      </c>
    </row>
    <row r="95" customFormat="false" ht="15.75" hidden="false" customHeight="true" outlineLevel="0" collapsed="false">
      <c r="A95" s="139" t="str">
        <f aca="false">Seeds!AB95</f>
        <v>M5-G-22a-I-1</v>
      </c>
      <c r="B95" s="139" t="str">
        <f aca="false">Seeds!Z95</f>
        <v>{
 "id": "M5-G-22a-I-1-BR",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C95" s="139" t="str">
        <f aca="false">Seeds!AA95</f>
        <v>{
 "id": "M5-G-22a-I-1",
 "stimulus": "&lt;p&gt;Indique as circunferências externas.&lt;/p&gt;",
 "hint": "&lt;p&gt;As circunferências internas e externas não têm pontos em comum.&lt;/p&gt;",
 "feedback": "&lt;p&gt;As circunferências externas não têm pontos em comum e uma está na região externa à outra.&lt;/p&gt;",
 "seed": {
 "parameters": [],
 "calculated": [
 {
 "name": "A1",
 "label": "&lt;div style=\"display:flex; justify-content:center;\"&gt;&lt;img src=\"http://drive.google.com/uc?export=view&amp;id=1co7_JgKWWapF8n-8dHTGArvepvLfqA8d\" width=\"300\"&gt;"
 },
 {
 "name": "A2",
 "label": "&lt;div style=\"display:flex; justify-content:center;\"&gt;&lt;img src=\"http://drive.google.com/uc?export=view&amp;id=1NXDsAWMkaWpCzZuY_eSPKSZhvUlm8aOU\" width=\"300\"&gt;",
 "incorrect": true,
 "feedback": "&lt;p&gt;Essas circunferências são tangentes internas, pois uma está interna da outra e elas possuem um ponto em comum.&lt;/p&gt;"
 },
 {
 "name": "A3",
 "label": "&lt;div style=\"display:flex; justify-content:center;\"&gt;&lt;img src=\"http://drive.google.com/uc?export=view&amp;id=1Iuz8ly7sQMsNS_hfH1GwyIRgIqmOFHtk\" width=\"300\"&gt;",
 "incorrect": true,
 "feedback": "&lt;p&gt;Essas circunferências são tangentes externas, pois uma está externa da outra e elas possuem um ponto em comum.&lt;/p&gt;"
 },
 {
 "name": "A4",
 "label": "&lt;div style=\"display:flex; justify-content:center;\"&gt;&lt;img src=\"http://drive.google.com/uc?export=view&amp;id=15oo-mHEHxD21JLnArhtMp3CkXL6v2Xsx\" width=\"300\"&gt;",
 "incorrect": true,
 "feedback": "&lt;p&gt;Essas circunferências são internas, pois uma está na região interna da outra e elas não possuem um ponto em comum.&lt;/p&gt;"
 },
 {
 "name": "A5",
 "label": "&lt;div style=\"display:flex; justify-content:center;\"&gt;&lt;img src=\"http://drive.google.com/uc?export=view&amp;id=1HVwHB55SakSVGq0bsRYuzFMf57mB7UUT\" width=\"300\"&gt;",
 "incorrect": true,
 "feedback": "&lt;p&gt;Essas circunferências são secantes porque elas possuem dois pontos em comum.&lt;/p&gt;"
 }
 ],
 "uniques": true
 },
 "algorithm": {
 "name": "trueFalse",
 "template": "Multiple choice – standard",
 "params": {
 "countCorrect": 1,
 "countIncorrect": 2,
 "showCheckIcon": false,
 "columns": 3
 }
 }
 }</v>
      </c>
      <c r="D95" s="139" t="n">
        <f aca="false">IF(B95=C95,0,1)</f>
        <v>1</v>
      </c>
    </row>
    <row r="96" customFormat="false" ht="15.75" hidden="false" customHeight="true" outlineLevel="0" collapsed="false">
      <c r="A96" s="139" t="str">
        <f aca="false">Seeds!AB96</f>
        <v>M5-G-22a-I-2</v>
      </c>
      <c r="B96" s="139" t="str">
        <f aca="false">Seeds!Z96</f>
        <v>{
 "id": "M5-G-22a-I-2-BR",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C96" s="139" t="str">
        <f aca="false">Seeds!AA96</f>
        <v>{
 "id": "M5-G-22a-I-2",
 "stimulus": "&lt;p&gt;Indique as circunferências tangentes.&lt;/p&gt;",
 "hint": "&lt;p&gt;As circunferências que são tangentes internas ou tangentes externas possuem um ponto comum.&lt;/p&gt;",
 "feedback": "&lt;p&gt;Duas circunferências internas ou externas são tangentes quando possuem um ponto em comum.&lt;/p&gt;",
 "seed": {
 "parameters": [],
 "calculated": [
 {
 "name": "A1",
 "label": "&lt;div style=\"display:flex; justify-content:center;\"&gt;&lt;img src=\"http://drive.google.com/uc?export=view&amp;id=1co7_JgKWWapF8n-8dHTGArvepvLfqA8d\" width=\"300\"&gt;",
 "incorrect": true,
 "feedback": "&lt;p&gt;Essas circunferências são externas, pois uma está na região externa da outra e elas não possuem pontos em comum.&lt;/p&gt;"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
 {
 "name": "A4",
 "label": "&lt;div style=\"display:flex; justify-content:center;\"&gt;&lt;img src=\"http://drive.google.com/uc?export=view&amp;id=1NXDsAWMkaWpCzZuY_eSPKSZhvUlm8aOU\" width=\"300\"&gt;"
 },
 {
 "name": "A5",
 "label": "&lt;div style=\"display:flex; justify-content:center;\"&gt;&lt;img src=\"http://drive.google.com/uc?export=view&amp;id=1HVwHB55SakSVGq0bsRYuzFMf57mB7UUT\" width=\"300\"&gt;",
 "incorrect": true,
 "feedback": "&lt;p&gt;Essas circunferências são secantes, pois elas possuem dois pontos em comum.&lt;/p&gt;"
 }
 ],
 "uniques": true
 },
 "algorithm": {
 "name": "trueFalse",
 "template": "Multiple choice – standard",
 "params": {
 "countCorrect": 1,
 "countIncorrect": 2,
 "showCheckIcon": false,
 "columns": 3
 }
 }
 }</v>
      </c>
      <c r="D96" s="139" t="n">
        <f aca="false">IF(B96=C96,0,1)</f>
        <v>1</v>
      </c>
    </row>
    <row r="97" customFormat="false" ht="15.75" hidden="false" customHeight="true" outlineLevel="0" collapsed="false">
      <c r="A97" s="139" t="str">
        <f aca="false">Seeds!AB97</f>
        <v>M5-G-22a-I-3</v>
      </c>
      <c r="B97" s="139" t="str">
        <f aca="false">Seeds!Z97</f>
        <v>{
 "id": "M5-G-22a-I-3-BR",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C97" s="139" t="str">
        <f aca="false">Seeds!AA97</f>
        <v>{
 "id": "M5-G-22a-I-3",
 "stimulus": "&lt;p&gt;Indique as circunferências que são secantes.&lt;/p&gt;",
 "hint": "&lt;p&gt;Circunferências secantes possuem dois pontos em comum.&lt;/p&gt;",
 "feedback": "&lt;p&gt;Duas circunferências são secantes quando se cruzam em dois pontos.&lt;/p&gt;",
 "seed": {
 "parameters": [],
 "calculated": [
 {
 "name": "A2",
 "label": "&lt;div style=\"display:flex; justify-content:center;\"&gt;&lt;img src=\"http://drive.google.com/uc?export=view&amp;id=15oo-mHEHxD21JLnArhtMp3CkXL6v2Xsx\" width=\"300\"&gt;",
 "incorrect": true,
 "feedback": "&lt;p&gt;Essas circunferências são internas, pois uma está na região interna da outra e elas não possuem pontos em comum.&lt;/p&gt;"
 },
 {
 "name": "A3",
 "label": "&lt;div style=\"display:flex; justify-content:center;\"&gt;&lt;img src=\"http://drive.google.com/uc?export=view&amp;id=1Iuz8ly7sQMsNS_hfH1GwyIRgIqmOFHtk\" width=\"300\"&gt;",
 "incorrect": true,
 "feedback": "&lt;p&gt;Essas circunferências são tangentes externas, pois uma está na região externa da outra e elas possuem um ponto em comum.&lt;/p&gt;"
 },
 {
 "name": "A4",
 "label": "&lt;div style=\"display:flex; justify-content:center;\"&gt;&lt;img src=\"http://drive.google.com/uc?export=view&amp;id=1NXDsAWMkaWpCzZuY_eSPKSZhvUlm8aOU\" width=\"300\"&gt;",
 "incorrect": true,
 "feedback": "&lt;p&gt;Essas circunferências são tangentes internas, pois uma está na região interna da outra e elas possuem um ponto em comum.&lt;/p&gt;"
 },
 {
 "name": "A5",
 "label": "&lt;div style=\"display:flex; justify-content:center;\"&gt;&lt;img src=\"http://drive.google.com/uc?export=view&amp;id=1HVwHB55SakSVGq0bsRYuzFMf57mB7UUT\" width=\"300\"&gt;"
 }
 ],
 "uniques": true
 },
 "algorithm": {
 "name": "trueFalse",
 "template": "Multiple choice – standard",
 "params": {
 "countCorrect": 1,
 "countIncorrect": 2,
 "showCheckIcon": false,
 "columns": 3
 }
 }
 }</v>
      </c>
      <c r="D97" s="139" t="n">
        <f aca="false">IF(B97=C97,0,1)</f>
        <v>1</v>
      </c>
    </row>
    <row r="98" customFormat="false" ht="15.75" hidden="false" customHeight="true" outlineLevel="0" collapsed="false">
      <c r="A98" s="139" t="str">
        <f aca="false">Seeds!AB98</f>
        <v>M5-G-22a-E-1</v>
      </c>
      <c r="B98" s="139" t="str">
        <f aca="false">Seeds!Z98</f>
        <v>{
 "id": "M5-G-22a-E-1-BR",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8" s="139" t="str">
        <f aca="false">Seeds!AA98</f>
        <v>{
 "id": "M5-G-22a-E-1",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src='http://drive.google.com/uc?export=view&amp;id=1HVwHB55SakSVGq0bsRYuzFMf57mB7UUT'&gt;&lt;/div&gt;&lt;/td&gt;&lt;td style=\"width: 25%; text-align: center;border:none;\"&gt;&lt;div style=\"display:flex; justify-content:center;\"&gt;&lt;img src='http://drive.google.com/uc?export=view&amp;id=1Iuz8ly7sQMsNS_hfH1GwyIRgIqmOFHtk'&gt;&lt;/div&gt;&lt;/td&gt;&lt;td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"secantes",
 "function": "",
 "feedback": "&lt;p&gt;São circunferências &lt;b&gt;secantes&lt;/b&gt;, pois se cruzam em dois pontos.&lt;/p&gt;"
 },
 {
 "name": "A2",
 "label": "tangentes externas",
 "function": "",
 "feedback": "&lt;p&gt;São circunferências &lt;b&gt;tangentes externas&lt;/b&gt;, pois uma está na região externa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8" s="139" t="n">
        <f aca="false">IF(B98=C98,0,1)</f>
        <v>1</v>
      </c>
    </row>
    <row r="99" customFormat="false" ht="15.75" hidden="false" customHeight="true" outlineLevel="0" collapsed="false">
      <c r="A99" s="139" t="str">
        <f aca="false">Seeds!AB99</f>
        <v>M5-G-22a-E-2</v>
      </c>
      <c r="B99" s="139" t="str">
        <f aca="false">Seeds!Z99</f>
        <v>{
 "id": "M5-G-22a-E-2-BR",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C99" s="139" t="str">
        <f aca="false">Seeds!AA99</f>
        <v>{
 "id": "M5-G-22a-E-2",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src='http://drive.google.com/uc?export=view&amp;id=15oo-mHEHxD21JLnArhtMp3CkXL6v2Xsx'&gt;&lt;/div&gt;&lt;/td&gt;&lt;/tr&gt;&lt;/tbody&gt;&lt;/table&gt;",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"externas",
 "function": "",
 "feedback": "&lt;p&gt;São circunferências &lt;b&gt;externas&lt;/b&gt;, pois uma está na região externa da outra e elas não possuem ponto em comum.&lt;/p&gt;"
 },
 {
 "name": "A2",
 "label": "tangentes internas",
 "function": "",
 "feedback": "&lt;p&gt;São circunferências &lt;b&gt;tangentes internas&lt;/b&gt;, pois uma está na região interna da outra e elas possuem um ponto em comum.&lt;/p&gt;"
 },
 {
 "name": "A3",
 "label": "internas",
 "function": "",
 "feedback": "&lt;p&gt;São circunferências &lt;b&gt;internas&lt;/b&gt;, pois uma está na região interna da outra e elas não possuem ponto em comum.&lt;/p&gt;"
 }
 ],
 "uniques": true
 },
 "algorithm": {
 "name": "calculateOperation",
 "template": "Cloze with text"
 }
 }</v>
      </c>
      <c r="D99" s="139" t="n">
        <f aca="false">IF(B99=C99,0,1)</f>
        <v>1</v>
      </c>
    </row>
    <row r="100" customFormat="false" ht="15.75" hidden="false" customHeight="true" outlineLevel="0" collapsed="false">
      <c r="A100" s="139" t="str">
        <f aca="false">Seeds!AB100</f>
        <v>M5-G-22a-E-3</v>
      </c>
      <c r="B100" s="139" t="str">
        <f aca="false">Seeds!Z100</f>
        <v>{
 "id": "M5-G-22a-E-3-BR",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C100" s="139" t="str">
        <f aca="false">Seeds!AA100</f>
        <v>{
 "id": "M5-G-22a-E-3",
 "stimulus": "&lt;p&gt;Classifique as circunferências a seguir de acordo com a posição relativa entre elas.&lt;/p&gt;",
 "template": "&lt;table style=\"width: 100%;border:none;\"&gt;&lt;tbody&gt;&lt;tr&gt;&lt;td style=\"width: 25%; text-align: center;border:none;\"&gt;Circunferências {{response}}&lt;/td&gt;&lt;td style=\"width: 25%; text-align: center;border:none;\"&gt;Circunferências {{response}}&lt;/td&gt;&lt;td style=\"width: 25%; text-align: center;border:none;\"&gt;Circunferências {{response}}&lt;/td&gt;&lt;/tr&gt;&lt;tr&gt;&lt;td style=\"width: 25%; text-align: center;border:none;\"&gt;&lt;div style=\"display:flex; justify-content:center;\"&gt;&lt;img src='http://drive.google.com/uc?export=view&amp;id=1NXDsAWMkaWpCzZuY_eSPKSZhvUlm8aOU'&gt;&lt;/div&gt;&lt;/td&gt;&lt;td style=\"width: 25%; text-align: center;border:none;\"&gt;&lt;div style=\"display:flex; justify-content:center;\"&gt;&lt;img src='http://drive.google.com/uc?export=view&amp;id=1co7_JgKWWapF8n-8dHTGArvepvLfqA8d'&gt;&lt;/div&gt;&lt;/td&gt;&lt;td style=\"width: 25%; text-align: center;border:none;\"&gt;&lt;div style=\"display:flex; justify-content:center;\"&gt;&lt;img src='http://drive.google.com/uc?export=view&amp;id=1HVwHB55SakSVGq0bsRYuzFMf57mB7UUT'&gt;&lt;/div&gt;&lt;/td&gt;&lt;/tr&gt;&lt;/tbody&gt;&lt;/table&gt;",
 "hint": "&lt;p&gt;As posições relativas entre duas circunferência podem ser: internas, externas, tangentes e secantes.&lt;/p&gt;",
 "feedback": "&lt;p&gt;Dependendo de suas posições relativas no plano, duas circunferências podem ou não ter pontos em comum e serem classificadas como internas, externas, tangentes ou secantes.&lt;/p&gt;",
 "seed": {
 "parameters": [],
 "calculated": [
 {
 "name": "A1",
 "label": "tangentes internas",
 "function": "",
 "feedback": "&lt;p&gt;São circunferências &lt;b&gt;tangentes internas&lt;/b&gt;, pois uma está na região interna da outra e elas possuem um ponto em comum.&lt;/p&gt;"
 },
 {
 "name": "A2",
 "label": "externas",
 "function": "",
 "feedback": "&lt;p&gt;São circunferências &lt;b&gt;externas&lt;/b&gt;, pois uma está na região externa da outra e elas não possuem ponto em comum.&lt;/p&gt;"
 },
 {
 "name": "A3",
 "label": "secantes",
 "function": "",
 "feedback": "&lt;p&gt;São circunferências &lt;b&gt;secantes&lt;/b&gt;, pois se cruzam em dois pontos.&lt;/p&gt;"
 }
 ],
 "uniques": true
 },
 "algorithm": {
 "name": "calculateOperation",
 "template": "Cloze with text"
 }
 }</v>
      </c>
      <c r="D100" s="139" t="n">
        <f aca="false">IF(B100=C100,0,1)</f>
        <v>1</v>
      </c>
    </row>
    <row r="101" customFormat="false" ht="15.75" hidden="false" customHeight="true" outlineLevel="0" collapsed="false">
      <c r="A101" s="139" t="str">
        <f aca="false">Seeds!AB101</f>
        <v>M5-G-22b-I-1</v>
      </c>
      <c r="B101" s="139" t="str">
        <f aca="false">Seeds!Z101</f>
        <v>{
 "id": "M5-G-22b-I-1-BR",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C101" s="139" t="str">
        <f aca="false">Seeds!AA101</f>
        <v>{
 "id": "M5-G-22b-I-1",
 "stimulus": "&lt;p&gt;Indique a posição relativa entre a reta e cada circunferência.&lt;/p&gt;&lt;p&gt;&lt;div style=\"display:flex; justify-content:center;\"&gt;&lt;img src='http://drive.google.com/uc?export=view&amp;id={{Q1}}' width=\"450\"&gt;&lt;/div&gt;",
 "template": "&lt;p&gt;É uma reta {{response}} à circunferência verde, pois elas possuem {{response}} pontos em comum.&lt;/p&gt;&lt;p&gt;É uma reta {{response}} à circunferência azul, pois elas possuem {{response}} pontos em comum.&lt;/p&gt;&lt;p&gt;É uma reta {{response}} à circunferência vermelha,pois elas possuem {{response}} pontos em comum.&lt;/p&gt;",
 "hint": "&lt;p&gt;Uma reta é secante a uma circunferência se elas possuem dois pontos em comum.&lt;/p&gt;",
 "feedback": "&lt;p&gt;A posição relativa entre uma reta e uma circunferência irá depender da quantidade de pontos em comum entre elas.&lt;/p&gt;",
 "seed": {
 "parameters": [
 {
 "name": "Q1",
 "list": [
 "17x0XWH9sh_ZjMijOF0eWG4RkUdgOnblt",
 "1IeNxgYybGQGkAsjl-h_YKn_k-qtdjR8W"
 ]
 }
 ],
 "calculated": [
 {
 "name": "A11",
 "label": "tangente",
 "group": 1,
 "incorrect": true,
 "feedback": "&lt;p&gt;A reta é &lt;b&gt;secante&lt;/b&gt; à circunferência, pois elas possuem dois pontos em comum.&lt;/p&gt;"
 },
 {
 "name": "A12",
 "label": "secante",
 "group": 1
 },
 {
 "name": "A13",
 "label": "externa",
 "group": 1,
 "incorrect": true,
 "feedback": "&lt;p&gt;A reta é &lt;b&gt;secante&lt;/b&gt; à circunferência, pois elas possuem dois pontos em comum.&lt;/p&gt;"
 },
 {
 "name": "A21",
 "label": "0",
 "group": 2,
 "incorrect": true,
 "feedback": "&lt;p&gt;As retas secantes possuem &lt;b&gt;dois&lt;/b&gt; pontos em comum com uma circunferência.&lt;/p&gt;"
 },
 {
 "name": "A22",
 "label": "1",
 "group": 2,
 "incorrect": true,
 "feedback": "&lt;p&gt;As retas secantes possuem &lt;b&gt;dois&lt;/b&gt; pontos em comum com uma circunferência.&lt;/p&gt;"
 },
 {
 "name": "A23",
 "label": "2",
 "group": 2
 },
 {
 "name": "A31",
 "label": "tangente",
 "group": 3
 },
 {
 "name": "A32",
 "label": "secante",
 "group": 3,
 "incorrect": true,
 "feedback": "&lt;p&gt;A reta é &lt;b&gt;tangente&lt;/b&gt; à circunferência, pois elas possuem um ponto em comum.&lt;/p&gt;"
 },
 {
 "name": "A33",
 "label": "externa",
 "group": 3,
 "incorrect": true,
 "feedback": "&lt;p&gt;A reta é &lt;b&gt;tangente&lt;/b&gt; à circunferência, pois elas possuem um ponto em comum.&lt;/p&gt;"
 },
 {
 "name": "A41",
 "label": "0",
 "group": 4,
 "incorrect": true,
 "feedback": "&lt;p&gt;As retas tangentes possuem &lt;b&gt;um&lt;/b&gt; ponto em comum com uma circunferência.&lt;/p&gt;"
 },
 {
 "name": "A42",
 "label": "1",
 "group": 4
 },
 {
 "name": "A43",
 "label": "2",
 "group": 4,
 "incorrect": true,
 "feedback": "&lt;p&gt;As retas tangentes possuem &lt;b&gt;um&lt;/b&gt; ponto em comum com uma circunferência.&lt;/p&gt;"
 },
 {
 "name": "A51",
 "label": "tangente",
 "group": 5,
 "incorrect": true,
 "feedback": "&lt;p&gt;A reta é &lt;b&gt;externa&lt;/b&gt; à circunferência, pois elas não possuem pontos em comum.&lt;/p&gt;"
 },
 {
 "name": "A52",
 "label": "secante",
 "group": 5,
 "incorrect": true,
 "feedback": "&lt;p&gt;A reta é &lt;b&gt;externa&lt;/b&gt; à circunferência, pois não possuem pontos em comum.&lt;/p&gt;"
 },
 {
 "name": "A53",
 "label": "externa",
 "group": 5
 },
 {
 "name": "A61",
 "label": "0",
 "group": 6
 },
 {
 "name": "A62",
 "label": "1",
 "group": 6,
 "incorrect": true,
 "feedback": "&lt;p&gt;As retas externas &lt;b&gt;não&lt;/b&gt; possuem pontos em comum com uma circunferência.&lt;/p&gt;"
 },
 {
 "name": "A63",
 "label": "2",
 "group": 6,
 "incorrect": true,
 "feedback": "&lt;p&gt;As retas externas &lt;b&gt;não&lt;/b&gt; possuem pontos em comum com uma circunferência.&lt;/p&gt;"
 }
 ],
 "uniques": true
 },
 "algorithm": {
 "name": "groupResponses",
 "template": "Cloze with drop down"
 }
 }</v>
      </c>
      <c r="D101" s="139" t="n">
        <f aca="false">IF(B101=C101,0,1)</f>
        <v>1</v>
      </c>
    </row>
    <row r="102" customFormat="false" ht="15.75" hidden="false" customHeight="true" outlineLevel="0" collapsed="false">
      <c r="A102" s="139" t="str">
        <f aca="false">Seeds!AB102</f>
        <v>M5-G-22b-I-2</v>
      </c>
      <c r="B102" s="139" t="str">
        <f aca="false">Seeds!Z102</f>
        <v>{
 "id": "M5-G-22b-I-2-BR",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C102" s="139" t="str">
        <f aca="false">Seeds!AA102</f>
        <v>{
 "id": "M5-G-22b-I-2",
 "stimulus": "&lt;p&gt;Indique a posição relativa entre a reta e cada circunferência.&lt;/p&gt;&lt;div style=\"display:flex; justify-content:center;\"&gt;&lt;img src='http://drive.google.com/uc?export=view&amp;id={{Q1}}' width=\"350\"&gt;&lt;/div&gt;",
 "template": "&lt;p&gt;É uma reta {{response}} à circunferência verde, pois elas possuem {{response}} pontos em comum.&lt;/p&gt;&lt;p&gt;É uma reta {{response}} à circunferência azul, pois elas possuem {{response}} pontos em comum.&lt;/p&gt;&lt;p&gt;É uma reta {{response}} à circunferência vermelha, pois elas possuem {{response}} pontos em comum.&lt;/p&gt;",
 "hint": "&lt;p&gt;Uma reta é secante à uma circunferência se elas possuem dois pontos em comum.&lt;/p&gt;",
 "feedback": "&lt;p&gt;A posição relativa entre uma reta e uma circunferência irá depender da quantidade de pontos em comum entre elas.&lt;/p&gt;",
 "seed": {
 "parameters": [
 {
 "name": "Q1",
 "list": [
 "1UT5Dv3JfB79MbJ9WOcv5G3CzWX1PBZZT",
 "1dtg-I8H5wLvKYf5UbcG1XbXK_u1sFy6Q"
 ]
 }
 ],
 "calculated": [
 {
 "name": "A11",
 "label": "tangente",
 "group": 1
 },
 {
 "name": "A12",
 "label": "secante",
 "group": 1,
 "incorrect": true,
 "feedback": "&lt;p&gt;A reta é &lt;b&gt;tangente&lt;/b&gt; à circunferência, pois elas possuem um ponto em comum.&lt;/p&gt;"
 },
 {
 "name": "A13",
 "label": "externa",
 "group": 1,
 "incorrect": true,
 "feedback": "&lt;p&gt;A reta é &lt;b&gt;tangente&lt;/b&gt; à circunferência, pois elas possuem um ponto em comum.&lt;/p&gt;"
 },
 {
 "name": "A21",
 "label": "0",
 "group": 2,
 "incorrect": true,
 "feedback": "&lt;p&gt;As retas tangentes possuem &lt;b&gt;um&lt;/b&gt; ponto em comum com uma circunferência.&lt;/p&gt;"
 },
 {
 "name": "A22",
 "label": "1",
 "group": 2
 },
 {
 "name": "A23",
 "label": "2",
 "group": 2,
 "incorrect": true,
 "feedback": "&lt;p&gt;As retas tangentes possuem &lt;b&gt;um&lt;/b&gt; ponto em comum com uma circunferência.&lt;/p&gt;"
 },
 {
 "name": "A31",
 "label": "tangente",
 "group": 3,
 "incorrect": true,
 "feedback": "&lt;p&gt;A reta é &lt;b&gt;externa&lt;/b&gt; à circunferência, pois elas não possuem pontos em comum.&lt;/p&gt;"
 },
 {
 "name": "A32",
 "label": "secante",
 "group": 3,
 "incorrect": true,
 "feedback": "&lt;p&gt;A reta é &lt;b&gt;externa&lt;/b&gt; à circunferência, pois elas não possuem pontos em comum.&lt;/p&gt;"
 },
 {
 "name": "A33",
 "label": "externa",
 "group": 3
 },
 {
 "name": "A41",
 "label": "0",
 "group": 4
 },
 {
 "name": "A42",
 "label": "1",
 "group": 4,
 "incorrect": true,
 "feedback": "&lt;p&gt;As retas externas &lt;b&gt;não&lt;/b&gt; possuem pontos em comum com uma circunferência.&lt;/p&gt;"
 },
 {
 "name": "A43",
 "label": "2",
 "group": 4,
 "incorrect": true,
 "feedback": "&lt;p&gt;As retas externas &lt;b&gt;não&lt;/b&gt; possuem pontos em comum com uma circunferência.&lt;/p&gt;"
 },
 {
 "name": "A51",
 "label": "tangente",
 "group": 5,
 "incorrect": true,
 "feedback": "&lt;p&gt;A reta é &lt;b&gt;secante&lt;/b&gt; à circunferência, pois elas possuem dois ponto em comum.&lt;/p&gt;"
 },
 {
 "name": "A52",
 "label": "secante",
 "group": 5
 },
 {
 "name": "A53",
 "label": "externa",
 "group": 5,
 "incorrect": true,
 "feedback": "&lt;p&gt;A reta é &lt;b&gt;secante&lt;/b&gt; à circunferência, pois elas possuem dois ponto em comum.&lt;/p&gt;"
 },
 {
 "name": "A61",
 "label": "0",
 "group": 6,
 "incorrect": true,
 "feedback": "&lt;p&gt;As retas secantes possuem &lt;b&gt;dois&lt;/b&gt; pontos em comum com uma circunferência.&lt;/p&gt;"
 },
 {
 "name": "A62",
 "label": "1",
 "group": 6,
 "incorrect": true,
 "feedback": "&lt;p&gt;As retas secantes possuem &lt;b&gt;dois&lt;/b&gt; pontos em comum com uma circunferência.&lt;/p&gt;"
 },
 {
 "name": "A63",
 "label": "2",
 "group": 6
 }
 ],
 "uniques": true
 },
 "algorithm": {
 "name": "groupResponses",
 "template": "Cloze with drop down"
 }
 }</v>
      </c>
      <c r="D102" s="139" t="n">
        <f aca="false">IF(B102=C102,0,1)</f>
        <v>1</v>
      </c>
    </row>
    <row r="103" customFormat="false" ht="15.75" hidden="false" customHeight="true" outlineLevel="0" collapsed="false">
      <c r="A103" s="139" t="str">
        <f aca="false">Seeds!AB103</f>
        <v>M5-G-22b-E-1</v>
      </c>
      <c r="B103" s="139" t="str">
        <f aca="false">Seeds!Z103</f>
        <v>{
    "id": "M5-G-22b-E-1-BR",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C103" s="139" t="str">
        <f aca="false">Seeds!AA103</f>
        <v>{
    "id": "M5-G-22b-E-1",
    "stimulus": "&lt;p&gt;Complete as informações sobre a posição ocupada pela reta em relação a cada circunferência. Escreva os números em algarismos.&lt;/p&gt;&lt;div style=\"display:flex; justify-content:center;\"&gt;&lt;img src='http://drive.google.com/uc?export=view&amp;id={{Q1}}' width=\"350\"&gt;&lt;/div&gt;",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"17x0XWH9sh_ZjMijOF0eWG4RkUdgOnblt",
                    "1IeNxgYybGQGkAsjl-h_YKn_k-qtdjR8W"
                ]
            }
        ],
        "calculated": [
            {
                "name": "A1",
                "label": "externa",
                "feedback": "&lt;p&gt;A reta é &lt;b&gt;externa&lt;/b&gt; à circunferência, pois elas não possuem pontos em comum.&lt;/p&gt;"
            },
            {
                "name": "A2",
                "label": "{{function}}",
                "function": "0",
                "feedback": "&lt;p&gt;As retas externas &lt;b&gt;não&lt;/b&gt; possuem pontos em comum com uma circunferência.&lt;/p&gt;"
            },
            {
                "name": "A3",
                "label": "secante",
                "feedback": "&lt;p&gt;A reta é &lt;b&gt;secante&lt;/b&gt; à circunferência, pois elas não possuem dois pontos em comum.&lt;/p&gt;"
            },
            {
                "name": "A4",
                "label": "2",
                "feedback": "&lt;p&gt;As retas secantes possuem &lt;b&gt;dois&lt;/b&gt; pontos em comum com uma circunferência.&lt;/p&gt;"
            },
            {
                "name": "A5",
                "label": "tangente",
                "feedback": "&lt;p&gt;A reta é &lt;b&gt;tangente&lt;/b&gt; à circunferência, pois elas possuem um ponto em comum.&lt;/p&gt;"
            },
            {
                "name": "A6",
                "label": "1",
                "feedback": "&lt;p&gt;As retas tangentes possuem &lt;b&gt;um&lt;/b&gt; ponto em comum com uma circunferência.&lt;/p&gt;"
            }
        ],
        "uniques": true
    },
    "algorithm": {
        "name": "calculateOperation",
        "template": "Cloze with text"
    }
}</v>
      </c>
      <c r="D103" s="139" t="n">
        <f aca="false">IF(B103=C103,0,1)</f>
        <v>1</v>
      </c>
    </row>
    <row r="104" customFormat="false" ht="15.75" hidden="false" customHeight="true" outlineLevel="0" collapsed="false">
      <c r="A104" s="139" t="str">
        <f aca="false">Seeds!AB104</f>
        <v>M5-G-22b-E-2</v>
      </c>
      <c r="B104" s="139" t="str">
        <f aca="false">Seeds!Z104</f>
        <v>{
    "id": "M5-G-22b-E-2-BR",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C104" s="139" t="str">
        <f aca="false">Seeds!AA104</f>
        <v>{
    "id": "M5-G-22b-E-2",
    "stimulus": "&lt;p&gt;Complete as informações sobre a posição ocupada pela reta em relação a cada circunferência. Escreva os números em algarismos.&lt;/p&gt;&lt;div style=\"display:flex; justify-content:center;\"&gt;&lt;img src='http://drive.google.com/uc?export=view&amp;id={{Q1}}' width=\"300\"&gt;&lt;/div&gt;",
    "template": "&lt;p&gt;É uma reta {{response}} à circunferência vermelha, pois elas possuem {{response}} pontos em comum.&lt;/p&gt;&lt;p&gt;É uma reta {{response}} à circunferência verde, pois elas possuem {{response}} pontos em comum.&lt;/p&gt;&lt;p&gt;É uma reta {{response}} à circunferência azul, pois elas possuem {{response}} ponto em comum.&lt;/p&gt;",
    "hint": "&lt;p&gt;As posições de uma reta em relação a uma circunferência podem ser: externa, tangente ou secante.&lt;/p&gt;",
    "feedback": "&lt;p&gt;A posição relativa entre uma reta e uma circunferência irá depender da quantidade de pontos em comum entre elas.&lt;/p&gt;",
    "seed": {
        "parameters": [
            {
                "name": "Q1",
                "list": [
                    "1UT5Dv3JfB79MbJ9WOcv5G3CzWX1PBZZT",
                    "1dtg-I8H5wLvKYf5UbcG1XbXK_u1sFy6Q"
                ]
            }
        ],
        "calculated": [
            {
                "name": "A1",
                "label": "externa",
                "feedback": "&lt;p&gt;A reta é &lt;b&gt;externa&lt;/b&gt; à circunferência, pois elas não tem pontos em comum.&lt;/p&gt;"
            },
            {
                "name": "A2",
                "label": "0",
                "feedback": "&lt;p&gt;As retas externas &lt;b&gt;não&lt;/b&gt; possuem pontos em comum com a circunferência.&lt;/p&gt;"
            },
            {
                "name": "A3",
                "label": "tangente",
                "feedback": "&lt;p&gt;A reta é &lt;b&gt;tangente&lt;/b&gt; à circunferência, pois elas tem um ponto em comum.&lt;/p&gt;"
            },
            {
                "name": "A4",
                "label": "1",
                "feedback": "&lt;p&gt;As retas tangentes possuem &lt;b&gt;um&lt;/b&gt; ponto em comum com a circunferência.&lt;/p&gt;"
            },
            {
                "name": "A5",
                "label": "secante",
                "feedback": "&lt;p&gt;A reta é &lt;b&gt;secante&lt;/b&gt; à circunferência quando tem dois pontos em comum com ela.&lt;/p&gt;"
            },
            {
                "name": "A6",
                "label": "2",
                "feedback": "&lt;p&gt;As retas secantes têm &lt;b&gt;dois&lt;/b&gt; pontos em comum com a circunferência.&lt;/p&gt;"
            }
        ],
        "uniques": true
    },
    "algorithm": {
        "name": "calculateOperation",
        "template": "Cloze with text"
    }
}</v>
      </c>
      <c r="D104" s="139" t="n">
        <f aca="false">IF(B104=C104,0,1)</f>
        <v>1</v>
      </c>
    </row>
    <row r="105" customFormat="false" ht="15.75" hidden="false" customHeight="true" outlineLevel="0" collapsed="false">
      <c r="A105" s="139" t="str">
        <f aca="false">Seeds!AB105</f>
        <v>M5-G-7a-I-1</v>
      </c>
      <c r="B105" s="139" t="str">
        <f aca="false">Seeds!Z105</f>
        <v>{"id":"M5-G-7a-I-1-BR","stimulus":"&lt;p&gt;Indique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C105" s="139" t="str">
        <f aca="false">Seeds!AA105</f>
        <v>{"id":"M5-G-7a-I-1","stimulus":"&lt;p&gt;Indique se as seguintes afirmações são verdadeiras ou falsas.&lt;/p&gt;","hint":"&lt;p&gt;Os elementos básicos de um ângulo são: lados, amplitude e vértice.&lt;/p&gt;","feedback":"&lt;p&gt;A amplitude, os lados e o vértice são os três elementos básicos de um ângulo.&lt;/p&gt;","seed":{"parameters":[],"calculated":[{"name":"A1","label":"Os três elementos de um ângulo são os lados, a amplitude e o vértice.","feedback":"&lt;p&gt;É verdade porque um ângulo é composto por esses elementos básicos.&lt;/p&gt;"},{"name":"A2","label":"Em qualquer ângulo, o vértice é o ponto comum dos dois lados.","feedback":"&lt;p&gt;É verdade porque o vértice é o ponto onde os lados se encontram.&lt;/p&gt;"},{"name":"A3","label":"A amplitude de um ângulo é a abertura entre dois lados que se cruzam em um ponto.","feedback":"&lt;p&gt;É verdade porque a amplitude é a separação angular entre dois lados.&lt;/p&gt;"},{"name":"A4","label":"Os lados de um ângulo são semirretas com uma origem comum.","feedback":"&lt;p&gt;É verdade porque um ângulo é limitado por duas semirretas que se encontram em um ponto.&lt;/p&gt;"},{"name":"A5","label":"Os lados de um ângulo são segmentos.","incorrect":true,"feedback":"&lt;p&gt;É falsa porque os lados de um ângulo são duas semirretas que partem da mesma origem.&lt;/p&gt;"},{"name":"A6","label":"O vértice de um ângulo é o ponto médio de um de seus lados.","incorrect":true,"feedback":"&lt;p&gt;É falsa porque o vértice é o ponto onde os dois lados de um ângulo se encontram.&lt;/p&gt;"}],"uniques":true},"algorithm":{"name":"trueFalse","template":"Choice matrix – inline","params":{"countCorrect":2,"countIncorrect":1,"showCheckIcon":false,"options":["Verdadeiro","Falso"]}}}</v>
      </c>
      <c r="D105" s="139" t="n">
        <f aca="false">IF(B105=C105,0,1)</f>
        <v>1</v>
      </c>
    </row>
    <row r="106" customFormat="false" ht="15.75" hidden="false" customHeight="true" outlineLevel="0" collapsed="false">
      <c r="A106" s="139" t="str">
        <f aca="false">Seeds!AB106</f>
        <v>M5-G-7a-E-1</v>
      </c>
      <c r="B106" s="139" t="str">
        <f aca="false">Seeds!Z106</f>
        <v>{
    "id": "M5-G-7a-E-1-BR",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C106" s="139" t="str">
        <f aca="false">Seeds!AA106</f>
        <v>{
    "id": "M5-G-7a-E-1",
    "stimulus": "&lt;p&gt;Selecione a opção correta.&lt;/p&gt;&lt;div style=\"display:flex; justify-content:center;\"&gt;&lt;div class=\"lemo-fixed-to-responsive\" style=\"max-width: 300px;max-height: 235px;position: relative;width: 100%;display: inline-block;\"&gt;&lt;img src=\"https://blueberry-assets.oneclick.es/M5_G_7a_1.svg\" alt=\"\" tabindex=\"0\"&gt;&lt;/img&gt;&lt;div class=\"lemo-graphie-container\" style=\"position: absolute;top: 0;left: 0;width: 100%;height: 100%;\"&gt;&lt;div class=\"lemo-graphie\" style=\"position: relative; width: 100%; height: 100%;\"&gt;&lt;span class=\"lemo-graphie-label\" style=\"position: absolute; left: 27%; top: 80%;\"&gt;C&lt;/span&gt;&lt;span class=\"lemo-graphie-label\" style=\"position: absolute; left: 37.1740%; top: 54.8259%;\"&gt;&lt;span class=\"fr-math-v2 fr-draggable\" contenteditable=\"false\" data-original-math=\"\\(\\hat{\\text{A}}\\)\" draggable=\"true\"&gt;\\(\\hat{\\text{A}}\\)&lt;/span&gt;&lt;/span&gt;&lt;span class=\"lemo-graphie-label\" style=\"position: absolute; left: 58%; top: 80%;\"&gt;&lt;i&gt;b&lt;/i&gt;&lt;/span&gt;&lt;span class=\"lemo-graphie-label\" style=\"position: absolute; left: 15%; top: 45%;\"&gt;&lt;i&gt;a&lt;/i&gt;&lt;/span&gt;&lt;/div&gt;&lt;/div&gt;&lt;/div&gt;&lt;/div&gt;",
    "hint": "&lt;p&gt;Os elementos básicos de um ângulo são: lados, amplitude e vértice.&lt;/p&gt;",
    "feedback": "&lt;p&gt;A amplitude (&lt;span class=\"fr-math-v2 fr-draggable\" contenteditable=\"false\" data-original-math=\"\\(\\hat{\\text{A}}\\)\" draggable=\"true\"&gt;\\(\\hat{\\text{A}}\\)&lt;/span&gt;), os lados (&lt;i&gt;a&lt;/i&gt; y &lt;i&gt;b&lt;/i&gt;) e o vértice (C) são os três elementos básicos de um ângulo.&lt;/p&gt;",
    "seed": {
        "parameters": [],
        "calculated": [
            {
                "name": "A1",
                "label": "&lt;span class=\"fr-math-v2 fr-draggable\" contenteditable=\"false\" data-original-math=\"\\(\\hat{\\text{A}}\\)\" draggable=\"true\"&gt;\\(\\hat{\\text{A}}\\)&lt;/span&gt; é a amplitude."
            },
            {
                "name": "A2",
                "label": "C é o vértice."
            },
            {
                "name": "A3",
                "label": "&lt;i&gt;a&lt;/i&gt; e &lt;i&gt;b&lt;/i&gt; são os lados."
            },
            {
                "name": "A4",
                "label": "&lt;span class=\"fr-math-v2 fr-draggable\" contenteditable=\"false\" data-original-math=\"\\(\\hat{\\text{A}}\\)\" draggable=\"true\"&gt;\\(\\hat{\\text{A}}\\)&lt;/span&gt; é um lado.",
                "incorrect": true,
                "feedback": "&lt;p&gt;&lt;span class=\"fr-math-v2 fr-draggable\" contenteditable=\"false\" data-original-math=\"\\(\\hat{\\text{A}}\\)\" draggable=\"true\"&gt;\\(\\hat{\\text{A}}\\)&lt;/span&gt; é a abertura do ângulo.&lt;/p&gt;"
            },
            {
                "name": "A5",
                "label": "&lt;span class=\"fr-math-v2 fr-draggable\" contenteditable=\"false\" data-original-math=\"\\(\\hat{\\text{A}}\\)\" draggable=\"true\"&gt;\\(\\hat{\\text{A}}\\)&lt;/span&gt; é o vértice.",
                "incorrect": true,
                "feedback": "&lt;p&gt;&lt;span class=\"fr-math-v2 fr-draggable\" contenteditable=\"false\" data-original-math=\"\\(\\hat{\\text{A}}\\)\" draggable=\"true\"&gt;\\(\\hat{\\text{A}}\\)&lt;/span&gt; é a abertura do ângulo.&lt;/p&gt;"
            },
            {
                "name": "A6",
                "label": "&lt;i&gt;a&lt;/i&gt; é a amplitude.",
                "incorrect": true,
                "feedback": "&lt;p&gt;&lt;i&gt;a&lt;/i&gt; é um dos lados do ângulo.&lt;/p&gt;"
            }
        ],
        "uniques": true
    },
    "algorithm": {
        "name": "trueFalse",
        "template": "Multiple choice – standard",
        "params": {
            "countCorrect": 1,
            "countIncorrect": 2,
            "showCheckIcon": true
        }
    }
}</v>
      </c>
      <c r="D106" s="139" t="n">
        <f aca="false">IF(B106=C106,0,1)</f>
        <v>1</v>
      </c>
    </row>
    <row r="107" customFormat="false" ht="15.75" hidden="false" customHeight="true" outlineLevel="0" collapsed="false">
      <c r="A107" s="139" t="str">
        <f aca="false">Seeds!AB107</f>
        <v>M5-G-7a-E-2</v>
      </c>
      <c r="B107" s="139" t="str">
        <f aca="false">Seeds!Z107</f>
        <v>{"id":"M5-G-7a-E-2-BR","stimulus":"&lt;p&gt;Selecione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C107" s="139" t="str">
        <f aca="false">Seeds!AA107</f>
        <v>{"id":"M5-G-7a-E-2","stimulus":"&lt;p&gt;Selecione a opção correta.&lt;/p&gt;&lt;div style=\"display:flex; justify-content:center;\"&gt;&lt;div class=\"lemo-fixed-to-responsive\" style=\"max-width: 300px;max-height: 289px;position: relative;width: 100%;display: inline-block;\"&gt;&lt;img src=\"https://blueberry-assets.oneclick.es/M5_G_7a_2.svg\" alt=\"\" tabindex=\"0\"&gt;&lt;/img&gt;&lt;div class=\"lemo-graphie-container\" style=\"position: absolute;top: 0;left: 0;width: 100%;height: 100%;\"&gt;&lt;div class=\"lemo-graphie\" style=\"position: relative; width: 100%; height: 100%;\"&gt;&lt;span class=\"lemo-graphie-label\" style=\"position: absolute; left: 15%; top: 78%;\"&gt;C&lt;/span&gt;&lt;span class=\"lemo-graphie-label\" style=\"position: absolute; left: 32.9522%; top: 62.0060%;\"&gt;&lt;span class=\"fr-math-v2 fr-draggable\" contenteditable=\"false\" data-original-math=\"\\(\\hat{\\text{A}}\\)\" draggable=\"true\"&gt;\\(\\hat{\\text{A}}\\)&lt;/span&gt;&lt;/span&gt;&lt;span class=\"lemo-graphie-label\" style=\"position: absolute; left: 45%; top: 78%;\"&gt;&lt;i&gt;b&lt;/i&gt;&lt;/span&gt;&lt;span class=\"lemo-graphie-label\" style=\"position: absolute; left: 27%; top: 40%;\"&gt;&lt;i&gt;a&lt;/i&gt;&lt;/span&gt;&lt;/div&gt;&lt;/div&gt;&lt;/div&gt;&lt;/div&gt;","hint":"&lt;p&gt;Os elementos básicos de um ângulo são: lados, amplitude e vértice.&lt;/p&gt;","feedback":"&lt;p&gt;A amplitude (&lt;span class=\"fr-math-v2 fr-draggable\" contenteditable=\"false\" data-original-math=\"\\(\\hat{\\text{A}}\\)\" draggable=\"true\"&gt;\\(\\hat{\\text{A}}\\)&lt;/span&gt;), os lados (&lt;i&gt;a&lt;/i&gt; y &lt;i&gt;b&lt;/i&gt;) e o vértice (C) são os três elementos básicos de um ângulo.&lt;/p&gt;","seed":{"parameters":[],"calculated":[{"name":"A1","label":"&lt;span class=\"fr-math-v2 fr-draggable\" contenteditable=\"false\" data-original-math=\"\\(\\hat{\\text{A}}\\)\" draggable=\"true\"&gt;\\(\\hat{\\text{A}}\\)&lt;/span&gt; é a amplitude."},{"name":"A2","label":"C é o vértice."},{"name":"A3","label":"&lt;i&gt;a&lt;/i&gt; e &lt;i&gt;b&lt;/i&gt; são os lados."},{"name":"A4","label":"&lt;span class=\"fr-math-v2 fr-draggable\" contenteditable=\"false\" data-original-math=\"\\(\\hat{\\text{A}}\\)\" draggable=\"true\"&gt;\\(\\hat{\\text{A}}\\)&lt;/span&gt; é um lado.","incorrect":true,"feedback":"&lt;p&gt;&lt;span class=\"fr-math-v2 fr-draggable\" contenteditable=\"false\" data-original-math=\"\\(\\hat{\\text{A}}\\)\" draggable=\"true\"&gt;\\(\\hat{\\text{A}}\\)&lt;/span&gt; é a amplitude do ângulo.&lt;/p&gt;"},{"name":"A5","label":"&lt;span class=\"fr-math-v2 fr-draggable\" contenteditable=\"false\" data-original-math=\"\\(\\hat{\\text{A}}\\)\" draggable=\"true\"&gt;\\(\\hat{\\text{A}}\\)&lt;/span&gt; é o vértice.","incorrect":true,"feedback":"&lt;p&gt;&lt;span class=\"fr-math-v2 fr-draggable\" contenteditable=\"false\" data-original-math=\"\\(\\hat{\\text{A}}\\)\" draggable=\"true\"&gt;\\(\\hat{\\text{A}}\\)&lt;/span&gt; é a amplitude do ângulo.&lt;/p&gt;"},{"name":"A6","label":"&lt;i&gt;a&lt;/i&gt; é a amplitude.","incorrect":true,"feedback":"&lt;p&gt;&lt;i&gt;a&lt;/i&gt; é um dos lados do ângulo.&lt;/p&gt;"}],"uniques":true},"algorithm":{"name":"trueFalse","template":"Multiple choice – standard","params":{"countCorrect":1,"countIncorrect":2,"showCheckIcon":true}}}</v>
      </c>
      <c r="D107" s="139" t="n">
        <f aca="false">IF(B107=C107,0,1)</f>
        <v>1</v>
      </c>
    </row>
    <row r="108" customFormat="false" ht="15.75" hidden="false" customHeight="true" outlineLevel="0" collapsed="false">
      <c r="A108" s="139" t="str">
        <f aca="false">Seeds!AB108</f>
        <v>M5-G-23a-I-1</v>
      </c>
      <c r="B108" s="139" t="str">
        <f aca="false">Seeds!Z108</f>
        <v>{
 "id": "M5-G-23a-I-1-BR",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C108" s="139" t="str">
        <f aca="false">Seeds!AA108</f>
        <v>{
 "id": "M5-G-23a-I-1",
 "stimulus": "&lt;p&gt;Selecione as afirmações corretas.&lt;/p&gt;",
 "hint": "&lt;p&gt;Os ângulos adjacentes, bem como os ângulos consecutivos, têm um lado comum.&lt;/p&gt;",
 "feedback": "&lt;p&gt;Dois ângulos que possuem o mesmo vértice podem ser classificados como &lt;b&gt;consecutivos&lt;/b&gt; (têm um lado em comum), &lt;b&gt;adjacentes&lt;/b&gt; (tem um lado comum e seus ângulos somam 180°) e &lt;b&gt;opostos pelo vértice&lt;/b&gt; (são formados por duas retas que se cruzam).&lt;/p&gt;",
 "seed": {
 "parameters": [],
 "calculated": [
 {
 "name": "A1",
 "label": "Dois ângulos adjacentes são consecutivos.",
 "function": ""
 },
 {
 "name": "A2",
 "label": "Dois ângulos adjacentes somam 180°.",
 "function": ""
 },
 {
 "name": "A3",
 "label": "Ângulos consecutivos têm um vértice e um lado em comum.",
 "function": ""
 },
 {
 "name": "A4",
 "label": "Ângulos opostos pelo vértice são formados por duas retas que se cruzam.",
 "function": ""
 },
 {
 "name": "A5",
 "label": "Ângulos consecutivos não compartilham lados.",
 "function": "",
 "incorrect": true,
 "feedback": "&lt;p&gt;Ângulos consecutivos compartilham um lado.&lt;/p&gt;"
 },
 {
 "name": "A6",
 "label": "Ângulos adjacentes têm um lado comum e somam 90°.",
 "function": "",
 "incorrect": true,
 "feedback": "&lt;p&gt;Ângulos adjacentes somam 180°.&lt;/p&gt;"
 },
 {
 "name": "A7",
 "label": "Ângulos opostos pelo vértice são formados quando duas retas paralelas se cruzam.",
 "function": "",
 "incorrect": true,
 "feedback": "&lt;p&gt;Ângulos opostos pelo vértice são formados quando duas retas se cruzam. Retas paralelas não se cruzam.&lt;/p&gt;"
 }
 ],
 "uniques": true
 },
 "algorithm": {
 "name": "trueFalse",
 "template": "Multiple choice – multiple response",
 "params": {
 "countCorrect": 2,
 "countIncorrect": 1,
 "showCheckIcon": true
 }
 }
 }</v>
      </c>
      <c r="D108" s="139" t="n">
        <f aca="false">IF(B108=C108,0,1)</f>
        <v>1</v>
      </c>
    </row>
    <row r="109" customFormat="false" ht="15.75" hidden="false" customHeight="true" outlineLevel="0" collapsed="false">
      <c r="A109" s="139" t="str">
        <f aca="false">Seeds!AB109</f>
        <v>M5-G-23a-E-1</v>
      </c>
      <c r="B109" s="139" t="str">
        <f aca="false">Seeds!Z109</f>
        <v>{
 "id": "M5-G-23a-E-1-BR",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C109" s="139" t="str">
        <f aca="false">Seeds!AA109</f>
        <v>{
 "id": "M5-G-23a-E-1",
 "stimulus": "&lt;p&gt;Arraste os nomes dos seguintes tipos de ângulos.&lt;/p&gt;",
 "template": "&lt;table style=\"width: 100%;border:none;\"&gt;&lt;tbody&gt;&lt;tr&gt;&lt;td style=\"width: 25%; text-align: center;border:none;\"&gt;&lt;div style=\"display:flex; justify-content:center;\"&gt;&lt;img src='http://drive.google.com/uc?export=view&amp;id=1pnztg0tMf42Ep857auF4SJFLK18Cjw8u'&gt;&lt;/div&gt;&lt;/td&gt;&lt;td style=\"width: 25%; text-align: center;border:none;\"&gt;&lt;div style=\"display:flex; justify-content:center;\"&gt;&lt;img src='http://drive.google.com/uc?export=view&amp;id=1NJrSyKk2MgCTvwOlmNinfM6-hNCCbLu2'&gt;&lt;/div&gt;&lt;/td&gt;&lt;td style=\"width: 25%; text-align: center;border:none;\"&gt;&lt;div style=\"display:flex; justify-content:center;\"&gt;&lt;img src='http://drive.google.com/uc?export=view&amp;id=1ABVkk8ryXLB4OvpXUCCn_Z6OwQ9ha5yh'&gt;&lt;/div&gt;&lt;/td&gt;&lt;/tr&gt;&lt;tr&gt;&lt;td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em comum e seus ângulos somam 180°) e &lt;b&gt;opostos pelo vértice&lt;/b&gt; (são formados por duas retas que se cruzam).&lt;/p&gt;",
 "seed": {
 "parameters": [],
 "calculated": [
 {
 "name": "A1",
 "label": "Ângulos consecutivos ",
 "feedback": "&lt;p&gt;Eles são consecutivos porque têm um lado em comum.&lt;/p&gt;"
 },
 {
 "name": "A2",
 "label": "Ângulos adjacentes",
 "feedback": "&lt;p&gt;Eles são adjacentes porque são consecutivos e somam 180°.&lt;/p&gt;"
 },
 {
 "name": "A3",
 "label": "Ângulos opostos pelo vértice",
 "feedback": "&lt;p&gt;Eles são opostos pelo vértice porque são formados por duas retas que se cruzam.&lt;/p&gt;"
 }
 ],
 "uniques": true
 },
 "algorithm": {
 "name": "calculateOperation",
 "template": "Cloze with drag &amp; drop"
 }
 }</v>
      </c>
      <c r="D109" s="139" t="n">
        <f aca="false">IF(B109=C109,0,1)</f>
        <v>1</v>
      </c>
    </row>
    <row r="110" customFormat="false" ht="15.75" hidden="false" customHeight="true" outlineLevel="0" collapsed="false">
      <c r="A110" s="139" t="str">
        <f aca="false">Seeds!AB110</f>
        <v>M5-G-23a-E-2</v>
      </c>
      <c r="B110" s="139" t="str">
        <f aca="false">Seeds!Z110</f>
        <v>{
 "id": "M5-G-23a-E-2-BR",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C110" s="139" t="str">
        <f aca="false">Seeds!AA110</f>
        <v>{
 "id": "M5-G-23a-E-2",
 "stimulus": "&lt;p&gt;Arraste os nomes dos seguintes tipos de ângulos.&lt;/p&gt;",
 "template": "&lt;table style=\"width: 100%;border:none;\"&gt;&lt;tbody&gt;&lt;tr&gt;&lt;td style=\"width: 25%; text-align: center;border:none;\"&gt;&lt;div style=\"display:flex; justify-content:center;\"&gt;&lt;img src='http://drive.google.com/uc?export=view&amp;id=1SUAu9VzgdAs4TyQ_ycXZDoF3WYGflfG5'&gt;&lt;/div&gt;&lt;/td&gt;&lt;td style=\"width: 25%; text-align: center;border:none;\"&gt;&lt;div style=\"display:flex; justify-content:center;\"&gt;&lt;img src='http://drive.google.com/uc?export=view&amp;id=19UUAta-9XxKQmAgqQ5a9sisnmQjIjRcz'&gt;&lt;/div&gt;&lt;/td&gt;&lt;td style=\"width: 25%; text-align: center;border:none;\"&gt;&lt;div style=\"display:flex; justify-content:center;\"&gt;&lt;img src='http://drive.google.com/uc?export=view&amp;id=1tDJdcVdScPjCrDP2iAj1bfcWXW7qWF_0'&gt;&lt;/div&gt;&lt;/td&gt;&lt;/tr&gt;&lt;tr&gt;&lt;td style=\"width: 25%; text-align: center;border:none;\"&gt;{{response}}&lt;/td&gt;&lt;td style=\"width: 25%; text-align: center;border:none;\"&gt;{{response}}&lt;/td&gt;&lt;td style=\"width: 25%; text-align: center;border:none;\"&gt;{{response}}&lt;/td&gt;&lt;/tr&gt;&lt;/tbody&gt;&lt;/table&gt;",
 "hint": "&lt;p&gt;Os ângulos adjacentes, bem como os ângulos consecutivos, têm um lado comum.&lt;/p&gt;",
 "feedback": "&lt;p&gt;Dois ângulos que possuem o mesmo vértice podem ser classificados como &lt;b&gt;consecutivos&lt;/b&gt; (têm um lado comum), &lt;b&gt;adjacentes&lt;/b&gt; (tem um lado comum e seus ângulos são de 180°) e &lt;b&gt;opostos pelo vértice&lt;/b&gt; (são formados por duas retas que se cruzam).&lt;/p&gt;",
 "seed": {
 "parameters": [],
 "calculated": [
 {
 "name": "A1",
 "label": "Ângulos opostos pelo vértice",
 "feedback": "&lt;p&gt;Eles são opostos pelo vértice porque são formados por duas retas que se cruzam.&lt;/p&gt;"
 },
 {
 "name": "A2",
 "label": "Ângulos consecutivos",
 "feedback": "&lt;p&gt;Eles são consecutivos porque têm um lado em comum.&lt;/p&gt;"
 },
 {
 "name": "A3",
 "label": "Ângulos adjacentes",
 "feedback": "&lt;p&gt;Eles são adjacentes porque são consecutivos e somam 180°.&lt;/p&gt;"
 }
 ],
 "uniques": true
 },
 "algorithm": {
 "name": "calculateOperation",
 "template": "Cloze with drag &amp; drop"
 }
 }</v>
      </c>
      <c r="D110" s="139" t="n">
        <f aca="false">IF(B110=C110,0,1)</f>
        <v>1</v>
      </c>
    </row>
    <row r="111" customFormat="false" ht="15.75" hidden="false" customHeight="true" outlineLevel="0" collapsed="false">
      <c r="A111" s="139" t="str">
        <f aca="false">Seeds!AB111</f>
        <v>M5-G-23b-I-1</v>
      </c>
      <c r="B111" s="139" t="str">
        <f aca="false">Seeds!Z111</f>
        <v>{
    "id": "M5-G-23b-I-1-BR",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C111" s="139" t="str">
        <f aca="false">Seeds!AA111</f>
        <v>{
    "id": "M5-G-23b-I-1",
    "stimulus": "&lt;p&gt;Qual dessas imagens corresponde a um par de ângulos complementares?&lt;/p&gt;",
    "hint": "&lt;p&gt;Ângulos complementares somam 90°.&lt;/p&gt;",
    "feedback": "&lt;p&gt;Dois ângulos são complementares quando a soma entre eles é igual a 90°.&lt;/p&gt;",
    "seed": {
        "parameters": [],
        "calculated": [
            {
                "name": "A1",
                "label": "&lt;div style=\"display:flex; justify-content:center;\"&gt;&lt;img src='http://drive.google.com/uc?export=view&amp;id=1kJjZEHGpspGccgO9iN8yzxWHpA2hAfjZ' height=\"200\"&gt;"
            },
            {
                "name": "A2",
                "label": "&lt;div style=\"display:flex; justify-content:center;\"&gt;&lt;img src='http://drive.google.com/uc?export=view&amp;id=1hCF7ulg6T3LIJOrTN20IDt7_8MRpEbTe' height=\"200\"&gt;",
                "incorrect": true,
                "feedback": "&lt;p&gt;Estos ángulos suman 180°.&lt;/p&gt;"
            },
            {
                "name": "A3",
                "label": "&lt;div style=\"display:flex; justify-content:center;\"&gt;&lt;img src='http://drive.google.com/uc?export=view&amp;id=1xjHFg9WxCVKrh53wG-gvVuJSmE7i8vvN' height=\"200\"&gt;",
                "incorrect": true,
                "feedback": "&lt;p&gt;Estos ángulos suman 120°.&lt;/p&gt;"
            },
            {
                "name": "A4",
                "label": "&lt;div style=\"display:flex; justify-content:center;\"&gt;&lt;img src='http://drive.google.com/uc?export=view&amp;id=16iISbPYZBOSXCM9u0BVQsSq6lXcI3ZJj' height=\"200\"&gt;",
                "incorrect": true,
                "feedback": "&lt;p&gt;Estos ángulos suman 120°.&lt;/p&gt;"
            }
        ],
        "uniques": true
    },
    "algorithm": {
        "name": "trueFalse",
        "template": "Multiple choice – standard",
        "params": {
            "countCorrect": 1,
            "countIncorrect": 2,
            "showCheckIcon": false,
            "columns": 3
        }
    }
}</v>
      </c>
      <c r="D111" s="139" t="n">
        <f aca="false">IF(B111=C111,0,1)</f>
        <v>1</v>
      </c>
    </row>
    <row r="112" customFormat="false" ht="15.75" hidden="false" customHeight="true" outlineLevel="0" collapsed="false">
      <c r="A112" s="139" t="str">
        <f aca="false">Seeds!AB112</f>
        <v>M5-G-23b-I-2</v>
      </c>
      <c r="B112" s="139" t="str">
        <f aca="false">Seeds!Z112</f>
        <v>{
 "id": "M5-G-23b-I-2-BR",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C112" s="139" t="str">
        <f aca="false">Seeds!AA112</f>
        <v>{
 "id": "M5-G-23b-I-2",
 "stimulus": "&lt;p&gt;Qual dessas imagens corresponde a um par de ângulos suplementares?&lt;/p&gt;",
 "hint": "&lt;p&gt;Os ângulos suplementares somam 180°.&lt;/p&gt;",
 "feedback": "&lt;p&gt;Dois ângulos são suplementares quando somam 180°.&lt;/p&gt;",
 "seed": {
 "parameters": [],
 "calculated": [
 {
 "name": "A1",
 "label": "&lt;div style=\"display:flex; justify-content:center;\"&gt;&lt;img src='http://drive.google.com/uc?export=view&amp;id=1kJjZEHGpspGccgO9iN8yzxWHpA2hAfjZ' height=\"200\"&gt;",
 "incorrect": true,
 "feedback": "&lt;p&gt;Estes ângulos somam 90°.&lt;/p&gt;"
 },
 {
 "name": "A2",
 "label": "&lt;div style=\"display:flex; justify-content:center;\"&gt;&lt;img src='http://drive.google.com/uc?export=view&amp;id=1hCF7ulg6T3LIJOrTN20IDt7_8MRpEbTe' height=\"200\"&gt;"
 },
 {
 "name": "A3",
 "label": "&lt;div style=\"display:flex; justify-content:center;\"&gt;&lt;img src='http://drive.google.com/uc?export=view&amp;id=1xjHFg9WxCVKrh53wG-gvVuJSmE7i8vvN' height=\"200\"&gt;",
 "incorrect": true,
 "feedback": "&lt;p&gt;Estes ângulos somam 120°.&lt;/p&gt;"
 },
 {
 "name": "A4",
 "label": "&lt;div style=\"display:flex; justify-content:center;\"&gt;&lt;img src='http://drive.google.com/uc?export=view&amp;id=16iISbPYZBOSXCM9u0BVQsSq6lXcI3ZJj' height=\"200\"&gt;",
 "incorrect": true,
 "feedback": "&lt;p&gt;Estes ângulos somam 120°.&lt;/p&gt;"
 }
 ],
 "uniques": true
 },
 "algorithm": {
 "name": "trueFalse",
 "template": "Multiple choice – standard",
 "params": {
 "countCorrect": 1,
 "countIncorrect": 2,
 "showCheckIcon": false,
 "columns": 3
 }
 }
 }</v>
      </c>
      <c r="D112" s="139" t="n">
        <f aca="false">IF(B112=C112,0,1)</f>
        <v>1</v>
      </c>
    </row>
    <row r="113" customFormat="false" ht="15.75" hidden="false" customHeight="true" outlineLevel="0" collapsed="false">
      <c r="A113" s="139" t="str">
        <f aca="false">Seeds!AB113</f>
        <v>M5-G-23b-E-1</v>
      </c>
      <c r="B113" s="139" t="str">
        <f aca="false">Seeds!Z113</f>
        <v>{
 "id": "M5-G-23b-E-1-BR",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C113" s="139" t="str">
        <f aca="false">Seeds!AA113</f>
        <v>{
 "id": "M5-G-23b-E-1",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src='http://drive.google.com/uc?export=view&amp;id=1kJjZEHGpspGccgO9iN8yzxWHpA2hAfjZ'&gt;&lt;/div&gt;&lt;/td&gt;&lt;/tr&gt;&lt;tr&gt;&lt;td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"Complementares"
 }
 ],
 "uniques": true
 },
 "algorithm": {
 "name": "calculateOperation",
 "template": "Cloze with text"
 }
 }</v>
      </c>
      <c r="D113" s="139" t="n">
        <f aca="false">IF(B113=C113,0,1)</f>
        <v>1</v>
      </c>
    </row>
    <row r="114" customFormat="false" ht="15.75" hidden="false" customHeight="true" outlineLevel="0" collapsed="false">
      <c r="A114" s="139" t="str">
        <f aca="false">Seeds!AB114</f>
        <v>M5-G-23b-E-2</v>
      </c>
      <c r="B114" s="139" t="str">
        <f aca="false">Seeds!Z114</f>
        <v>{
 "id": "M5-G-23b-E-2-BR",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C114" s="139" t="str">
        <f aca="false">Seeds!AA114</f>
        <v>{
 "id": "M5-G-23b-E-2",
 "stimulus": "&lt;p&gt;Observe os seguintes pares de ângulos e escreva se eles são complementares ou suplementares.&lt;/p&gt;",
 "template": "&lt;table style=\"width: 100%;border:none;\"&gt;&lt;tbody&gt;&lt;tr&gt;&lt;td style=\"width: 25%; text-align: center;border:none;\"&gt;&lt;div style=\"display:flex; justify-content:center;\"&gt;&lt;img src='http://drive.google.com/uc?export=view&amp;id=1CjRY1Y8It24G8lOr1MPJOIVumbWKupy9'&gt;&lt;/div&gt;&lt;/td&gt;&lt;td style=\"width: 25%; text-align: center;border:none;\"&gt;&lt;div style=\"display:flex; justify-content:center;\"&gt;&lt;img src='http://drive.google.com/uc?export=view&amp;id=1Oew7la8OiSAmSREOo3qgOQdJ56Ku26ax'&gt;&lt;/div&gt;&lt;/td&gt;&lt;td style=\"width: 25%; text-align: center;border:none;\"&gt;&lt;div style=\"display:flex; justify-content:center;\"&gt;&lt;img src='http://drive.google.com/uc?export=view&amp;id=1hCF7ulg6T3LIJOrTN20IDt7_8MRpEbTe'&gt;&lt;/div&gt;&lt;/td&gt;&lt;/tr&gt;&lt;tr&gt;&lt;td style=\"width: 25%; text-align: center;border:none;\"&gt;{{response}}&lt;/td&gt;&lt;td style=\"width: 25%; text-align: center;border:none;\"&gt;{{response}}&lt;/td&gt;&lt;td style=\"width: 25%; text-align: center;border:none;\"&gt;{{response}}&lt;/td&gt;&lt;/tr&gt;&lt;/tbody&gt;&lt;/table&gt;",
 "hint": "&lt;p&gt;Dois ângulos complementares somam 90° e dois ângulos suplementares somam 180°.&lt;/p&gt;",
 "feedback": "&lt;p&gt;Dois ângulos são &lt;b&gt;complementares&lt;/b&gt; quando somam 90° e &lt;b&gt;suplementares&lt;/b&gt; quando somam 180°.&lt;/p&gt;",
 "seed": {
 "parameters": [],
 "calculated": [
 {
 "name": "A1",
 "label": "Complementares"
 },
 {
 "name": "A2",
 "label": "Suplementares"
 },
 {
 "name": "A3",
 "label": "Suplementares"
 }
 ],
 "uniques": true
 },
 "algorithm": {
 "name": "calculateOperation",
 "template": "Cloze with text"
 }
 }</v>
      </c>
      <c r="D114" s="139" t="n">
        <f aca="false">IF(B114=C114,0,1)</f>
        <v>1</v>
      </c>
    </row>
    <row r="115" customFormat="false" ht="15.75" hidden="false" customHeight="true" outlineLevel="0" collapsed="false">
      <c r="A115" s="139" t="str">
        <f aca="false">Seeds!AB115</f>
        <v>M5-G-23c-I-1</v>
      </c>
      <c r="B115" s="139" t="str">
        <f aca="false">Seeds!Z115</f>
        <v>{
 "id": "M5-G-23c-I-1-BR",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C115" s="139" t="str">
        <f aca="false">Seeds!AA115</f>
        <v>{
 "id": "M5-G-23c-I-1",
 "stimulus": "&lt;p&gt;Se um ângulo mede {{Q1}}°, qual é a medida de seu ângulo complementar?&lt;/p&gt;",
 "hint": "&lt;p&gt;Dois ângulos são complementares quando somam 90°.&lt;/p&gt;",
 "feedback": "&lt;p&gt;Dois ângulos são complementares se somarem 90°. Neste caso,{{Q1}}° + {{A2.label}} = 90°.&lt;/p&gt;",
 "seed": {
 "parameters": [
 {
 "name": "Q1",
 "label": null,
 "min": 10,
 "max": 80,
 "step": 1
 },
 {
 "name": "Q2",
 "label": null,
 "min": 10,
 "max": 80,
 "step": 1
 }
 ],
 "calculated": [
 {
 "name": "T1",
 "function": "{{Q1}}+180-{{Q2}}",
 "temp": true
 },
 {
 "name": "T2",
 "function": "{{Q1}}+90-{{Q2}}",
 "temp": true
 },
 {
 "name": "A1",
 "label": "{{function}}°",
 "function": "180-{{Q1}}",
 "incorrect": true,
 "feedback": "&lt;p&gt;A amplitude do ângulo complementar não mede {{function}}° porque {{function}}° + {{Q1}}° = 180°.&lt;/p&gt;"
 },
 {
 "name": "A2",
 "label": "{{function}}°",
 "function": "90-{{Q1}}"
 },
 {
 "name": "A3",
 "label": "{{function}}°",
 "function": "180-{{Q2}}",
 "incorrect": true,
 "feedback": "&lt;p&gt;A amplitude do ângulo complementar não mede {{function}}° porque {{function}}° + {{Q1}}° = {{T1}}°.&lt;/p&gt;"
 },
 {
 "name": "A4",
 "label": "{{function}}°",
 "function": "90-{{Q2}}",
 "incorrect": true,
 "feedback": "&lt;p&gt;A amplitude do ângulo complementar não mede {{function}}° porque {{function}}° + {{Q1}}° = {{T2}}°.&lt;/p&gt;"
 }
 ],
 "uniques": true
 },
 "algorithm": {
 "name": "trueFalse",
 "template": "Multiple choice – standard",
 "params": {
 "countCorrect": 1,
 "countIncorrect": 2,
 "showCheckIcon": false,
            "columns": 3
        }
    }
}</v>
      </c>
      <c r="D115" s="139" t="n">
        <f aca="false">IF(B115=C115,0,1)</f>
        <v>1</v>
      </c>
    </row>
    <row r="116" customFormat="false" ht="15.75" hidden="false" customHeight="true" outlineLevel="0" collapsed="false">
      <c r="A116" s="139" t="str">
        <f aca="false">Seeds!AB116</f>
        <v>M5-G-23c-I-2</v>
      </c>
      <c r="B116" s="139" t="str">
        <f aca="false">Seeds!Z116</f>
        <v>{
 "id": "M5-G-23c-I-2-BR",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C116" s="139" t="str">
        <f aca="false">Seeds!AA116</f>
        <v>{
 "id": "M5-G-23c-I-2",
 "stimulus": "&lt;p&gt;Se um ângulo mede {{Q1}}°, qual é a medida de seu ângulo suplementar?&lt;/p&gt;",
 "hint": "&lt;p&gt;Dois ângulos são suplementares quando somam 180°.&lt;/p&gt;",
 "feedback": "&lt;p&gt;Dois ângulos são suplementares se somarem 180°. Neste caso, {{Q1}}° + {{A3.label}} = 180°.&lt;/p&gt;",
 "seed": {
 "parameters": [
 {
 "name": "Q1",
 "label": null,
 "min": 10,
 "max": 80,
 "step": 1
 },
 {
 "name": "Q2",
 "label": null,
 "min": 10,
 "max": 80,
 "step": 1
 }
 ],
 "calculated": [
 {
 "name": "T1",
 "function": "{{Q1}}*3",
 "temp": true
 },
 {
 "name": "T2",
 "function": "{{Q1}}+90-{{Q2}}",
 "temp": true
 },
 {
 "name": "A1",
 "label": "{{function}}°",
 "function": "{{Q1}} + {{Q1}}",
 "incorrect": true,
 "feedback": "&lt;p&gt;A amplitude do ângulo suplementar não mede {{function}}° porque {{function}}° + {{Q1}}° = {{T1}}°.&lt;/p&gt;"
 },
 {
 "name": "A2",
 "label": "{{function}}°",
 "function": "90-{{Q1}}",
 "incorrect": true,
 "feedback": "&lt;p&gt;A amplitude do ângulo suplementar não mede {{function}}° porque {{function}}° + {{Q1}}° = 90°.&lt;/p&gt;"
 },
 {
 "name": "A3",
 "label": "{{function}}°",
 "function": "180-{{Q1}}"
 },
 {
 "name": "A4",
 "label": "{{function}}°",
 "function": "90-{{Q2}}",
 "incorrect": true,
 "feedback": "&lt;p&gt;A amplitude do ângulo suplementar não mede {{function}}° porque {{function}}° + {{Q1}}° = {{T2}}°.&lt;/p&gt;"
 }
 ],
 "uniques": true
 },
 "algorithm": {
 "name": "trueFalse",
 "template": "Multiple choice – standard",
 "params": {
 "countCorrect": 1,
 "countIncorrect": 2,
 "showCheckIcon": false,
            "columns": 3
        }
    }
}</v>
      </c>
      <c r="D116" s="139" t="n">
        <f aca="false">IF(B116=C116,0,1)</f>
        <v>1</v>
      </c>
    </row>
    <row r="117" customFormat="false" ht="15.75" hidden="false" customHeight="true" outlineLevel="0" collapsed="false">
      <c r="A117" s="139" t="str">
        <f aca="false">Seeds!AB117</f>
        <v>M5-G-23c-E-1</v>
      </c>
      <c r="B117" s="139" t="str">
        <f aca="false">Seeds!Z117</f>
        <v>{
    "id": "M5-G-23c-E-1-BR",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C117" s="139" t="str">
        <f aca="false">Seeds!AA117</f>
        <v>{
    "id": "M5-G-23c-E-1",
    "seed": {
        "parameters": [
            {
                "name": "Q1",
                "label": null,
                "min": 10,
                "max": 170,
                "step": 1
            }
        ],
        "uniques": true
    },
    "scaffolding": [
        {
            "id": "step-0",
            "stimulus": "&lt;p&gt;Quanto deve medir o ângulo &lt;span class=\"fr-math-v2 fr-draggable\" contenteditable=\"false\" data-original-math=\"\\(\\hat{\\text{A}}\\)\" draggable=\"true\"&gt;\\(\\hat{\\text{A}}\\)&lt;/span&gt; para ser suplementar de {{Q1}}°?&lt;/p&gt;",
            "template": "&lt;p&gt;O ângulo &lt;span class=\"fr-math-v2 fr-draggable\" contenteditable=\"false\" data-original-math=\"\\(\\hat{\\text{A}}\\)\" draggable=\"true\"&gt;\\(\\hat{\\text{A}}\\)&lt;/span&gt; deve medir {{response}}°.&lt;/p&gt;",
            "seed": {
                "calculated": [
                    {
                        "name": "A1",
                        "label": "",
                        "function": "180-{{Q1}} "
                    }
                ]
            },
            "algorithm": {
                "name": "calculateOperation",
                "params": {
                    "method": "equivLiteral"
                }
            }
        },
        {
            "id": "step-1",
            "stimulus": "&lt;p&gt;Qual é a medida do ângulo no enunciado?&lt;/p&gt;",
            "template": "&lt;p&gt;O ângulo mede {{response}}°.&lt;/p&gt;",
            "seed": {
                "calculated": [
                    {
                        "name": "2A1",
                        "label": "",
                        "function": "{{Q1}}"
                    }
                ]
            },
            "algorithm": {
                "name": "calculateOperation",
                "params": {
                    "method": "equivLiteral"
                }
            }
        },
        {
            "id": "step-2",
            "stimulus": "&lt;p&gt;O que o enunciado pede para calcular a partir de {{Q1}}°?&lt;/p&gt;",
            "seed": {
                "calculated": [
                    {
                        "name": "2-A1",
                        "label": "&lt;p&gt;A medida do ângulo suplementar &lt;span class=\"fr-math-v2 fr-draggable\" contenteditable=\"false\" data-original-math=\"\\(\\hat{\\text{A}}\\)\" draggable=\"true\"&gt;\\(\\hat{\\text{A}}\\)&lt;/span&gt;.&lt;/p&gt;"
                    },
                    {
                        "name": "2-A2",
                        "label": "&lt;p&gt;A medida do ângulo complementar &lt;span class=\"fr-math-v2 fr-draggable\" contenteditable=\"false\" data-original-math=\"\\(\\hat{\\text{A}}\\)\" draggable=\"true\"&gt;\\(\\hat{\\text{A}}\\)&lt;/span&gt;.&lt;/p&gt;",
                        "incorrect": true
                    },
                    {
                        "name": "2-A3",
                        "label": "&lt;p&gt;A medida do ângulo suplementar &lt;span class=\"fr-math-v2 fr-draggable\" contenteditable=\"false\" data-original-math=\"\\(\\hat{\\text{B}}\\)\" draggable=\"true\"&gt;\\(\\hat{\\text{B}}\\)&lt;/span&gt;.&lt;/p&gt;",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suplementar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180° − {{Q1}}° = {{response}}°&lt;/p&gt;",
            "seed": {
                "calculated": [
                    {
                        "name": "A1",
                        "function": "180-{{Q1}}"
                    }
                ]
            },
            "algorithm": {
                "name": "calculateOperation",
                "params": {
                    "method": "equivLiteral"
                }
            }
        }
    ]
}</v>
      </c>
      <c r="D117" s="139" t="n">
        <f aca="false">IF(B117=C117,0,1)</f>
        <v>1</v>
      </c>
    </row>
    <row r="118" customFormat="false" ht="15.75" hidden="false" customHeight="true" outlineLevel="0" collapsed="false">
      <c r="A118" s="139" t="str">
        <f aca="false">Seeds!AB118</f>
        <v>M5-G-23c-E-2</v>
      </c>
      <c r="B118" s="139" t="str">
        <f aca="false">Seeds!Z118</f>
        <v>{
    "id": "M5-G-23c-E-2-BR",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C118" s="139" t="str">
        <f aca="false">Seeds!AA118</f>
        <v>{
    "id": "M5-G-23c-E-2",
    "seed": {
        "parameters": [
            {
                "name": "Q1",
                "label": null,
                "min": 10,
                "max": 80,
                "step": 1
            }
        ],
        "uniques": true
    },
    "scaffolding": [
        {
            "id": "step-0",
            "stimulus": "&lt;p&gt;Qual medida deve ter o ângulo &lt;span class=\"fr-math-v2 fr-draggable\" contenteditable=\"false\" data-original-math=\"\\(\\hat{\\text{A}}\\)\" draggable=\"true\"&gt;\\(\\hat{\\text{A}}\\)&lt;/span&gt; para ser complementar de {{Q1}}°?&lt;/p&gt;",
            "template": "&lt;p&gt;O ângulo &lt;span class=\"fr-math-v2 fr-draggable\" contenteditable=\"false\" data-original-math=\"\\(\\hat{\\text{A}}\\)\" draggable=\"true\"&gt;\\(\\hat{\\text{A}}\\)&lt;/span&gt; deve medir {{response}}°.&lt;/p&gt;",
            "seed": {
                "calculated": [
                    {
                        "name": "A1",
                        "label": "",
                        "function": "90-{{Q1}} "
                    }
                ]
            },
            "algorithm": {
                "name": "calculateOperation",
                "params": {
                    "method": "equivLiteral"
                }
            }
        },
        {
            "id": "step-1",
            "stimulus": "&lt;p&gt;Qual é a medida do ângulo do enunciado?&lt;/p&gt;",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 &lt;span class=\"fr-math-v2 fr-draggable\" contenteditable=\"false\" data-original-math=\"\\(\\hat{\\text{A}}\\)\" draggable=\"true\"&gt;\\(\\hat{\\text{A}}\\)&lt;/span&gt;.&lt;/p&gt;",
                        "incorrect": true
                    },
                    {
                        "name": "2-A2",
                        "label": "&lt;p&gt;A medida do ângulo complementar &lt;span class=\"fr-math-v2 fr-draggable\" contenteditable=\"false\" data-original-math=\"\\(\\hat{\\text{A}}\\)\" draggable=\"true\"&gt;\\(\\hat{\\text{A}}\\)&lt;/span&gt;.&lt;/p&gt;"
                    },
                    {
                        "name": "2-A3",
                        "label": "&lt;p&gt;A medida do ângulo complementar &lt;span class=\"fr-math-v2 fr-draggable\" contenteditable=\"false\" data-original-math=\"\\(\\hat{\\text{B}}\\)\" draggable=\"true\"&gt;\\(\\hat{\\text{B}}\\)&lt;/span&gt;.&lt;/p&gt;",
                        "incorrect": true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&lt;span class=\"fr-math-v2 fr-draggable\" contenteditable=\"false\" data-original-math=\"\\(\\hat{\\text{A}}\\)\" draggable=\"true\"&gt;\\(\\hat{\\text{A}}\\)&lt;/span&gt;.&lt;/p&gt;",
            "template": "&lt;p style=\"text-align: center\"&gt;Ângulo &lt;span class=\"fr-math-v2 fr-draggable\" contenteditable=\"false\" data-original-math=\"\\(\\hat{\\text{A}}\\)\" draggable=\"true\"&gt;\\(\\hat{\\text{A}}\\)&lt;/span&gt; = 90° − {{Q1}}° = {{response}}°&lt;/p&gt;",
            "seed": {
                "calculated": [
                    {
                        "name": "A1",
                        "function": "90-{{Q1}}"
                    }
                ]
            },
            "algorithm": {
                "name": "calculateOperation",
                "params": {
                    "method": "equivLiteral"
                }
            }
        }
    ]
}</v>
      </c>
      <c r="D118" s="139" t="n">
        <f aca="false">IF(B118=C118,0,1)</f>
        <v>1</v>
      </c>
    </row>
    <row r="119" customFormat="false" ht="15.75" hidden="false" customHeight="true" outlineLevel="0" collapsed="false">
      <c r="A119" s="139" t="str">
        <f aca="false">Seeds!AB119</f>
        <v>M5-G-23c-A-1</v>
      </c>
      <c r="B119" s="139" t="str">
        <f aca="false">Seeds!Z119</f>
        <v>{
    "id": "M5-G-23c-A-1-BR",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19" s="139" t="str">
        <f aca="false">Seeds!AA119</f>
        <v>{
    "id": "M5-G-23c-A-1",
    "seed": {
        "parameters": [
            {
                "name": "Q1",
                "label": null,
                "min": 20,
                "max": 70,
                "step": 1
            }
        ],
        "uniques": true
    },
    "scaffolding": [
        {
            "id": "step-0",
            "stimulus": "&lt;p&gt;Ao cortar uma pizza, a amplitude do ângulo formado por uma das fatias é {{Q1}}°. Qual é a medida do seu ângulo complementar?&lt;/p&gt;",
            "template": "&lt;p&gt;O ângulo complementar mede {{response}}°.&lt;/p&gt;",
            "seed": {
                "calculated": [
                    {
                        "name": "A1",
                        "label": "",
                        "function": "90-{{Q1}} "
                    }
                ]
            },
            "algorithm": {
                "name": "calculateOperation",
                "params": {
                    "method": "equivLiteral"
                }
            }
        },
        {
            "id": "step-1",
            "stimulus": "&lt;p&gt;Qual é a medida do ângulo da fatia de pizza?&lt;/p&gt;",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pode ser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"params": {
                    "showCheckIcon": false,
                    "columns": 4
                }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19" s="139" t="n">
        <f aca="false">IF(B119=C119,0,1)</f>
        <v>1</v>
      </c>
    </row>
    <row r="120" customFormat="false" ht="15.75" hidden="false" customHeight="true" outlineLevel="0" collapsed="false">
      <c r="A120" s="139" t="str">
        <f aca="false">Seeds!AB120</f>
        <v>M5-G-23c-A-2</v>
      </c>
      <c r="B120" s="139" t="str">
        <f aca="false">Seeds!Z120</f>
        <v>{
 "id": "M5-G-23c-A-2-BR",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0" s="139" t="str">
        <f aca="false">Seeds!AA120</f>
        <v>{
 "id": "M5-G-23c-A-2",
 "seed": {
 "parameters": [
 {
 "name": "Q1",
 "label": null,
 "min": 90,
 "max": 170,
 "step": 1
 }
 ],
 "uniques": true
 },
 "scaffolding": [
 {
 "id": "step-0",
 "stimulus": "&lt;p&gt;O encosto de uma poltrona está inclinado a {{Q1}}°. Qual é a medida do ângulo suplementar deste ângulo?&lt;/p&gt;",
 "template": "&lt;p&gt;O ângulo suplementar mede {{response}}°.&lt;/p&gt;",
 "seed": {
 "calculated": [
 {
 "name": "A1",
 "label": "",
 "function": "180-{{Q1}} "
 }
 ]
 },
 "algorithm": {
 "name": "calculateOperation",
 "params": {
 "method": "equivLiteral"
 }
 }
 },
 {
 "id": "step-1",
 "stimulus": "&lt;p&gt;Qual a inclinação do encosto da poltrona?&lt;/p&gt;",
 "template": "&lt;p&gt;O encosto tem uma inclinação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pode ser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0" s="139" t="n">
        <f aca="false">IF(B120=C120,0,1)</f>
        <v>1</v>
      </c>
    </row>
    <row r="121" customFormat="false" ht="15.75" hidden="false" customHeight="true" outlineLevel="0" collapsed="false">
      <c r="A121" s="139" t="str">
        <f aca="false">Seeds!AB121</f>
        <v>M5-G-23c-A-3</v>
      </c>
      <c r="B121" s="139" t="str">
        <f aca="false">Seeds!Z121</f>
        <v>{
    "id": "M5-G-23c-A-3-BR",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1" s="139" t="str">
        <f aca="false">Seeds!AA121</f>
        <v>{
    "id": "M5-G-23c-A-3",
    "seed": {
        "parameters": [
            {
                "name": "Q1",
                "label": null,
                "min": 20,
                "max": 70,
                "step": 1
            }
        ],
        "uniques": true
    },
    "scaffolding": [
        {
            "id": "step-0",
            "stimulus": "&lt;p&gt;A porta do quarto de Manoel está aberta com uma amplitude de {{Q1}}°. Qual é a medida do ângulo complementar?&lt;/p&gt;",
            "template": "&lt;p&gt;A amplitude do ângulo complementar mede{{response}}°.&lt;/p&gt;",
            "seed": {
                "calculated": [
                    {
                        "name": "A1",
                        "label": "",
                        "function": "90-{{Q1}} "
                    }
                ]
            },
            "algorithm": {
                "name": "calculateOperation",
                "params": {
                    "method": "equivLiteral"
                }
            }
        },
        {
            "id": "step-1",
            "stimulus": "&lt;p&gt;Em quantos graus Manoel abriu a porta?&lt;/p&gt;",
            "template": "&lt;p&gt;Ele fez uma abertura 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1" s="139" t="n">
        <f aca="false">IF(B121=C121,0,1)</f>
        <v>1</v>
      </c>
    </row>
    <row r="122" customFormat="false" ht="15.75" hidden="false" customHeight="true" outlineLevel="0" collapsed="false">
      <c r="A122" s="139" t="str">
        <f aca="false">Seeds!AB122</f>
        <v>M5-G-23c-A-4</v>
      </c>
      <c r="B122" s="139" t="str">
        <f aca="false">Seeds!Z122</f>
        <v>{
    "id": "M5-G-23c-A-4-BR",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C122" s="139" t="str">
        <f aca="false">Seeds!AA122</f>
        <v>{
    "id": "M5-G-23c-A-4",
    "seed": {
        "parameters": [
            {
                "name": "Q1",
                "label": null,
                "min": 20,
                "max": 100,
                "step": 1
            }
        ],
        "uniques": true
    },
    "scaffolding": [
        {
            "id": "step-0",
            "stimulus": "&lt;p&gt;O leque de Rízia quebrou num ângulo de {{Q1}}°. Qual é a medida de seu ângulo suplementar?&lt;/p&gt;",
            "template": "&lt;p&gt;Seu ângulo suplementar mede {{response}}°.&lt;/p&gt;",
            "seed": {
                "calculated": [
                    {
                        "name": "A1",
                        "label": "",
                        "function": "180-{{Q1}} "
                    }
                ]
            },
            "algorithm": {
                "name": "calculateOperation",
                "params": {
                    "method": "equivLiteral"
                }
            }
        },
        {
            "id": "step-1",
            "stimulus": "&lt;p&gt;Qual é a medida do ângulo em que o leque quebrou?&lt;/p&gt;",
            "template": "&lt;p&gt;O ângulo mede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
                    {
                        "name": "2-A2",
                        "label": "&lt;p&gt;A medida do ângulo complementar.&lt;/p&gt;",
                        "incorrect": true
                    }
                ]
            },
            "algorithm": {
                "name": "trueFalse",
                "template": "Multiple choice – standard"
            }
        },
        {
            "id": "step-3",
            "stimulus": "&lt;p&gt;Como é calculada a medida do ângulo suplementar de {{Q1}}°?&lt;/p&gt;",
            "seed": {
                "calculated": [
                    {
                        "name": "2-A1",
                        "label": "&lt;p&gt;Subtraindo {{Q1}}° de 180°.&lt;/p&gt;"
                    },
                    {
                        "name": "2-A2",
                        "label": "&lt;p&gt;Subtraindo {{Q1}}° de 90°.&lt;/p&gt;",
                        "incorrect": true
                    },
                    {
                        "name": "2-A3",
                        "label": "&lt;p&gt;Somando {{Q1}}° a 180°.&lt;/p&gt;",
                        "incorrect": true
                    },
                    {
                        "name": "2-A4",
                        "label": "&lt;p&gt;Somando {{Q1}}° a 90°.&lt;/p&gt;",
                        "incorrect": true
                    }
                ]
            },
            "algorithm": {
                "name": "trueFalse",
                "template": "Multiple choice – standard"
            }
        },
        {
            "id": "step-4",
            "stimulus": "&lt;p&gt;Com todos os itens acima, calcule a medida do ângulo suplementar de {{Q1}}°.&lt;/p&gt;",
            "template": "&lt;p style=\"text-align: center\"&gt;Ângulo suplementar = 180° − {{Q1}}° = {{response}}°&lt;/p&gt;",
            "seed": {
                "calculated": [
                    {
                        "name": "A1",
                        "function": "180-{{Q1}}"
                    }
                ]
            },
            "algorithm": {
                "name": "calculateOperation",
                "params": {
                    "method": "equivLiteral"
                }
            }
        }
    ]
}</v>
      </c>
      <c r="D122" s="139" t="n">
        <f aca="false">IF(B122=C122,0,1)</f>
        <v>1</v>
      </c>
    </row>
    <row r="123" customFormat="false" ht="15.75" hidden="false" customHeight="true" outlineLevel="0" collapsed="false">
      <c r="A123" s="139" t="str">
        <f aca="false">Seeds!AB123</f>
        <v>M5-G-23c-A-5</v>
      </c>
      <c r="B123" s="139" t="str">
        <f aca="false">Seeds!Z123</f>
        <v>{
    "id": "M5-G-23c-A-5-BR",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C123" s="139" t="str">
        <f aca="false">Seeds!AA123</f>
        <v>{
    "id": "M5-G-23c-A-5",
    "seed": {
        "parameters": [
            {
                "name": "Q1",
                "label": null,
                "min": 60,
                "max": 80,
                "step": 1
            }
        ],
        "uniques": true
    },
    "scaffolding": [
        {
            "id": "step-0",
            "stimulus": "&lt;p&gt;Na aula de balé, Clara está aprendendo a fazer uma &lt;i&gt;attitude,&lt;/i&gt; uma postura em que suas pernas ficam abertas em um ângulo de 90°. Se conseguir chegar a uma amplitude de {{Q1}}°, qual será a medida do ângulo complementar?&lt;/p&gt;",
            "template": "&lt;p&gt;O ângulo complementar medirá {{response}}°.&lt;/p&gt;",
            "seed": {
                "calculated": [
                    {
                        "name": "A1",
                        "label": "",
                        "function": "90-{{Q1}} "
                    }
                ]
            },
            "algorithm": {
                "name": "calculateOperation",
                "params": {
                    "method": "equivLiteral"
                }
            }
        },
        {
            "id": "step-1",
            "stimulus": "&lt;p&gt;Clara chegou a qual ângulo na aula de balé?&lt;/p&gt;",
            "template": "&lt;p&gt;Ela alcançou {{response}}°.&lt;/p&gt;",
            "seed": {
                "calculated": [
                    {
                        "name": "2A1",
                        "label": "",
                        "function": "{{Q1}}"
                    }
                ]
            },
            "algorithm": {
                "name": "calculateOperation",
                "params": {
                    "method": "equivLiteral"
                }
            }
        },
        {
            "id": "step-2",
            "stimulus": "&lt;p&gt;O que o enunciado pede para ser calculado a partir de {{Q1}}°?&lt;/p&gt;",
            "seed": {
                "calculated": [
                    {
                        "name": "2-A1",
                        "label": "&lt;p&gt;A medida do ângulo suplementar.&lt;/p&gt;",
                        "incorrect": true
                    },
                    {
                        "name": "2-A2",
                        "label": "&lt;p&gt;A medida do ângulo complementar.&lt;/p&gt;"
                    }
                ]
            },
            "algorithm": {
                "name": "trueFalse",
                "template": "Multiple choice – standard"
            }
        },
        {
            "id": "step-3",
            "stimulus": "&lt;p&gt;Como é calculada a medida do ângulo complementar de {{Q1}}°?&lt;/p&gt;",
            "seed": {
                "calculated": [
                    {
                        "name": "2-A1",
                        "label": "&lt;p&gt;Subtraindo {{Q1}}° de 180°.&lt;/p&gt;",
                        "incorrect": true
                    },
                    {
                        "name": "2-A2",
                        "label": "&lt;p&gt;Subtraindo {{Q1}}° de 90°.&lt;/p&gt;"
                    },
                    {
                        "name": "2-A3",
                        "label": "&lt;p&gt;Somando {{Q1}}° a 180°.&lt;/p&gt;",
                        "incorrect": true
                    },
                    {
                        "name": "2-A4",
                        "label": "&lt;p&gt;Somando {{Q1}}° a 90°.&lt;/p&gt;",
                        "incorrect": true
                    }
                ]
            },
            "algorithm": {
                "name": "trueFalse",
                "template": "Multiple choice – standard"
            }
        },
        {
            "id": "step-4",
            "stimulus": "&lt;p&gt;Com todos os itens acima, calcule a medida do ângulo complementar de {{Q1}}°.&lt;/p&gt;",
            "template": "&lt;p style=\"text-align: center\"&gt;Ângulo complementar = 90° − {{Q1}}° = {{response}}°&lt;/p&gt;",
            "seed": {
                "calculated": [
                    {
                        "name": "A1",
                        "function": "90-{{Q1}}"
                    }
                ]
            },
            "algorithm": {
                "name": "calculateOperation",
                "params": {
                    "method": "equivLiteral"
                }
            }
        }
    ]
}</v>
      </c>
      <c r="D123" s="139" t="n">
        <f aca="false">IF(B123=C123,0,1)</f>
        <v>1</v>
      </c>
    </row>
    <row r="124" customFormat="false" ht="15.75" hidden="false" customHeight="true" outlineLevel="0" collapsed="false">
      <c r="A124" s="139" t="str">
        <f aca="false">Seeds!AB124</f>
        <v>M5-G-7e-I-1</v>
      </c>
      <c r="B124" s="139" t="str">
        <f aca="false">Seeds!Z124</f>
        <v>{"id":"M5-G-7e-I-1-BR","stimulus":"&lt;p&gt;Arraste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C124" s="139" t="str">
        <f aca="false">Seeds!AA124</f>
        <v>{"id":"M5-G-7e-I-1","stimulus":"&lt;p&gt;Arraste os nomes dos seguintes tipos de ângulos.&lt;/p&gt;","template":"&lt;table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src='https://blueberry-assets.oneclick.es/M5_G_7e_7.svg'&gt;&lt;/div&gt;&lt;/td&gt;&lt;td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src='https://blueberry-assets.oneclick.es/M5_G_7e_5.svg'&gt;&lt;/div&gt;&lt;/td&gt;&lt;/tr&gt;&lt;tr&gt;&lt;td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de 90° e menos de 180°) e &lt;b&gt;rasos&lt;/b&gt; (medem 180°).&lt;/p&gt;","seed":{"parameters":[],"calculated":[{"name":"A1","label":"Agudo","feedback":"&lt;p&gt;Na imagem há um ângulo agudo, pois mede menos de 90°.&lt;/p&gt;"},{"name":"A2","label":"Raso","feedback":"&lt;p&gt;Na imagem há um ângulo raso, pois mede 180°.&lt;/p&gt;"},{"name":"A3","label":"Reto","feedback":"&lt;p&gt;Na imagem há um ângulo reto, pois mede 90°.&lt;/p&gt;"},{"name":"A4","label":"Obtuso","feedback":"&lt;p&gt;Na imagem há um ângulo obtuso, pois mede mais de 90° e menos de 180°.&lt;/p&gt;"}],"uniques":true},"algorithm":{"name":"calculateOperation","template":"Cloze with drag &amp; drop","params":{"keyboard":"INTERMEDIATE"}}}</v>
      </c>
      <c r="D124" s="139" t="n">
        <f aca="false">IF(B124=C124,0,1)</f>
        <v>1</v>
      </c>
    </row>
    <row r="125" customFormat="false" ht="15.75" hidden="false" customHeight="true" outlineLevel="0" collapsed="false">
      <c r="A125" s="139" t="str">
        <f aca="false">Seeds!AB125</f>
        <v>M5-G-7e-I-2</v>
      </c>
      <c r="B125" s="139" t="str">
        <f aca="false">Seeds!Z125</f>
        <v>{"id":"M5-G-7e-I-2-BR","stimulus":"&lt;p&gt;Arraste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C125" s="139" t="str">
        <f aca="false">Seeds!AA125</f>
        <v>{"id":"M5-G-7e-I-2","stimulus":"&lt;p&gt;Arraste os nomes dos seguintes tipos de ângulos.&lt;/p&gt;","template":"&lt;table style=\"width: 100%;border:none;\"&gt;&lt;tbody&gt;&lt;tr&gt;&lt;td style=\"width: 25%; text-align: center;border:none;\"&gt;&lt;div style=\"display:flex; justify-content:center;\"&gt;&lt;img src='https://blueberry-assets.oneclick.es/M5_G_7e_8.svg'&gt;&lt;/div&gt;&lt;/td&gt;&lt;td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src='https://blueberry-assets.oneclick.es/M5_G_7e_2.svg'&gt;&lt;/div&gt;&lt;/td&gt;&lt;/tr&gt;&lt;tr&gt;&lt;td style=\"width: 25%; text-align: center;border:none;\"&gt;{{response}}&lt;/td&gt;&lt;td style=\"width: 25%; text-align: center;border:none;\"&gt;{{response}}&lt;/td&gt;&lt;td style=\"width: 25%; text-align: center;border:none;\"&gt;{{response}}&lt;/td&gt;&lt;td style=\"width: 25%; text-align: center;border:none;\"&gt;{{response}}&lt;/td&gt;&lt;/tr&gt;&lt;/tbody&gt;&lt;/table&gt;","hint":"&lt;p&gt;Do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&lt;b&gt;raso&lt;/b&gt; (medem 180°).&lt;/p&gt;","seed":{"parameters":[],"calculated":[{"name":"A1","label":"Raso","feedback":"&lt;p&gt;Na imagem há um ângulo raso, pois mede 180°.&lt;/p&gt;"},{"name":"A2","label":"Obtuso","feedback":"&lt;p&gt;Na imagem há um ângulo obtuso, pois mede mais de 90° e menos de 180°.&lt;/p&gt;"},{"name":"A3","label":"Agudo","feedback":"&lt;p&gt;Na imagem há um ângulo agudo, pois mede menos de 90°.&lt;/p&gt;"},{"name":"A4","label":"Reto","feedback":"&lt;p&gt;Na imagem há um ângulo reto, pois mede 90°.&lt;/p&gt;"}],"uniques":true},"algorithm":{"name":"calculateOperation","template":"Cloze with drag &amp; drop","params":{"keyboard":"INTERMEDIATE"}}}</v>
      </c>
      <c r="D125" s="139" t="n">
        <f aca="false">IF(B125=C125,0,1)</f>
        <v>1</v>
      </c>
    </row>
    <row r="126" customFormat="false" ht="15.75" hidden="false" customHeight="true" outlineLevel="0" collapsed="false">
      <c r="A126" s="139" t="str">
        <f aca="false">Seeds!AB126</f>
        <v>M5-G-7e-E-1</v>
      </c>
      <c r="B126" s="139" t="str">
        <f aca="false">Seeds!Z126</f>
        <v>{"id":"M5-G-7e-E-1-BR","stimulus":"&lt;p&gt;De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C126" s="139" t="str">
        <f aca="false">Seeds!AA126</f>
        <v>{"id":"M5-G-7e-E-1","stimulus":"&lt;p&gt;De que tipo são os ângulos abaixo?&lt;/p&gt;","template":"&lt;table style=\"width: 100%;border:none;\"&gt;&lt;tbody&gt;&lt;tr&gt;&lt;td style=\"width: 25%; text-align: center;border:none;\"&gt;&lt;div style=\"display:flex; justify-content:center;\"&gt;&lt;img src='https://blueberry-assets.oneclick.es/M5_G_7e_3.svg'&gt;&lt;/div&gt;&lt;/td&gt;&lt;td style=\"width: 25%; text-align: center;border:none;\"&gt;&lt;div style=\"display:flex; justify-content:center;\"&gt;&lt;img src='https://blueberry-assets.oneclick.es/M5_G_7e_5.svg'&gt;&lt;/div&gt;&lt;/td&gt;&lt;td style=\"width: 25%; text-align: center;border:none;\"&gt;&lt;div style=\"display:flex; justify-content:center;\"&gt;&lt;img src='https://blueberry-assets.oneclick.es/M5_G_7e_1.svg'&gt;&lt;/div&gt;&lt;/td&gt;&lt;td style=\"width: 25%; text-align: center;border:none;\"&gt;&lt;div style=\"display:flex; justify-content:center;\"&gt;&lt;img src='https://blueberry-assets.oneclick.es/M5_G_7e_7.svg'&gt;&lt;/div&gt;&lt;/td&gt;&lt;/tr&gt;&lt;tr&gt;&lt;td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180°).&lt;/p&gt;","seed":{"parameters":[],"calculated":[{"name":"A1","label":"agudo"},{"name":"A2","label":"obtuso"},{"name":"A3","label":"reto"},{"name":"A4","label":"raso"}],"uniques":true},"algorithm":{"name":"calculateOperation","template":"Cloze with text"}}</v>
      </c>
      <c r="D126" s="139" t="n">
        <f aca="false">IF(B126=C126,0,1)</f>
        <v>1</v>
      </c>
    </row>
    <row r="127" customFormat="false" ht="15.75" hidden="false" customHeight="true" outlineLevel="0" collapsed="false">
      <c r="A127" s="139" t="str">
        <f aca="false">Seeds!AB127</f>
        <v>M5-G-7e-E-2</v>
      </c>
      <c r="B127" s="139" t="str">
        <f aca="false">Seeds!Z127</f>
        <v>{"id":"M5-G-7e-E-2-BR","stimulus":"&lt;p&gt;De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C127" s="139" t="str">
        <f aca="false">Seeds!AA127</f>
        <v>{"id":"M5-G-7e-E-2","stimulus":"&lt;p&gt;De que tipo são os ângulos abaixo?&lt;/p&gt;","template":"&lt;table style=\"width: 100%;border:none;\"&gt;&lt;tbody&gt;&lt;tr&gt;&lt;td style=\"width: 25%; text-align: center;border:none;\"&gt;&lt;div style=\"display:flex; justify-content:center;\"&gt;&lt;img src='https://blueberry-assets.oneclick.es/M5_G_7e_6.svg'&gt;&lt;/div&gt;&lt;/td&gt;&lt;td style=\"width: 25%; text-align: center;border:none;\"&gt;&lt;div style=\"display:flex; justify-content:center;\"&gt;&lt;img src='https://blueberry-assets.oneclick.es/M5_G_7e_4.svg'&gt;&lt;/div&gt;&lt;/td&gt;&lt;td style=\"width: 25%; text-align: center;border:none;\"&gt;&lt;div style=\"display:flex; justify-content:center;\"&gt;&lt;img src='https://blueberry-assets.oneclick.es/M5_G_7e_2.svg'&gt;&lt;/div&gt;&lt;/td&gt;&lt;td style=\"width: 25%; text-align: center;border:none;\"&gt;&lt;div style=\"display:flex; justify-content:center;\"&gt;&lt;img src='https://blueberry-assets.oneclick.es/M5_G_7e_8.svg'&gt;&lt;/div&gt;&lt;/td&gt;&lt;/tr&gt;&lt;tr&gt;&lt;td style=\"width: 25%; text-align: center;border:none;\"&gt;Ângulo {{response}}&lt;/td&gt;&lt;td style=\"width: 25%; text-align: center;border:none;\"&gt;Ângulo {{response}}&lt;/td&gt;&lt;td style=\"width: 25%; text-align: center;border:none;\"&gt;Ângulo {{response}}&lt;/td&gt;&lt;td style=\"width: 25%; text-align: center;border:none;\"&gt;Ângulo {{response}}&lt;/td&gt;&lt;/tr&gt;&lt;/tbody&gt;&lt;/table&gt;","hint":"&lt;p&gt;Do menor para o maior, os ângulos são classificados como agudos, retos, obtusos e rasos.&lt;/p&gt;","feedback":"&lt;p&gt;De acordo com sua amplitude, os ângulos são classificados como &lt;b&gt;agudos&lt;/b&gt; (medem menos de 90°), &lt;b&gt;retos&lt;/b&gt; (medem 90°), &lt;b&gt;obtusos&lt;/b&gt; (medem mais 90° e menos de 180°) e &lt;b&gt;rasos&lt;/b&gt; (medem 180°).&lt;/p&gt;","seed":{"parameters":[],"calculated":[{"name":"A1","label":"obtuso"},{"name":"A2","label":"agudo"},{"name":"A3","label":"reto"},{"name":"A4","label":"raso"}],"uniques":true},"algorithm":{"name":"calculateOperation","template":"Cloze with text"}}</v>
      </c>
      <c r="D127" s="139" t="n">
        <f aca="false">IF(B127=C127,0,1)</f>
        <v>1</v>
      </c>
    </row>
    <row r="128" customFormat="false" ht="15.75" hidden="false" customHeight="true" outlineLevel="0" collapsed="false">
      <c r="A128" s="139" t="str">
        <f aca="false">Seeds!AB128</f>
        <v>M5-G-8a-I-1</v>
      </c>
      <c r="B128" s="139" t="str">
        <f aca="false">Seeds!Z128</f>
        <v>{
 "id": "M5-G-8a-I-1-BR",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C128" s="139" t="str">
        <f aca="false">Seeds!AA128</f>
        <v>{
 "id": "M5-G-8a-I-1",
 "stimulus": "&lt;p&gt;Indique qual das seguintes afirmações é correta.&lt;/p&gt;",
 "hint": "&lt;p&gt;Uma bissetriz divide um ângulo em dois ângulos de mesma medida.&lt;/p&gt;",
 "feedback": "&lt;p&gt;A bissetriz de um ângulo é uma semirreta que parte do vértice e o divide em dois ângulos de igual amplitude.&lt;/p&gt;",
 "seed": {
 "parameters": [],
 "calculated": [
 {
 "name": "A1",
 "label": "Uma bissetriz divide o ângulo em dois outros de mesma amplitude."
 },
 {
 "name": "A2",
 "label": "A bissetriz de um ângulo é uma semirreta que o divide em dois ângulos de mesma medida."
 },
 {
 "name": "A3",
 "label": "A bissetriz tem origem no vértice de um ângulo."
 },
 {
 "name": "A4",
 "label": "A bissetriz é um segmento que une dois pontos de um lado do ângulo.",
 "incorrect": true
 },
 {
 "name": "A5",
 "label": "A bissetriz é uma reta perpendicular aos lados do ângulo.",
 "incorrect": true
 },
 {
 "name": "A6",
 "label": "A bissetriz é uma reta paralela aos lados do ângulo.",
 "incorrect": true
 }
 ],
 "uniques": true
 },
 "algorithm": {
 "name": "trueFalse",
 "template": "Multiple choice – standard",
 "params": {
 "countCorrect": 1,
 "countIncorrect": 2,
 "showCheckIcon": true
 }
 }
 }</v>
      </c>
      <c r="D128" s="139" t="n">
        <f aca="false">IF(B128=C128,0,1)</f>
        <v>1</v>
      </c>
    </row>
    <row r="129" customFormat="false" ht="15.75" hidden="false" customHeight="true" outlineLevel="0" collapsed="false">
      <c r="A129" s="139" t="str">
        <f aca="false">Seeds!AB129</f>
        <v>M5-G-8a-E-1</v>
      </c>
      <c r="B129" s="139" t="str">
        <f aca="false">Seeds!Z129</f>
        <v>{ 
 "id": "M5-G-8a-E-1-BR",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C129" s="139" t="str">
        <f aca="false">Seeds!AA129</f>
        <v>{ 
 "id": "M5-G-8a-E-1", 
 "stimulus": "&lt;p&gt;Selecione o ângulo em que foi traçada a bissetriz.&lt;/p&gt;", 
 "hint": "&lt;p&gt;Uma bissetriz divide um ângulo em dois ângulos de mesma amplitude.&lt;/p&gt;", 
 "feedback": "&lt;p&gt;A bissetriz de um ângulo é uma semirreta que parte do vértice e o divide em dois ângulos de igual amplitude.&lt;/p&gt;", 
 "seed": { 
 "parameters": [], 
 "calculated": [ 
 { 
 "name": "A1", 
 "label": "&lt;div style=\"display:flex; justify-content:center;\"&gt;&lt;img src='http://drive.google.com/uc?export=view&amp;id=1c4DD5pAiRWIN_T59srxRIvlBP44HpULK' width=\"300\"&gt;&lt;/div&gt;" 
 }, 
 { 
 "name": "A2", 
 "label": "&lt;div style=\"display:flex; justify-content:center;\"&gt;&lt;img src='http://drive.google.com/uc?export=view&amp;id=1rfr9Z7cqkxYMhdGp7Pf-sRo76OMDwNw0' width=\"300\"&gt;&lt;/div&gt;" 
 }, 
 { 
 "name": "A3", 
 "label": "&lt;div style=\"display:flex; justify-content:center;\"&gt;&lt;img src='http://drive.google.com/uc?export=view&amp;id=1YCN6_5KcmJUFxB2-MX94sTKvXzD6_QAC' width=\"300\"&gt;&lt;/div&gt;" 
 }, 
 { 
 "name": "A4", 
 "label": "&lt;div style=\"display:flex; justify-content:center;\"&gt;&lt;img src='https://bit.ly/355BFEH' width=\"300\"&gt;", 
 "incorrect": true, 
 "feedback": "&lt;p&gt;Neste ângulo de 60° as partes medem 40° e 20°.&lt;/p&gt;" 
 }, 
 { 
 "name": "A5", 
 "label": "&lt;div style=\"display:flex; justify-content:center;\"&gt;&lt;img src='http://drive.google.com/uc?export=view&amp;id=1eAHuZwK-yriXSAJMdNFrBRQhuty2UAvo' width=\"300\"&gt;&lt;/div&gt;", 
 "incorrect": true, 
 "feedback": "&lt;p&gt;Neste ângulo de 120° as partes medem 40° e 80°.&lt;/p&gt;" 
 }, 
 { 
 "name": "A6", 
 "label": "&lt;div style=\"display:flex; justify-content:center;\"&gt;&lt;img src='https://bit.ly/3L7ipGe' width=\"300\"&gt;", 
 "incorrect": true, 
 "feedback": "&lt;p&gt;Neste ângulo de 90° as partes medem 30° e 60°.&lt;/p&gt;" 
 } 
 ], 
 "uniques": true 
 }, 
 "algorithm": { 
 "name": "trueFalse", 
 "template": "Multiple choice – standard", 
 "params": { 
 "countCorrect": 1, 
 "countIncorrect": 2, 
 "showCheckIcon": false, 
 "columns": 3 
 } 
 } 
 }</v>
      </c>
      <c r="D129" s="139" t="n">
        <f aca="false">IF(B129=C129,0,1)</f>
        <v>1</v>
      </c>
    </row>
    <row r="130" customFormat="false" ht="15.75" hidden="false" customHeight="true" outlineLevel="0" collapsed="false">
      <c r="A130" s="139" t="str">
        <f aca="false">Seeds!AB130</f>
        <v>M5-G-8b-I-1</v>
      </c>
      <c r="B130" s="139" t="str">
        <f aca="false">Seeds!Z130</f>
        <v>{
 "id": "M5-G-8b-I-1-BR",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C130" s="139" t="str">
        <f aca="false">Seeds!AA130</f>
        <v>{
 "id": "M5-G-8b-I-1",
 "stimulus": "&lt;p&gt;Qual das seguintes imagens representa uma mediatriz?&lt;/p&gt;",
 "hint": "&lt;p&gt;A mediatriz de um segmento é a reta perpendicular ao segmento passando pelo seu ponto médio.&lt;/p&gt;",
 "feedback": "&lt;p&gt;A mediatriz de um segmento é a reta perpendicular ao segmento que o divide em duas partes iguais, pois passa pelo seu ponto médio.&lt;/p&gt;",
 "seed": {
 "parameters": [],
 "calculated": [
 {
 "name": "A1",
 "label": "&lt;div style=\"display:flex; justify-content:center;\"&gt;&lt;img src='http://drive.google.com/uc?export=view&amp;id=1ucfCKOLVnQBQt9OpG-3mvniBejRZG4aW' width=\"300\"&gt;&lt;/div&gt;"
 },
 {
 "name": "A2",
 "label": "&lt;div style=\"display:flex; justify-content:center;\"&gt;&lt;img src='http://drive.google.com/uc?export=view&amp;id=17Xp1soOiG6ODCHsU_Thy0LdUIXJbViy-' width=\"300\"&gt;&lt;/div&gt;",
 "incorrect": true,
 "feedback": "&lt;p&gt;A reta que corta o segmento não o divide em duas partes iguais..&lt;/p&gt;"
 },
 {
 "name": "A3",
 "label": "&lt;div style=\"display:flex; justify-content:center;\"&gt;&lt;img src='http://drive.google.com/uc?export=view&amp;id=1pkZ3pciumGGj9buruv4vqjjpNf2wpGXy' width=\"300\"&gt;&lt;/div&gt;",
 "incorrect": true,
 "feedback": "&lt;p&gt;A reta não é perpendicular ao segmento.&lt;/p&gt;"
 },
 {
 "name": "A4",
 "label": "&lt;div style=\"display:flex; justify-content:center;\"&gt;&lt;img src='http://drive.google.com/uc?export=view&amp;id=1ZlrESJw29pzmM-I4DIw6z87RoZJTRSS6' width=\"300\"&gt;&lt;/div&gt;",
 "incorrect": true,
 "feedback": "&lt;p&gt;A reta não corta o segmento em duas partes.&lt;/p&gt;"
 }
 ],
 "uniques": true
 },
 "algorithm": {
 "name": "trueFalse",
 "template": "Multiple choice – standard",
 "params": {
 "countCorrect": 1,
 "countIncorrect": 2,
 "showCheckIcon": false,
 "columns": 3
 }
 }
 }</v>
      </c>
      <c r="D130" s="139" t="n">
        <f aca="false">IF(B130=C130,0,1)</f>
        <v>1</v>
      </c>
    </row>
    <row r="131" customFormat="false" ht="15.75" hidden="false" customHeight="true" outlineLevel="0" collapsed="false">
      <c r="A131" s="139" t="str">
        <f aca="false">Seeds!AB131</f>
        <v>M5-G-8b-E-1</v>
      </c>
      <c r="B131" s="139" t="str">
        <f aca="false">Seeds!Z131</f>
        <v>{
 "id": "M5-G-8b-E-1-BR",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C131" s="139" t="str">
        <f aca="false">Seeds!AA131</f>
        <v>{
 "id": "M5-G-8b-E-1",
 "stimulus": "&lt;p&gt;Selecione a definição correta de mediatriz.&lt;/p&gt;",
 "hint": "&lt;p&gt;A mediatriz de um segmento é uma reta perpendicular.&lt;/p&gt;",
 "feedback": "&lt;p&gt;A mediatriz de um segmento é uma reta perpendicular ao segmento passando pelo seu ponto médio.&lt;/p&gt;",
 "seed": {
 "parameters": [],
 "calculated": [
 {
 "name": "A1",
 "label": "A mediatriz de um segmento é uma reta perpendicular ao segmento passando pelo seu ponto médio."
 },
 {
 "name": "A2",
 "label": "A mediatriz de um segmento é uma reta oblíqua ao segmento passando pelo seu ponto médio.",
 "incorrect": true,
 "feedback": "&lt;p&gt;A mediatriz é uma reta &lt;b&gt;perpendicular&lt;/b&gt; a um segmento passando pelo seu ponto médio.&lt;/p&gt;"
 },
 {
 "name": "A3",
 "label": "A mediatriz é uma reta perpendicular a um ângulo dividindo-o em duas partes iguais.",
 "incorrect": true,
 "feedback": "&lt;p&gt;A mediatriz é uma reta perpendicular a um &lt;b&gt;segmento&lt;/b&gt; passando pelo seu ponto médio.&lt;/p&gt;"
 },
 {
 "name": "A4",
 "label": "A mediatriz é uma reta perpendicular a um segmento que o divide em dois segmentos de tamanhos diferentes.",
 "incorrect": true,
 "feedback": "&lt;p&gt;A mediatriz divide um segmento em &lt;b&gt;dois segmentos de tamanhos iguais&lt;/b&gt;.&lt;/p&gt;"
 },
 {
 "name": "A5",
 "label": "A mediatriz é uma reta paralela a um segmento que o divide em duas partes iguais.",
 "incorrect": true,
 "feedback": "&lt;p&gt;A mediatriz é uma reta &lt;b&gt;perpendicular&lt;/b&gt; a um segmento.&lt;/p&gt;"
 },
 {
 "name": "A6",
 "label": "A mediatriz é a bissetriz de um segmento que o divide em duas partes iguais."
 "incorrect": true,
 "feedback": "&lt;p&gt;A mediatriz é uma &lt;b&gt;reta perpendicular&lt;/b&gt; a um segmento.&lt;/p&gt;"
 }
 ],
 "uniques": true
 },
 "algorithm": {
 "name": "trueFalse",
 "template": "Multiple choice – standard",
 "params": {
 "countCorrect": 1,
 "countIncorrect": 2,
 "showCheckIcon": true
 }
 }
 }</v>
      </c>
      <c r="D131" s="139" t="n">
        <f aca="false">IF(B131=C131,0,1)</f>
        <v>1</v>
      </c>
    </row>
    <row r="132" customFormat="false" ht="15.75" hidden="false" customHeight="true" outlineLevel="0" collapsed="false">
      <c r="A132" s="139" t="str">
        <f aca="false">Seeds!AB132</f>
        <v>M5-G-9a-I-1</v>
      </c>
      <c r="B132" s="139" t="str">
        <f aca="false">Seeds!Z132</f>
        <v>{
    "id": "M5-G-9a-I-1-BR",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C132" s="139" t="str">
        <f aca="false">Seeds!AA132</f>
        <v>{
    "id": "M5-G-9a-I-1",
    "stimulus": "&lt;p&gt;Indique se as seguintes afirmações são verdadeiras ou falsas.&lt;/p&gt;",
    "hint": "&lt;p&gt;Os elementos básicos de um polígono são: vértices, ângulos internos, lados e diagonais.&lt;/p&gt;",
    "feedback": "&lt;p&gt;Os elementos básicos que compõem um polígono são os vértices, os ângulos internos, os lados e as diagonais.&lt;/p&gt;",
    "seed": {
        "parameters": [],
        "calculated": [
            {
                "name": "A1",
                "label": "Um hexágono tem 6 lados."
            },
            {
                "name": "A2",
                "label": "Um octógono tem 8 lados."
            },
            {
                "name": "A3",
                "label": "Em um pentágono regular pode-se traçar 2 diagonais de um dos vértices."
            },
            {
                "name": "A4",
                "label": "Em um hexágono regular pode-se traçar 3 diagonais de um dos vértices."
            },
            {
                "name": "A5",
                "label": "Um heptágono tem 7 vértices."
            },
            {
                "name": "A6",
                "label": "Um pentágono tem 5 vértices."
            },
            {
                "name": "A7",
                "label": "Um eneágono tem 9 ângulos internos."
            },
            {
                "name": "A8",
                "label": "Um pentágono tem 5 ângulos internos."
            },
            {
                "name": "A9",
                "label": "Um hexágono tem 7 lados.",
                "incorrect": true,
                "feedback": "&lt;p&gt;É falso. Um hexágono é formado por 6 lados.&lt;/p&gt;"
            },
            {
                "name": "A10",
                "label": "Um pentágono tem 8 lados.",
                "incorrect": true,
                "feedback": "&lt;p&gt;É falso. Um pentágono é formado por 5 lados.&lt;/p&gt;"
            },
            {
                "name": "A11",
                "label": "Em um pentágono regular, 3 diagonais podem ser traçadas a partir de um dos vértices.",
                "incorrect": true,
                "feedback": "&lt;p&gt;É falso. De um dos vértices de um pentágono regular, podem ser traçadas 2 diagonais.&lt;/p&gt;"
            },
            {
                "name": "A12",
                "label": "Em um heptágono regular, 3 diagonais podem ser traçadas a partir de um dos vértices.",
                "incorrect": true,
                "feedback": "&lt;p&gt;É falso. De um dos vértices de um heptágono regular, 4 diagonais podem ser traçadas&lt;/p&gt;"
            },
            {
                "name": "A13",
                "label": "Um heptágono tem 8 vértices.",
                "incorrect": true,
                "feedback": "&lt;p&gt;É falso. Um heptágono tem 7 vértices.&lt;/p&gt;"
            },
            {
                "name": "A14",
                "label": "Um quadrilátero tem 5 vértices.",
                "incorrect": true,
                "feedback": "&lt;p&gt;É falso. Um quadrilátero tem 4 vértices.&lt;/p&gt;"
            },
            {
                "name": "A15",
                "label": "Um eneágono tem 10 ângulos internos.",
                "incorrect": true,
                "feedback": "&lt;p&gt;É falso. Um eneágono tem 9 ângulos internos.&lt;/p&gt;"
            },
            {
                "name": "A16",
                "label": "Um decágono tem 5 ângulos internos.",
                "incorrect": true,
                "feedback": "&lt;p&gt;É falso. Um decágono tem 10 ângulos internos.&lt;/p&gt;"
            }
        ],
        "uniques": true
    },
    "algorithm": {
        "name": "trueFalse",
        "template": "Choice matrix – inline",
        "params": {
            "countCorrect": 2,
            "countIncorrect": 1,
            "showCheckIcon": false,
            "options": [
                "Verdadeira",
                "Falsa"
            ]
        }
    }
}</v>
      </c>
      <c r="D132" s="139" t="n">
        <f aca="false">IF(B132=C132,0,1)</f>
        <v>1</v>
      </c>
    </row>
    <row r="133" customFormat="false" ht="15.75" hidden="false" customHeight="true" outlineLevel="0" collapsed="false">
      <c r="A133" s="139" t="str">
        <f aca="false">Seeds!AB133</f>
        <v>M5-G-9a-E-1</v>
      </c>
      <c r="B133" s="139" t="str">
        <f aca="false">Seeds!Z133</f>
        <v>{"id":"M5-G-9a-E-1-BR","stimulus":"&lt;p&gt;Preencha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C133" s="139" t="str">
        <f aca="false">Seeds!AA133</f>
        <v>{"id":"M5-G-9a-E-1","stimulus":"&lt;p&gt;Preencha as seguintes informações sobre este polígono.&lt;/p&gt;&lt;div style=\"display:flex; justify-content:center;\"&gt;&lt;img src='https://blueberry-assets.oneclick.es/M5_G_9a_2.svg' width=\"300\"&gt;&lt;/div&gt;","template":"&lt;p&gt;Número de vértices: {{response}}&lt;/p&gt;&lt;p&gt;Número de lados: {{response}}&lt;/p&gt;&lt;p&gt;Número de diagonais traçadas a partir de um vértice: {{response}}&lt;/p&gt;&lt;p&gt;Número de ângulos internos: {{response}}&lt;/p&gt;","hint":"&lt;p&gt;Os heptágonos têm o mesmo número de lados, vértices e ângulos.&lt;/p&gt;","feedback":"&lt;p&gt;Este heptágono é um polígono regular que possui 7 vértices, 7 lados e 7 ângulos internos. De um de seus vértices podem-se traçar 4 diagonais.&lt;/p&gt;&lt;div style=\"display:flex; justify-content:center;\"&gt;&lt;img src='https://blueberry-assets.oneclick.es/M5_G_9a_4.svg'&gt;&lt;/div&gt;","seed":{"parameters":[],"calculated":[{"name":"A1","function":"7"},{"name":"A2","function":"7"},{"name":"A3","function":"4"},{"name":"A4","function":"7"}],"uniques":true},"algorithm":{"name":"calculateOperation","params":{"method":"equivLiteral","keyboard":"NUMERICAL"}}}</v>
      </c>
      <c r="D133" s="139" t="n">
        <f aca="false">IF(B133=C133,0,1)</f>
        <v>1</v>
      </c>
    </row>
    <row r="134" customFormat="false" ht="15.75" hidden="false" customHeight="true" outlineLevel="0" collapsed="false">
      <c r="A134" s="139" t="str">
        <f aca="false">Seeds!AB134</f>
        <v>M5-G-9a-E-2</v>
      </c>
      <c r="B134" s="139" t="str">
        <f aca="false">Seeds!Z134</f>
        <v>{"id":"M5-G-9a-E-2-BR","stimulus":"&lt;p&gt;Preencha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C134" s="139" t="str">
        <f aca="false">Seeds!AA134</f>
        <v>{"id":"M5-G-9a-E-2","stimulus":"&lt;p&gt;Preencha as seguintes informações sobre este polígono.&lt;/p&gt;&lt;div style=\"display:flex; justify-content:center;\"&gt;&lt;img src='https://blueberry-assets.oneclick.es/M5_G_9a_3.svg' width=\"300\"&gt;&lt;/div&gt;","template":"&lt;p&gt;Número de vértices: {{response}}&lt;/p&gt;&lt;p&gt;Número de lados: {{response}}&lt;/p&gt;&lt;p&gt;Número de diagonais traçadas a partir de um vértice: {{response}}&lt;/p&gt;&lt;p&gt;Número de ângulos internos:{{response}}&lt;/p&gt;","hint":"&lt;p&gt;Os octógonos têm o mesmo número de lados, vértices e ângulos.&lt;/p&gt;","feedback":"&lt;p&gt;Este octógono é um polígono regular que tem 8 vértices, 8 lados e 8 ângulos internos. De um de seus vértices, podem-se traçar 5 diagonais.&lt;/p&gt;&lt;div style=\"display:flex; justify-content:center;\"&gt;&lt;img src='https://blueberry-assets.oneclick.es/M5_G_9a_5.svg'&gt;&lt;/div&gt;","seed":{"parameters":[],"calculated":[{"name":"A1","function":"8"},{"name":"A2","function":"8"},{"name":"A3","function":"5"},{"name":"A4","function":"8"}],"uniques":true},"algorithm":{"name":"calculateOperation","params":{"method":"equivLiteral","keyboard":"NUMERICAL"}}}</v>
      </c>
      <c r="D134" s="139" t="n">
        <f aca="false">IF(B134=C134,0,1)</f>
        <v>1</v>
      </c>
    </row>
    <row r="135" customFormat="false" ht="15.75" hidden="false" customHeight="true" outlineLevel="0" collapsed="false">
      <c r="A135" s="139" t="str">
        <f aca="false">Seeds!AB135</f>
        <v>M5-G-9a-E-3</v>
      </c>
      <c r="B135" s="139" t="str">
        <f aca="false">Seeds!Z135</f>
        <v>{"id":"M5-G-9a-E-3-BR","stimulus":"&lt;p&gt;Preencha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C135" s="139" t="str">
        <f aca="false">Seeds!AA135</f>
        <v>{"id":"M5-G-9a-E-3","stimulus":"&lt;p&gt;Preencha as seguintes informações sobre este polígono.&lt;/p&gt;&lt;div style=\"display:flex; justify-content:center;\"&gt;&lt;img src='https://blueberry-assets.oneclick.es/M5_G_9a_1.svg' width=\"300\"&gt;&lt;/div&gt;","template":"&lt;p&gt;Número de vértices: {{response}}&lt;/p&gt;&lt;p&gt;Número de lados: {{response}}&lt;/p&gt;&lt;p&gt;Número de diagonais traçadas a partir de um vértice: {{response}}&lt;/p&gt;&lt;p&gt;Número de ângulos internos: {{response}}&lt;/p&gt;","hint":"&lt;p&gt;Os pentágonos têm o mesmo número de lados, vértices e ângulos.&lt;/p&gt;","feedback":"&lt;p&gt;Este pentágono é um polígono regular que tem 5 vértices, 5 lados e 5 ângulos internos. De um de seus vértices podem ser traçadas 2 diagonais.&lt;/p&gt;&lt;div style=\"display:flex; justify-content:center;\"&gt;&lt;img src='https://blueberry-assets.oneclick.es/M5_G_9a_6.svg'&gt;&lt;/div&gt;","seed":{"parameters":[],"calculated":[{"name":"A1","function":"5"},{"name":"A2","function":"5"},{"name":"A3","function":"2"},{"name":"A4","function":"5"}],"uniques":true},"algorithm":{"name":"calculateOperation","params":{"method":"equivLiteral","keyboard":"NUMERICAL"}}}</v>
      </c>
      <c r="D135" s="139" t="n">
        <f aca="false">IF(B135=C135,0,1)</f>
        <v>1</v>
      </c>
    </row>
    <row r="136" customFormat="false" ht="15.75" hidden="false" customHeight="true" outlineLevel="0" collapsed="false">
      <c r="A136" s="139" t="str">
        <f aca="false">Seeds!AB136</f>
        <v>M5-G-9b-I-1</v>
      </c>
      <c r="B136" s="139" t="str">
        <f aca="false">Seeds!Z136</f>
        <v>{"id":"M5-G-9b-I-1-BR","stimulus":"&lt;p&gt;Arraste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C136" s="139" t="str">
        <f aca="false">Seeds!AA136</f>
        <v>{"id":"M5-G-9b-I-1","stimulus":"&lt;p&gt;Arraste cada número de lados para seu polígono.&lt;/p&gt;","hint":"&lt;p&gt;O prefixo &lt;i&gt;penta&lt;/i&gt; significa cinco e &lt;i&gt;hexa&lt;/i&gt; significa seis.&lt;/p&gt;","feedback":"&lt;p&gt;Os polígonos podem ser classificados de acordo com seu número de lados.&lt;/p&gt;","seed":{"parameters":[],"calculated":[{"name":"A1","label":"Pentágono","function":"5 lados","feedback":"&lt;p&gt;O pentágono é um polígono de 5 lados.&lt;/p&gt;"},{"name":"A2","label":"Hexágono","function":"6 lados","feedback":"&lt;p&gt;O hexágono é um polígono de 6 lados.&lt;/p&gt;"},{"name":"A3","label":"Heptágono","function":"7 lados","feedback":"&lt;p&gt;O heptágono é um polígono de 7 lados.&lt;/p&gt;"},{"name":"A4","label":"Octógono","function":"8 lados","feedback":"&lt;p&gt;O octógono é um polígono de 8 lados.&lt;/p&gt;"},{"name":"A5","label":"Eneágono","function":"9 lados","feedback":"&lt;p&gt;O eneágono é um polígono de 9 lados.&lt;/p&gt;"},{"name":"A6","label":"Decágono","function":"10 lados","feedback":"&lt;p&gt;O decágono é um polígono de 10 lados.&lt;/p&gt;"}],"isNumToWords":true,"uniques":true},"algorithm":{"name":"linkOperationResult","params":{"invert":true},"template":"Match list"}}</v>
      </c>
      <c r="D136" s="139" t="n">
        <f aca="false">IF(B136=C136,0,1)</f>
        <v>1</v>
      </c>
    </row>
    <row r="137" customFormat="false" ht="15.75" hidden="false" customHeight="true" outlineLevel="0" collapsed="false">
      <c r="A137" s="139" t="str">
        <f aca="false">Seeds!AB137</f>
        <v>M5-G-9b-E-1</v>
      </c>
      <c r="B137" s="139" t="str">
        <f aca="false">Seeds!Z137</f>
        <v>{"id":"M5-G-9b-E-1-BR","stimulus":"&lt;p&gt;Escreva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C137" s="139" t="str">
        <f aca="false">Seeds!AA137</f>
        <v>{"id":"M5-G-9b-E-1","stimulus":"&lt;p&gt;Escreva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src='https://blueberry-assets.oneclick.es/M5_G_9b_3.svg'&gt;&lt;/div&gt;&lt;/td&gt;&lt;td style=\"width: 25%; text-align: center;border:none;\"&gt;&lt;div style=\"display:flex; justify-content:center;\"&gt;&lt;img src='https://blueberry-assets.oneclick.es/M5_G_9b_6.svg'&gt;&lt;/div&gt;&lt;/td&gt;&lt;/tr&gt;&lt;/tbody&gt;&lt;/table&gt;","hint":"&lt;p&gt;O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lados.&lt;/p&gt;"},{"name":"A2","label":"Heptágono","function":"","feedback":"&lt;p&gt;Este polígono é chamado heptágono porque tem 7 lados.&lt;/p&gt;"},{"name":"A3","label":"Decágono","function":"","feedback":"&lt;p&gt;Este polígono é chamado decágono porque tem 10 lados.&lt;/p&gt;"}],"uniques":true},"algorithm":{"name":"calculateOperation","template":"Cloze with text"}}</v>
      </c>
      <c r="D137" s="139" t="n">
        <f aca="false">IF(B137=C137,0,1)</f>
        <v>1</v>
      </c>
    </row>
    <row r="138" customFormat="false" ht="15.75" hidden="false" customHeight="true" outlineLevel="0" collapsed="false">
      <c r="A138" s="139" t="str">
        <f aca="false">Seeds!AB138</f>
        <v>M5-G-9b-E-2</v>
      </c>
      <c r="B138" s="139" t="str">
        <f aca="false">Seeds!Z138</f>
        <v>{"id":"M5-G-9b-E-2-BR","stimulus":"&lt;p&gt;Escreva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C138" s="139" t="str">
        <f aca="false">Seeds!AA138</f>
        <v>{"id":"M5-G-9b-E-2","stimulus":"&lt;p&gt;Escreva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src='https://blueberry-assets.oneclick.es/M5_G_9b_4.svg'&gt;&lt;/div&gt;&lt;/td&gt;&lt;td style=\"width: 25%; text-align: center;border:none;\"&gt;&lt;div style=\"display:flex; justify-content:center;\"&gt;&lt;img src='https://blueberry-assets.oneclick.es/M5_G_9b_2.svg'&gt;&lt;/div&gt;&lt;/td&gt;&lt;td style=\"width: 25%; text-align: center;border:none;\"&gt;&lt;div style=\"display:flex; justify-content:center;\"&gt;&lt;img src='https://blueberry-assets.oneclick.es/M5_G_9b_5.svg'&gt;&lt;/div&gt;&lt;/td&gt;&lt;/tr&gt;&lt;/tbody&gt;&lt;/table&gt;","hint":"&lt;p&gt;O hexágono é um polígono de 6 lados.&lt;/p&gt;","feedback":"&lt;p&gt;Os polígonos podem ser classificados de acordo com seu número de lados.&lt;/p&gt;","seed":{"parameters":[],"calculated":[{"name":"A1","label":"Octógono","function":"","feedback":"&lt;p&gt;Este polígono é chamado octógono porque tem 8 lados.&lt;/p&gt;"},{"name":"A2","label":"Hexágono","function":"","feedback":"&lt;p&gt;Este polígono é chamado hexágono porque tem 6 lados.&lt;/p&gt;"},{"name":"A3","label":"Eneágono","function":"","feedback":"&lt;p&gt;Este polígono é chamado eneágono porque tem 9 lados.&lt;/p&gt;"}],"uniques":true},"algorithm":{"name":"calculateOperation","template":"Cloze with text"}}</v>
      </c>
      <c r="D138" s="139" t="n">
        <f aca="false">IF(B138=C138,0,1)</f>
        <v>1</v>
      </c>
    </row>
    <row r="139" customFormat="false" ht="15.75" hidden="false" customHeight="true" outlineLevel="0" collapsed="false">
      <c r="A139" s="139" t="str">
        <f aca="false">Seeds!AB139</f>
        <v>M5-G-9b-E-3</v>
      </c>
      <c r="B139" s="139" t="str">
        <f aca="false">Seeds!Z139</f>
        <v>{"id":"M5-G-9b-E-3-BR","stimulus":"&lt;p&gt;Escreva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C139" s="139" t="str">
        <f aca="false">Seeds!AA139</f>
        <v>{"id":"M5-G-9b-E-3","stimulus":"&lt;p&gt;Escreva o nome dos seguintes polígonos.&lt;/p&gt;","template":"&lt;table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src='https://blueberry-assets.oneclick.es/M5_G_9b_1.svg'&gt;&lt;/div&gt;&lt;/td&gt;&lt;td style=\"width: 25%; text-align: center;border:none;\"&gt;&lt;div style=\"display:flex; justify-content:center;\"&gt;&lt;img src='https://blueberry-assets.oneclick.es/M5_G_9b_6.svg'&gt;&lt;/div&gt;&lt;/td&gt;&lt;td style=\"width: 25%; text-align: center;border:none;\"&gt;&lt;div style=\"display:flex; justify-content:center;\"&gt;&lt;img src='https://blueberry-assets.oneclick.es/M5_G_9b_4.svg'&gt;&lt;/div&gt;&lt;/td&gt;&lt;/tr&gt;&lt;/tbody&gt;&lt;/table&gt;","hint":"&lt;p&gt;O pentágono é um polígono de 5 lados.&lt;/p&gt;","feedback":"&lt;p&gt;Os polígonos podem ser classificados de acordo com seu número de lados.&lt;/p&gt;","seed":{"parameters":[],"calculated":[{"name":"A1","label":"Pentágono","function":"","feedback":"&lt;p&gt;Este polígono é chamado pentágono porque tem 5 lados.&lt;/p&gt;"},{"name":"A2","label":"Decágono","function":"","feedback":"&lt;p&gt;Este polígono é chamado decágono porque tem 10 lados.&lt;/p&gt;"},{"name":"A3","label":"Octógono","function":"","feedback":"&lt;p&gt;Este polígono é chamado octógono porque tem 8 lados.&lt;/p&gt;"}],"uniques":true},"algorithm":{"name":"calculateOperation","template":"Cloze with text"}}</v>
      </c>
      <c r="D139" s="139" t="n">
        <f aca="false">IF(B139=C139,0,1)</f>
        <v>1</v>
      </c>
    </row>
    <row r="140" customFormat="false" ht="15.75" hidden="false" customHeight="true" outlineLevel="0" collapsed="false">
      <c r="A140" s="139" t="str">
        <f aca="false">Seeds!AB140</f>
        <v>M5-G-9c-I-1</v>
      </c>
      <c r="B140" s="139" t="str">
        <f aca="false">Seeds!Z140</f>
        <v>{
    "id": "M5-G-9c-I-1-BR",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C140" s="139" t="str">
        <f aca="false">Seeds!AA140</f>
        <v>{
    "id": "M5-G-9c-I-1",
    "stimulus": "&lt;p&gt;Selecione os polígonos convexos.&lt;/p&gt;",
    "hint": "&lt;p&gt;Se todos os ângulos internos do polígono medem menos de 180°, ele é um polígono convexo.&lt;/p&gt;",
    "feedback": "&lt;p&gt;Um polígono é convexo se todos os seus ângulos internos medem menos de 180°.&lt;/p&gt;",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src='https://blueberry-assets.oneclick.es/{{Q3}}' width=\"300\"&gt;"
            },
            {
                "name": "A2",
                "label": "&lt;div style=\"display:flex; justify-content:center;\"&gt;&lt;img src='https://blueberry-assets.oneclick.es/{{Q4}}' width=\"300\"&gt;"
            },
            {
                "name": "A3",
                "label": "&lt;div style=\"display:flex; justify-content:center;\"&gt;&lt;img src='https://blueberry-assets.oneclick.es/{{Q1}}' width=\"300\"&gt;",
                "incorrect": true
            },
            {
                "name": "A4",
                "label": "&lt;div style=\"display:flex; justify-content:center;\"&gt;&lt;img src='https://blueberry-assets.oneclick.es/{{Q2}}' width=\"300\"&gt;",
                "incorrect": true
            }
        ],
        "uniques": true
    },
    "algorithm": {
        "name": "trueFalse",
        "template": "Multiple choice – multiple responses",
        "params": {
            "countCorrect": 2,
            "countIncorrect": 2,
            "showCheckIcon": false,
            "columns": 4
        }
    }
}</v>
      </c>
      <c r="D140" s="139" t="n">
        <f aca="false">IF(B140=C140,0,1)</f>
        <v>1</v>
      </c>
    </row>
    <row r="141" customFormat="false" ht="15.75" hidden="false" customHeight="true" outlineLevel="0" collapsed="false">
      <c r="A141" s="139" t="str">
        <f aca="false">Seeds!AB141</f>
        <v>M5-G-9c-I-2</v>
      </c>
      <c r="B141" s="139" t="str">
        <f aca="false">Seeds!Z141</f>
        <v>{
    "id": "M5-G-9c-I-2-BR",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C141" s="139" t="str">
        <f aca="false">Seeds!AA141</f>
        <v>{
    "id": "M5-G-9c-I-2",
    "stimulus": "&lt;p&gt;Selecione os polígonos côncavos.&lt;/p&gt;",
    "hint": "&lt;p&gt;Um polígono é côncavo se qualquer um de seus ângulos internos for maior que 180°.&lt;/p&gt;",
    "feedback": "&lt;p&gt;Um polígono é côncavo se algum de seus ângulos internos medir mais de 180° ou se algum de seus vértices apontar para o interior do polígono.&lt;/p&gt;",
    "seed": {
        "parameters": [
            {
                "name": "Q1",
                "list": [
                    "M5_G_9c_6.svg",
                    "M5_G_9c_7.svg",
                    "M5_G_9c_8.svg"
                ]
            },
            {
                "name": "Q2",
                "list": [
                    "M5_G_9c_9.svg",
                    "M5_G_9c_11.svg",
                    "M5_G_9c_12.svg"
                ]
            },
            {
                "name": "Q3",
                "list": [
                    "M5_G_9c_1.svg",
                    "M5_G_9c_2.svg",
                    "M5_G_9c_3.svg"
                ]
            },
            {
                "name": "Q4",
                "list": [
                    "M5_G_9c_4.svg",
                    "M5_G_9c_5.svg"
                ]
            }
        ],
        "calculated": [
            {
                "name": "A1",
                "label": "&lt;div style=\"display:flex; justify-content:center;\"&gt;&lt;img src='https://blueberry-assets.oneclick.es/{{Q1}}' width=\"300\"&gt;"
            },
            {
                "name": "A2",
                "label": "&lt;div style=\"display:flex; justify-content:center;\"&gt;&lt;img src='https://blueberry-assets.oneclick.es/{{Q2}}' width=\"300\"&gt;"
            },
            {
                "name": "A3",
                "label": "&lt;div style=\"display:flex; justify-content:center;\"&gt;&lt;img src='https://blueberry-assets.oneclick.es/{{Q3}}' width=\"300\"&gt;",
                "incorrect": true
            },
            {
                "name": "A4",
                "label": "&lt;div style=\"display:flex; justify-content:center;\"&gt;&lt;img src='https://blueberry-assets.oneclick.es/{{Q4}}' width=\"300\"&gt;",
                "incorrect": true
            }
        ],
        "uniques": true
    },
    "algorithm": {
        "name": "trueFalse",
        "template": "Multiple choice – multiple responses",
        "params": {
            "countCorrect": 2,
            "countIncorrect": 2,
            "showCheckIcon": false,
            "columns": 4
        }
    }
}</v>
      </c>
      <c r="D141" s="139" t="n">
        <f aca="false">IF(B141=C141,0,1)</f>
        <v>1</v>
      </c>
    </row>
    <row r="142" customFormat="false" ht="15.75" hidden="false" customHeight="true" outlineLevel="0" collapsed="false">
      <c r="A142" s="139" t="str">
        <f aca="false">Seeds!AB142</f>
        <v>M5-G-9c-E-1</v>
      </c>
      <c r="B142" s="139" t="str">
        <f aca="false">Seeds!Z142</f>
        <v>{
    "id": "M5-G-9c-E-1-BR",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C142" s="139" t="str">
        <f aca="false">Seeds!AA142</f>
        <v>{
    "id": "M5-G-9c-E-1",
    "stimulus": "&lt;p&gt;Indique se os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src='https://blueberry-assets.oneclick.es/{{Q2}}'&gt;&lt;/div&gt;&lt;/td&gt;&lt;td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"M5_G_9c_1.svg",
                    "M5_G_9c_2.svg",
                    "M5_G_9c_3.svg",
                    "M5_G_9c_4.svg",
                    "M5_G_9c_5.svg"
                ]
            }
        ],
        "calculated": [
            {
                "name": "A1",
                "label": "côncavo"
            },
            {
                "name": "A2",
                "label": "côncavo"
            },
            {
                "name": "A3",
                "label": "convexo"
            }
        ],
        "uniques": true
    },
    "algorithm": {
        "name": "calculateOperation",
        "template": "Cloze with text"
    }
}</v>
      </c>
      <c r="D142" s="139" t="n">
        <f aca="false">IF(B142=C142,0,1)</f>
        <v>1</v>
      </c>
    </row>
    <row r="143" customFormat="false" ht="15.75" hidden="false" customHeight="true" outlineLevel="0" collapsed="false">
      <c r="A143" s="139" t="str">
        <f aca="false">Seeds!AB143</f>
        <v>M5-G-9c-E-2</v>
      </c>
      <c r="B143" s="139" t="str">
        <f aca="false">Seeds!Z143</f>
        <v>{
    "id": "M5-G-9c-E-2-BR",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C143" s="139" t="str">
        <f aca="false">Seeds!AA143</f>
        <v>{
    "id": "M5-G-9c-E-2",
    "stimulus": "&lt;p&gt;Diga se esses polígonos são côncavos ou convexos.&lt;/p&gt;",
    "template": "&lt;table style=\"width: 100%;border:none;\"&gt;&lt;tbody&gt;&lt;tr&gt;&lt;td style=\"width: 25%; text-align: center;border:none;\"&gt;Polígono {{response}}&lt;/td&gt;&lt;td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src='https://blueberry-assets.oneclick.es/{{Q1}}'&gt;&lt;/div&gt;&lt;/td&gt;&lt;td style=\"width: 25%; text-align: center;border:none;\"&gt;&lt;div style=\"display:flex; justify-content:center;\"&gt;&lt;img src='https://blueberry-assets.oneclick.es/{{Q3}}'&gt;&lt;/div&gt;&lt;/td&gt;&lt;td style=\"width: 25%; text-align: center;border:none;\"&gt;&lt;div style=\"display:flex; justify-content:center;\"&gt;&lt;img src='https://blueberry-assets.oneclick.es/{{Q4}}'&gt;&lt;/div&gt;&lt;/td&gt;&lt;/tr&gt;&lt;/tbody&gt;&lt;/table&gt;",
    "hint": "&lt;p&gt;Um polígono é côncavo se qualquer um de seus ângulos internos for maior que 180°.&lt;/p&gt;",
    "feedback": "&lt;p&gt;Um polígono é &lt;b&gt;côncavo&lt;/b&gt; se algum de seus ângulos internos medir mais de 180°. Um polígono é &lt;b&gt;convexo&lt;/b&gt; se todos os seus ângulos internos medirem menos de 180°.&lt;/p&gt;",
    "seed": {
        "parameters": [
            {
                "name": "Q1",
                "list": [
                    "M5_G_9c_6.svg",
                    "M5_G_9c_7.svg",
                    "M5_G_9c_8.svg"
                ]
            },
            {
                "name": "Q2",
                "list": [
                    "M5_G_9c_9.svg",
                    "M5_G_9c_11.svg",
                    "M5_G_9c_12.svg"
                ]
            },
            {
                "name": "Q3",
                "list": [
                    "M5_G_9c_4.svg",
                    "M5_G_9c_5.svg"
                ]
            },
            {
                "name": "Q4",
                "list": [
                    "M5_G_9c_1.svg",
                    "M5_G_9c_2.svg",
                    "M5_G_9c_3.svg"
                ]
            }
        ],
        "calculated": [
            {
                "name": "A1",
                "label": "côncavo"
            },
            {
                "name": "A2",
                "label": "convexo"
            },
            {
                "name": "A3",
                "label": "convexo"
            }
        ],
        "uniques": true
    },
    "algorithm": {
        "name": "calculateOperation",
        "template": "Cloze with text"
    }
}</v>
      </c>
      <c r="D143" s="139" t="n">
        <f aca="false">IF(B143=C143,0,1)</f>
        <v>1</v>
      </c>
    </row>
    <row r="144" customFormat="false" ht="15.75" hidden="false" customHeight="true" outlineLevel="0" collapsed="false">
      <c r="A144" s="139" t="str">
        <f aca="false">Seeds!AB144</f>
        <v>M5-G-9d-I-1</v>
      </c>
      <c r="B144" s="139" t="str">
        <f aca="false">Seeds!Z144</f>
        <v>{"id":"M5-G-9d-I-1-BR","stimulus":"&lt;p&gt;Selecione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C144" s="139" t="str">
        <f aca="false">Seeds!AA144</f>
        <v>{"id":"M5-G-9d-I-1","stimulus":"&lt;p&gt;Selecione os polígonos regulares.&lt;/p&gt;","hint":"&lt;p&gt;Os polígonos regulares têm lados e ângulos iguais.&lt;/p&gt;","feedback":"&lt;p&gt;Um polígono regular tem todos os seus lados iguais e ângulos de mesma medida.&lt;/p&gt;","seed":{"parameters":[],"calculated":[{"name":"A1","label":"&lt;div style=\"display:flex; justify-content:center;\"&gt;&lt;img src='https://blueberry-assets.oneclick.es/M5_G_9d_1.svg' width=\"300\"&gt;&lt;/div&gt;","function":""},{"name":"A2","label":"&lt;div style=\"display:flex; justify-content:center;\"&gt;&lt;img src='https://blueberry-assets.oneclick.es/M5_G_9d_2.svg' width=\"300\"&gt;&lt;/div&gt;","function":""},{"name":"A3","label":"&lt;div style=\"display:flex; justify-content:center;\"&gt;&lt;img src='https://blueberry-assets.oneclick.es/M5_G_9d_3.svg' width=\"300\"&gt;&lt;/div&gt;","function":""},{"name":"A4","label":"&lt;div style=\"display:flex; justify-content:center;\"&gt;&lt;img src='https://blueberry-assets.oneclick.es/M5_G_9d_4.svg' width=\"300\"&gt;&lt;/div&gt;","function":"","incorrect":true},{"name":"A5","label":"&lt;div style=\"display:flex; justify-content:center;\"&gt;&lt;img src='https://blueberry-assets.oneclick.es/M5_G_9d_5.svg' width=\"300\"&gt;&lt;/div&gt;","function":"","incorrect":true},{"name":"A6","label":"&lt;div style=\"display:flex; justify-content:center;\"&gt;&lt;img src='https://blueberry-assets.oneclick.es/M5_G_9d_6.svg' width=\"300\"&gt;&lt;/div&gt;","function":"","incorrect":true}],"uniques":true},"algorithm":{"name":"trueFalse","template":"Multiple choice – multiple response","params":{"countCorrect":2,"countIncorrect":2,"showCheckIcon":false,"columns":4}}}</v>
      </c>
      <c r="D144" s="139" t="n">
        <f aca="false">IF(B144=C144,0,1)</f>
        <v>1</v>
      </c>
    </row>
    <row r="145" customFormat="false" ht="15.75" hidden="false" customHeight="true" outlineLevel="0" collapsed="false">
      <c r="A145" s="139" t="str">
        <f aca="false">Seeds!AB145</f>
        <v>M5-G-9d-I-2</v>
      </c>
      <c r="B145" s="139" t="str">
        <f aca="false">Seeds!Z145</f>
        <v>{"id":"M5-G-9d-I-2-BR","stimulus":"&lt;p&gt;Selecione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C145" s="139" t="str">
        <f aca="false">Seeds!AA145</f>
        <v>{"id":"M5-G-9d-I-2","stimulus":"&lt;p&gt;Selecione os polígonos irregulares.&lt;/p&gt;","hint":"&lt;p&gt;Os polígonos irregulares têm lados e ângulos diferentes entre si.&lt;/p&gt;","feedback":"&lt;p&gt;Um polígono irregular não tem todos os lados iguais e ângulos de mesma medida.&lt;/p&gt;","seed":{"parameters":[],"calculated":[{"name":"A1","label":"&lt;div style=\"display:flex; justify-content:center;\"&gt;&lt;img src='https://blueberry-assets.oneclick.es/M5_G_9d_1.svg' width=\"300\"&gt;&lt;/div&gt;","function":"","incorrect":true},{"name":"A2","label":"&lt;div style=\"display:flex; justify-content:center;\"&gt;&lt;img src='https://blueberry-assets.oneclick.es/M5_G_9d_2.svg' width=\"300\"&gt;&lt;/div&gt;","function":"","incorrect":true},{"name":"A3","label":"&lt;div style=\"display:flex; justify-content:center;\"&gt;&lt;img src='https://blueberry-assets.oneclick.es/M5_G_9d_3.svg' width=\"300\"&gt;&lt;/div&gt;","function":"","incorrect":true},{"name":"A4","label":"&lt;div style=\"display:flex; justify-content:center;\"&gt;&lt;img src='https://blueberry-assets.oneclick.es/M5_G_9d_4.svg' width=\"300\"&gt;&lt;/div&gt;","function":""},{"name":"A5","label":"&lt;div style=\"display:flex; justify-content:center;\"&gt;&lt;img src='https://blueberry-assets.oneclick.es/M5_G_9d_5.svg' width=\"300\"&gt;&lt;/div&gt;","function":""},{"name":"A6","label":"&lt;div style=\"display:flex; justify-content:center;\"&gt;&lt;img src='https://blueberry-assets.oneclick.es/M5_G_9d_6.svg' width=\"300\"&gt;&lt;/div&gt;","function":""}],"uniques":true},"algorithm":{"name":"trueFalse","template":"Multiple choice – multiple response","params":{"countCorrect":2,"countIncorrect":2,"showCheckIcon":false,"columns":4}}}</v>
      </c>
      <c r="D145" s="139" t="n">
        <f aca="false">IF(B145=C145,0,1)</f>
        <v>1</v>
      </c>
    </row>
    <row r="146" customFormat="false" ht="15.75" hidden="false" customHeight="true" outlineLevel="0" collapsed="false">
      <c r="A146" s="139" t="str">
        <f aca="false">Seeds!AB146</f>
        <v>M5-G-9d-E-1</v>
      </c>
      <c r="B146" s="139" t="str">
        <f aca="false">Seeds!Z146</f>
        <v>{
    "id": "M5-G-9d-E-1-BR",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C146" s="139" t="str">
        <f aca="false">Seeds!AA146</f>
        <v>{
    "id": "M5-G-9d-E-1",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src='https://blueberry-assets.oneclick.es/{{Q1}}' width=\"250\" style=\"display: inline-block;\"&gt;&lt;/div&gt;&lt;/td&gt;&lt;td style=\"width: 25%; text-align: center;border:none;\"&gt;&lt;div style=\"display:flex; justify-content:center;\"&gt;&lt;img src='https://blueberry-assets.oneclick.es/{{Q2}}' width=\"250\" style=\"display: inline-block;\"&gt;&lt;/div&gt;&lt;/td&gt;&lt;/tr&gt;&lt;/tbody&gt;&lt;/table&gt;",
    "hint": "&lt;p&gt;Os polígonos regulares têm lados e ângulos iguais.&lt;/p&gt;",
    "feedback": "&lt;p&gt;Um polígono é &lt;b&gt;regular&lt;/b&gt; quando todos os seus lados e ângulos são iguais, e é &lt;b&gt;irregular&lt;/b&gt; quando não tem todos os seus lados e ângulos iguais entre si.&lt;/p&gt;",
    "seed": {
        "parameters": [
            {
                "name": "Q1",
                "label": null,
                "list": [
                    "M5_G_9d_7.svg",
                    "M5_G_9d_8.svg",
                    "M5_G_9d_9.svg"
                ]
            },
            {
                "name": "Q2",
                "label": null,
                "list": [
                    "M5_G_9d_10.svg",
                    "M5_G_9d_11.svg",
                    "M5_G_9d_12.svg"
                ]
            }
        ],
        "calculated": [
            {
                "name": "A1",
                "label": "regular",
                "function": ""
            },
            {
                "name": "A2",
                "label": "irregular",
                "function": ""
            }
        ],
        "uniques": true
    },
    "algorithm": {
        "name": "calculateOperation",
        "template": "Cloze with text"
    }
}</v>
      </c>
      <c r="D146" s="139" t="n">
        <f aca="false">IF(B146=C146,0,1)</f>
        <v>1</v>
      </c>
    </row>
    <row r="147" customFormat="false" ht="15.75" hidden="false" customHeight="true" outlineLevel="0" collapsed="false">
      <c r="A147" s="139" t="str">
        <f aca="false">Seeds!AB147</f>
        <v>M5-G-9d-E-2</v>
      </c>
      <c r="B147" s="139" t="str">
        <f aca="false">Seeds!Z147</f>
        <v>{
    "id": "M5-G-9d-E-2-BR",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C147" s="139" t="str">
        <f aca="false">Seeds!AA147</f>
        <v>{
    "id": "M5-G-9d-E-2",
    "stimulus": "&lt;p&gt;Diga se esses polígonos são regulares ou irregulares.&lt;/p&gt;",
    "template": "&lt;table style=\"width: 100%;border:none;\"&gt;&lt;tbody&gt;&lt;tr&gt;&lt;td style=\"width: 25%; text-align: center;border:none;\"&gt;Polígono {{response}}&lt;/td&gt;&lt;td style=\"width: 25%; text-align: center;border:none;\"&gt;Polígono {{response}}&lt;/td&gt;&lt;/tr&gt;&lt;tr&gt;&lt;td style=\"width: 25%; text-align: center;border:none;\"&gt;&lt;div style=\"display:flex; justify-content:center;\"&gt;&lt;img src='https://blueberry-assets.oneclick.es/{{Q2}}' width=\"250\" style=\"display: inline-block;\"&gt;&lt;/div&gt;&lt;/td&gt;&lt;td style=\"width: 25%; text-align: center;border:none;\"&gt;&lt;div style=\"display:flex; justify-content:center;\"&gt;&lt;img src='https://blueberry-assets.oneclick.es/{{Q1}}' width=\"250\" style=\"display: inline-block;\"&gt;&lt;/div&gt;&lt;/td&gt;&lt;/tr&gt;&lt;/tbody&gt;&lt;/table&gt;",
    "hint": "&lt;p&gt;Os polígonos regulares têm lados e ângulos iguais.&lt;/p&gt;",
    "feedback": "&lt;p&gt;Um polígono é &lt;b&gt;regular&lt;/b&gt; quando todos os seus lados e ângulos são iguais, e é &lt;b&gt;irregular&lt;/b&gt; quando não apresenta todos os seus lados e ângulos iguais entre si.&lt;/p&gt;",
    "seed": {
        "parameters": [
            {
                "name": "Q1",
                "label": null,
                "list": [
                    "M5_G_9d_7.svg",
                    "M5_G_9d_8.svg",
                    "M5_G_9d_9.svg"
                ]
            },
            {
                "name": "Q2",
                "label": null,
                "list": [
                    "M5_G_9d_10.svg",
                    "M5_G_9d_11.svg",
                    "M5_G_9d_12.svg"
                ]
            }
        ],
        "calculated": [
            {
                "name": "A1",
                "label": "irregular",
                "function": ""
            },
            {
                "name": "A2",
                "label": "regular",
                "function": ""
            }
        ],
        "uniques": true
    },
    "algorithm": {
        "name": "calculateOperation",
        "template": "Cloze with text"
    }
}</v>
      </c>
      <c r="D147" s="139" t="n">
        <f aca="false">IF(B147=C147,0,1)</f>
        <v>1</v>
      </c>
    </row>
    <row r="148" customFormat="false" ht="15.75" hidden="false" customHeight="true" outlineLevel="0" collapsed="false">
      <c r="A148" s="139" t="str">
        <f aca="false">Seeds!AB148</f>
        <v>M5-G-17a-I-1</v>
      </c>
      <c r="B148" s="139" t="str">
        <f aca="false">Seeds!Z148</f>
        <v>{"id":"M5-G-17a-I-1-BR","stimulus":"&lt;p&gt;Indique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C148" s="139" t="str">
        <f aca="false">Seeds!AA148</f>
        <v>{"id":"M5-G-17a-I-1","stimulus":"&lt;p&gt;Indique qual desses cálculos permite encontrar o perímetro de um polígono.&lt;/p&gt;","hint":"&lt;p&gt;O perímetro de um polígono é calculado pela soma dos comprimentos de seus lados.&lt;/p&gt;","feedback":"&lt;p&gt;O perímetro de um polígono é a &lt;b&gt;soma&lt;/b&gt; dos comprimentos de todos os seus lados.&lt;/p&gt;","seed":{"parameters":[],"calculated":[{"name":"A1","label":"A soma do comprimento de todos os seus lados.","function":""},{"name":"A2","label":"A soma do comprimento de todos os seus lados dividido por dois.","function":"","incorrect":true},{"name":"A3","label":"O produto do comprimento de todos os seus lados.","function":"","incorrect":true},{"name":"A4","label":"O quadrado da soma dos comprimentos de todos os seus lados.","function":"","incorrect":true},{"name":"A5","label":"A soma do comprimento de todos os seus lados multiplicada por dois.","function":"","incorrect":true},{"name":"A6","label":"O quadrado do número de lados multiplicado por dois.","function":"","incorrect":true}],"uniques":true},"algorithm":{"name":"trueFalse","template":"Multiple choice – standard","params":{"countCorrect":1,"countIncorrect":2,"showCheckIcon":true}}}</v>
      </c>
      <c r="D148" s="139" t="n">
        <f aca="false">IF(B148=C148,0,1)</f>
        <v>1</v>
      </c>
    </row>
    <row r="149" customFormat="false" ht="15.75" hidden="false" customHeight="true" outlineLevel="0" collapsed="false">
      <c r="A149" s="139" t="str">
        <f aca="false">Seeds!AB149</f>
        <v>M5-G-17a-E-1</v>
      </c>
      <c r="B149" s="139" t="str">
        <f aca="false">Seeds!Z149</f>
        <v>{"id":"M5-G-17a-E-1-BR","stimulus":"&lt;p&gt;Encontre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C149" s="139" t="str">
        <f aca="false">Seeds!AA149</f>
        <v>{"id":"M5-G-17a-E-1","stimulus":"&lt;p&gt;Encontre o perímetro desse pentágono irregular.&lt;/p&gt;&lt;div style=\"display:flex; justify-content:center;\"&gt;&lt;div class=\"lemo-fixed-to-responsive\" style=\"max-width: 300px;max-height: 300px;position: relative;width: 100%;display: inline-block;\"&gt;&lt;img src=\"https://blueberry-assets.oneclick.es/M5_G_9e_1.svg\" alt=\"\" tabindex=\"0\"&gt;&lt;/img&gt;&lt;div class=\"lemo-graphie-container\" style=\"position: absolute;top: 0;left: 0;width: 100%;height: 100%;\"&gt;&lt;div class=\"lemo-graphie\" style=\"position: relative; width: 100%; height: 100%;\"&gt;&lt;span class=\"lemo-graphie-label\" style=\"position: absolute; left: 15%; top: 65%;\"&gt;{{Q1}} cm&lt;/span&gt;&lt;span class=\"lemo-graphie-label\" style=\"position: absolute; left: 25%; top: 41%;\"&gt;{{Q1}} cm&lt;/span&gt;&lt;span class=\"lemo-graphie-label\" style=\"position: absolute; left: 62%; top: 33%;transform: rotate(315deg);\"&gt;{{T1}} cm&lt;/span&gt;&lt;span class=\"lemo-graphie-label\" style=\"position: absolute; left: 87%; top: 50%;transform: rotate(270deg);\"&gt;{{T2}} cm&lt;/span&gt;&lt;span class=\"lemo-graphie-label\" style=\"position: absolute; left: 45%; top: 91%;\"&gt;{{T2}}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{{T2}} cm + {{T2}} cm + {{T1}} cm = {{A1}} cm&lt;/p&gt;","seed":{"parameters":[{"name":"Q1","label":null,"min":1,"max":5,"step":1}],"calculated":[{"name":"A1","label":"{{function}}","function":"Lemonlib.round(7.4*{{Q1}}, 2)"},{"name":"T1","function":"Lemonlib.round(1.4*{{Q1}}, 2)","temp":true},{"name":"T2","function":"{{Q1}}*2","temp":true}],"uniques":true},"algorithm":{"name":"calculateOperation","params":{"method":"equivLiteral","keyboard":"INTERMEDIATE"}}}</v>
      </c>
      <c r="D149" s="139" t="n">
        <f aca="false">IF(B149=C149,0,1)</f>
        <v>1</v>
      </c>
    </row>
    <row r="150" customFormat="false" ht="15.75" hidden="false" customHeight="true" outlineLevel="0" collapsed="false">
      <c r="A150" s="139" t="str">
        <f aca="false">Seeds!AB150</f>
        <v>M5-G-17a-E-2</v>
      </c>
      <c r="B150" s="139" t="str">
        <f aca="false">Seeds!Z150</f>
        <v>{"id":"M5-G-17a-E-2-BR","stimulus":"&lt;p&gt;Encontre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C150" s="139" t="str">
        <f aca="false">Seeds!AA150</f>
        <v>{"id":"M5-G-17a-E-2","stimulus":"&lt;p&gt;Encontre o perímetro desse pentágono regular.&lt;/p&gt;&lt;div style=\"display:flex; justify-content:center;\"&gt;&lt;div class=\"lemo-fixed-to-responsive\" style=\"max-width: 300px;max-height: 300px;position: relative;width: 100%;display: inline-block;\"&gt;&lt;img src=\"https://blueberry-assets.oneclick.es/M5_G_9e_6.svg\" alt=\"\" tabindex=\"0\"&gt;&lt;/img&gt;&lt;div class=\"lemo-graphie-container\" style=\"position: absolute;top: 0;left: 0;width: 100%;height: 100%;\"&gt;&lt;div class=\"lemo-graphie\" style=\"position: relative; width: 100%; height: 100%;\"&gt;&lt;span class=\"lemo-graphie-label\" style=\"position: absolute; left: 44%; top: 91%;\"&gt;{{Q1}} cm&lt;/span&gt;&lt;/div&gt;&lt;/div&gt;&lt;/div&gt;&lt;/div&gt;","template":"&lt;p&gt;O perímetro do polígono mede {{response}} cm.&lt;/p&gt;","hint":"&lt;p&gt;O perímetro de um polígono é calculado pela soma das medidas de seus lados.&lt;/p&gt;","feedback":"&lt;p&gt;O perímetro de um polígono é encontrado somando-se as medidas de todos os seus lados.&lt;/p&gt;&lt;p style=\"text-align: center\"&gt;Perímetro = {{Q1}} cm + {{Q1}} cm + {{Q1}} cm + {{Q1}} cm + {{Q1}} cm = {{A1}} cm&lt;/p&gt;","seed":{"parameters":[{"name":"Q1","label":null,"min":2,"max":6,"step":1}],"calculated":[{"name":"A1","label":"{{function}}","function":"{{Q1}}*5"}],"uniques":true},"algorithm":{"name":"calculateOperation","params":{"method":"equivLiteral","decimalPlaces":2,"keyboard":"INTERMEDIATE"}}}</v>
      </c>
      <c r="D150" s="139" t="n">
        <f aca="false">IF(B150=C150,0,1)</f>
        <v>1</v>
      </c>
    </row>
    <row r="151" customFormat="false" ht="15.75" hidden="false" customHeight="true" outlineLevel="0" collapsed="false">
      <c r="A151" s="139" t="str">
        <f aca="false">Seeds!AB151</f>
        <v>M5-G-17a-E-3</v>
      </c>
      <c r="B151" s="139" t="str">
        <f aca="false">Seeds!Z151</f>
        <v>{"id":"M5-G-17a-E-3-BR","stimulus":"&lt;p&gt;Encontre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C151" s="139" t="str">
        <f aca="false">Seeds!AA151</f>
        <v>{"id":"M5-G-17a-E-3","stimulus":"&lt;p&gt;Encontre o perímetro desse hexágono irregular.&lt;/p&gt;&lt;div style=\"display:flex; justify-content:center;\"&gt;&lt;div class=\"lemo-fixed-to-responsive\" style=\"max-width: 300px;max-height: 300px;position: relative;width: 100%;display: inline-block;\"&gt;&lt;img src=\"https://blueberry-assets.oneclick.es/M5_G_9e_3.svg\" alt=\"\" tabindex=\"0\"&gt;&lt;/img&gt;&lt;div class=\"lemo-graphie-container\" style=\"position: absolute;top: 0;left: 0;width: 100%;height: 100%;\"&gt;&lt;div class=\"lemo-graphie\" style=\"position: relative; width: 100%; height: 100%;\"&gt;&lt;span class=\"lemo-graphie-label\" style=\"position: absolute; left: 43%; top: 91%;\"&gt;{{T1}} cm&lt;/span&gt;&lt;span class=\"lemo-graphie-label\" style=\"position: absolute; left: 43%; top: 3%;\"&gt;{{T1}} cm&lt;/span&gt;&lt;span class=\"lemo-graphie-label\" style=\"position: absolute; left: 75%; top: 34%;\"&gt;{{Q1}} cm&lt;/span&gt;&lt;span class=\"lemo-graphie-label\" style=\"position: absolute; left: 12%; top: 34%;\"&gt;{{Q1}} cm&lt;/span&gt;&lt;span class=\"lemo-graphie-label\" style=\"position: absolute; left: 12%; top: 59%;\"&gt;{{Q1}} cm&lt;/span&gt;&lt;span class=\"lemo-graphie-label\" style=\"position: absolute; left: 75%; top: 59%;\"&gt;{{Q1}} cm&lt;/span&gt;&lt;/div&gt;&lt;/div&gt;&lt;/div&gt;&lt;/div&gt;","template":"&lt;p&gt;O perímetro é de{{response}} cm.&lt;/p&gt;","hint":"&lt;p&gt;O perímetro de um polígono é calculado pela soma das medidas de seus lados.&lt;/p&gt;","feedback":"&lt;p&gt;O perímetro de um polígono é encontrado somando-se as medidas de todos os seus lados.&lt;/p&gt;&lt;p style=\"text-align: center\"&gt;Perímetro = {{Q1}} cm + {{Q1}} cm + {{Q1}} cm + {{Q1}} cm + {{T1}} cm + {{T1}} cm = {{A1}} cm&lt;/p&gt;","seed":{"parameters":[{"name":"Q1","label":null,"min":1,"max":6,"step":1}],"calculated":[{"name":"A1","label":"{{function}}","function":"{{Q1}}*7"},{"name":"T1","function":"{{Q1}}*1.5","temp":true}],"uniques":true},"algorithm":{"name":"calculateOperation","params":{"method":"equivLiteral","keyboard":"INTERMEDIATE"}}}</v>
      </c>
      <c r="D151" s="139" t="n">
        <f aca="false">IF(B151=C151,0,1)</f>
        <v>1</v>
      </c>
    </row>
    <row r="152" customFormat="false" ht="15.75" hidden="false" customHeight="true" outlineLevel="0" collapsed="false">
      <c r="A152" s="139" t="str">
        <f aca="false">Seeds!AB152</f>
        <v>M5-G-17a-A-1</v>
      </c>
      <c r="B152" s="139" t="str">
        <f aca="false">Seeds!Z152</f>
        <v>{"id":"M5-G-17a-A-1-BR","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C152" s="139" t="str">
        <f aca="false">Seeds!AA152</f>
        <v>{"id":"M5-G-17a-A-1","seed":{"parameters":[{"name":"Q1","label":null,"min":10,"max":80,"step":1},{"name":"Q2","label":null,"min":10,"max":80,"step":1},{"name":"Q3","label":null,"min":10,"max":80,"step":1},{"name":"Q4","label":null,"min":10,"max":80,"step":1}],"uniques":true},"scaffolding":[{"id":"step-0","stimulus":"&lt;p&gt;Um fazendeiro quer cercar o perímetro de seu curral, que tem o formato de um quadrilátero irregular. Se seus lados medem {{Q1}} m, {{Q2}} m, {{Q3}} m e {{Q4}} m, quanto mede o perímetro do curral?&lt;/p&gt;","template":"&lt;p&gt;O perímetro do curral mede {{response}} m.&lt;/p&gt;","seed":{"calculated":[{"name":"A1","label":"","function":"{{Q1}}+{{Q2}}+{{Q3}}+{{Q4}}"}]},"algorithm":{"name":"calculateOperation","params":{"method":"equivLiteral","keyboard":"INTERMEDIATE"}}},{"id":"step-1","stimulus":"&lt;p&gt;Quanto mede o lado do curral que falta na lista abaixo?&lt;/p&gt;","template":"&lt;p&gt;{{Q1}} m, {{Q2}} m, {{Q3}} m e {{response}} m.&lt;/p&gt;","seed":{"calculated":[{"name":"1-A1","label":"","function":"{{Q4}}"}]},"algorithm":{"name":"calculateOperation","params":{"method":"equivLiteral","keyboard":"INTERMEDIATE"}}},{"id":"step-2","stimulus":"&lt;p&gt;O que pede o enunciado?&lt;/p&gt;","seed":{"calculated":[{"name":"2-A1","label":"&lt;p&gt;Calcule o perímetro do curral.&lt;/p&gt;"},{"name":"2-A2","label":"&lt;p&gt;Calcule a área do curral.&lt;/p&gt;","incorrect":true},{"name":"2-A3","label":"&lt;p&gt;Encontre o lado maior.&lt;/p&gt;","incorrect":true}]},"algorithm":{"name":"trueFalse","template":"Multiple choice – standard"}},{"id":"step-3","stimulus":"&lt;p&gt;Como se calcula o perímetro de um polígono?&lt;/p&gt;","seed":{"calculated":[{"name":"3-A1","label":"&lt;p&gt;Somando as medidas de todos os lados.&lt;/p&gt;"},{"name":"3-A2","label":"&lt;p&gt;Multiplicando a medidas de todos os seus lados.&lt;/p&gt;","incorrect":true},{"name":"3-A3","label":"&lt;p&gt;Dividindo a medida de todos os seus lados.&lt;/p&gt;","incorrect":true}]},"algorithm":{"name":"trueFalse","template":"Multiple choice – standard"}},{"id":"step-4","stimulus":"&lt;p&gt;Some as medidas dos lados do curral para encontrar o perímetro.&lt;/p&gt;","template":"&lt;p style=\"text-align: center\"&gt;Perímetro = {{Q1}} m + {{Q2}} m + {{Q3}} m + {{Q4}} m = {{response}} m&lt;/p&gt;","seed":{"calculated":[{"name":"A1","function":"{{Q1}} + {{Q2}} + {{Q3}} + {{Q4}}"}]},"algorithm":{"name":"calculateOperation","params":{"method":"equivLiteral","keyboard":"INTERMEDIATE"}}}]}</v>
      </c>
      <c r="D152" s="139" t="n">
        <f aca="false">IF(B152=C152,0,1)</f>
        <v>1</v>
      </c>
    </row>
    <row r="153" customFormat="false" ht="15.75" hidden="false" customHeight="true" outlineLevel="0" collapsed="false">
      <c r="A153" s="139" t="str">
        <f aca="false">Seeds!AB153</f>
        <v>M5-G-17a-A-2</v>
      </c>
      <c r="B153" s="139" t="str">
        <f aca="false">Seeds!Z153</f>
        <v>{"id":"M5-G-17a-A-2-BR","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C153" s="139" t="str">
        <f aca="false">Seeds!AA153</f>
        <v>{"id":"M5-G-17a-A-2","seed":{"parameters":[{"name":"Q1","label":null,"min":40,"max":50,"step":5},{"name":"Q2","label":null,"min":55,"max":65,"step":5},{"name":"Q3","label":null,"min":80,"max":100,"step":5},{"name":"Q4","label":null,"min":70,"max":85,"step":5}],"uniques":true},"scaffolding":[{"id":"step-0","stimulus":"&lt;p&gt;Depois da escola, Mateus vai passear no parque. Quantos metros ele caminha ao dar uma volta completa no local? O parque tem a forma de um polígono irregular e a medida de seus quatro lados é {{Q1}} m, {{Q2}} m, {{Q3}} m e {{Q4}} m?&lt;/p&gt;","template":"&lt;p&gt;Mateus caminha {{response}} m.&lt;/p&gt;","seed":{"calculated":[{"name":"A1","label":"","function":"{{Q1}} + {{Q2}} + {{Q3}} + {{Q4}}"}]},"algorithm":{"name":"calculateOperation","params":{"method":"equivLiteral","keyboard":"INTERMEDIATE"}}},{"id":"step-1","stimulus":"&lt;p&gt;Qual é o comprimento do lado que falta do parque na lista abaixo?&lt;/p&gt;","template":"&lt;p&gt;{{Q1}} m, {{Q2}} m, {{Q3}} m e {{response}} m.&lt;/p&gt;","seed":{"calculated":[{"name":"1-A1","label":"","function":"{{Q4}}"}]},"algorithm":{"name":"calculateOperation","params":{"method":"equivLiteral","keyboard":"INTERMEDIATE"}}},{"id":"step-2","stimulus":"&lt;p&gt;O que pede o enunciado?&lt;/p&gt;","seed":{"calculated":[{"name":"2-A1","label":"&lt;p&gt;Calcule o perímetro do parque.&lt;/p&gt;"},{"name":"2-A2","label":"&lt;p&gt;Calcule a área do parque.&lt;/p&gt;","incorrect":true},{"name":"2-A3","label":"&lt;p&gt;Encontre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parque para encontrar o perímetro.&lt;/p&gt;","template":"&lt;p style=\"text-align: center\"&gt;Perímetro = {{Q1}} m + {{Q2}} m + {{Q3}} m + {{Q4}} m = {{response}} m&lt;/p&gt;","seed":{"calculated":[{"name":"A1","function":"{{Q1}} + {{Q2}} + {{Q3}} + {{Q4}}"}]},"algorithm":{"name":"calculateOperation","params":{"method":"equivLiteral","keyboard":"INTERMEDIATE"}}}]}</v>
      </c>
      <c r="D153" s="139" t="n">
        <f aca="false">IF(B153=C153,0,1)</f>
        <v>1</v>
      </c>
    </row>
    <row r="154" customFormat="false" ht="15.75" hidden="false" customHeight="true" outlineLevel="0" collapsed="false">
      <c r="A154" s="139" t="str">
        <f aca="false">Seeds!AB154</f>
        <v>M5-G-17a-A-3</v>
      </c>
      <c r="B154" s="139" t="str">
        <f aca="false">Seeds!Z154</f>
        <v>{"id":"M5-G-17a-A-3-BR","seed":{"parameters":[{"name":"Q1","label":null,"min":25,"max":40,"step":1},{"name":"Q2","label":null,"min":10,"max":24,"step":1}],"uniques":true},"scaffolding":[{"id":"step-0","stimulus":"&lt;p&gt;Marta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C154" s="139" t="str">
        <f aca="false">Seeds!AA154</f>
        <v>{"id":"M5-G-17a-A-3","seed":{"parameters":[{"name":"Q1","label":null,"min":25,"max":40,"step":1},{"name":"Q2","label":null,"min":10,"max":24,"step":1}],"uniques":true},"scaffolding":[{"id":"step-0","stimulus":"&lt;p&gt;Marta quer decorar toda a borda de um pequeno mural de cartolina com fita adesiva colorida. De quantos cm de fita ela precisa se a cartolina é um retângulo com base de {{Q1}} cm e altura de {{Q2}} cm?&lt;/p&gt;","template":"&lt;p&gt;Ela precisa de {{response}} cm de fita.&lt;/p&gt;","seed":{"calculated":[{"name":"A1","label":"{{function}}","function":"{{Q1}} + {{Q1}} + {{Q2}} + {{Q2}}"}]},"algorithm":{"name":"calculateOperation","params":{"method":"equivLiteral","keyboard":"INTERMEDIATE"}}},{"id":"step-1","stimulus":"&lt;p&gt;Qual o tamanho da base do mural? E a altura?&lt;/p&gt;","template":"&lt;p&gt;Base do mural = {{response}} cm&lt;/p&gt;&lt;p&gt;Altura do mural = {{response}} cm&lt;/p&gt;","seed":{"calculated":[{"name":"1-A1","label":"","function":"{{Q1}}"},{"name":"1-A2","label":"","function":"{{Q2}}"}]},"algorithm":{"name":"calculateOperation","params":{"method":"equivLiteral","keyboard":"INTERMEDIATE"}}},{"id":"step-2","stimulus":"&lt;p&gt;O que pede o enunciado?&lt;/p&gt;","seed":{"calculated":[{"name":"2-A1","label":"&lt;p&gt;Calcule o perímetro do mural&lt;/p&gt;"},{"name":"2-A2","label":"&lt;p&gt;Calcule a área do mural.&lt;/p&gt;","incorrect":true},{"name":"2-A3","label":"&lt;p&gt;Encontre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da cartolina para encontrar quantos cm de fita Marta precisa.&lt;/p&gt;","template":"&lt;p style=\"text-align: center\"&gt;Perímetro = {{Q1}} cm + {{Q1}} cm + {{Q2}} cm + {{Q2}} cm = {{response}} cm&lt;/p&gt;","seed":{"calculated":[{"name":"A1","function":"{{Q1}} + {{Q1}} + {{Q2}} + {{Q2}}"}]},"algorithm":{"name":"calculateOperation","params":{"method":"equivLiteral","keyboard":"INTERMEDIATE"}}}]}</v>
      </c>
      <c r="D154" s="139" t="n">
        <f aca="false">IF(B154=C154,0,1)</f>
        <v>1</v>
      </c>
    </row>
    <row r="155" customFormat="false" ht="15.75" hidden="false" customHeight="true" outlineLevel="0" collapsed="false">
      <c r="A155" s="139" t="str">
        <f aca="false">Seeds!AB155</f>
        <v>M5-G-17a-A-4</v>
      </c>
      <c r="B155" s="139" t="str">
        <f aca="false">Seeds!Z155</f>
        <v>{"id":"M5-G-17a-A-4-BR","seed":{"parameters":[{"name":"Q1","label":null,"min":15,"max":40,"step":1}],"uniques":true},"scaffolding":[{"id":"step-0","stimulus":"&lt;p&gt;João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C155" s="139" t="str">
        <f aca="false">Seeds!AA155</f>
        <v>{"id":"M5-G-17a-A-4","seed":{"parameters":[{"name":"Q1","label":null,"min":15,"max":40,"step":1}],"uniques":true},"scaffolding":[{"id":"step-0","stimulus":"&lt;p&gt;João faz molduras para quadros em forma de polígonos regulares e irregulares. Complete o perímetro de um desses quadros que tem as medidas da imagem.&lt;/p&gt;&lt;div style=\"display:flex; justify-content:center;\"&gt;&lt;div class=\"lemo-fixed-to-responsive\" style=\"max-width: 300px;max-height: 266px;position: relative;width: 100%;display: inline-block;\"&gt;&lt;img src=\"https://blueberry-assets.oneclick.es/M5_G_9e_4.svg\" alt=\"\" tabindex=\"0\"&gt;&lt;/img&gt;&lt;div class=\"lemo-graphie-container\" style=\"position: absolute;top: 0;left: 0;width: 100%;height: 100%;\"&gt;&lt;div class=\"lemo-graphie\" style=\"position: relative; width: 100%; height: 100%;\"&gt;&lt;span class=\"lemo-graphie-label\" style=\"position: absolute; left: 42.0530%; top: 91.2488%;\"&gt;{{Q1}} cm&lt;/span&gt;&lt;/div&gt;&lt;/div&gt;&lt;/div&gt;&lt;/div&gt;","template":"&lt;p&gt;O perímetro do quadro mede {{response}} cm.&lt;/p&gt;","seed":{"calculated":[{"name":"A1","label":"{{function}}","function":"6*{{Q1}}"}]},"algorithm":{"name":"calculateOperation","params":{"method":"equivLiteral","keyboard":"INTERMEDIATE"}}},{"id":"step-1","stimulus":"&lt;p&gt;Qual o comprimento de cada lado do quadro?&lt;/p&gt;","template":"&lt;p&gt;Lado = {{response}} cm&lt;/p&gt;","seed":{"calculated":[{"name":"1-A1","label":"","function":"{{Q1}}"}]},"algorithm":{"name":"calculateOperation","params":{"method":"equivLiteral","keyboard":"INTERMEDIATE"}}},{"id":"step-2","stimulus":"&lt;p&gt;O que pede o enunciado?&lt;/p&gt;","seed":{"calculated":[{"name":"2-A1","label":"&lt;p&gt;Calcule o perímetro do quadro.&lt;/p&gt;"},{"name":"2-A2","label":"&lt;p&gt;Calcule a área do quadro.&lt;/p&gt;","incorrect":true},{"name":"2-A3","label":"&lt;p&gt;Encontre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quadro para encontrar o perímetro.&lt;/p&gt;","template":"&lt;p style=\"text-align: center\"&gt;Perímetro = {{Q1}} cm + {{Q1}} cm + {{Q1}} cm + {{Q1}} cm + {{Q1}} cm + {{Q1}} cm = {{response}} cm&lt;/p&gt;","seed":{"calculated":[{"name":"A1","function":"{{Q1}}*6"}]},"algorithm":{"name":"calculateOperation","params":{"method":"equivLiteral","keyboard":"INTERMEDIATE"}}}]}</v>
      </c>
      <c r="D155" s="139" t="n">
        <f aca="false">IF(B155=C155,0,1)</f>
        <v>1</v>
      </c>
    </row>
    <row r="156" customFormat="false" ht="15.75" hidden="false" customHeight="true" outlineLevel="0" collapsed="false">
      <c r="A156" s="139" t="str">
        <f aca="false">Seeds!AB156</f>
        <v>M5-G-17a-A-5</v>
      </c>
      <c r="B156" s="139" t="str">
        <f aca="false">Seeds!Z156</f>
        <v>{"id":"M5-G-17a-A-5-BR","seed":{"parameters":[{"name":"Q1","label":null,"min":5,"max":10,"step":1}],"uniques":true},"scaffolding":[{"id":"step-0","stimulus":"&lt;p&gt;Os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C156" s="139" t="str">
        <f aca="false">Seeds!AA156</f>
        <v>{"id":"M5-G-17a-A-5","seed":{"parameters":[{"name":"Q1","label":null,"min":5,"max":10,"step":1}],"uniques":true},"scaffolding":[{"id":"step-0","stimulus":"&lt;p&gt;Os convites para um evento foram enviados em envelopes como o da imagem. Encontre o perímetro do envelope aberto, que tem a forma de um pentágono irregular.&lt;/p&gt;&lt;div style=\"display:flex; justify-content:center;\"&gt;&lt;div class=\"lemo-fixed-to-responsive\" style=\"max-width: 300px;max-height: 229px;position: relative;width: 100%;display: inline-block;\"&gt;&lt;img src=\"https://blueberry-assets.oneclick.es/M5_G_9e_5.svg\" alt=\"\" tabindex=\"0\"&gt;&lt;/img&gt;&lt;div class=\"lemo-graphie-container\" style=\"position: absolute;top: 0;left: 0;width: 100%;height: 100%;\"&gt;&lt;div class=\"lemo-graphie\" style=\"position: relative; width: 100%; height: 100%;\"&gt;&lt;span class=\"lemo-graphie-label\" style=\"position: absolute; left: 43%; top: 87%;\"&gt;{{T1}} cm&lt;/span&gt;&lt;span class=\"lemo-graphie-label\" style=\"position: absolute; left: 22.3301%; top: 13%;transform: rotate(332deg);\"&gt;{{T2}} cm&lt;/span&gt;&lt;span class=\"lemo-graphie-label\" style=\"position: absolute; left: 61.8733%; top: 13%;transform: rotate(387deg);\"&gt;{{T2}} cm&lt;/span&gt;&lt;span class=\"lemo-graphie-label\" style=\"position: absolute; left: 2.8%; top: 54.6807%;transform: rotate(270deg);\"&gt;{{Q1}} cm&lt;/span&gt;&lt;span class=\"lemo-graphie-label\" style=\"position: absolute; left: 85%; top: 54%;transform: rotate(270deg);\"&gt;{{Q1}} cm&lt;/span&gt;&lt;/div&gt;&lt;/div&gt;&lt;/div&gt;&lt;/div&gt;","template":"&lt;p&gt;O perímetro do envelope é &lt;span class=\"no-break\"&gt;{{response}} cm.&lt;/span&gt;&lt;/p&gt;","seed":{"calculated":[{"name":"T1","function":"2*{{Q1}}","temp":true},{"name":"T2","function":"Lemonlib.round(1.1*{{Q1}}, 1)","temp":true},{"name":"A1","label":"{{function}}","function":"Lemonlib.round(6.2*{{Q1}}, 1)"}]},"algorithm":{"name":"calculateOperation","params":{"method":"equivLiteral","keyboard":"INTERMEDIATE"}}},{"id":"step-1","stimulus":"&lt;p&gt;Qual é a medida do lado que falta do envelope na lista abaixo?&lt;/p&gt;","template":"{{Q1}} cm, {{Q1}} cm, {{T2}} cm, {{T2}} cm e {{response}} cm.","seed":{"calculated":[{"name":"1-A1","label":"","function":"{{Q1}}*2"},{"name":"T2","function":"Lemonlib.round(1.1*{{Q1}}, 1)","temp":true}]},"algorithm":{"name":"calculateOperation","params":{"method":"equivLiteral","keyboard":"INTERMEDIATE"}}},{"id":"step-2","stimulus":"&lt;p&gt;O que pede o enunciado?&lt;/p&gt;","seed":{"calculated":[{"name":"2-A1","label":"&lt;p&gt;Calcule o perímetro do envelope aberto.&lt;/p&gt;"},{"name":"2-A2","label":"&lt;p&gt;Calcule a área do envelope aberto.&lt;/p&gt;","incorrect":true},{"name":"2-A3","label":"&lt;p&gt;Encontre o lado maior.&lt;/p&gt;","incorrect":true}]},"algorithm":{"name":"trueFalse","template":"Multiple choice – standard"}},{"id":"step-3","stimulus":"&lt;p&gt;Como se calcula o perímetro de um polígono?&lt;/p&gt;","seed":{"calculated":[{"name":"3-A1","label":"&lt;p&gt;Somando as medidas de todos os seus lados.&lt;/p&gt;"},{"name":"3-A2","label":"&lt;p&gt;Multiplicando as medidas de todos os seus lados.&lt;/p&gt;","incorrect":true},{"name":"3-A3","label":"&lt;p&gt;Dividindo as medidas de todos os seus lados.&lt;/p&gt;","incorrect":true}]},"algorithm":{"name":"trueFalse","template":"Multiple choice – standard"}},{"id":"step-4","stimulus":"&lt;p&gt;Some as medidas dos lados do envelope aberto para encontrar o perímetro.&lt;/p&gt;","template":"&lt;p style=\"text-align: center\"&gt;Perímetro = {{Q1}} cm + {{Q1}} cm + {{T2}} cm + {{T2}} cm + {{T1}} cm = {{response}} cm&lt;/p&gt;","seed":{"calculated":[{"name":"T1","function":"2*{{Q1}}","temp":true},{"name":"T2","function":"Lemonlib.round(1.1*{{Q1}}, 1)","temp":true},{"name":"A1","label":"{{function}}","function":"Lemonlib.round(6.2*{{Q1}}, 1)"}]},"algorithm":{"name":"calculateOperation","params":{"method":"equivLiteral","keyboard":"INTERMEDIATE"}}}]}</v>
      </c>
      <c r="D156" s="139" t="n">
        <f aca="false">IF(B156=C156,0,1)</f>
        <v>1</v>
      </c>
    </row>
    <row r="157" customFormat="false" ht="15.75" hidden="false" customHeight="true" outlineLevel="0" collapsed="false">
      <c r="A157" s="139" t="str">
        <f aca="false">Seeds!AB157</f>
        <v>M5-G-10a-I-1</v>
      </c>
      <c r="B157" s="139" t="str">
        <f aca="false">Seeds!Z157</f>
        <v>{"id":"M5-G-10a-I-1-BR","stimulus":"&lt;p&gt;Indique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C157" s="139" t="str">
        <f aca="false">Seeds!AA157</f>
        <v>{"id":"M5-G-10a-I-1","stimulus":"&lt;p&gt;Indique qual das seguintes afirmações é correta.&lt;/p&gt;","hint":"&lt;p&gt;Dependendo do número de lados iguais, os triângulos são classificados em equilátero, isósceles e escaleno.&lt;/p&gt;","feedback":"&lt;p&gt;Os triângulos são classificados como &lt;b&gt;equiláteros&lt;/b&gt; (todos os lados são iguais), &lt;b&gt;isósceles&lt;/b&gt; (dois lados são iguais) e &lt;b&gt;escalenos&lt;/b&gt; (todos os lados são diferentes).&lt;/p&gt;","seed":{"parameters":[],"calculated":[{"name":"A1","label":"Os lados de um triângulo equilátero têm o mesmo comprimento."},{"name":"A2","label":"Em um triângulo isósceles, dois de seus lados têm o mesmo comprimento."},{"name":"A3","label":"Nos triângulos escalenos, todos os três lados têm comprimentos diferentes."},{"name":"A4","label":"Os lados de um triângulo escaleno têm todos o mesmo comprimento.","incorrect":true,"feedback":"&lt;p&gt;Em um triângulo escaleno, todos os lados têm medidas diferentes.&lt;/p&gt;"},{"name":"A5","label":"Em triângulos equiláteros, todos os três lados têm comprimentos diferentes.","incorrect":true,"feedback":"&lt;p&gt;Em um triângulo equilátero, todos os seus lados têm a mesma medida.&lt;/p&gt;"},{"name":"A6","label":"Todos os lados de um triângulo isósceles têm o mesmo comprimento..","incorrect":true,"feedback":"&lt;p&gt;Em um triângulo isósceles, apenas dois de seus lados são iguais.&lt;/p&gt;"}],"uniques":true},"algorithm":{"name":"trueFalse","template":"Multiple choice – standard","params":{"countCorrect":1,"countIncorrect":2,"showCheckIcon":true}}}</v>
      </c>
      <c r="D157" s="139" t="n">
        <f aca="false">IF(B157=C157,0,1)</f>
        <v>1</v>
      </c>
    </row>
    <row r="158" customFormat="false" ht="15.75" hidden="false" customHeight="true" outlineLevel="0" collapsed="false">
      <c r="A158" s="139" t="str">
        <f aca="false">Seeds!AB158</f>
        <v>M5-G-10a-E-1</v>
      </c>
      <c r="B158" s="139" t="str">
        <f aca="false">Seeds!Z158</f>
        <v>{
    "id": "M5-G-10a-E-1-BR",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C158" s="139" t="str">
        <f aca="false">Seeds!AA158</f>
        <v>{
    "id": "M5-G-10a-E-1",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"M5_G_10a_5.svg",
                    "M5_G_10a_6.svg"
                ]
            }
        ],
        "calculated": [
            {
                "name": "A1",
                "label": "isósceles",
                "function": ""
            },
            {
                "name": "A2",
                "label": "escaleno",
                "function": ""
            }
        ],
        "uniques": true
    },
    "algorithm": {
        "name": "calculateOperation",
        "template": "Cloze with text"
    }
}</v>
      </c>
      <c r="D158" s="139" t="n">
        <f aca="false">IF(B158=C158,0,1)</f>
        <v>1</v>
      </c>
    </row>
    <row r="159" customFormat="false" ht="15.75" hidden="false" customHeight="true" outlineLevel="0" collapsed="false">
      <c r="A159" s="139" t="str">
        <f aca="false">Seeds!AB159</f>
        <v>M5-G-10a-E-2</v>
      </c>
      <c r="B159" s="139" t="str">
        <f aca="false">Seeds!Z159</f>
        <v>{
    "id": "M5-G-10a-E-2-BR",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C159" s="139" t="str">
        <f aca="false">Seeds!AA159</f>
        <v>{
    "id": "M5-G-10a-E-2",
    "stimulus": "&lt;p&gt;Qual é o nome dado aos triângulos a seguir de acordo com o comprimento de seus lados?&lt;/p&gt;",
    "template": "&lt;table style=\"width: 100%;border:none;\"&gt;&lt;tbody&gt;&lt;tr&gt;&lt;td style=\"width: 50%; text-align: center;border:none;\"&gt;Triângulo {{response}}&lt;/td&gt;&lt;td style=\"width: 50%; text-align: center;border:none;\"&gt;Triângulo {{response}}&lt;/td&gt;&lt;/tr&gt;&lt;tr&gt;&lt;td style=\"width: 50%; text-align: center;border:none;\"&gt;&lt;div style=\"display:flex; justify-content:center;\"&gt;&lt;img src='https://blueberry-assets.oneclick.es/{{Q1}}' width=\"300\" style=\"display: inline-block\"&gt;&lt;/div&gt;&lt;/td&gt;&lt;td style=\"width: 50%; text-align: 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"M5_G_10a_1.svg",
                    "M5_G_10a_2.svg"
                ]
            },
            {
                "name": "Q2",
                "label": null,
                "list": [
                    "M5_G_10a_3.svg",
                    "M5_G_10a_4.svg"
                ]
            }
        ],
        "calculated": [
            {
                "name": "A1",
                "label": "isósceles",
                "function": ""
            },
            {
                "name": "A2",
                "label": "equilátero",
                "function": ""
            }
        ],
        "uniques": true
    },
    "algorithm": {
        "name": "calculateOperation",
        "template": "Cloze with text"
    }
}</v>
      </c>
      <c r="D159" s="139" t="n">
        <f aca="false">IF(B159=C159,0,1)</f>
        <v>1</v>
      </c>
    </row>
    <row r="160" customFormat="false" ht="15.75" hidden="false" customHeight="true" outlineLevel="0" collapsed="false">
      <c r="A160" s="139" t="str">
        <f aca="false">Seeds!AB160</f>
        <v>M5-G-10a-E-3</v>
      </c>
      <c r="B160" s="139" t="str">
        <f aca="false">Seeds!Z160</f>
        <v>{
    "id": "M5-G-10a-E-3-BR",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C160" s="139" t="str">
        <f aca="false">Seeds!AA160</f>
        <v>{
    "id": "M5-G-10a-E-3",
    "stimulus": "&lt;p&gt;Qual é o nome dado aos triângulos a seguir de acordo com o comprimento de seus lados?&lt;/p&gt;",
    "template": "&lt;table style=\"width: 100%;border:none;\"&gt;&lt;tbody&gt;&lt;tr&gt;&lt;td style=\"width: 25%; text-align:center;border:none;\"&gt;Triângulo {{response}}&lt;/td&gt;&lt;td style=\"width: 25%; text-align:center;border:none;\"&gt;Triângulo {{response}}&lt;/td&gt;&lt;/tr&gt;&lt;tr&gt;&lt;td style=\"width: 25%; text-align:center;border:none;\"&gt;&lt;div style=\"display:flex; justify-content:center;\"&gt;&lt;img src='https://blueberry-assets.oneclick.es/{{Q1}}' width=\"300\" style=\"display: inline-block;\"&gt;&lt;/div&gt;&lt;/td&gt;&lt;td style=\"width: 25%; text-align:center;border:none;\"&gt;&lt;div style=\"display:flex; justify-content:center;\"&gt;&lt;img src='https://blueberry-assets.oneclick.es/{{Q2}}' width=\"300\" style=\"display: inline-block;\"&gt;&lt;/div&gt;&lt;/td&gt;&lt;/tr&gt;&lt;/tbody&gt;&lt;/table&gt;",
    "hint": "&lt;p&gt;Dependendo do número de lados iguais, os triângulos são classificados em equilátero, isósceles e escaleno.&lt;/p&gt;",
    "feedback": "&lt;p&gt;Os triângulos são classificados como &lt;b&gt;equiláteros&lt;/b&gt; (todos os lados são iguais), &lt;b&gt;isósceles&lt;/b&gt; (dois lados são iguais) e &lt;b&gt;escalenos&lt;/b&gt; (todos os lados são diferentes).&lt;/p&gt;",
    "seed": {
        "parameters": [
            {
                "name": "Q1",
                "label": null,
                "list": [
                    "M5_G_10a_5.svg",
                    "M5_G_10a_6.svg"
                ]
            },
            {
                "name": "Q2",
                "label": null,
                "list": [
                    "M5_G_10a_3.svg",
                    "M5_G_10a_4.svg"
                ]
            }
        ],
        "calculated": [
            {
                "name": "A1",
                "label": "escaleno",
                "function": ""
            },
            {
                "name": "A2",
                "label": "equilátero",
                "function": ""
            }
        ],
        "uniques": true
    },
    "algorithm": {
        "name": "calculateOperation",
        "template": "Cloze with text"
    }
}</v>
      </c>
      <c r="D160" s="139" t="n">
        <f aca="false">IF(B160=C160,0,1)</f>
        <v>1</v>
      </c>
    </row>
    <row r="161" customFormat="false" ht="15.75" hidden="false" customHeight="true" outlineLevel="0" collapsed="false">
      <c r="A161" s="139" t="str">
        <f aca="false">Seeds!AB161</f>
        <v>M5-G-10b-I-1</v>
      </c>
      <c r="B161" s="139" t="str">
        <f aca="false">Seeds!Z161</f>
        <v>{
    "id": "M5-G-10b-I-1-BR",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C161" s="139" t="str">
        <f aca="false">Seeds!AA161</f>
        <v>{
    "id": "M5-G-10b-I-1",
    "stimulus": "&lt;p&gt;Indique qual das seguintes afirmações é correta.&lt;/p&gt;",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"calculated": [
            {
                "name": "A1",
                "label": "Em triângulos acutângulos todos os ângulos são agudos."
            },
            {
                "name": "A2",
                "label": "Em triângulos obtusângulos, um dos ângulos é obtuso."
            },
            {
                "name": "A3",
                "label": "Nos triângulos retângulos, um dos três ângulos é reto."
            },
            {
                "name": "A4",
                "label": "Os triângulos acutângulos têm um ângulo obtuso.",
                "incorrect": true,
                "feedback": "&lt;p&gt;Os ângulos dos triângulos acutângulos são agudos.&lt;/p&gt;"
            },
            {
                "name": "A5",
                "label": "Os triângulos obtusângulos têm todos os três ângulos agudos.",
                "incorrect": true,
                "feedback": "&lt;p&gt;Os triângulos obtusângulos têm um ângulo obtuso.&lt;/p&gt;"
            },
            {
                "name": "A6",
                "label": "Os triângulos retângulos têm um ângulo obtuso e os outros dois ângulos agudos.",
                "incorrect": true,
                "feedback": "&lt;p&gt;Os triângulos retângulos têm um ângulo reto.&lt;/p&gt;"
            }
        ],
        "uniques": true
    },
    "algorithm": {
        "name": "trueFalse",
        "template": "Multiple choice – standard",
        "params": {
            "countCorrect": 1,
            "countIncorrect": 2,
            "showCheckIcon": true
        }
    }
}</v>
      </c>
      <c r="D161" s="139" t="n">
        <f aca="false">IF(B161=C161,0,1)</f>
        <v>1</v>
      </c>
    </row>
    <row r="162" customFormat="false" ht="15.75" hidden="false" customHeight="true" outlineLevel="0" collapsed="false">
      <c r="A162" s="139" t="str">
        <f aca="false">Seeds!AB162</f>
        <v>M5-G-10b-E-1</v>
      </c>
      <c r="B162" s="139" t="str">
        <f aca="false">Seeds!Z162</f>
        <v>{
    "id": "M5-G-10b-E-1-BR",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C162" s="139" t="str">
        <f aca="false">Seeds!AA162</f>
        <v>{
    "id": "M5-G-10b-E-1",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"M5_G_10b_5.svg",
                    "M5_G_10b_6.svg"
                ]
            }
        ],
        "calculated": [
            {
                "name": "A1",
                "label": "retângulo",
                "function": ""
            },
            {
                "name": "A2",
                "label": "obtusângulo",
                "function": ""
            }
        ],
        "uniques": true
    },
    "algorithm": {
        "name": "calculateOperation",
        "template": "Cloze with text"
    }
}</v>
      </c>
      <c r="D162" s="139" t="n">
        <f aca="false">IF(B162=C162,0,1)</f>
        <v>1</v>
      </c>
    </row>
    <row r="163" customFormat="false" ht="15.75" hidden="false" customHeight="true" outlineLevel="0" collapsed="false">
      <c r="A163" s="139" t="str">
        <f aca="false">Seeds!AB163</f>
        <v>M5-G-10b-E-2</v>
      </c>
      <c r="B163" s="139" t="str">
        <f aca="false">Seeds!Z163</f>
        <v>{
    "id": "M5-G-10b-E-2-BR",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C163" s="139" t="str">
        <f aca="false">Seeds!AA163</f>
        <v>{
    "id": "M5-G-10b-E-2",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"M5_G_10b_1.svg",
                    "M5_G_10b_2.svg"
                ]
            },
            {
                "name": "Q2",
                "label": null,
                "list": [
                    "M5_G_10b_3.svg",
                    "M5_G_10b_4.svg"
                ]
            }
        ],
        "calculated": [
            {
                "name": "A1",
                "label": "retângulo",
                "function": ""
            },
            {
                "name": "A2",
                "label": "acutângulo",
                "function": ""
            }
        ],
        "uniques": true
    },
    "algorithm": {
        "name": "calculateOperation",
        "template": "Cloze with text"
    }
}</v>
      </c>
      <c r="D163" s="139" t="n">
        <f aca="false">IF(B163=C163,0,1)</f>
        <v>1</v>
      </c>
    </row>
    <row r="164" customFormat="false" ht="15.75" hidden="false" customHeight="true" outlineLevel="0" collapsed="false">
      <c r="A164" s="139" t="str">
        <f aca="false">Seeds!AB164</f>
        <v>M5-G-10b-E-3</v>
      </c>
      <c r="B164" s="139" t="str">
        <f aca="false">Seeds!Z164</f>
        <v>{
    "id": "M5-G-10b-E-3-BR",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C164" s="139" t="str">
        <f aca="false">Seeds!AA164</f>
        <v>{
    "id": "M5-G-10b-E-3",
    "stimulus": "&lt;p&gt;Escreva o nome dado aos seguintes triângulos de acordo com seus ângulos.&lt;/p&gt;",
    "template": "&lt;table style=\"width: 100%;border:none;\"&gt;&lt;tbody&gt;&lt;tr&gt;&lt;td style=\"width: 25%; text-align: center;border:none;\"&gt;Triângulo {{response}}&lt;/td&gt;&lt;td style=\"width: 25%; text-align: center;border:none;\"&gt;Triângulo {{response}}&lt;/td&gt;&lt;/tr&gt;&lt;tr&gt;&lt;td style=\"width: 25%; text-align: center;border:none;\"&gt;&lt;div style=\"display:flex; justify-content:center;\"&gt;&lt;img src='https://blueberry-assets.oneclick.es/{{Q1}}' width=\"300\" style=\"display: inline-block;\"&gt;&lt;/div&gt;&lt;/td&gt;&lt;td style=\"width: 25%; text-align: center;border:none;\"&gt;&lt;div style=\"display:flex; justify-content:center;\"&gt;&lt;img src='https://blueberry-assets.oneclick.es/{{Q2}}' width=\"300\" style=\"display: inline-block;\"&gt;&lt;/div&gt;&lt;/td&gt;&lt;/tr&gt;&lt;/tbody&gt;&lt;/table&gt;",
    "hint": "&lt;p&gt;De acordo com os seus ângulos, os triângulos são classificados em acutângulos, retângulos e obtusângulos.&lt;/p&gt;",
    "feedback": "&lt;p&gt;Os triângulos são classificados como &lt;b&gt;acutângulos&lt;/b&gt; (todos os três ângulos são agudos), &lt;b&gt;retângulos&lt;/b&gt; (tem um ângulo reto) e &lt;b&gt;obtusângulos&lt;/b&gt; (tem um ângulo obtuso).&lt;/p&gt;",
    "seed": {
        "parameters": [
            {
                "name": "Q1",
                "label": null,
                "list": [
                    "M5_G_10b_3.svg",
                    "M5_G_10b_4.svg"
                ]
            },
            {
                "name": "Q2",
                "label": null,
                "list": [
                    "M5_G_10b_5.svg",
                    "M5_G_10b_6.svg"
                ]
            }
        ],
        "calculated": [
            {
                "name": "A1",
                "label": "acutângulo",
                "function": ""
            },
            {
                "name": "A2",
                "label": "obtusângulo",
                "function": ""
            }
        ],
        "uniques": true
    },
    "algorithm": {
        "name": "calculateOperation",
        "template": "Cloze with text"
    }
}</v>
      </c>
      <c r="D164" s="139" t="n">
        <f aca="false">IF(B164=C164,0,1)</f>
        <v>1</v>
      </c>
    </row>
    <row r="165" customFormat="false" ht="15.75" hidden="false" customHeight="true" outlineLevel="0" collapsed="false">
      <c r="A165" s="139" t="str">
        <f aca="false">Seeds!AB165</f>
        <v>M5-G-19a-I-1</v>
      </c>
      <c r="B165" s="139" t="str">
        <f aca="false">Seeds!Z165</f>
        <v>{
 "id": "M5-G-19a-I-1-BR",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C165" s="139" t="str">
        <f aca="false">Seeds!AA165</f>
        <v>{
 "id": "M5-G-19a-I-1",
 "stimulus": "&lt;p&gt;Os três ângulos internos de um triângulo medem {{Q1}}°, {{Q2}}° e &lt;span class=\"fr-math-v2 fr-draggable\" contenteditable=\"false\" data-original-math=\"\\(\\hat{\\text{A}}\\)\" draggable=\"true\"&gt;\\(\\hat{\\text{A}}\\)&lt;/span&gt;. Como se calcularia o valor de &lt;span class=\"fr-math-v2 fr-draggable\" contenteditable=\"false\" data-original-math=\"\\(\\hat{\\text{A}}\\)\" draggable=\"true\"&gt;\\(\\hat{\\text{A}}\\)&lt;/span&gt;?&lt;/p&gt;",
 "hint": "&lt;p&gt;A soma dos ângulos internos de um triângulo é 180°.&lt;/p&gt;",
 "feedback": "&lt;p&gt;A soma dos ângulos internos de qualquer triângulo é 180°. Sendo assim, &lt;span class=\"fr-math-v2 fr-draggable\" contenteditable=\"false\" data-original-math=\"\\(\\hat{\\text{A}}\\)\" draggable=\"true\"&gt;\\(\\hat{\\text{A}}\\)&lt;/span&gt; + {{Q1}}° + {{Q2}}° = 180°. Portanto, o cálculo para encontrar &lt;span class=\"fr-math-v2 fr-draggable\" contenteditable=\"false\" data-original-math=\"\\(\\hat{\\text{A}}\\)\" draggable=\"true\"&gt;\\(\\hat{\\text{A}}\\)&lt;/span&gt; é:&lt;/p&gt;&lt;p&gt;&lt;span class=\"fr-math-v2 fr-draggable\" contenteditable=\"false\" data-original-math=\"\\(\\hat{\\text{A}}\\)\" draggable=\"true\"&gt;\\(\\hat{\\text{A}}\\)&lt;/span&gt; = 180° − ({{Q1}}° + {{Q2}}°) = {{T1}}°&lt;/p&gt;",
 "seed": {
 "parameters": [
 {
 "name": "Q1",
 "label": null,
 "min": 10,
 "max": 80,
 "step": 1
 },
 {
 "name": "Q2",
 "label": null,
 "min": 10,
 "max": 80,
 "step": 1
 }
 ],
 "calculated": [
 {
 "name": "T1",
 "function": "180-{{Q1}}-{{Q2}}",
 "temp": true
 },
 {
 "name": "A1",
 "label": "&lt;span class=\"fr-math-v2 fr-draggable\" contenteditable=\"false\" data-original-math=\"\\(\\hat{\\text{A}}\\)\" draggable=\"true\"&gt;\\(\\hat{\\text{A}}\\)&lt;/span&gt; = 180° − ({{Q1}}° + {{Q2}}°)"
 },
 {
 "name": "A2",
 "label": "&lt;span class=\"fr-math-v2 fr-draggable\" contenteditable=\"false\" data-original-math=\"\\(\\hat{\\text{A}}\\)\" draggable=\"true\"&gt;\\(\\hat{\\text{A}}\\)&lt;/span&gt; = {{Q1}}° + {{Q2}}°",
 "incorrect": true
 },
 {
 "name": "A3",
 "label": "&lt;span class=\"fr-math-v2 fr-draggable\" contenteditable=\"false\" data-original-math=\"\\(\\hat{\\text{A}}\\)\" draggable=\"true\"&gt;\\(\\hat{\\text{A}}\\)&lt;/span&gt; = 180° − {{Q1}}° + {{Q2}}°",
 "incorrect": true
 },
 {
 "name": "A4",
 "label": "&lt;span class=\"fr-math-v2 fr-draggable\" contenteditable=\"false\" data-original-math=\"\\(\\hat{\\text{A}}\\)\" draggable=\"true\"&gt;\\(\\hat{\\text{A}}\\)&lt;/span&gt; = {{Q1}}° × {{Q2}}°",
 "incorrect": true
 },
 {
 "name": "A5",
 "label": "&lt;span class=\"fr-math-v2 fr-draggable\" contenteditable=\"false\" data-original-math=\"\\(\\hat{\\text{A}}\\)\" draggable=\"true\"&gt;\\(\\hat{\\text{A}}\\)&lt;/span&gt; = 180° × {{Q1}}° × {{Q2}}°",
 "incorrect": true
 }
 ],
 "uniques": true
 },
 "algorithm": {
 "name": "trueFalse",
 "template": "Multiple choice – standard",
 "params": {
 "countCorrect": 1,
 "countIncorrect": 2,
 "showCheckIcon": true
 }
 }
 }</v>
      </c>
      <c r="D165" s="139" t="n">
        <f aca="false">IF(B165=C165,0,1)</f>
        <v>1</v>
      </c>
    </row>
    <row r="166" customFormat="false" ht="15.75" hidden="false" customHeight="true" outlineLevel="0" collapsed="false">
      <c r="A166" s="139" t="str">
        <f aca="false">Seeds!AB166</f>
        <v>M5-G-19a-E-1</v>
      </c>
      <c r="B166" s="139" t="str">
        <f aca="false">Seeds!Z166</f>
        <v>{
 "id": "M5-G-19a-E-1-BR",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6" s="139" t="str">
        <f aca="false">Seeds!AA166</f>
        <v>{
 "id": "M5-G-19a-E-1",
 "seed": {
 "parameters": [
 {
 "name": "Q1",
 "label": null,
 "min": 10,
 "max": 80,
 "step": 1
 },
 {
 "name": "Q2",
 "label": null,
 "min": 10,
 "max": 80,
 "step": 1
 }
 ],
 "uniques": true
 },
 "scaffolding": [
 {
 "id": "step-0",
 "stimulus": "&lt;p&gt;Encontre a medida do ângulo interno &lt;span class=\"fr-math-v2 fr-draggable\" contenteditable=\"false\" data-original-math=\"\\(\\hat{\\text{A}}\\)\" draggable=\"true\"&gt;\\(\\hat{\\text{A}}\\)&lt;/span&gt; de um triângulo, sabendo que a medida dos outros dois ângulos é {{Q1}}° e {{Q2}}°.&lt;/p&gt;",
 "template": "&lt;p&gt;A medida de &lt;span class=\"fr-math-v2 fr-draggable\" contenteditable=\"false\" data-original-math=\"\\(\\hat{\\text{A}}\\)\" draggable=\"true\"&gt;\\(\\hat{\\text{A}}\\)&lt;/span&gt; é 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6" s="139" t="n">
        <f aca="false">IF(B166=C166,0,1)</f>
        <v>1</v>
      </c>
    </row>
    <row r="167" customFormat="false" ht="15.75" hidden="false" customHeight="true" outlineLevel="0" collapsed="false">
      <c r="A167" s="139" t="str">
        <f aca="false">Seeds!AB167</f>
        <v>M5-G-19a-A-1</v>
      </c>
      <c r="B167" s="139" t="str">
        <f aca="false">Seeds!Z167</f>
        <v>{ 
 "id": "M5-G-19a-A-1-BR",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C167" s="139" t="str">
        <f aca="false">Seeds!AA167</f>
        <v>{ 
 "id": "M5-G-19a-A-1", 
 "seed": { 
 "parameters": [ 
 { 
 "name": "Q1", 
 "label": null, 
 "min": 20, 
 "max": 80, 
 "step": 1 
 }, 
 { 
 "name": "Q2", 
 "label": null, 
 "min": 20, 
 "max": 80, 
 "step": 1 
 } 
 ], 
 "uniques": true 
 }, 
 "scaffolding": [ 
 { 
 "id": "step-0", 
 "stimulus": "&lt;p&gt;Na aula de matemática, a professora deu a seus alunos um triângulo de papel e depois pediu que encontrassem a medida de seus ângulos internos. Como dois dos ângulos medem {{Q1}}° e {{Q2}}°, qual é a medida do terceiro?&lt;/p&gt;", 
 "template": "&lt;p&gt;O terceiro ângulo mede {{response}}°.&lt;/p&gt;", 
 "seed": { 
 "parameters": [], 
 "calculated": [ 
 { 
 "name": "A1", 
 "label": "{{function}}", 
 "function": "180-{{Q1}}-{{Q2}}" 
 } 
 ] 
 }, 
 "algorithm": { 
 "name": "calculateOperation", 
 "params": { 
 "method": "equivLiteral" 
 } 
 } 
 }, 
 { 
 "id": "step-1", 
 "stimulus": "&lt;p&gt;Qual é a medida dos ângulos conhecidos?&lt;/p&gt;", 
 "template": "&lt;p&gt;O primeiro mede {{response}}° e o segundo, {{response}}°.&lt;/p&gt;", 
 "seed": { 
 "calculated": [ 
 { 
 "name": "1-A1", 
 "function": "{{Q1}}" 
 }, 
 { 
 "name": "1-A2", 
 "function": "{{Q2}}" 
 } 
 ] 
 }, 
 "algorithm": { 
 "name": "calculateOperation", 
 "params": { 
 "method": "equivLiteral" 
 } 
 } 
 }, 
 { 
 "id": "step-2", 
 "stimulus": "&lt;p&gt;De acordo com o enunciado, o que precisa ser calculado?&lt;/p&gt;", 
 "seed": { 
 "calculated": [ 
 { 
 "name": "2-A1", 
 "label": "&lt;p&gt;A medida do terceiro ângulo interno.&lt;/p&gt;" 
 }, 
 { 
 "name": "2-A2", 
 "label": "&lt;p&gt;A soma dos três ângulos.&lt;/p&gt;",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 &lt;span class=\"fr-math-v2 fr-draggable\" contenteditable=\"false\" data-original-math=\"\\(\\hat{\\text{A}}\\)\" draggable=\"true\"&gt;\\(\\hat{\\text{A}}\\)&lt;/span&gt; = 180° − ({{Q1}}° + {{Q2}}°) = {{response}}°&lt;/p&gt;", 
 "seed": { 
 "calculated": [ 
 { 
 "name": "4-A1", 
 "label": "{{function}}", 
 "function": "180-{{Q1}}-{{Q2}}" 
 } 
 ] 
 }, 
 "algorithm": { 
 "name": "calculateOperation", 
 "params": { 
 "method": "equivLiteral" 
 } 
 } 
 } 
 ] 
 }</v>
      </c>
      <c r="D167" s="139" t="n">
        <f aca="false">IF(B167=C167,0,1)</f>
        <v>1</v>
      </c>
    </row>
    <row r="168" customFormat="false" ht="15.75" hidden="false" customHeight="true" outlineLevel="0" collapsed="false">
      <c r="A168" s="139" t="str">
        <f aca="false">Seeds!AB168</f>
        <v>M5-G-19a-A-2</v>
      </c>
      <c r="B168" s="139" t="str">
        <f aca="false">Seeds!Z168</f>
        <v>{ 
 "id": "M5-G-19a-A-2-BR",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8" s="139" t="str">
        <f aca="false">Seeds!AA168</f>
        <v>{ 
 "id": "M5-G-19a-A-2", 
 "seed": { 
 "parameters": [ 
 { 
 "name": "Q1", 
 "label": null, 
 "min": 25, 
 "max": 35, 
 "step": 1 
 } 
 ], 
 "uniques": true 
 }, 
 "scaffolding": [ 
 { 
 "id": "step-0", 
 "stimulus": "&lt;p&gt;A vela de um navio tem a forma de um triângulo isósceles como na imagem a seguir. Calcule a medida do ângulo &lt;span class=\"fr-math-v2 fr-draggable\" contenteditable=\"false\" data-original-math=\"\\(\\hat{\\text{A}}\\)\" draggable=\"true\"&gt;\\(\\hat{\\text{A}}\\)&lt;/span&gt;.&lt;/p&gt;&lt;div style=\"display:flex; justify-content:center;\"&gt;&lt;div class=\"lemo-fixed-to-responsive\" style=\"max-width: 300px;max-height: 300px;position: relative;width: 100%;display: inline-block;\"&gt;&lt;img src=\"https://drive.google.com/uc?export=view&amp;id=1rrxn9gjHddUCgQg7NSHeXwE_Ia4d4IHk\" alt=\"\" tabindex=\"0\"&gt;&lt;/img&gt;&lt;div class=\"lemo-graphie-container\" style=\"position: absolute;top: 0;left: 0;width: 100%;height: 100%;\"&gt;&lt;div class=\"lemo-graphie\" style=\"position: relative; width: 100%; height: 100%;\"&gt;&lt;span class=\"lemo-graphie-label\" style=\"position: absolute; left: 46%; top: 28%;\"&gt;{{Q1}}º&lt;/span&gt;&lt;span class=\"lemo-graphie-label\" style=\"position: absolute; left: 65%; top: 74%;\"&gt;&lt;span class=\"fr-math-v2 fr-draggable\" contenteditable=\"false\" data-original-math=\"\\(\\hat{\\text{A}}\\)\" draggable=\"true\"&gt;\\(\\hat{\\text{A}}\\)&lt;/span&gt;&lt;/span&gt;&lt;/div&gt;&lt;/div&gt;&lt;/div&gt;&lt;/div&gt;", 
 "template": "&lt;p&gt;O ângulo &lt;span class=\"fr-math-v2 fr-draggable\" contenteditable=\"false\" data-original-math=\"\\(\\hat{\\text{A}}\\)\" draggable=\"true\"&gt;\\(\\hat{\\text{A}}\\)&lt;/span&gt; mede {{response}}°.&lt;/p&gt;", 
 "seed": { 
 "parameters": [], 
 "calculated": [ 
 { 
 "name": "A1", 
 "label": "{{function}}", 
 "function": "180-{{Q1}}-{{Q1}}"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ângulo  &lt;span class=\"fr-math-v2 fr-draggable\" contenteditable=\"false\" data-original-math=\"\\(\\hat{\\text{A}}\\)\" draggable=\"true\"&gt;\\(\\hat{\\text{A}}\\)&lt;/span&gt;.&lt;/p&gt;" 
 }, 
 { 
 "name": "3-A2", 
 "label": "&lt;p&gt;O ângulo &lt;span class=\"fr-math-v2 fr-draggable\" contenteditable=\"false\" data-original-math=\"\\(\\hat{\\text{B}}\\)\" draggable=\"true\"&gt;\\(\\hat{\\text{B}}\\)&lt;/span&gt;.&lt;/p&gt;",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8" s="139" t="n">
        <f aca="false">IF(B168=C168,0,1)</f>
        <v>1</v>
      </c>
    </row>
    <row r="169" customFormat="false" ht="15.75" hidden="false" customHeight="true" outlineLevel="0" collapsed="false">
      <c r="A169" s="139" t="str">
        <f aca="false">Seeds!AB169</f>
        <v>M5-G-19a-A-3</v>
      </c>
      <c r="B169" s="139" t="str">
        <f aca="false">Seeds!Z169</f>
        <v>{
 "id": "M5-G-19a-A-3-BR",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C169" s="139" t="str">
        <f aca="false">Seeds!AA169</f>
        <v>{
 "id": "M5-G-19a-A-3",
 "seed": {
 "parameters": [
 {
 "name": "Q1",
 "label": null,
 "min": 68,
 "max": 74,
 "step": 1
 }
 ],
 "uniques": true
 },
 "scaffolding": [
 {
 "id": "step-0",
 "stimulus": "&lt;p&gt;Um time de futebol mandou desenhar bandeirinhas na forma de um triângulo como o da imagem. Quanto mede o ângulo &lt;span class=\"fr-math-v2 fr-draggable\" contenteditable=\"false\" data-original-math=\"\\(\\hat{\\text{A}}\\)\" draggable=\"true\"&gt;\\(\\hat{\\text{A}}\\)&lt;/span&gt; se soubermos o valor de um dos outros dois ângulos?&lt;/p&gt;&lt;div style=\"display:flex; justify-content:center;\"&gt;&lt;div class=\"lemo-fixed-to-responsive\" style=\"max-width: 300px;max-height: 285px;position: relative;width: 100%;display: inline-block;\"&gt;&lt;img src=\"http://drive.google.com/uc?export=view&amp;id=1gH-i4GUCzgYwD4hEyjxZhrtitQL3tPsh\" alt=\"\" tabindex=\"0\"&gt;&lt;/img&gt;&lt;div class=\"lemo-graphie-container\" style=\"position: absolute;top: 0;left: 0;width: 100%;height: 100%;\"&gt;&lt;div class=\"lemo-graphie\" style=\"position: relative; width: 100%; height: 100%;\"&gt;&lt;span class=\"lemo-graphie-label\" style=\"position: absolute; left: 51.6030%; top: 78.3211%;\"&gt;{{Q1}}º&lt;/span&gt;&lt;span class=\"lemo-graphie-label\" style=\"position: absolute; left: 37.9567%; top: 14.3882%;\"&gt;Â&lt;/span&gt;&lt;/div&gt;&lt;/div&gt;&lt;/div&gt;&lt;/div&gt;",
 "template": "&lt;p&gt;O ângulo &lt;span class=\"fr-math-v2 fr-draggable\" contenteditable=\"false\" data-original-math=\"\\(\\hat{\\text{A}}\\)\" draggable=\"true\"&gt;\\(\\hat{\\text{A}}\\)&lt;/span&gt; mede {{response}}°.&lt;/p&gt;",
 "seed": {
 "parameters": [],
 "calculated": [
 {
 "name": "A1",
 "label": "{{function}}",
 "function": "180-{{Q1}}*2"
 }
 ]
 },
 "algorithm": {
 "name": "calculateOperation",
 "params": {
 "method": "equivLiteral"
 }
 }
 },
 {
 "id": "step-1",
 "stimulus": "&lt;p&gt;Qual é a medida do ângulo que aparece na imagem?&lt;/p&gt;",
 "template": "&lt;p&gt;O ângulo mede {{response}}°.&lt;/p&gt;",
 "seed": {
 "calculated": [
 {
 "name": "1-A1",
 "function": "{{Q1}}"
 }
 ]
 },
 "algorithm": {
 "name": "calculateOperation",
 "params": {
 "method": "equivLiteral"
 }
 }
 },
 {
 "id": "step-2",
 "stimulus": "&lt;p&gt;Como se trata de um triângulo isósceles, qual é a medida do ângulo que &lt;b&gt;não&lt;/b&gt; está marcado na imagem?&lt;/p&gt;",
 "seed": {
 "calculated": [
 {
 "name": "2-A1",
 "label": "&lt;p&gt;Ele mede {{Q1}}°.&lt;/p&gt;"
 },
 {
 "name": "2-A2",
 "label": "&lt;p&gt;Ele mede o mesmo que o ângulo &lt;span class=\"fr-math-v2 fr-draggable\" contenteditable=\"false\" data-original-math=\"\\(\\hat{\\text{A}}\\)\" draggable=\"true\"&gt;\\(\\hat{\\text{A}}\\)&lt;/span&gt;.&lt;/p&gt;",
 "incorrect": true
 },
 {
 "name": "2-A3",
 "label": "&lt;p&gt;Não se sabe.&lt;/p&gt;",
 "incorrect": true
 }
 ]
 },
 "algorithm": {
 "name": "trueFalse",
 "template": "Multiple choice – standard"
 }
 },
 {
 "id": "step-3",
 "stimulus": "&lt;p&gt;De acordo com o enunciado, o que precisa ser calculado?&lt;/p&gt;",
 "seed": {
 "calculated": [
 {
 "name": "3-A1",
 "label": "&lt;p&gt;O terceiro ângulo interno.&lt;/p&gt;"
 },
 {
 "name": "3-A2",
 "label": "&lt;p&gt;As medidas dos lados do triângulo.&lt;/p&gt;",
 "incorrect": true
 },
 {
 "name": "3-A3",
 "label": "&lt;p&gt;A área do triângulo.&lt;/p&gt;",
 "incorrect": true
 }
 ]
 },
 "algorithm": {
 "name": "trueFalse",
 "template": "Multiple choice – standard"
 }
 },
 {
 "id": "step-4",
 "stimulus": "&lt;p&gt;Qual é a medida da soma dos ângulos internos de qualquer triângulo?&lt;/p&gt;",
 "seed": {
 "calculated": [
 {
 "name": "4-A1",
 "label": "&lt;p&gt;180°&lt;/p&gt;"
 },
 {
 "name": "4-A2",
 "label": "&lt;p&gt;90°&lt;/p&gt;",
 "incorrect": true
 },
 {
 "name": "4-A3",
 "label": "&lt;p&gt;360°&lt;/p&gt;",
 "incorrect": true
 }
 ]
 },
 "algorithm": {
 "name": "trueFalse",
 "template": "Multiple choice – standard",
                "params": {
                    "showCheckIcon": false,
                    "columns": 3
                }
 }
 },
 {
 "id": "step-5",
 "stimulus": "&lt;p&gt;Sabendo disso, calcule o ângulo interno que falta.&lt;/p&gt;",
 "template": "&lt;p style=\"text-align: center\"&gt;Ângulo &lt;span class=\"fr-math-v2 fr-draggable\" contenteditable=\"false\" data-original-math=\"\\(\\hat{\\text{A}}\\)\" draggable=\"true\"&gt;\\(\\hat{\\text{A}}\\)&lt;/span&gt; = 180° − ({{Q1}}° + {{Q1}}°) = {{response}}°&lt;/p&gt;",
 "seed": {
 "calculated": [
 {
 "name": "5-A1",
 "label": "{{function}}",
 "function": "180-{{Q1}}-{{Q1}}"
 }
 ]
 },
 "algorithm": {
 "name": "calculateOperation",
 "params": {
 "method": "equivLiteral"
 }
 }
 }
 ]
 }</v>
      </c>
      <c r="D169" s="139" t="n">
        <f aca="false">IF(B169=C169,0,1)</f>
        <v>1</v>
      </c>
    </row>
    <row r="170" customFormat="false" ht="15.75" hidden="false" customHeight="true" outlineLevel="0" collapsed="false">
      <c r="A170" s="139" t="str">
        <f aca="false">Seeds!AB170</f>
        <v>M5-G-19a-A-4</v>
      </c>
      <c r="B170" s="139" t="str">
        <f aca="false">Seeds!Z170</f>
        <v>{ 
 "id": "M5-G-19a-A-4-BR",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C170" s="139" t="str">
        <f aca="false">Seeds!AA170</f>
        <v>{ 
 "id": "M5-G-19a-A-4", 
 "seed": { 
 "parameters": [ 
 { 
 "name": "Q1", 
 "label": null, 
 "min": 57, 
 "max": 63, 
 "step": 1 
 }, 
 { 
 "name": "Q2", 
 "label": null, 
 "min": 27, 
 "max": 33, 
 "step": 1 
 } 
 ], 
 "uniques": true 
 }, 
 "scaffolding": [ 
 { 
 "id": "step-0", 
 "stimulus": "&lt;p&gt;Foi instalado um escorregador num parque infantil cuja escada e rampa para escorregar formam um triângulo obtuso como o da imagem. Calcule a medida do ângulo &lt;span class=\"fr-math-v2 fr-draggable\" contenteditable=\"false\" data-original-math=\"\\(\\hat{\\text{A}}\\)\" draggable=\"true\"&gt;\\(\\hat{\\text{A}}\\)&lt;/span&gt;.&lt;/p&gt;&lt;p&gt;&lt;div style=\"display:flex; justify-content:center;\"&gt;&lt;div class=\"lemo-fixed-to-responsive\" style=\"max-width: 300px;max-height: 155px;position: relative;width: 100%;display: inline-block;\"&gt;&lt;img src=\"http:\\\\drive.google.com\\uc?export=view&amp;id=1aNyLDyC9CxAg8RMrE5ITNbeVIkyfLJYo\" alt=\"\" tabindex=\"0\"&gt;&lt;/img&gt;&lt;div class=\"lemo-graphie-container\" style=\"position: absolute;top: 0;left: 0;width: 100%;height: 100%;\"&gt;&lt;div class=\"lemo-graphie\" style=\"position: relative; width: 100%; height: 100%;\"&gt;&lt;span class=\"lemo-graphie-label\" style=\"position: absolute; left: 35%; top: 35%;\"&gt;&lt;span class=\"fr-math-v2 fr-draggable\" contenteditable=\"false\" data-original-math=\"\\(\\hat{\\text{A}}\\)\" draggable=\"true\"&gt;\\(\\hat{\\text{A}}\\)&lt;/span&gt;&lt;/span&gt;&lt;span class=\"lemo-graphie-label\" style=\"position: absolute; left: 20%; top: 65.3981%;\"&gt;{{Q1}}º&lt;/span&gt;&lt;span class=\"lemo-graphie-label\" style=\"position: absolute; left: 65.6407%; top: 65.8917%;\"&gt;{{Q2}}º&lt;/span&gt;&lt;/div&gt;&lt;/div&gt;&lt;/div&gt;&lt;/div&gt;", 
 "template": "&lt;p&gt;O ângulo &lt;span class=\"fr-math-v2 fr-draggable\" contenteditable=\"false\" data-original-math=\"\\(\\hat{\\text{A}}\\)\" draggable=\"true\"&gt;\\(\\hat{\\text{A}}\\)&lt;/span&gt;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ângulo  &lt;span class=\"fr-math-v2 fr-draggable\" contenteditable=\"false\" data-original-math=\"\\(\\hat{\\text{A}}\\)\" draggable=\"true\"&gt;\\(\\hat{\\text{A}}\\)&lt;/span&gt;.&lt;/p&gt;" 
 }, 
 { 
 "name": "2-A2", 
 "label": "&lt;p&gt;O ângulo &lt;span class=\"fr-math-v2 fr-draggable\" contenteditable=\"false\" data-original-math=\"\\(\\hat{\\text{B}}\\)\" draggable=\"true\"&gt;\\(\\hat{\\text{B}}\\)&lt;/span&gt;.&lt;/p&gt;",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 style=\"text-align: center\"&gt;Ângulo&lt;span class=\"fr-math-v2 fr-draggable\" contenteditable=\"false\" data-original-math=\"\\(\\hat{\\text{A}}\\)\" draggable=\"true\"&gt;\\(\\hat{\\text{A}}\\)&lt;/span&gt; = 180° − ({{Q1}}° + {{Q2}}°) = {{response}}°&lt;/p&gt;", 
 "seed": { 
 "calculated": [ 
 { 
 "name": "4-A1", 
 "label": "{{function}}", 
 "function": "180-{{Q1}}-{{Q2}}" 
 } 
 ] 
 }, 
 "algorithm": { 
 "name": "calculateOperation", 
 "params": { 
 "method": "equivLiteral" 
 } 
 } 
 } 
 ] 
 }</v>
      </c>
      <c r="D170" s="139" t="n">
        <f aca="false">IF(B170=C170,0,1)</f>
        <v>1</v>
      </c>
    </row>
    <row r="171" customFormat="false" ht="15.75" hidden="false" customHeight="true" outlineLevel="0" collapsed="false">
      <c r="A171" s="139" t="str">
        <f aca="false">Seeds!AB171</f>
        <v>M5-G-19a-A-5</v>
      </c>
      <c r="B171" s="139" t="str">
        <f aca="false">Seeds!Z171</f>
        <v>{
 "id": "M5-G-19a-A-5-BR",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C171" s="139" t="str">
        <f aca="false">Seeds!AA171</f>
        <v>{
 "id": "M5-G-19a-A-5",
 "seed": {
 "parameters": [
 {
 "name": "Q1",
 "label": null,
 "min": 61,
 "max": 80,
 "step": 1
 },
 {
 "name": "Q2",
 "label": null,
 "min": 40,
 "max": 59,
 "step": 1
 }
 ],
 "uniques": true
 },
 "scaffolding": [
 {
 "id": "step-0",
 "stimulus": "&lt;p&gt;Três caminhos em um parque formam um triângulo. Nele, dois dos ângulos internos medem {{Q1}}° e {{Q2}}°. Calcule o terceiro ângulo.&lt;/p&gt;",
 "template": "&lt;p&gt;O terceiro ângulo interno mede {{response}}°.&lt;/p&gt;",
 "seed": {
 "parameters": [],
 "calculated": [
 {
 "name": "A1",
 "label": "{{function}}",
 "function": "180-{{Q1}}-{{Q2}}"
 }
 ]
 },
 "algorithm": {
 "name": "calculateOperation",
 "params": {
 "method": "equivLiteral"
 }
 }
 },
 {
 "id": "step-1",
 "stimulus": "&lt;p&gt;Qual a medida dos ângulos conhecidos?&lt;/p&gt;",
 "template": "&lt;p&gt;O maior mede {{response}}° e o menor, {{response}}°.&lt;/p&gt;",
 "seed": {
 "calculated": [
 {
 "name": "1-A1",
 "function": "{{Q1}}"
 },
 {
 "name": "1-A2",
 "function": "{{Q2}}"
 }
 ]
 },
 "algorithm": {
 "name": "calculateOperation",
 "params": {
 "method": "equivLiteral"
 }
 }
 },
 {
 "id": "step-2",
 "stimulus": "&lt;p&gt;De acordo com o enunciado, o que precisa ser calculado?&lt;/p&gt;",
 "seed": {
 "calculated": [
 {
 "name": "2-A1",
 "label": "&lt;p&gt;O terceiro ângulo interno.&lt;/p&gt;"
 },
 {
 "name": "2-A2",
 "label": "&lt;p&gt;A soma dos três ângulos internos.&lt;/p&gt;",
 "incorrect": true
 },
 {
 "name": "2-A3",
 "label": "&lt;p&gt;A área do triângulo.&lt;/p&gt;",
 "incorrect": true
 }
 ]
 },
 "algorithm": {
 "name": "trueFalse",
 "template": "Multiple choice – standard"
 }
 },
 {
 "id": "step-3",
 "stimulus": "&lt;p&gt;Qual é a medida da soma dos ângulos internos de qualquer triângulo?&lt;/p&gt;",
 "seed": {
 "calculated": [
 {
 "name": "3-A1",
 "label": "&lt;p&gt;180°&lt;/p&gt;"
 },
 {
 "name": "3-A2",
 "label": "&lt;p&gt;90°&lt;/p&gt;",
 "incorrect": true
 },
 {
 "name": "3-A3",
 "label": "&lt;p&gt;360°&lt;/p&gt;",
 "incorrect": true
 }
 ]
 },
 "algorithm": {
 "name": "trueFalse",
 "template": "Multiple choice – standard",
                "params": {
                    "showCheckIcon": false,
                    "columns": 3
                }
 }
 },
 {
 "id": "step-4",
 "stimulus": "&lt;p&gt;Sabendo disso, calcule o ângulo interno que falta.&lt;/p&gt;",
 "template": "&lt;p&gt;Terceiro ângulo= 180° − ({{Q1}}° + {{Q2}}°) = {{response}}°&lt;/p&gt;",
 "seed": {
 "calculated": [
 {
 "name": "4-A1",
 "label": "{{function}}",
 "function": "180-{{Q1}}-{{Q2}}"
 }
 ]
 },
 "algorithm": {
 "name": "calculateOperation",
 "params": {
 "method": "equivLiteral"
 }
 }
 }
 ]
 }</v>
      </c>
      <c r="D171" s="139" t="n">
        <f aca="false">IF(B171=C171,0,1)</f>
        <v>1</v>
      </c>
    </row>
    <row r="172" customFormat="false" ht="15.75" hidden="false" customHeight="true" outlineLevel="0" collapsed="false">
      <c r="A172" s="139" t="str">
        <f aca="false">Seeds!AB172</f>
        <v>M5-G-20a-I-1</v>
      </c>
      <c r="B172" s="139" t="str">
        <f aca="false">Seeds!Z172</f>
        <v>{
 "id": "M5-G-20a-I-1-BR",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C172" s="139" t="str">
        <f aca="false">Seeds!AA172</f>
        <v>{
 "id": "M5-G-20a-I-1",
 "stimulus": "&lt;p&gt;Selecione a definição da altura de um triângulo.&lt;/p&gt;",
 "hint": "&lt;p&gt;A altura de um triângulo é um segmento perpendicular com origem em uma das bases.&lt;/p&gt;",
 "feedback": "&lt;p&gt;A altura de um triângulo é um segmento perpendicular que se origina em uma das bases e passa pelo vértice oposto.&lt;/p&gt;",
 "seed": {
 "parameters": [],
 "calculated": [
 {
 "name": "A1",
 "label": "O segmento que parte perpendicularmente de uma das bases indo até o vértice oposto."
 },
 {
 "name": "A2",
 "label": "A reta perpendicular a um segmento passando em seu ponto médio.",
 "incorrect": true,
 "feedback": "&lt;p&gt;Esta é a definição da mediatriz.&lt;/p&gt;"
 },
 {
 "name": "A3",
 "label": "O segmento que une o centro com qualquer ponto da circunferência.",
 "incorrect": true,
 "feedback": "&lt;p&gt;Esta é a definição do raio de um círculo.&lt;/p&gt;"
 },
 {
 "name": "A4",
 "label": "A semirreta com origem no vértice de um ângulo dividindo-o em dois ângulos de mesma medida.",
 "incorrect": true,
 "feedback": "&lt;p&gt;Esta é a definição de bissetriz.&lt;/p&gt;"
 },
 {
 "name": "A5",
 "label": "A reta que tem apenas um ponto em comum com a circunferência.",
 "incorrect": true,
 "feedback": "&lt;p&gt;Esta é a definição da tangente de um círculo.&lt;/p&gt;"
 },
 {
 "name": "A6",
 "label": "A soma dos ângulos internos de um triângulo.",
 "incorrect": true,
 "feedback": "&lt;p&gt;Esta definição é usada para calcular a medida de um ângulo interno de um triângulo.&lt;/p&gt;"
 },
 {
 "name": "A7",
 "label": "O segmento desenhado perpendicularmente de uma das bases passando por um ponto qualquer de outro lado do triângulo.",
 "incorrect": true,
 "feedback": "&lt;p&gt;A altura é traçada da base ao vértice oposto.&lt;/p&gt;"
 }
 ],
 "uniques": true
 },
 "algorithm": {
 "name": "trueFalse",
 "template": "Multiple choice – standard",
 "params": {
 "countCorrect": 1,
 "countIncorrect": 2,
 "showCheckIcon": true
 }
 }
 }</v>
      </c>
      <c r="D172" s="139" t="n">
        <f aca="false">IF(B172=C172,0,1)</f>
        <v>1</v>
      </c>
    </row>
    <row r="173" customFormat="false" ht="15.75" hidden="false" customHeight="true" outlineLevel="0" collapsed="false">
      <c r="A173" s="139" t="str">
        <f aca="false">Seeds!AB173</f>
        <v>M5-G-20a-E-1</v>
      </c>
      <c r="B173" s="139" t="str">
        <f aca="false">Seeds!Z173</f>
        <v>{
    "id": "M5-G-20a-E-1-BR",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C173" s="139" t="str">
        <f aca="false">Seeds!AA173</f>
        <v>{
    "id": "M5-G-20a-E-1",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src='http://drive.google.com/uc?export=view&amp;id=16MoIVskiVUv-tZCPT3WwXFYEkGe9zWPW' width=\"300\"&gt;&lt;/div&gt;"
            },
            {
                "name": "A2",
                "label": "&lt;div style=\"display:flex; justify-content:center;\"&gt;&lt;img src='http://drive.google.com/uc?export=view&amp;id=1PXI4UJdtm1Jpu6To35KOargUnoeyNoX6' width=\"300\"&gt;&lt;/div&gt;"
            },
            {
                "name": "A3",
                "label": "&lt;div style=\"display:flex; justify-content:center;\"&gt;&lt;img src='http://drive.google.com/uc?export=view&amp;id=1UV9EW0P-40CD-8QU1w7AXmp26H67bLBD' width=\"300\"&gt;&lt;/div&gt;"
            },
            {
                "name": "A4",
                "label": "&lt;div style=\"display:flex; justify-content:center;\"&gt;&lt;img src='http://drive.google.com/uc?export=view&amp;id=1WIX6SpPbUA49SVFFN-7YjBXk-uRgYGPA' width=\"300\"&gt;&lt;/div&gt;",
                "incorrect": true
            },
            {
                "name": "A5",
                "label": "&lt;div style=\"display:flex; justify-content:center;\"&gt;&lt;img src='http://drive.google.com/uc?export=view&amp;id=1SwCl2QoB1MnuuPZ2-1rEoQP_x0l5zud3' width=\"300\"&gt;&lt;/div&gt;",
                "incorrect": true
            },
            {
                "name": "A6",
                "label": "&lt;div style=\"display:flex; justify-content:center;\"&gt;&lt;img src='http://drive.google.com/uc?export=view&amp;id=1rzgCa1Z0AcSM72DYxt8Q9YT_UNjbS54B' width=\"300\"&gt;&lt;/div&gt;",
                "incorrect": true
            },
            {
                "name": "A7",
                "label": "&lt;div style=\"display:flex; justify-content:center;\"&gt;&lt;img src='http://drive.google.com/uc?export=view&amp;id=1tLOR4kdNIfIVafEu91oa7cxW8gpb-fDI' width=\"300\"&gt;&lt;/div&gt;",
                "incorrect": true
            }
        ],
        "uniques": true
    },
    "algorithm": {
        "name": "trueFalse",
        "template": "Multiple choice – multiple responses",
        "params": {
            "countCorrect": 2,
            "countIncorrect": 1,
            "showCheckIcon": false,
            "columns": 3
        }
    }
}</v>
      </c>
      <c r="D173" s="139" t="n">
        <f aca="false">IF(B173=C173,0,1)</f>
        <v>1</v>
      </c>
    </row>
    <row r="174" customFormat="false" ht="15.75" hidden="false" customHeight="true" outlineLevel="0" collapsed="false">
      <c r="A174" s="139" t="str">
        <f aca="false">Seeds!AB174</f>
        <v>M5-G-20a-E-2</v>
      </c>
      <c r="B174" s="139" t="str">
        <f aca="false">Seeds!Z174</f>
        <v>{
    "id": "M5-G-20a-E-2-BR",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C174" s="139" t="str">
        <f aca="false">Seeds!AA174</f>
        <v>{
    "id": "M5-G-20a-E-2",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src='http://drive.google.com/uc?export=view&amp;id=1yeX6m-zeFRJstDy3L1zDNxe2SEkTjLns' width=\"300\"&gt;&lt;/div&gt;"
            },
            {
                "name": "A2",
                "label": "&lt;div style=\"display:flex; justify-content:center;\"&gt;&lt;img src='http://drive.google.com/uc?export=view&amp;id=1VXs2xBtX3hREf7-TFvRWakrI3VGyW_49' width=\"300\"&gt;&lt;/div&gt;"
            },
            {
                "name": "A3",
                "label": "&lt;div style=\"display:flex; justify-content:center;\"&gt;&lt;img src='http://drive.google.com/uc?export=view&amp;id=1mTkLrIAaC6wwMuMfHW2BT1mBnygEQWip' width=\"300\"&gt;&lt;/div&gt;"
            },
            {
                "name": "A4",
                "label": "&lt;div style=\"display:flex; justify-content:center;\"&gt;&lt;img src='http://drive.google.com/uc?export=view&amp;id=1SMNnwiYTSfsflqZW42--GrUesktOBkXo' width=\"300\"&gt;&lt;/div&gt;",
                "incorrect": true
            },
            {
                "name": "A5",
                "label": "&lt;div style=\"display:flex; justify-content:center;\"&gt;&lt;img src='http://drive.google.com/uc?export=view&amp;id=1QdGGftuq0tOtc0uQqyzgNrIMUpW2ktaj' width=\"300\"&gt;&lt;/div&gt;",
                "incorrect": true
            },
            {
                "name": "A6",
                "label": "&lt;div style=\"display:flex; justify-content:center;\"&gt;&lt;img src='http://drive.google.com/uc?export=view&amp;id=1N5ZzMOrlgzm6U-PxvxLTVPHBLOF7E4JN' width=\"300\"&gt;&lt;/div&gt;",
                "incorrect": true
            },
            {
                "name": "A7",
                "label": "&lt;div style=\"display:flex; justify-content:center;\"&gt;&lt;img src='http://drive.google.com/uc?export=view&amp;id=1fFwbG8rT56JibMzsvUrQOOANz-RBEPzE' width=\"300\"&gt;&lt;/div&gt;",
                "incorrect": true
            }
        ],
        "uniques": true
    },
    "algorithm": {
        "name": "trueFalse",
        "template": "Multiple choice – multiple responses",
        "params": {
            "countCorrect": 2,
            "countIncorrect": 1,
            "showCheckIcon": false,
            "columns": 3
        }
    }
}</v>
      </c>
      <c r="D174" s="139" t="n">
        <f aca="false">IF(B174=C174,0,1)</f>
        <v>1</v>
      </c>
    </row>
    <row r="175" customFormat="false" ht="15.75" hidden="false" customHeight="true" outlineLevel="0" collapsed="false">
      <c r="A175" s="139" t="str">
        <f aca="false">Seeds!AB175</f>
        <v>M5-G-20a-E-3</v>
      </c>
      <c r="B175" s="139" t="str">
        <f aca="false">Seeds!Z175</f>
        <v>{
    "id": "M5-G-20a-E-3-BR",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C175" s="139" t="str">
        <f aca="false">Seeds!AA175</f>
        <v>{
    "id": "M5-G-20a-E-3",
    "stimulus": "&lt;p&gt;Selecione as imagens que representam duas alturas deste triângulo.&lt;/p&gt;",
    "hint": "&lt;p&gt;A altura de um triângulo é um segmento perpendicular com origem em uma das bases.&lt;/p&gt;",
    "feedback": "&lt;p&gt;A altura de um triângulo é um &lt;b&gt;segmento perpendicular&lt;/b&gt; que se origina em uma das bases e passa pelo vértice oposto.&lt;/p&gt;",
    "seed": {
        "parameters": [],
        "calculated": [
            {
                "name": "A1",
                "label": "&lt;div style=\"display:flex; justify-content:center;\"&gt;&lt;img src='http://drive.google.com/uc?export=view&amp;id=1g6JIB2u5Kw5KIwOGsZASPTuXmhefxVlZ' width=\"300\"&gt;&lt;/div&gt;"
            },
            {
                "name": "A2",
                "label": "&lt;div style=\"display:flex; justify-content:center;\"&gt;&lt;img src='http://drive.google.com/uc?export=view&amp;id=1GWabo04VLiG48RLJTmbciAmbIC51WNsD' width=\"300\"&gt;&lt;/div&gt;"
            },
            {
                "name": "A3",
                "label": "&lt;div style=\"display:flex; justify-content:center;\"&gt;&lt;img src='http://drive.google.com/uc?export=view&amp;id=15xt_hmRuy7m4L3RkF2FEYifKL8Rviult' width=\"300\"&gt;&lt;/div&gt;"
            },
            {
                "name": "A4",
                "label": "&lt;div style=\"display:flex; justify-content:center;\"&gt;&lt;img src='http://drive.google.com/uc?export=view&amp;id=1DYMrmdF4RLIdimI-2yYJfJCl1djz5A19' width=\"300\"&gt;&lt;/div&gt;",
                "incorrect": true
            },
            {
                "name": "A5",
                "label": "&lt;div style=\"display:flex; justify-content:center;\"&gt;&lt;img src='http://drive.google.com/uc?export=view&amp;id=1OJrCDpTwAldOM6zgCFthDir9y0tekrCF' width=\"300\"&gt;&lt;/div&gt;",
                "incorrect": true
            },
            {
                "name": "A6",
                "label": "&lt;div style=\"display:flex; justify-content:center;\"&gt;&lt;img src='http://drive.google.com/uc?export=view&amp;id=14N1-aeBugZn1rx6I42FpEAZuBucsmpEz' width=\"300\"&gt;&lt;/div&gt;",
                "incorrect": true
            },
            {
                "name": "A7",
                "label": "&lt;div style=\"display:flex; justify-content:center;\"&gt;&lt;img src='http://drive.google.com/uc?export=view&amp;id=1VIfvKR-8unPU9mq0fh5F-0MByAnmsTpf' width=\"300\"&gt;&lt;/div&gt;",
                "incorrect": true
            }
        ],
        "uniques": true
    },
    "algorithm": {
        "name": "trueFalse",
        "template": "Multiple choice – multiple responses",
        "params": {
            "countCorrect": 2,
            "countIncorrect": 1,
            "showCheckIcon": false,
            "columns": 3
        }
    }
}</v>
      </c>
      <c r="D175" s="139" t="n">
        <f aca="false">IF(B175=C175,0,1)</f>
        <v>1</v>
      </c>
    </row>
    <row r="176" customFormat="false" ht="15.75" hidden="false" customHeight="true" outlineLevel="0" collapsed="false">
      <c r="A176" s="139" t="str">
        <f aca="false">Seeds!AB176</f>
        <v>M5-G-11a-I-1</v>
      </c>
      <c r="B176" s="139" t="str">
        <f aca="false">Seeds!Z176</f>
        <v>{"id":"M5-G-11a-I-1-BR","stimulus":"&lt;p&gt;Indique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C176" s="139" t="str">
        <f aca="false">Seeds!AA176</f>
        <v>{"id":"M5-G-11a-I-1","stimulus":"&lt;p&gt;Indique se as seguintes afirmações são verdadeiras ou falsas.&lt;/p&gt;","hint":"&lt;p&gt;Os quadriláteros são classificados em quadrados, retângulos, losangos, paralelogramos, trapézios e trapezóides (quadriláteros quaisquer ).&lt;/p&gt;","feedback":"&lt;p&gt;Paralelogramos (quadrado, retângulo, losango e paralelogramo propriamente dito) são os quadriláteros que têm lados paralelos dois a dois.&lt;/p&gt;","seed":{"parameters":[],"calculated":[{"name":"A1","label":"O quadrado é um paralelogramo com quatro lados iguais.","feedback":"&lt;p&gt;É verdade porque seus lados são paralelos e têm o mesmo comprimento.&lt;/p&gt;"},{"name":"A2","label":"O trapezóide não tem lados paralelos.","feedback":"&lt;p&gt;É verdade porque o trapezóide não é um paralelogramo nem um trapézio.&lt;/p&gt;"},{"name":"A3","label":"O trapézio tem um lado paralelo ao outro.","feedback":"&lt;p&gt;É verdade porque o trapézio só tem um par de lados paralelos.&lt;/p&gt;"},{"name":"A4","label":"O retângulo é um quadrilátero que tem lados iguais dois a dois.","feedback":"&lt;p&gt;É verdade porque os lados que são paralelos têm a mesma medida.&lt;/p&gt;"},{"name":"A5","label":"O losango não tem dois pares de lados paralelos.","incorrect":true,"feedback":"&lt;p&gt;É falso porque seus lados são paralelos dois a dois.&lt;/p&gt;"},{"name":"A6","label":"Os retângulos têm apenas um par de lados paralelos.","incorrect":true,"feedback":"&lt;p&gt;É falso porque eles têm dois pares de lados paralelos.&lt;/p&gt;"},{"name":"A7","label":"O trapézio tem todos os quatro lados paralelos.","incorrect":true,"feedback":"&lt;p&gt;É falso porque apenas dois de seus lados são paralelos.&lt;/p&gt;"},{"name":"A8","label":"O trapezóide tem dois lados paralelos.","incorrect":true,"feedback":"&lt;p&gt;É falso porque trapezóides não têm lados paralelos.&lt;/p&gt;"}],"uniques":true},"algorithm":{"name":"trueFalse","template":"Choice matrix – inline","params":{"countCorrect":1,"countIncorrect":2,"showCheckIcon":false,"options":["Verdadeiro","Falso"]}}}</v>
      </c>
      <c r="D176" s="139" t="n">
        <f aca="false">IF(B176=C176,0,1)</f>
        <v>1</v>
      </c>
    </row>
    <row r="177" customFormat="false" ht="15.75" hidden="false" customHeight="true" outlineLevel="0" collapsed="false">
      <c r="A177" s="139" t="str">
        <f aca="false">Seeds!AB177</f>
        <v>M5-G-11a-E-1</v>
      </c>
      <c r="B177" s="139" t="str">
        <f aca="false">Seeds!Z177</f>
        <v>{"id":"M5-G-11a-E-1-BR","stimulus":"&lt;p&gt;Escreva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C177" s="139" t="str">
        <f aca="false">Seeds!AA177</f>
        <v>{"id":"M5-G-11a-E-1","stimulus":"&lt;p&gt;Escreva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src='https://blueberry-assets.oneclick.es/M5_G_11a_1.svg'&gt;&lt;/div&gt;&lt;/td&gt;&lt;td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src='https://blueberry-assets.oneclick.es/M5_G_11a_3.svg'&gt;&lt;/div&gt;&lt;/td&gt;&lt;/tr&gt;&lt;/tbody&gt;&lt;/table&gt;","hint":"&lt;p&gt;Os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lados.&lt;/p&gt;","seed":{"parameters":[],"calculated":[{"name":"A1","label":"Quadrado","function":"","feedback":"&lt;p&gt;A figura é um quadrado porque seus lados e ângulos são iguais.&lt;/p&gt;"},{"name":"A2","label":"Losango","function":"","feedback":"&lt;p&gt;A figura é um losango porque seus lados são iguais e os ângulos são iguais de 2 a 2.&lt;/p&gt;"},{"name":"A3","label":"Retângulo","function":"","feedback":"&lt;p&gt;A figura é um retângulo porque seus lados são iguais 2 a 2 e seus 4 ângulos são iguais.&lt;/p&gt;"}],"uniques":true},"algorithm":{"name":"calculateOperation","template":"Cloze with text"}}</v>
      </c>
      <c r="D177" s="139" t="n">
        <f aca="false">IF(B177=C177,0,1)</f>
        <v>1</v>
      </c>
    </row>
    <row r="178" customFormat="false" ht="15.75" hidden="false" customHeight="true" outlineLevel="0" collapsed="false">
      <c r="A178" s="139" t="str">
        <f aca="false">Seeds!AB178</f>
        <v>M5-G-11a-E-2</v>
      </c>
      <c r="B178" s="139" t="str">
        <f aca="false">Seeds!Z178</f>
        <v>{"id":"M5-G-11a-E-2-BR","stimulus":"&lt;p&gt;Escreva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C178" s="139" t="str">
        <f aca="false">Seeds!AA178</f>
        <v>{"id":"M5-G-11a-E-2","stimulus":"&lt;p&gt;Escreva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src='https://blueberry-assets.oneclick.es/M5_G_11a_4.svg'&gt;&lt;/div&gt;&lt;/td&gt;&lt;td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2.&lt;/p&gt;"},{"name":"A2","label":"Paralelogramo ","function":"","feedback":"&lt;p&gt;A figura é um paralelogramo porque seus lados e ângulos são iguais 2 a 2.&lt;/p&gt;"},{"name":"A3","label":"Trapézio","function":"","feedback":"&lt;p&gt;A figura é um trapézio porque só tem dois lados paralelos.&lt;/p&gt;"}],"uniques":true},"algorithm":{"name":"calculateOperation","template":"Cloze with text"}}</v>
      </c>
      <c r="D178" s="139" t="n">
        <f aca="false">IF(B178=C178,0,1)</f>
        <v>1</v>
      </c>
    </row>
    <row r="179" customFormat="false" ht="15.75" hidden="false" customHeight="true" outlineLevel="0" collapsed="false">
      <c r="A179" s="139" t="str">
        <f aca="false">Seeds!AB179</f>
        <v>M5-G-11a-E-3</v>
      </c>
      <c r="B179" s="139" t="str">
        <f aca="false">Seeds!Z179</f>
        <v>{"id":"M5-G-11a-E-3-BR","stimulus":"&lt;p&gt;Escreva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C179" s="139" t="str">
        <f aca="false">Seeds!AA179</f>
        <v>{"id":"M5-G-11a-E-3","stimulus":"&lt;p&gt;Escreva os nomes dos seguintes quadriláteros.&lt;/p&gt;","template":"&lt;table style=\"width: 100%;border:none;\"&gt;&lt;tbody&gt;&lt;tr&gt;&lt;td style=\"width: 25%; text-align: center;border:none;\"&gt;{{response}}&lt;/td&gt;&lt;td style=\"width: 25%; text-align: center;border:none;\"&gt;{{response}}&lt;/td&gt;&lt;td style=\"width: 25%; text-align: center;border:none;\"&gt;{{response}}&lt;/td&gt;&lt;/tr&gt;&lt;tr&gt;&lt;td style=\"width: 25%; text-align: center;border:none;\"&gt;&lt;div style=\"display:flex; justify-content:center;\"&gt;&lt;img src='https://blueberry-assets.oneclick.es/M5_G_11a_2.svg'&gt;&lt;/div&gt;&lt;/td&gt;&lt;td style=\"width: 25%; text-align: center;border:none;\"&gt;&lt;div style=\"display:flex; justify-content:center;\"&gt;&lt;img src='https://blueberry-assets.oneclick.es/M5_G_11a_6.svg'&gt;&lt;/div&gt;&lt;/td&gt;&lt;td style=\"width: 25%; text-align: center;border:none;\"&gt;&lt;div style=\"display:flex; justify-content:center;\"&gt;&lt;img src='https://blueberry-assets.oneclick.es/M5_G_11a_5.svg'&gt;&lt;/div&gt;&lt;/td&gt;&lt;/tr&gt;&lt;/tbody&gt;&lt;/table&gt;","hint":"&lt;p&gt;Os quadriláteros são classificados em quadrados, retângulos, losangos, paralelogramos, trapézios e trapezóides (quadriláteros quaisquer ).&lt;/p&gt;","feedback":"&lt;p&gt;Um quadrilátero é uma figura geométrica com 4 lados.&lt;/p&gt;","seed":{"parameters":[],"calculated":[{"name":"A1","label":"Losango","function":"","feedback":"&lt;p&gt;A figura é um losango porque seus lados são iguais e os ângulos são iguais 2 a 2.&lt;/p&gt;"},{"name":"A2","label":"Trapezóide","function":"","feedback":"&lt;p&gt;A figura é um trapezóide porque nenhum de seus lados é paralelo.&lt;/p&gt;"},{"name":"A3","label":"Trapézios ","function":"","feedback":"&lt;p&gt;A figura é um trapézio porque só tem dois lados paralelos.&lt;/p&gt;"}],"uniques":true},"algorithm":{"name":"calculateOperation","template":"Cloze with text"}}</v>
      </c>
      <c r="D179" s="139" t="n">
        <f aca="false">IF(B179=C179,0,1)</f>
        <v>1</v>
      </c>
    </row>
    <row r="180" customFormat="false" ht="15.75" hidden="false" customHeight="true" outlineLevel="0" collapsed="false">
      <c r="A180" s="139" t="str">
        <f aca="false">Seeds!AB180</f>
        <v>M5-G-11b-I-1</v>
      </c>
      <c r="B180" s="139" t="str">
        <f aca="false">Seeds!Z180</f>
        <v>{"id":"M5-G-11b-I-1-BR","stimulus":"&lt;p&gt;Indique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C180" s="139" t="str">
        <f aca="false">Seeds!AA180</f>
        <v>{"id":"M5-G-11b-I-1","stimulus":"&lt;p&gt;Indique qual fórmula representa o valor da soma dos ângulos internos de um quadrilátero.&lt;/p&gt;","hint":"&lt;p&gt;Cada um dos ângulos internos de um quadrado mede 90°.&lt;/p&gt;","feedback":"&lt;p&gt;A soma dos ângulos internos de um quadrilátero é 360°.&lt;/p&gt;&lt;div style=\"display:flex; justify-content:center;\"&gt;&lt;img src='https://blueberry-assets.oneclick.es/M5_G_11b_7.svg'&gt;&lt;/div&gt;","seed":{"parameters":[],"calculated":[{"name":"A1","label":"&lt;span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360°"},{"name":"A2","label":"&lt;span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180°","incorrect":true},{"name":"A3","label":"&lt;span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240°","incorrect":true},{"name":"A4","label":"&lt;span class=\"fr-math-v2 fr-draggable\" contenteditable=\"false\" data-original-math=\"\\(\\hat{\\text{A}}\\)\" draggable=\"true\"&gt;\\(\\hat{\\text{A}}\\)&lt;/span&gt; + &lt;span class=\"fr-math-v2 fr-draggable\" contenteditable=\"false\" data-original-math=\"\\(\\hat{\\text{B}}\\)\" draggable=\"true\"&gt;\\(\\hat{\\text{B}}\\)&lt;/span&gt; + &lt;span class=\"fr-math-v2 fr-draggable\" contenteditable=\"false\" data-original-math=\"\\(\\hat{\\text{C}}\\)\" draggable=\"true\"&gt;\\(\\hat{\\text{C}}\\)&lt;/span&gt; + &lt;span class=\"fr-math-v2 fr-draggable\" contenteditable=\"false\" data-original-math=\"\\(\\hat{\\text{D}}\\)\" draggable=\"true\"&gt;\\(\\hat{\\text{D}}\\)&lt;/span&gt; = 90°","incorrect":true}],"uniques":true},"algorithm":{"name":"trueFalse","template":"Multiple choice – standard","params":{"countCorrect":1,"countIncorrect":2,"showCheckIcon":true}}}</v>
      </c>
      <c r="D180" s="139" t="n">
        <f aca="false">IF(B180=C180,0,1)</f>
        <v>1</v>
      </c>
    </row>
    <row r="181" customFormat="false" ht="15.75" hidden="false" customHeight="true" outlineLevel="0" collapsed="false">
      <c r="A181" s="139" t="str">
        <f aca="false">Seeds!AB181</f>
        <v>M5-G-11b-E-1</v>
      </c>
      <c r="B181" s="139" t="str">
        <f aca="false">Seeds!Z181</f>
        <v>{"id":"M5-G-11b-E-1-BR","seed":{"parameters":[{"name":"Q1","label":null,"min":100,"max":110,"step":1}],"uniques":true},"scaffolding":[{"id":"step-0","stimulus":"&lt;p&gt;Qual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1" s="139" t="str">
        <f aca="false">Seeds!AA181</f>
        <v>{"id":"M5-G-11b-E-1","seed":{"parameters":[{"name":"Q1","label":null,"min":100,"max":110,"step":1}],"uniques":true},"scaffolding":[{"id":"step-0","stimulus":"&lt;p&gt;Qual é a medida do ângulo interno &lt;span class=\"fr-math-v2 fr-draggable\" contenteditable=\"false\" data-original-math=\"\\(\\hat{\\text{A}}\\)\" draggable=\"true\"&gt;\\(\\hat{\\text{A}}\\)&lt;/span&gt; no seguinte trapézio isósceles?&lt;/p&gt;&lt;p&gt;&lt;div style=\"display:flex; justify-content:center;\"&gt;&lt;div class=\"lemo-fixed-to-responsive\" style=\"max-width: 300px;max-height: 196px;position: relative;width: 100%;display: inline-block;\"&gt;&lt;img src=\"https://blueberry-assets.oneclick.es/M5_G_11b_1.svg\"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17.3104%; top: 17.8056%;\"&gt;&lt;span class=\\\"fr-math-v2 fr-draggable\\\" contenteditable=\\\"false\\\" data-original-math=\\\"\\(\\hat{\\text{A}}\\)\" draggable=\\\"true\\\"&gt;\\(\\hat{\\text{A}}\\)&lt;/span&gt;&lt;/span&gt;&lt;/div&gt;&lt;/div&gt;&lt;/div&gt;&lt;/div&gt;","template":"&lt;p&gt;O ângulo interno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dois?&lt;/p&gt;&lt;div style=\"display:flex; justify-content:center;\"&gt;&lt;div class=\"lemo-fixed-to-responsive\" style=\"max-width: 300px;max-height: 196px;position: relative;width: 100%;display: inline-block;\"&gt;&lt;img src=\"https://blueberry-assets.oneclick.es/M5_G_11b_1a.svg\" alt=\"\" tabindex=\"0\"&gt;&lt;/img&gt;&lt;div class=\"lemo-graphie-container\" style=\"position: absolute;top: 0;left: 0;width: 100%;height: 100%;\"&gt;&lt;div class=\"lemo-graphie\" style=\"position: relative; width: 100%; height: 100%;\"&gt;&lt;span class=\"lemo-graphie-label\" style=\"position: absolute; left: 34%; top: 67%;\"&gt;{{Q1}}°&lt;/span&gt;&lt;span class=\"lemo-graphie-label\" style=\"position: absolute; left: 55%; top: 67%;\"&gt;{{Q1}}°&lt;/span&gt;&lt;/span&gt;&lt;span class=\"lemo-graphie-label\" style=\"position: absolute; left: 17.3104%; top: 17.8056%;\"&gt;&lt;span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1" s="139" t="n">
        <f aca="false">IF(B181=C181,0,1)</f>
        <v>1</v>
      </c>
    </row>
    <row r="182" customFormat="false" ht="15.75" hidden="false" customHeight="true" outlineLevel="0" collapsed="false">
      <c r="A182" s="139" t="str">
        <f aca="false">Seeds!AB182</f>
        <v>M5-G-11b-E-2</v>
      </c>
      <c r="B182" s="139" t="str">
        <f aca="false">Seeds!Z182</f>
        <v>{"id":"M5-G-11b-E-2-BR","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2" s="139" t="str">
        <f aca="false">Seeds!AA182</f>
        <v>{"id":"M5-G-11b-E-2","seed":{"parameters":[{"name":"Q1","label":null,"min":70,"max":80,"step":1},{"name":"Q2","label":null,"min":70,"max":80,"step":1},{"name":"Q3","label":null,"min":105,"max":115,"step":1}],"uniques":true},"scaffolding":[{"id":"step-0","stimulus":"&lt;p&gt;Qual é a medida do ângulo &lt;span class=\"fr-math-v2 fr-draggable\" contenteditable=\"false\" data-original-math=\"\\(\\hat{\\text{A}}\\)\" draggable=\"true\"&gt;\\(\\hat{\\text{A}}\\)&lt;/span&gt;?&lt;/p&gt;&lt;p&gt;&lt;div style=\"display:flex; justify-content:center;\"&gt;&lt;div class=\"lemo-fixed-to-responsive\" style=\"max-width: 300px;max-height: 214px;position: relative;width: 100%;display: inline-block;\"&gt;&lt;img src=\"https://blueberry-assets.oneclick.es/M5_G_11b_2.svg\" alt=\"\" tabindex=\"0\"&gt;&lt;/img&gt;&lt;div class=\"lemo-graphie-container\" style=\"position: absolute;top: 0;left: 0;width: 100%;height: 100%;\"&gt;&lt;div class=\"lemo-graphie\" style=\"position: relative; width: 100%; height: 100%;\"&gt;&lt;span class=\"lemo-graphie-label\" style=\"position: absolute; left: 19.2210%; top: 73.7928%;\"&gt;{{Q1}}°&lt;/span&gt;&lt;span class=\"lemo-graphie-label\" style=\"position: absolute; left: 63.7343%; top: 23.3160%;\"&gt;&lt;span class=\\\"fr-math-v2 fr-draggable\\\" contenteditable=\\\"false\\\" data-original-math=\\\"\\(\\hat{\\text{A}}\\)\" draggable=\\\"true\\\"&gt;\\(\\hat{\\text{A}}\\)&lt;/span&gt;&lt;/span&gt;&lt;span class=\"lemo-graphie-label\" style=\"position: absolute; left: 24.1978%; top: 34.6331%;\"&gt;{{Q3}}°&lt;/span&gt;&lt;span class=\"lemo-graphie-label\" style=\"position: absolute; left: 72.8874%; top: 69.3935%;\"&gt;{{Q2}}°&lt;/span&gt;&lt;/div&gt;&lt;/div&gt;&lt;/div&gt;&lt;/div&gt;","template":"&lt;p&gt;A medida de &lt;span class=\"fr-math-v2 fr-draggable\" contenteditable=\"false\" data-original-math=\"\\(\\hat{\\text{A}}\\)\" draggable=\"true\"&gt;\\(\\hat{\\text{A}}\\)&lt;/span&gt; é {{response}}°.&lt;/p&gt;","seed":{"parameters":[],"calculated":[{"name":"A1","label":"{{function}}","function":"360-{{Q1}}-{{Q2}}-{{Q3}}"}]},"algorithm":{"name":"calculateOperation","params":{"method":"equivLiteral","keyboard":"NUMERICAL"}}},{"id":"step-1","stimulus":"&lt;p&gt;Quais são as medidas dos ângulos conhecidos desse trapezóide?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trapezóide.&lt;/p&gt;","incorrect":true},{"name":"2-A3","label":"&lt;p&gt;A área do trapezóide.&lt;/p&gt;","incorrect":true}]},"algorithm":{"name":"trueFalse","template":"Multiple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encontre a meida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2" s="139" t="n">
        <f aca="false">IF(B182=C182,0,1)</f>
        <v>1</v>
      </c>
    </row>
    <row r="183" customFormat="false" ht="15.75" hidden="false" customHeight="true" outlineLevel="0" collapsed="false">
      <c r="A183" s="139" t="str">
        <f aca="false">Seeds!AB183</f>
        <v>M5-G-11b-E-3</v>
      </c>
      <c r="B183" s="139" t="str">
        <f aca="false">Seeds!Z183</f>
        <v>{"id":"M5-G-11b-E-3-BR","seed":{"parameters":[{"name":"Q1","label":null,"min":110,"max":130,"step":1}],"uniques":true},"scaffolding":[{"id":"step-0","stimulus":"&lt;p&gt;Levando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3" s="139" t="str">
        <f aca="false">Seeds!AA183</f>
        <v>{"id":"M5-G-11b-E-3","seed":{"parameters":[{"name":"Q1","label":null,"min":110,"max":130,"step":1}],"uniques":true},"scaffolding":[{"id":"step-0","stimulus":"&lt;p&gt;Levando em conta o ângulo que aparece neste losango, qual é a medida do ângulo&lt;span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18.9338%; top: 44.7322%;\"&gt;&lt;span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a propriedade dos losangos?&lt;/p&gt;","seed":{"calculated":[{"name":"4-A1","label":"&lt;p&gt;Seus ângulos internos são iguais dois a dois.&lt;/p&gt;"},{"name":"4-A2","label":"&lt;p&gt;Seus ângulos internos são iguais.&lt;/p&gt;","incorrect":true},{"name":"4-A3","label":"&lt;p&gt;Seus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src=\"https://blueberry-assets.oneclick.es/M5_G_11b_3.svg\" alt=\"\" tabindex=\"0\"&gt;&lt;/img&gt;&lt;div class=\"lemo-graphie-container\" style=\"position: absolute;top: 0;left: 0;width: 100%;height: 100%;\"&gt;&lt;div class=\"lemo-graphie\" style=\"position: relative; width: 100%; height: 100%;\"&gt;&lt;span class=\"lemo-graphie-label\" style=\"position: absolute; left: 44.6449%; top: 29%;\"&gt;{{Q1}}°&lt;/span&gt;&lt;span class=\"lemo-graphie-label\" style=\"position: absolute; left: 44.6449%; top: 62%;\"&gt;{{Q1}}°&lt;/span&gt;&lt;span class=\"lemo-graphie-label\" style=\"position: absolute; left: 18.9338%; top: 44.7322%;\"&gt;&lt;span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3" s="139" t="n">
        <f aca="false">IF(B183=C183,0,1)</f>
        <v>1</v>
      </c>
    </row>
    <row r="184" customFormat="false" ht="15.75" hidden="false" customHeight="true" outlineLevel="0" collapsed="false">
      <c r="A184" s="139" t="str">
        <f aca="false">Seeds!AB184</f>
        <v>M5-G-11b-A-1</v>
      </c>
      <c r="B184" s="139" t="str">
        <f aca="false">Seeds!Z184</f>
        <v>{"id":"M5-G-11b-A-1-BR","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C184" s="139" t="str">
        <f aca="false">Seeds!AA184</f>
        <v>{"id":"M5-G-11b-A-1","seed":{"parameters":[{"name":"Q1","label":null,"min":90,"max":120,"step":1},{"name":"Q2","label":null,"min":90,"max":120,"step":1},{"name":"Q3","label":null,"min":60,"max":90,"step":1}],"uniques":true},"scaffolding":[{"id":"step-0","stimulus":"&lt;p&gt;Numa cidade está prevista a construção de uma praia artificial em forma de quadrilátero. Três dos ângulos internos desta praia medirão {{Q1}}°, {{Q2}}° e {{Q3}}°. Qual é a medida do ângulo que falta?&lt;/p&gt;","template":"&lt;p&gt;A medida do quarto ângulo interno é {{response}}°.&lt;/p&gt;","seed":{"parameters":[],"calculated":[{"name":"A1","label":"{{function}}","function":"360-{{Q1}}-{{Q2}}-{{Q3}}"}]},"algorithm":{"name":"calculateOperation","params":{"method":"equivLiteral","keyboard":"NUMERICAL"}}},{"id":"step-1","stimulus":"&lt;p&gt;Quais são os ângulos conhecidos desta praia? Ordene-os do maior para o menor.&lt;/p&gt;","template":"&lt;p&gt;Eles medem {{response}}°, {{response}}° e {{response}}°.&lt;/p&gt;","seed":{"calculated":[{"name":"1-A1","function":"math.max({{Q1}}, {{Q2}}, {{Q3}})"},{"name":"1-A2","function":"{{Q1}}+{{Q2}}+{{Q3}}-math.max({{Q1}}, {{Q2}}, {{Q3}})-math.min({{Q1}}, {{Q2}}, {{Q3}})"},{"name":"1-A3","function":"math.min({{Q1}}, {{Q2}}, {{Q3}})"}]},"algorithm":{"name":"calculateOperation","params":{"method":"equivLiteral","keyboard":"NUMERICAL"}}},{"id":"step-2","stimulus":"&lt;p&gt;De acordo com o enunciado, o que precisa ser calculado?&lt;/p&gt;","seed":{"calculated":[{"name":"2-A1","label":"&lt;p&gt;O ângulo interno que faltava da praia.&lt;/p&gt;"},{"name":"2-A2","label":"&lt;p&gt;O perímetro da praia.&lt;/p&gt;","incorrect":true},{"name":"2-A3","label":"&lt;p&gt;A área da praia.&lt;/p&gt;","incorrect":true}]},"algorithm":{"name":"trueFalse","template":"Multiple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}}},{"id":"step-4","stimulus":"&lt;p&gt;Portanto, como se calcula o ângulo interno &lt;span class=\"fr-math-v2 fr-draggable\" contenteditable=\"false\" data-original-math=\"\\(\\hat{\\text{A}}\\)\" draggable=\"true\"&gt;\\(\\hat{\\text{A}}\\)&lt;/span&gt;?&lt;/p&gt;","seed":{"calculated":[{"name":"4-A1","label":"&lt;p&gt;&lt;span class=\"fr-math-v2 fr-draggable\" contenteditable=\"false\" data-original-math=\"\\(\\hat{\\text{A}}\\)\" draggable=\"true\"&gt;\\(\\hat{\\text{A}}\\)&lt;/span&gt; = 360° − ({{Q1}}° + {{Q2}}° + {{Q3}}°)&lt;/p&gt;"},{"name":"4-A2","label":"&lt;p&gt;&lt;span class=\"fr-math-v2 fr-draggable\" contenteditable=\"false\" data-original-math=\"\\(\\hat{\\text{A}}\\)\" draggable=\"true\"&gt;\\(\\hat{\\text{A}}\\)&lt;/span&gt; = 360° − {{Q1}}° + {{Q2}}° + {{Q3}}°&lt;/p&gt;","incorrect":true},{"name":"4-A3","label":"&lt;p&gt;&lt;span class=\"fr-math-v2 fr-draggable\" contenteditable=\"false\" data-original-math=\"\\(\\hat{\\text{A}}\\)\" draggable=\"true\"&gt;\\(\\hat{\\text{A}}\\)&lt;/span&gt; = 360° + {{Q1}}° + {{Q2}}° + {{Q3}}°&lt;/p&gt;","incorrect":true}]},"algorithm":{"name":"trueFalse","template":"Multiple choice – standard"}},{"id":"step-5","stimulus":"&lt;p&gt;Sabendo disso, determine a medida do ângulo interno&lt;span class=\"fr-math-v2 fr-draggable\" contenteditable=\"false\" data-original-math=\"\\(\\hat{\\text{A}}\\)\" draggable=\"true\"&gt;\\(\\hat{\\text{A}}\\)&lt;/span&gt;.&lt;/p&gt;","template":"&lt;p style=\"text-align:center;\"&gt;&lt;span class=\"fr-math-v2 fr-draggable\" contenteditable=\"false\" data-original-math=\"\\(\\hat{\\text{A}}\\)\" draggable=\"true\"&gt;\\(\\hat{\\text{A}}\\)&lt;/span&gt; = 360° − ({{Q1}}° + {{Q2}}° + {{Q3}}°) = {{response}}°&lt;/p&gt;","seed":{"calculated":[{"name":"A1","label":"{{function}}","function":"A1 = 360-{{Q1}}-{{Q2}}-{{Q3}}"}]},"algorithm":{"name":"calculateOperation","params":{"method":"equivLiteral","keyboard":"NUMERICAL"}}}]}</v>
      </c>
      <c r="D184" s="139" t="n">
        <f aca="false">IF(B184=C184,0,1)</f>
        <v>1</v>
      </c>
    </row>
    <row r="185" customFormat="false" ht="15.75" hidden="false" customHeight="true" outlineLevel="0" collapsed="false">
      <c r="A185" s="139" t="str">
        <f aca="false">Seeds!AB185</f>
        <v>M5-G-11b-A-2</v>
      </c>
      <c r="B185" s="139" t="str">
        <f aca="false">Seeds!Z185</f>
        <v>{"id":"M5-G-11b-A-2-BR","seed":{"parameters":[{"name":"Q1","label":null,"min":70,"max":80,"step":1}],"uniques":true},"scaffolding":[{"id":"step-0","stimulus":"&lt;p&gt;O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5" s="139" t="str">
        <f aca="false">Seeds!AA185</f>
        <v>{"id":"M5-G-11b-A-2","seed":{"parameters":[{"name":"Q1","label":null,"min":70,"max":80,"step":1}],"uniques":true},"scaffolding":[{"id":"step-0","stimulus":"&lt;p&gt;O encosto de uma cadeira tem a forma de um trapézio, como mostra a imagem a seguir. Sabendo o valor do ângulo que aparece nele, qual é a medida do ângulo &lt;span class=\"fr-math-v2 fr-draggable\" contenteditable=\"false\" data-original-math=\"\\(\\hat{\\text{A}}\\)\" draggable=\"true\"&gt;\\(\\hat{\\text{A}}\\)&lt;/span&gt;?&lt;/p&gt;&lt;div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61%; top: 66%;\"&gt;&lt;span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}}},{"id":"step-4","stimulus":"&lt;p&gt;Que propriedade define este trapézio?&lt;/p&gt;","seed":{"calculated":[{"name":"4-A1","label":"&lt;p&gt;Os dois ângulos superiores são iguais entre si e os dois ângulos inferiores são iguais entre si.&lt;/p&gt;"},{"name":"4-A2","label":"&lt;p&gt;Os dois ângulos da esquerda são iguais entre si e os dois ângulos da direita são iguais entre si.&lt;/p&gt;","incorrect":true},{"name":"4-A3","label":"&lt;p&gt;Todos os ângulos internos são iguais.&lt;/p&gt;","incorrect":true}]},"algorithm":{"name":"trueFalse","template":"Multiple choice – standard"}},{"id":"step-5","stimulus":"&lt;p&gt;Portanto, se dois dos ângulos medem {{Q1}}°, qual é a soma dos outros dois?&lt;/p&gt;&lt;p&gt;&lt;div style=\"display:flex; justify-content:center;\"&gt;&lt;div class=\"lemo-fixed-to-responsive\" style=\"max-width: 300px;max-height: 210px;position: relative;width: 100%;display: inline-block;\"&gt;&lt;img src=\"https://blueberry-assets.oneclick.es/M5_G_11b_4.svg\" alt=\"\" tabindex=\"0\"&gt;&lt;/img&gt;&lt;div class=\"lemo-graphie-container\" style=\"position: absolute;top: 0;left: 0;width: 100%;height: 100%;\"&gt;&lt;div class=\"lemo-graphie\" style=\"position: relative; width: 100%; height: 100%;\"&gt;&lt;span class=\"lemo-graphie-label\" style=\"position: absolute; left: 68%; top: 18%;\"&gt;{{Q1}}°&lt;/span&gt;&lt;span class=\"lemo-graphie-label\" style=\"position: absolute; left: 23%; top: 18%;\"&gt;{{Q1}}°&lt;/span&gt;&lt;span class=\"lemo-graphie-label\" style=\"position: absolute; left: 61%; top: 66%;\"&gt;&lt;span class=\"fr-math-v2 fr-draggable\" contenteditable=\"false\" data-original-math=\"\\(\\hat{\\text{A}}\\)\" draggable=\"true\"&gt;\\(\\hat{\\text{A}}\\)&lt;/span&gt;&lt;/span&gt;&lt;/div&gt;&lt;/div&gt;&lt;/div&gt;&lt;/div&gt;","template":"&lt;p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5" s="139" t="n">
        <f aca="false">IF(B185=C185,0,1)</f>
        <v>1</v>
      </c>
    </row>
    <row r="186" customFormat="false" ht="15.75" hidden="false" customHeight="true" outlineLevel="0" collapsed="false">
      <c r="A186" s="139" t="str">
        <f aca="false">Seeds!AB186</f>
        <v>M5-G-11b-A-3</v>
      </c>
      <c r="B186" s="139" t="str">
        <f aca="false">Seeds!Z186</f>
        <v>{"id":"M5-G-11b-A-3-BR","seed":{"parameters":[{"name":"Q1","label":null,"min":100,"max":120,"step":1}],"uniques":true},"scaffolding":[{"id":"step-0","stimulus":"&lt;p&gt;Pedro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6" s="139" t="str">
        <f aca="false">Seeds!AA186</f>
        <v>{"id":"M5-G-11b-A-3","seed":{"parameters":[{"name":"Q1","label":null,"min":100,"max":120,"step":1}],"uniques":true},"scaffolding":[{"id":"step-0","stimulus":"&lt;p&gt;Pedro levou os netos ao parque e eles brincaram em uma caixa de areia em forma de losango como o da imagem. Calcule a medida do ângulo &lt;span class=\"fr-math-v2 fr-draggable\" contenteditable=\"false\" data-original-math=\"\\(\\hat{\\text{A}}\\)\" draggable=\"true\"&gt;\\(\\hat{\\text{A}}\\)&lt;/span&gt;.&lt;/p&gt;&lt;p&gt;&lt;div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44.9356%; top: 24.9987%;\"&gt;{{Q1}}°&lt;/span&gt;&lt;span class=\"lemo-graphie-label\" style=\"position: absolute; left: 19.1068%; top: 42.1764%;\"&gt;&lt;span class=\"fr-math-v2 fr-draggable\" contenteditable=\"false\" data-original-math=\"\\(\\hat{\\text{A}}\\)\" draggable=\"true\"&gt;\\(\\hat{\\text{A}}\\)&lt;/span&gt;&lt;/div&gt;&lt;/div&gt;&lt;/div&gt;&lt;/div&gt;","template":"&lt;p&gt;O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losango?&lt;/p&gt;","template":"&lt;p&gt;Ele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losango.&lt;/p&gt;","incorrect":true},{"name":"2-A3","label":"&lt;p&gt;A área do losango.&lt;/p&gt;","incorrect":true}]},"algorithm":{"name":"trueFalse","template":"Multiple choice – standard"}},{"id":"step-3","stimulus":"&lt;p&gt;Para calcular o ângulo &lt;span class=\"fr-math-v2 fr-draggable\" contenteditable=\"false\" data-original-math=\"\\(\\hat{\\text{A}}\\)\" draggable=\"true\"&gt;\\(\\hat{\\text{A}}\\)&lt;/span&gt;, é preciso saber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opções é uma propriedade dos losangos?&lt;/p&gt;","seed":{"calculated":[{"name":"4-A1","label":"&lt;p&gt;Seus ângulos internos são iguais dois a dois.&lt;/p&gt;"},{"name":"4-A2","label":"&lt;p&gt;Seus ângulos internos são iguais.&lt;/p&gt;","incorrect":true},{"name":"4-A3","label":"&lt;p&gt;Seus quatro ângulos internos são diferentes entre si.&lt;/p&gt;","incorrect":true}]},"algorithm":{"name":"trueFalse","template":"Multiple choice – standard"}},{"id":"step-5","stimulus":"&lt;p&gt;Portanto, se dois dos ângulos medem {{Q1}}°, qual é a soma dos outros dois?&lt;/p&gt;&lt;p&gt;&lt;div style=\"display:flex; justify-content:center;\"&gt;&lt;div class=\"lemo-fixed-to-responsive\" style=\"max-width: 300px;max-height: 195px;position: relative;width: 100%;display: inline-block;\"&gt;&lt;img src=\"https://blueberry-assets.oneclick.es/M5_G_11b_5.svg\" alt=\"\" tabindex=\"0\"&gt;&lt;/img&gt;&lt;div class=\"lemo-graphie-container\" style=\"position: absolute;top: 0;left: 0;width: 100%;height: 100%;\"&gt;&lt;div class=\"lemo-graphie\" style=\"position: relative; width: 100%; height: 100%;\"&gt;&lt;span class=\"lemo-graphie-label\" style=\"position: absolute; left: 45.4%; top: 25%;\"&gt;{{Q1}}°&lt;/span&gt;&lt;span class=\"lemo-graphie-label\" style=\"position: absolute; left: 45.4%; top: 62%;\"&gt;{{Q1}}°&lt;/span&gt;&lt;span class=\"lemo-graphie-label\" style=\"position: absolute; left: 19.1068%; top: 42.1764%;\"&gt;&lt;span class=\"fr-math-v2 fr-draggable\" contenteditable=\"false\" data-original-math=\"\\(\\hat{\\text{A}}\\)\" draggable=\"true\"&gt;\\(\\hat{\\text{A}}\\)&lt;/span&gt;&lt;/div&gt;&lt;/div&gt;&lt;/div&gt;&lt;/div&gt;","template":"&lt;p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6" s="139" t="n">
        <f aca="false">IF(B186=C186,0,1)</f>
        <v>1</v>
      </c>
    </row>
    <row r="187" customFormat="false" ht="15.75" hidden="false" customHeight="true" outlineLevel="0" collapsed="false">
      <c r="A187" s="139" t="str">
        <f aca="false">Seeds!AB187</f>
        <v>M5-G-11b-A-4</v>
      </c>
      <c r="B187" s="139" t="str">
        <f aca="false">Seeds!Z187</f>
        <v>{"id":"M5-G-11b-A-4-BR","seed":{"parameters":[{"name":"Q1","label":null,"min":60,"max":80,"step":1}],"uniques":true},"scaffolding":[{"id":"step-0","stimulus":"&lt;p&gt;Um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C187" s="139" t="str">
        <f aca="false">Seeds!AA187</f>
        <v>{"id":"M5-G-11b-A-4","seed":{"parameters":[{"name":"Q1","label":null,"min":60,"max":80,"step":1}],"uniques":true},"scaffolding":[{"id":"step-0","stimulus":"&lt;p&gt;Um espelho em forma de paralelogramo está à venda em uma casa antiga. Se um de seus ângulos menores mede {{Q1}}°, qual é a medida de um de seus ângulos maiores?&lt;/p&gt;","template":"&lt;p&gt;O ângulo maior mede {{response}}°.&lt;/p&gt;","seed":{"parameters":[],"calculated":[{"name":"A1","label":"{{function}}","function":"180 - {{Q1}}"}]},"algorithm":{"name":"calculateOperation","params":{"method":"equivLiteral","keyboard":"NUMERICAL"}}},{"id":"step-1","stimulus":"&lt;p&gt;Qual é a medida do ângulo conhecido desse paralelogramo?&lt;/p&gt;","template":"&lt;p&gt;O ângulo mede {{response}}°.&lt;/p&gt;","seed":{"calculated":[{"name":"1-A1","function":"{{Q1}}"}]},"algorithm":{"name":"calculateOperation","params":{"method":"equivLiteral","keyboard":"NUMERICAL"}}},{"id":"step-2","stimulus":"&lt;p&gt;De acordo com o enunciado, o que precisa ser calculado?&lt;/p&gt;","seed":{"calculated":[{"name":"2-A1","label":"&lt;p&gt;A medida de um dos ângulos maiores do paralelogramo.&lt;/p&gt;"},{"name":"2-A2","label":"&lt;p&gt;O perímetro do paralelogramo.&lt;/p&gt;","incorrect":true},{"name":"2-A3","label":"&lt;p&gt;A área do paralelogramo.&lt;/p&gt;","incorrect":true}]},"algorithm":{"name":"trueFalse","template":"Multiple choice – standard"}},{"id":"step-3","stimulus":"&lt;p&gt;Para calcular esse ângulo,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}}},{"id":"step-4","stimulus":"&lt;p&gt;Qual das seguintes afirmações é uma propriedade dos paralelogramos?&lt;/p&gt;","seed":{"calculated":[{"name":"4-A1","label":"&lt;p&gt;Seus ângulos internos são iguais dois a dois.&lt;/p&gt;"},{"name":"4-A2","label":"&lt;p&gt;Seus ângulos internos são iguais.&lt;/p&gt;","incorrect":true},{"name":"4-A3","label":"&lt;p&gt;Seus 4 ângulos internos são diferentes entre si.&lt;/p&gt;","incorrect":true}]},"algorithm":{"name":"trueFalse","template":"Multiple choice – standard"}},{"id":"step-5","stimulus":"&lt;p&gt;Portanto, se dois dos ângulos medem {{Q1}}°, qual é a soma dos outros dois?&lt;/p&gt;","template":"&lt;p style=\"text-align:center;\"&gt;A soma dos outros dois ângulos = 360° − ({{Q1}}° + {{Q1}}°) = {{response}}°&lt;/p&gt;","seed":{"calculated":[{"name":"5-A1","label":"{{function}}","function":"360-2*{{Q1}}"}]},"algorithm":{"name":"calculateOperation","params":{"method":"equivLiteral","keyboard":"NUMERICAL"}}},{"id":"step-6","stimulus":"&lt;p&gt;E se a soma dos dois ângulos desconhecidos mede {{T1}}°, qual é a medida de apenas um deles?&lt;/p&gt;","template":"&lt;p style=\"text-align:center;\"&gt;&lt;span class=\"fr-math-v2 fr-draggable\" contenteditable=\"false\" data-original-math=\"\\(\\hat{\\text{A}}\\)\" draggable=\"true\"&gt;\\(\\hat{\\text{A}}\\)&lt;/span&gt; = {{T1}}° : 2 = {{response}}°&lt;/p&gt;","seed":{"calculated":[{"name":"T1","label":"{{function}}","function":"360-2*{{Q1}}","temp":true},{"name":"A1","label":"{{function}}","function":"180 - {{Q1}}"}]},"algorithm":{"name":"calculateOperation","params":{"method":"equivLiteral","keyboard":"NUMERICAL"}}}]}</v>
      </c>
      <c r="D187" s="139" t="n">
        <f aca="false">IF(B187=C187,0,1)</f>
        <v>1</v>
      </c>
    </row>
    <row r="188" customFormat="false" ht="15.75" hidden="false" customHeight="true" outlineLevel="0" collapsed="false">
      <c r="A188" s="139" t="str">
        <f aca="false">Seeds!AB188</f>
        <v>M5-G-11b-A-5</v>
      </c>
      <c r="B188" s="139" t="str">
        <f aca="false">Seeds!Z188</f>
        <v>{"id":"M5-G-11b-A-5-BR","seed":{"parameters":[{"name":"Q1","label":null,"min":58,"max":68,"step":1}],"uniques":true},"scaffolding":[{"id":"step-0","stimulus":"&lt;p&gt;Tereza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C188" s="139" t="str">
        <f aca="false">Seeds!AA188</f>
        <v>{"id":"M5-G-11b-A-5","seed":{"parameters":[{"name":"Q1","label":null,"min":58,"max":68,"step":1}],"uniques":true},"scaffolding":[{"id":"step-0","stimulus":"&lt;p&gt;Tereza faz colchas com retalhos de tecido. Uma dessas peças é um trapézio como o da imagem. Qual a medida do ângulo &lt;span class=\"fr-math-v2 fr-draggable\" contenteditable=\"false\" data-original-math=\"\\(\\hat{\\text{A}}\\)\" draggable=\"true\"&gt;\\(\\hat{\\text{A}}\\)&lt;/span&gt; ?&lt;/p&gt;&lt;div style=\"display:flex; justify-content:center;\"&gt;&lt;div class=\"lemo-fixed-to-responsive\" style=\"max-width: 300px;max-height: 210px;position: relative;width: 100%;display: inline-block;\"&gt;&lt;img src=\"https://blueberry-assets.oneclick.es/M5_G_11b_6.svg\" alt=\"\" tabindex=\"0\"&gt;&lt;/img&gt;&lt;div class=\"lemo-graphie-container\" style=\"position: absolute;top: 0;left: 0;width: 100%;height: 100%;\"&gt;&lt;div class=\"lemo-graphie\" style=\"position: relative; width: 100%; height: 100%;\"&gt;&lt;span class=\"lemo-graphie-label\" style=\"position: absolute; left: 69%; top: 18%;\"&gt;{{Q1}}°&lt;/span&gt;&lt;span class=\"lemo-graphie-label\" style=\"position: absolute; left: 54%; top: 63%;\"&gt;&lt;span class=\\\"fr-math-v2 fr-draggable\\\" contenteditable=\\\"false\\\" data-original-math=\\\"\\(\\hat{\\text{A}}\\)\" draggable=\\\"true\\\"&gt;\\(\\hat{\\text{A}}\\)&lt;/span&gt;&lt;/span&gt;&lt;/div&gt;&lt;/div&gt;&lt;/div&gt;&lt;/div&gt;","template":"&lt;p&gt;O ângulo &lt;span class=\"fr-math-v2 fr-draggable\" contenteditable=\"false\" data-original-math=\"\\(\\hat{\\text{A}}\\)\" draggable=\"true\"&gt;\\(\\hat{\\text{A}}\\)&lt;/span&gt; mede {{response}}°.&lt;/p&gt;","seed":{"parameters":[],"calculated":[{"name":"A1","label":"{{function}}","function":"180 - {{Q1}}"}]},"algorithm":{"name":"calculateOperation","params":{"method":"equivLiteral","keyboard":"NUMERICAL"}}},{"id":"step-1","stimulus":"&lt;p&gt;Qual é a medida do ângulo conhecido desse trapézio?&lt;/p&gt;","template":"&lt;p&gt;O ângulo mede {{response}}°.&lt;/p&gt;","seed":{"calculated":[{"name":"1-A1","function":"{{Q1}}"}]},"algorithm":{"name":"calculateOperation","params":{"method":"equivLiteral","keyboard":"NUMERICAL"}}},{"id":"step-2","stimulus":"&lt;p&gt;De acordo com o enunciado, o que precisa ser calculado?&lt;/p&gt;","seed":{"calculated":[{"name":"2-A1","label":"&lt;p&gt;O ângulo interno &lt;span class=\"fr-math-v2 fr-draggable\" contenteditable=\"false\" data-original-math=\"\\(\\hat{\\text{A}}\\)\" draggable=\"true\"&gt;\\(\\hat{\\text{A}}\\)&lt;/span&gt;.&lt;/p&gt;"},{"name":"2-A2","label":"&lt;p&gt;O perímetro do trapézio.&lt;/p&gt;","incorrect":true},{"name":"2-A3","label":"&lt;p&gt;A área do trapézio.&lt;/p&gt;","incorrect":true}]},"algorithm":{"name":"trueFalse","template":"Multiple choice – standard"}},{"id":"step-3","stimulus":"&lt;p&gt;Para calcular o ângulo &lt;span class=\"fr-math-v2 fr-draggable\" contenteditable=\"false\" data-original-math=\"\\(\\hat{\\text{A}}\\)\" draggable=\"true\"&gt;\\(\\hat{\\text{A}}\\)&lt;/span&gt;, é preciso saber qual é a soma dos ângulos internos de um quadrilátero. Selecione a opção correta.&lt;/p&gt;","seed":{"calculated":[{"name":"3-A1","label":"&lt;p&gt;A soma é 360°.&lt;/p&gt;"},{"name":"3-A2","label":"&lt;p&gt;A soma é 180°.&lt;/p&gt;","incorrect":true},{"name":"3-A3","label":"&lt;p&gt;A soma é 90°.&lt;/p&gt;","incorrect":true}]},"algorithm":{"name":"trueFalse","template":"Multiple choice – standard",
                "params": {
                    "showCheckIcon": false,
                    "columns": 3
                }}},{"id":"step-4","stimulus":"&lt;p&gt;Como são os dois ângulos do lado esquerdo do trapézio?&lt;/p&gt;","seed":{"calculated":[{"name":"4-A1","label":"&lt;p&gt;São ângulos retos.&lt;/p&gt;"},{"name":"4-A2","label":"&lt;p&gt;São ângulos agudos.&lt;/p&gt;","incorrect":true},{"name":"4-A3","label":"&lt;p&gt;São ângulos obtusos.&lt;/p&gt;","incorrect":true}]},"algorithm":{"name":"trueFalse","template":"Multiple choice – standard"}},{"id":"step-5","stimulus":"&lt;p&gt;Portanto, como pode ser calculado o ângulo interno &lt;span class=\"fr-math-v2 fr-draggable\" contenteditable=\"false\" data-original-math=\"\\(\\hat{\\text{A}}\\)\" draggable=\"true\"&gt;\\(\\hat{\\text{A}}\\)&lt;/span&gt;?&lt;/p&gt;","seed":{"calculated":[{"name":"5-A1","label":"&lt;p&gt;&lt;span class=\"fr-math-v2 fr-draggable\" contenteditable=\"false\" data-original-math=\"\\(\\hat{\\text{A}}\\)\" draggable=\"true\"&gt;\\(\\hat{\\text{A}}\\)&lt;/span&gt; = 360° − (90° + 90° + {{Q1}}°)&lt;/p&gt;"},{"name":"5-A2","label":"&lt;p&gt;&lt;span class=\"fr-math-v2 fr-draggable\" contenteditable=\"false\" data-original-math=\"\\(\\hat{\\text{A}}\\)\" draggable=\"true\"&gt;\\(\\hat{\\text{A}}\\)&lt;/span&gt; = 360° − 90° + 90° + {{Q1}}°&lt;/p&gt;","incorrect":true},{"name":"5-A3","label":"&lt;p&gt;&lt;span class=\"fr-math-v2 fr-draggable\" contenteditable=\"false\" data-original-math=\"\\(\\hat{\\text{A}}\\)\" draggable=\"true\"&gt;\\(\\hat{\\text{A}}\\)&lt;/span&gt; = 360° + 90° + 90° + {{Q1}}°&lt;/p&gt;","incorrect":true}]},"algorithm":{"name":"trueFalse","template":"Multiple choice – standard"}},{"id":"step-6","stimulus":"&lt;p&gt;Sabendo disso, encontre a medida do ângulo interno &lt;span class=\"fr-math-v2 fr-draggable\" contenteditable=\"false\" data-original-math=\"\\(\\hat{\\text{A}}\\)\" draggable=\"true\"&gt;\\(\\hat{\\text{A}}\\)&lt;/span&gt;.&lt;/p&gt;","template":"&lt;p style=\"text-align:center;\"&gt;&lt;span class=\"fr-math-v2 fr-draggable\" contenteditable=\"false\" data-original-math=\"\\(\\hat{\\text{A}}\\)\" draggable=\"true\"&gt;\\(\\hat{\\text{A}}\\)&lt;/span&gt; = 360° − (90° + 90° + {{Q1}}°) = {{response}}°&lt;/p&gt;","seed":{"calculated":[{"name":"A1","label":"{{function}}","function":"180 - {{Q1}}"}]},"algorithm":{"name":"calculateOperation","params":{"method":"equivLiteral","keyboard":"NUMERICAL"}}}]}</v>
      </c>
      <c r="D188" s="139" t="n">
        <f aca="false">IF(B188=C188,0,1)</f>
        <v>1</v>
      </c>
    </row>
    <row r="189" customFormat="false" ht="15.75" hidden="false" customHeight="true" outlineLevel="0" collapsed="false">
      <c r="A189" s="139" t="str">
        <f aca="false">Seeds!AB189</f>
        <v>M5-G-12a-I-1</v>
      </c>
      <c r="B189" s="139" t="str">
        <f aca="false">Seeds!Z189</f>
        <v>{"id":"M5-G-12a-I-1-BR","stimulus":"&lt;p&gt;Indique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C189" s="139" t="str">
        <f aca="false">Seeds!AA189</f>
        <v>{"id":"M5-G-12a-I-1","stimulus":"&lt;p&gt;Indique se essas afirmações são verdadeiras ou falsas.&lt;/p&gt;","feedback":"&lt;p&gt;Os elementos básicos de um círculo são o centro, o raio, o diâmetro, a corda, o arco, a tangente e o setor circular.&lt;/p&gt;","hint":"&lt;div style=\"display:flex; justify-content:center;\"&gt;&lt;img src='https://blueberry-assets.oneclick.es/M5_G_12a_4.svg' width=\"580\"&gt;&lt;/div&gt;","seed":{"parameters":[],"calculated":[{"name":"A1","label":"O segmento de reta que passa pelo centro do círculo e o divide em duas partes iguais é chamado de diâmetro."},{"name":"A2","label":"Uma corda é o segmento que une dois pontos da circunferência sem passar pelo centro."},{"name":"A3","label":"A reta que toca o círculo em um ponto é chamada de tangente."},{"name":"A4","label":"O centro é o ponto que está à mesma distância de todos os pontos da circunferência."},{"name":"A5","label":"Um setor circular é um segmento que une o centro com qualquer ponto da circunferência.","incorrect":true,"feedback":"&lt;p&gt;É falso, pois o setor circular é a parte do círculo limitada por dois raios e um arco.&lt;/p&gt;"},{"name":"A6","label":"O raio é a parte da circunferência limitada por dois pontos.","incorrect":true,"feedback":"&lt;p&gt;É falso porque o raio é o segmento que une o centro com qualquer ponto da circunferência.&lt;/p&gt;"},{"name":"A7","label":"Um diâmetro é a parte do círculo limitada por dois raios e o arco que eles determinam.","incorrect":true,"feedback":"&lt;p&gt;É falso porque o diâmetro é o segmento que passa pelo centro da circunferência e a divide em duas partes iguais.&lt;/p&gt;"}],"uniques":true},"algorithm":{"name":"trueFalse","template":"Choice matrix – inline","params":{"countCorrect":2,"countIncorrect":1,"options":["Verdadeiro","Falso"]}}}</v>
      </c>
      <c r="D189" s="139" t="n">
        <f aca="false">IF(B189=C189,0,1)</f>
        <v>1</v>
      </c>
    </row>
    <row r="190" customFormat="false" ht="15.75" hidden="false" customHeight="true" outlineLevel="0" collapsed="false">
      <c r="A190" s="139" t="str">
        <f aca="false">Seeds!AB190</f>
        <v>M5-G-12a-E-1</v>
      </c>
      <c r="B190" s="139" t="str">
        <f aca="false">Seeds!Z190</f>
        <v>{"id":"M5-G-12a-E-1-BR","stimulus":"&lt;p&gt;Arraste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C190" s="139" t="str">
        <f aca="false">Seeds!AA190</f>
        <v>{"id":"M5-G-12a-E-1","stimulus":"&lt;p&gt;Arraste os seguintes elementos de um círculo para o local correspondente.&lt;/p&gt;","hint":"&lt;p&gt;Arraste &lt;i&gt;raio&lt;/i&gt;, &lt;i&gt;diâmetro&lt;/i&gt; e &lt;i&gt;semicírculo&lt;/i&gt; para os lugares correspondentes.&lt;/p&gt;","feedback":"&lt;p&gt;Os elementos básicos de um círculo são o centro, o raio, o diâmetro, a corda, o arco, a tangente e o setor circular.&lt;/p&gt;","seed":{"parameters":[],"calculated":[{"name":"A1","label":"raio","feedback":"&lt;p&gt;O raio é o segmento que une o centro com qualquer ponto da circunferência.&lt;/p&gt;"},{"name":"A2","label":"diâmetro","feedback":"&lt;p&gt;O diâmetro é o segmento que passa pelo centro da circunferência e a divide em duas partes iguais.&lt;/p&gt;"},{"name":"A3","label":"semicírculo","feedback":"&lt;p&gt;Um semicírculo é metade do círculo.&lt;/p&gt;"},{"name":"A4","label":"arco","incorrect":true},{"name":"A5","label":"corda","incorrect":true},{"name":"A6","label":"setor circular","incorrect":true},{"name":"A7","label":"tangente","incorrect":true}],"uniques":true},"algorithm":{"name":"labelImage","template":"LabelImageDragDropV2","params":{"image":{"src":"https://blueberry-assets.oneclick.es/M5_G_12a_1.png","width":300,"height":250,"alt":"","title":"","percent":0.6},"responses":[{"x":106,"y":18,"z":15,"width":220,"height":60,"pointer":""},{"x":577,"y":19,"z":15,"width":220,"height":60,"pointer":""},{"x":577,"y":528,"z":15,"width":220,"height":60,"pointer":""}],"fontSize":11}}}</v>
      </c>
      <c r="D190" s="139" t="n">
        <f aca="false">IF(B190=C190,0,1)</f>
        <v>1</v>
      </c>
    </row>
    <row r="191" customFormat="false" ht="15.75" hidden="false" customHeight="true" outlineLevel="0" collapsed="false">
      <c r="A191" s="139" t="str">
        <f aca="false">Seeds!AB191</f>
        <v>M5-G-12a-E-2</v>
      </c>
      <c r="B191" s="139" t="str">
        <f aca="false">Seeds!Z191</f>
        <v>{"id":"M5-G-12a-E-2-BR","stimulus":"&lt;p&gt;Arraste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C191" s="139" t="str">
        <f aca="false">Seeds!AA191</f>
        <v>{"id":"M5-G-12a-E-2","stimulus":"&lt;p&gt;Arraste os seguintes elementos de uma circunferência para o local correspondente.&lt;/p&gt;","hint":"&lt;p&gt;Arraste &lt;i&gt;centro&lt;/i&gt;, &lt;i&gt;corda&lt;/i&gt; e &lt;i&gt;arco&lt;/i&gt; para os lugares correspondentes.&lt;/p&gt;","feedback":"&lt;p&gt;Os elementos básicos de um círculo são o centro, o raio, o diâmetro, a corda, o arco, a tangente e o setor circular.&lt;/p&gt;","seed":{"parameters":[],"calculated":[{"name":"A1","label":"centro","feedback":"&lt;p&gt;O centro é o ponto que está à mesma distância de todos os pontos da circunferência.&lt;/p&gt;"},{"name":"A2","label":"arco","feedback":"&lt;p&gt;Um arco é uma parte da circunferência.&lt;/p&gt;"},{"name":"A3","label":"corda","feedback":"&lt;p&gt;Uma corda é um segmento que une dois pontos da circunferência sem passar pelo centro.&lt;/p&gt;"},{"name":"A4","label":"diâmetro","incorrect":true},{"name":"A5","label":"raio","incorrect":true},{"name":"A6","label":"tangente","incorrect":true}],"uniques":true},"algorithm":{"name":"labelImage","template":"LabelImageDragDropV2","params":{"image":{"src":"https://blueberry-assets.oneclick.es/M5_G_12a_2.png","width":400,"height":300,"alt":"","title":"","percent":0.6},"responses":[{"x":106,"y":25,"z":15,"width":200,"height":60,"pointer":""},{"x":104,"y":540,"z":15,"width":200,"height":60,"pointer":""},{"x":697,"y":219,"z":15,"width":200,"height":60,"pointer":""}],"fontSize":11}}}</v>
      </c>
      <c r="D191" s="139" t="n">
        <f aca="false">IF(B191=C191,0,1)</f>
        <v>1</v>
      </c>
    </row>
    <row r="192" customFormat="false" ht="15.75" hidden="false" customHeight="true" outlineLevel="0" collapsed="false">
      <c r="A192" s="139" t="str">
        <f aca="false">Seeds!AB192</f>
        <v>M5-G-12a-E-3</v>
      </c>
      <c r="B192" s="139" t="str">
        <f aca="false">Seeds!Z192</f>
        <v>{"id":"M5-G-12a-E-3-BR","stimulus":"&lt;p&gt;Arraste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C192" s="139" t="str">
        <f aca="false">Seeds!AA192</f>
        <v>{"id":"M5-G-12a-E-3","stimulus":"&lt;p&gt;Arraste os seguintes elementos de um círculo para o local correspondente.&lt;/p&gt;","hint":"&lt;p&gt;Arraste &lt;i&gt;centro&lt;/i&gt;, &lt;i&gt;tangente&lt;/i&gt; e &lt;i&gt;setor circular&lt;/i&gt; para os lugares correspondentes.&lt;/p&gt;","feedback":"&lt;p&gt;Os elementos básicos de um círculo são o centro, o raio, o diâmetro, a corda, o arco, a tangente e o setor circular.&lt;/p&gt;","seed":{"parameters":[],"calculated":[{"name":"A1","label":"setor circular","feedback":"&lt;p&gt;Um setor circular é uma porção do círculo limitada por dois raios e um arco.&lt;/p&gt;"},{"name":"A2","label":"centro","feedback":"&lt;p&gt;O centro é o ponto que está à mesma distância de todos os pontos da circunferência.&lt;/p&gt;"},{"name":"A3","label":"tangente","feedback":"&lt;p&gt;Uma tangente é uma reta que toca a circunferência em um ponto.&lt;/p&gt;"},{"name":"A4","label":"diâmetro","incorrect":true},{"name":"A5","label":"semicírculo","incorrect":true},{"name":"A6","label":"raio","incorrect":true}],"uniques":true},"algorithm":{"name":"labelImage","template":"LabelImageDragDropV2","params":{"image":{"src":"https://blueberry-assets.oneclick.es/M5_G_12a_3.png","width":400,"height":300,"alt":"","title":"","percent":0.6},"responses":[{"x":126,"y":1,"z":15,"width":220,"height":60,"pointer":""},{"x":31,"y":462,"z":15,"width":220,"height":60,"pointer":""},{"x":610,"y":545,"z":15,"width":220,"height":60,"pointer":""}],"fontSize":11}}}</v>
      </c>
      <c r="D192" s="139" t="n">
        <f aca="false">IF(B192=C192,0,1)</f>
        <v>1</v>
      </c>
    </row>
    <row r="193" customFormat="false" ht="15.75" hidden="false" customHeight="true" outlineLevel="0" collapsed="false">
      <c r="A193" s="139" t="e">
        <f aca="false">#REF!</f>
        <v>#REF!</v>
      </c>
      <c r="B193" s="139" t="e">
        <f aca="false">#REF!</f>
        <v>#REF!</v>
      </c>
      <c r="C193" s="139" t="e">
        <f aca="false">#REF!</f>
        <v>#REF!</v>
      </c>
      <c r="D193" s="139" t="e">
        <f aca="false">IF(B193=C193,0,1)</f>
        <v>#REF!</v>
      </c>
    </row>
    <row r="194" customFormat="false" ht="15.75" hidden="false" customHeight="true" outlineLevel="0" collapsed="false">
      <c r="A194" s="139" t="e">
        <f aca="false">#REF!</f>
        <v>#REF!</v>
      </c>
      <c r="B194" s="139" t="e">
        <f aca="false">#REF!</f>
        <v>#REF!</v>
      </c>
      <c r="C194" s="139" t="e">
        <f aca="false">#REF!</f>
        <v>#REF!</v>
      </c>
      <c r="D194" s="139" t="e">
        <f aca="false">IF(B194=C194,0,1)</f>
        <v>#REF!</v>
      </c>
    </row>
    <row r="195" customFormat="false" ht="15.75" hidden="false" customHeight="true" outlineLevel="0" collapsed="false">
      <c r="A195" s="139" t="e">
        <f aca="false">#REF!</f>
        <v>#REF!</v>
      </c>
      <c r="B195" s="139" t="e">
        <f aca="false">#REF!</f>
        <v>#REF!</v>
      </c>
      <c r="C195" s="139" t="e">
        <f aca="false">#REF!</f>
        <v>#REF!</v>
      </c>
      <c r="D195" s="139" t="e">
        <f aca="false">IF(B195=C195,0,1)</f>
        <v>#REF!</v>
      </c>
    </row>
    <row r="196" customFormat="false" ht="15.75" hidden="false" customHeight="true" outlineLevel="0" collapsed="false">
      <c r="A196" s="139" t="str">
        <f aca="false">Seeds!AB193</f>
        <v>M5-G-24a-I-1</v>
      </c>
      <c r="B196" s="139" t="str">
        <f aca="false">Seeds!Z193</f>
        <v>{
 "id": "M5-G-24a-I-1-BR",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C196" s="139" t="str">
        <f aca="false">Seeds!AA193</f>
        <v>{
 "id": "M5-G-24a-I-1",
 "stimulus": "&lt;p&gt;Selecione a fórmula do comprimento de uma circunferência.&lt;/p&gt;",
 "hint": "&lt;p&gt;O comprimento de um círculo é 3.14 vezes o seu diâmetro.&lt;/p&gt;",
 "feedback": "&lt;p&gt;O comprimento de uma circunferência é π vezes o seu diâmetro, ou seja, 2π vezes o seu raio.&lt;/p&gt;",
 "seed": {
 "parameters": [
 {
 "name": "Q1",
 "label": null,
 "min": 10000,
 "max": 99999,
 "step": 1
 },
 {
 "name": "Q2",
 "label": null,
 "min": 1000,
 "max": 9999,
 "step": 1
 },
 {
 "name": "Q3",
 "label": null,
 "min": 10000,
 "max": 99999,
 "step": 1
 },
 {
 "name": "Q4",
 "label": null,
 "min": 1000,
 "max": 9999,
 "step": 1
 },
 {
 "name": "Q5",
 "label": null,
 "min": 10000,
 "max": 99999,
 "step": 1
 },
 {
 "name": "Q6",
 "label": null,
 "min": 1000,
 "max": 9999,
 "step": 1
 },
 {
 "name": "Q7",
 "label": null,
 "min": 10000,
 "max": 99999,
 "step": 1
 },
 {
 "name": "Q8",
 "label": null,
 "min": 1000,
 "max": 9999,
 "step": 1
 },
 {
 "name": "Q9",
 "label": null,
 "min": 10000,
 "max": 99999,
 "step": 1
 },
 {
 "name": "Q10",
 "label": null,
 "min": 1000,
 "max": 9999,
 "step": 1
 },
 {
 "name": "OFFSET1",
 "label": null,
 "min": 100,
 "max": 999,
 "step": 1
 },
 {
 "name": "OFFSET2",
 "label": null,
 "min": 100,
 "max": 999,
 "step": 1
 }
 ],
 "calculated": [
 {
 "name": "A1", 
  "label": "Comprimento da circunferência = &lt;span class=\"fr-math-v2 fr-draggable\" contenteditable=\"false\" data-original-math=\"\\(\\text{π × 2 × raio}\\)\" draggable=\"true\" style=\"opacity: 1;\"&gt;\\(\\text{π × 2 × raio}\\)&lt;/span&gt;",
 "function": ""
 },
 {
 "name": "A2",
 "label": "Comprimento da circunferência = &lt;span class=\"fr-math-v2 fr-draggable\" contenteditable=\"false\" data-original-math=\"\\(\\text{π × diâmetro}\\)\" draggable=\"true\" style=\"opacity: 1;\"&gt;\\(\\text{π × diâmetro}\\)&lt;/span&gt;",
 "function": ""
 },
 {
 "name": "A3",
 "label": "Comprimento da circunferência = &lt;span class=\"fr-math-v2 fr-draggable\" contenteditable=\"false\" data-original-math=\"\\(\\text{π × raio}^2\\)\" draggable=\"true\" style=\"opacity: 1;\"&gt;\\(\\text{π × raio}^2\\)&lt;/span&gt;",
 "function": "",
 "incorrect": true
 },
 {
 "name": "A4",
 "label": "Comprimento da circunferência = &lt;span class=\"fr-math-v2 fr-draggable\" contenteditable=\"false\" data-original-math=\"\\(\\text{π × raio}\\)\" draggable=\"true\" style=\"opacity: 1;\"&gt;\\(\\text{π × raio}\\)&lt;/span&gt;",
 "function": "",
 "incorrect": true
 },
 {
 "name": "A5",
 "label": "Comprimento da circunferência = &lt;span class=\"fr-math-v2 fr-draggable\" contenteditable=\"false\" data-original-math=\"\\(\\text{2 × raio}\\)\" draggable=\"true\" style=\"opacity: 1;\"&gt;\\(\\text{2 × raio}\\)&lt;/span&gt;",
 "function": "",
 "incorrect": true
 },
 {
 "name": "A6",
 "label": "Comprimento da circunferência = &lt;span class=\"fr-math-v2 fr-draggable\" contenteditable=\"false\" data-original-math=\"\\(\\frac{\\text{π × raio}}{2}\\)\" draggable=\"true\" style=\"opacity: 1;\"&gt;\\(\\frac{\\text{π × raio}}{2}\\)&lt;/span&gt;",
 "function": "",
 "incorrect": true
 },
 {
 "name": "A7",
 "label": "Comprimento da circunferência = &lt;span class=\"fr-math-v2 fr-draggable\" contenteditable=\"false\" data-original-math=\"\\(\\frac{\\text{raio}}{2}\\)\" draggable=\"true\" style=\"opacity: 1;\"&gt;\\(\\frac{\\text{raio}}{2}\\)&lt;/span&gt;",
 "function": "",
 "incorrect": true
 }
 ],
 "uniques": true
 },
 "algorithm": {
 "name": "trueFalse",
 "template": "Multiple choice – multiple multiple",
 "params": {
 "countCorrect": 1,
 "countIncorrect": 2,
 "showCheckIcon": true
 }
 }
 }</v>
      </c>
      <c r="D196" s="139" t="n">
        <f aca="false">IF(B196=C196,0,1)</f>
        <v>1</v>
      </c>
    </row>
    <row r="197" customFormat="false" ht="15.75" hidden="false" customHeight="true" outlineLevel="0" collapsed="false">
      <c r="A197" s="139" t="str">
        <f aca="false">Seeds!AB194</f>
        <v>M5-G-24a-E-1</v>
      </c>
      <c r="B197" s="139" t="str">
        <f aca="false">Seeds!Z194</f>
        <v>{
 "id": "M5-G-24a-E-1-BR",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C197" s="139" t="str">
        <f aca="false">Seeds!AA194</f>
        <v>{
 "id": "M5-G-24a-E-1",
 "seed": {
 "parameters": [
 {
 "name": "Q1",
 "label": null,
 "min": 1,
 "max": 5,
 "step": 1
 }
 ],
 "uniques": true
 },
 "scaffolding": [
 {
 "id": "step-0",
 "stimulus": "&lt;p&gt;Calcule o comprimento de uma circunferência de raio {{T1}} cm. Use &lt;span class=\"no-break\"&gt;π = 3.14.&lt;/span&gt;&lt;/p&gt;",
 "template": "&lt;p&gt;O comprimento da circunferência mede {{response}} cm.&lt;/p&gt;",
 "seed": {
 "parameters": [],
 "calculated": [
 {
 "name": "A1",
 "function": "Lemonlib.round(2*{{T1}}*3.14, 2)"
 },
 {
 "name": "T1",
 "label": "{{function}}",
 "function": "Lemonlib.round({{Q1}}, 1)",
 "temp": true
 }
 ]
 },
 "algorithm": {
 "name": "calculateOperation",
 "params": {
 "method": "equivLiteral"
 }
 }
 },
 {
 "id": "step-1",
 "stimulus": "&lt;p&gt;Qual é o raio da circunferência?&lt;/p&gt;",
 "template": "&lt;p&gt;Ele mede {{response}} cm.&lt;/p&gt;",
 "seed": {
 "calculated": [
 {
 "name": "1-A1",
 "function": "{{T1}}"
 },
 {
 "name": "T1",
 "label": "{{function}}",
 "function": "Lemonlib.round({{Q1}}, 1)",
 "temp": true
 }
 ]
 },
 "algorithm": {
 "name": "calculateOperation",
 "params": {
 "method": "equivLiteral"
 }
 }
 },
 {
 "id": "step-2",
 "stimulus": "&lt;p&gt;De acordo com o enunciado, o que precisa ser calculado?&lt;/p&gt;",
 "seed": {
 "calculated": [
 {
 "name": "2-A1",
 "label": "&lt;p&gt;O perímetro da circunferência.&lt;/p&gt;"
 },
 {
 "name": "2-A2",
 "label": "&lt;p&gt;O diâmetro da circunferência.&lt;/p&gt;",
 "incorrect": true
 },
 {
 "name": "2-A3",
 "label": "&lt;p&gt;O raio da circunferência.&lt;/p&gt;",
 "incorrect": true
 }
 ]
 },
 "algorithm": {
 "name": "trueFalse",
 "template": "Multiple choice – standard"
 }
 },
 {
 "id": "step-3",
 "stimulus": "&lt;p&gt;Que fórmula é usada para calcular o comprimento de uma circunferência?&lt;/p&gt;",
 "seed": {
 "calculated": [
 {
 "name": "3-A1",
 "label": "&lt;p&gt;Comprimento da circunferência = &lt;span class=\"fr-math-v2 fr-draggable\" contenteditable=\"false\" data-original-math=\"\\(\\text{π × 2 × raio}\\)\" draggable=\"true\" style=\"opacity: 1;\"&gt;\\(\\text{π × 2 × raio}\\)&lt;/span&gt;&lt;/p&gt;"
 },
 {
 "name": "3-A2",
"label": "Comprimento da circunferência = &lt;span class=\"fr-math-v2 fr-draggable\" contenteditable=\"false\" data-original-math=\"\\(\\text{π × raio}\\)\" draggable=\"true\" style=\"opacity: 1;\"&gt;\\(\\text{π × raio}\\)&lt;/span&gt;&lt;/p&gt;",
 "incorrect": true
 },
 {
 "name": "3-A3",
 "label": "&lt;p&gt;Comprimento da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da circunferência. Use &lt;span class=\"no-break\"&gt;π = 3.14.&lt;/span&gt;&lt;/p&gt;",
 "template": "&lt;p style=\"text-align:center;\"&gt;Comprimento da circunferência = π × 2 × raio = 3.14 × 2 × {{T1}} cm = {{response}} cm&lt;/p&gt;",
 "seed": {
 "calculated": [
 {
 "name": "4-A1",
 "label": "{{function}}",
 "function": "Lemonlib.round(2*{{T1}}*3.14, 2)"
 },
 {
 "name": "T1",
 "label": "{{function}}",
 "function": "Lemonlib.round({{Q1}}, 1)",
 "temp": true
 }
 ]
 },
 "algorithm": {
 "name": "calculateOperation",
 "params": {
 "method": "equivLiteral"
 }
 }
 }
 ]
 }</v>
      </c>
      <c r="D197" s="139" t="n">
        <f aca="false">IF(B197=C197,0,1)</f>
        <v>1</v>
      </c>
    </row>
    <row r="198" customFormat="false" ht="15.75" hidden="false" customHeight="true" outlineLevel="0" collapsed="false">
      <c r="A198" s="139" t="str">
        <f aca="false">Seeds!AB195</f>
        <v>M5-G-24a-A-1</v>
      </c>
      <c r="B198" s="139" t="str">
        <f aca="false">Seeds!Z195</f>
        <v>{
 "id": "M5-G-24a-A-1-BR",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C198" s="139" t="str">
        <f aca="false">Seeds!AA195</f>
        <v>{
 "id": "M5-G-24a-A-1",
 "seed": {
 "parameters": [
 {
 "name": "Q1",
 "label": null,
 "min": 20,
 "max": 30,
 "step": 0.5
 }
 ],
 "uniques": true
 },
 "scaffolding": [
 {
 "id": "step-0",
 "stimulus": "&lt;p&gt;Em uma aula de Educação Física, as crianças usam bambolês com raio de {{Q1}} cm. Qual é o comprimento da circunferência desses bambolês? Use &lt;span class=\"no-break\"&gt;π = 3.14.&lt;/span&gt;&lt;/p&gt;",
 "template": "&lt;p&gt;O comprimento de cada circunferência é {{response}} cm.&lt;/p&gt;",
 "seed": {
 "parameters": [],
 "calculated": [
 {
 "name": "A1",
 "label": "{{function}}",
 "function": "Lemonlib.round(2*{{Q1}}*3.14, 2)"
 }
 ]
 },
 "algorithm": {
 "name": "calculateOperation",
 "params": {
 "method": "equivLiteral"
 }
 }
 },
 {
 "id": "step-1",
 "stimulus": "&lt;p&gt;Qual é o raio dos bambolês?&lt;/p&gt;",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"function": "&lt;p&gt;O perímetro do bambolê.&lt;/p&gt;"
 },
 {
 "name": "2-A2",
 "function": "&lt;p&gt;O diâmetro do bambolê.&lt;/p&gt;",
 "incorrect": true
 },
 {
 "name": "2-A3",
 "function": "&lt;p&gt;O raio do bambolê.&lt;/p&gt;",
 "incorrect": true
 }
 ]
 },
 "algorithm": {
 "name": "trueFalse",
 "template": "Multiple choice – standard"
 }
 },
 {
 "id": "step-3",
 "stimulus": "&lt;p&gt;Que fórmula é usada para calcular o perímetro de um bambolê?&lt;/p&gt;",
 "seed": {
 "calculated": [
 {
 "name": "3-A1",
 "function": "&lt;p&gt;Comprimento de uma circunferência = &lt;span class=\"fr-math-v2 fr-draggable\" contenteditable=\"false\" data-original-math=\"\\(\\text{π × 2 × raio}\\)\" draggable=\"true\" style=\"opacity: 1;\"&gt;\\(\\text{π × 2 × raio}\\)&lt;/span&gt;&lt;/p&gt;"
 },
 {
 "name": "3-A2",
 "function": "&lt;p&gt;Comprimento de uma circunferência = &lt;span class=\"fr-math-v2 fr-draggable\" contenteditable=\"false\" data-original-math=\"\\(\\text{π × raio}\\)\" draggable=\"true\" style=\"opacity: 1;\"&gt;\\(\\text{π × raio}\\)&lt;/span&gt;&lt;/p&gt;",
 "incorrect": true
 },
 {
 "name": "3-A3",
 "function":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de cada bambolê. Use &lt;span class=\"no-break\"&gt;π = 3.14.&lt;/span&gt;&lt;/p&gt;",
 "template": "&lt;p style=\"text-align:center;\"&gt;Comprimento do bambolê = π × 2 × raio= 3.14 × 2 × {{Q1}} cm = {{response}} cm&lt;/p&gt;",
 "seed": {
 "calculated": [
 {
 "name": "4-A1",
 "label": "{{function}}",
 "function": "Lemonlib.round(2*{{Q1}}*3.14, 2)"
 }
 ]
 },
 "algorithm": {
 "name": "calculateOperation",
 "params": {
 "method": "equivLiteral"
 }
 }
 }
 ]
 }</v>
      </c>
      <c r="D198" s="139" t="n">
        <f aca="false">IF(B198=C198,0,1)</f>
        <v>1</v>
      </c>
    </row>
    <row r="199" customFormat="false" ht="15.75" hidden="false" customHeight="true" outlineLevel="0" collapsed="false">
      <c r="A199" s="139" t="str">
        <f aca="false">Seeds!AB196</f>
        <v>M5-G-24a-A-2</v>
      </c>
      <c r="B199" s="139" t="str">
        <f aca="false">Seeds!Z196</f>
        <v>{
 "id": "M5-G-24a-A-2-BR",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C199" s="139" t="str">
        <f aca="false">Seeds!AA196</f>
        <v>{
 "id": "M5-G-24a-A-2",
 "seed": {
 "parameters": [
 {
 "name": "Q1",
 "label": null,
 "min": 7,
 "max": 13,
 "step": 0.5
 }
 ],
 "uniques": true
 },
 "scaffolding": [
 {
 "id": "step-0",
 "stimulus": "&lt;p&gt;O raio de uma moeda é &lt;span class=\"no-break\"&gt;{{Q1}} cm.&lt;/span&gt; Calcule o comprimento de sua circunferência usando o valor de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da moeda?&lt;/p&gt;",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da moeda.&lt;/p&gt;"
 },
 {
 "name": "2-A2",
 "label": "&lt;p&gt;O diâmetro da moeda.&lt;/p&gt;",
 "incorrect": true
 },
 {
 "name": "2-A3",
 "label": "&lt;p&gt;O raio da moeda.&lt;/p&gt;",
 "incorrect": true
 }
 ]
 },
 "algorithm": {
 "name": "trueFalse",
 "template": "Multiple choice – standard"
 }
 },
 {
 "id": "step-3",
 "stimulus": "&lt;p&gt;Que fórmula é usada para calcular o comprimento do perímetro de uma moeda?&lt;/p&gt;",
 "seed": {
 "calculated": [
 {
 "name": "3-A1",
 "label": "&lt;p&gt;Comprimento de uma circunferência = &lt;span class=\"fr-math-v2 fr-draggable\" contenteditable=\"false\" data-original-math=\"\\(\\text{π × 2 × raio}\\)\" draggable=\"true\" style=\"opacity: 1;\"&gt;\\(\\text{π × 2 × radio}\\)&lt;/span&gt;&lt;/p&gt;"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moeda. Use &lt;span class=\"no-break\"&gt;π = 3.14.&lt;/span&gt;&lt;/p&gt;",
 "template": "&lt;p style=\"text-align:center;\"&gt;Perímetro da moeda = π × 2 × raio = 3.14 × 2 × {{Q1}} cm = {{response}} cm&lt;/p&gt;",
 "seed": {
 "calculated": [
 {
 "name": "4-A1",
 "label": "{{function}}",
 "function": "Lemonlib.round(2*{{Q1}}*3.14, 2)"
 }
 ]
 },
 "algorithm": {
 "name": "calculateOperation",
 "params": {
 "method": "equivLiteral"
 }
 }
 }
 ]
 }</v>
      </c>
      <c r="D199" s="139" t="n">
        <f aca="false">IF(B199=C199,0,1)</f>
        <v>1</v>
      </c>
    </row>
    <row r="200" customFormat="false" ht="15.75" hidden="false" customHeight="true" outlineLevel="0" collapsed="false">
      <c r="A200" s="139" t="str">
        <f aca="false">Seeds!AB197</f>
        <v>M5-G-24a-A-3</v>
      </c>
      <c r="B200" s="139" t="str">
        <f aca="false">Seeds!Z197</f>
        <v>{
 "id": "M5-G-24a-A-3-BR",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C200" s="139" t="str">
        <f aca="false">Seeds!AA197</f>
        <v>{
 "id": "M5-G-24a-A-3",
 "seed": {
 "parameters": [
 {
 "name": "Q1",
 "label": null,
 "min": 3,
 "max": 5,
 "step": 0.1
 }
 ],
 "uniques": true
 },
 "scaffolding": [
 {
 "id": "step-0",
 "stimulus": "&lt;p&gt;O raio de uma sala circular é &lt;span class=\"no-break\"&gt;{{Q1}} m.&lt;/span&gt; Calcule o comprimento de sua circunferência. Use &lt;span class=\"no-break\"&gt;π = 3.14.&lt;/span&gt;&lt;/p&gt;",
 "template": "&lt;p&gt;A circunferência mede &lt;span class=\"no-break\"&gt;{{response}} m.&lt;/span&gt;&lt;/p&gt;",
 "seed": {
 "parameters": [],
 "calculated": [
 {
 "name": "A1",
 "label": "{{function}}",
 "function": "Lemonlib.round(2*{{Q1}}*3.14, 2)"
 }
 ]
 },
 "algorithm": {
 "name": "calculateOperation",
 "params": {
 "method": "equivLiteral"
 }
 }
 },
 {
 "id": "step-1",
 "stimulus": "&lt;p&gt;Qual é o raio da sala?&lt;/p&gt;",
 "template": "&lt;p&gt;Ele mede {{response}} m.&lt;/p&gt;",
 "seed": {
 "calculated": [
 {
 "name": "1-A1",
 "label": "{{function}}",
 "function": "{{Q1}}"
 }
 ]
 },
 "algorithm": {
 "name": "calculateOperation",
 "params": {
 "method": "equivLiteral"
 }
 }
 },
 {
 "id": "step-2",
 "stimulus": "&lt;p&gt;De acordo com o enunciado, o que precisa ser calculado?&lt;/p&gt;",
 "seed": {
 "calculated": [
 {
 "name": "2-A1",
 "label": "&lt;p&gt;O perímetro da sala.&lt;/p&gt;"
 },
 {
 "name": "2-A2",
 "label": "&lt;p&gt;O diâmetro da sala.&lt;/p&gt;",
 "incorrect": true
 },
 {
 "name": "2-A3",
 "label": "&lt;p&gt;O raio da sala.&lt;/p&gt;",
 "incorrect": true
 }
 ]
 },
 "algorithm": {
 "name": "trueFalse",
 "template": "Multiple choice – standard"
 }
 },
 {
 "id": "step-3",
 "stimulus": "&lt;p&gt;Qual fórmula é usada para calcular o comprimento do perímetro de uma sala circular?&lt;/p&gt;",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perímetro da sala. Use &lt;span class=\"no-break\"&gt;π = 3.14.&lt;/span&gt;&lt;/p&gt;",
 "template": "&lt;p style=\"text-align:center;\"&gt;Perímetro da sala = π × 2 × raio = 3.14 × 2 × {{Q1}} m = {{response}} m&lt;/p&gt;",
 "seed": {
 "calculated": [
 {
 "name": "4-A1",
 "label": "{{function}}",
 "function": "Lemonlib.round(2*{{Q1}}*3.14, 2)"
 }
 ]
 },
 "algorithm": {
 "name": "calculateOperation",
 "params": {
 "method": "equivLiteral"
 }
 }
 }
 ]
 }</v>
      </c>
      <c r="D200" s="139" t="n">
        <f aca="false">IF(B200=C200,0,1)</f>
        <v>1</v>
      </c>
    </row>
    <row r="201" customFormat="false" ht="15.75" hidden="false" customHeight="true" outlineLevel="0" collapsed="false">
      <c r="A201" s="139" t="str">
        <f aca="false">Seeds!AB198</f>
        <v>M5-G-24a-A-4</v>
      </c>
      <c r="B201" s="139" t="str">
        <f aca="false">Seeds!Z198</f>
        <v>{
 "id": "M5-G-24a-A-4-BR",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C201" s="139" t="str">
        <f aca="false">Seeds!AA198</f>
        <v>{
 "id": "M5-G-24a-A-4",
 "seed": {
 "parameters": [
 {
 "name": "Q1",
 "label": null,
 "min": 10,
 "max": 25,
 "step": 0.5
 }
 ],
 "uniques": true
 },
 "scaffolding": [
 {
 "id": "step-0",
 "stimulus": "&lt;p&gt;O diâmetro de um prato é &lt;span class=\"no-break\"&gt;{{Q1}} cm.&lt;/span&gt; Calcule o comprimento de sua circunferência. Use &lt;span class=\"no-break\"&gt;π = 3.14.&lt;/span&gt;&lt;/p&gt;",
 "template": "&lt;p&gt;Sua circunferência mede &lt;span class=\"no-break\"&gt;{{response}} cm.&lt;/span&gt;&lt;/p&gt;",
 "seed": {
 "parameters": [],
 "calculated": [
 {
 "name": "A1",
 "label": "{{function}}",
 "function": "Lemonlib.round({{Q1}}*3.14, 2)"
 }
 ]
 },
 "algorithm": {
 "name": "calculateOperation",
 "params": {
 "method": "equivLiteral"
 }
 }
 },
 {
 "id": "step-1",
 "stimulus": "&lt;p&gt;Qual o diâmetro do prato?&lt;/p&gt;",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prato.&lt;/p&gt;"
 },
 {
 "name": "2-A2",
 "label": "&lt;p&gt;O diâmetro do prato.&lt;/p&gt;",
 "incorrect": true
 },
 {
 "name": "2-A3",
 "label": "&lt;p&gt;O raio do prato.&lt;/p&gt;",
 "incorrect": true
 }
 ]
 },
 "algorithm": {
 "name": "trueFalse",
 "template": "Multiple choice – standard"
 }
 },
 {
 "id": "step-3",
 "stimulus": "&lt;p&gt;Que fórmula é usada para calcular o comprimento do perímetro de um prato circular?&lt;/p&gt;",
 "seed": {
 "calculated": [
 {
 "name": "3-A1",
 "label": "&lt;p&gt;Comprimento de uma circunferência  = &lt;span class=\"fr-math-v2 fr-draggable\" contenteditable=\"false\" data-original-math=\"\\(\\text{π × diâmetro}\\)\" draggable=\"true\" style=\"opacity: 1;\"&gt;\\(\\text{π × diâmetro}\\)&lt;/span&gt;&lt;/p&gt;"
 },
 {
 "name": "3-A2",
 "label": "&lt;p&gt;Comprimento de uma circunferência  = &lt;span class=\"fr-math-v2 fr-draggable\" contenteditable=\"false\" data-original-math=\"\\(\\text{π × 2 × diâmetro}\\)\" draggable=\"true\" style=\"opacity: 1;\"&gt;\\(\\text{π × 2 × diâmetro}\\)&lt;/span&gt;&lt;/p&gt;",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prato. Use &lt;span class=\"no-break\"&gt;π = 3.14.&lt;/span&gt;&lt;/p&gt;",
 "template": "&lt;p style=\"text-align:center;\"&gt;Perímetro do prato = π × diâmetro = 3.14 × {{Q1}} cm = {{response}} cm&lt;/p&gt;",
 "seed": {
 "calculated": [
 {
 "name": "A1",
 "label": "{{function}}",
 "function": "Lemonlib.round(3.14*{{Q1}}, 2)"
 }
 ]
 },
 "algorithm": {
 "name": "calculateOperation",
 "params": {
 "method": "equivLiteral"
 }
 }
 }
 ]
 }</v>
      </c>
      <c r="D201" s="139" t="n">
        <f aca="false">IF(B201=C201,0,1)</f>
        <v>1</v>
      </c>
    </row>
    <row r="202" customFormat="false" ht="15.75" hidden="false" customHeight="true" outlineLevel="0" collapsed="false">
      <c r="A202" s="139" t="str">
        <f aca="false">Seeds!AB199</f>
        <v>M5-G-24a-A-5</v>
      </c>
      <c r="B202" s="139" t="str">
        <f aca="false">Seeds!Z199</f>
        <v>{
 "id": "M5-G-24a-A-5-BR",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C202" s="139" t="str">
        <f aca="false">Seeds!AA199</f>
        <v>{
 "id": "M5-G-24a-A-5",
 "seed": {
 "parameters": [
 {
 "name": "Q1",
 "label": null,
 "min": 20,
 "max": 30,
 "step": 1
 }
 ],
 "uniques": true
 },
 "scaffolding": [
 {
 "id": "step-0",
 "stimulus": "&lt;p&gt;Um dos aros de metal em um barril tem um raio de &lt;span class=\"no-break\"&gt;{{Q1}} cm.&lt;/span&gt; Qual é o comprimento de sua circunferência? Use &lt;span class=\"no-break\"&gt;π = 3.14.&lt;/span&gt;&lt;/p&gt;",
 "template": "&lt;p&gt;Sua circunferência mede &lt;span class=\"no-break\"&gt;{{response}} cm.&lt;/span&gt;&lt;/p&gt;",
 "seed": {
 "parameters": [],
 "calculated": [
 {
 "name": "A1",
 "label": "{{function}}",
 "function": "Lemonlib.round(2*{{Q1}}*3.14, 2)"
 }
 ]
 },
 "algorithm": {
 "name": "calculateOperation",
 "params": {
 "method": "equivLiteral"
 }
 }
 },
 {
 "id": "step-1",
 "stimulus": "&lt;p&gt;Qual é o raio do aro?&lt;/p&gt;",
 "template": "&lt;p&gt;Ele mede {{response}} cm.&lt;/p&gt;",
 "seed": {
 "calculated": [
 {
 "name": "1-A1",
 "label": "{{function}}",
 "function": "{{Q1}}"
 }
 ]
 },
 "algorithm": {
 "name": "calculateOperation",
 "params": {
 "method": "equivLiteral"
 }
 }
 },
 {
 "id": "step-2",
 "stimulus": "&lt;p&gt;De acordo com o enunciado, o que precisa ser calculado?&lt;/p&gt;",
 "seed": {
 "calculated": [
 {
 "name": "2-A1",
 "label": "&lt;p&gt;O perímetro do aro.&lt;/p&gt;"
 },
 {
 "name": "2-A2",
 "label": "&lt;p&gt;O diâmetro do aro.&lt;/p&gt;",
 "incorrect": true
 },
 {
 "name": "2-A3",
 "label": "&lt;p&gt;O raio do aro.&lt;/p&gt;",
 "incorrect": true
 }
 ]
 },
 "algorithm": {
 "name": "trueFalse",
 "template": "Multiple choice – standard"
 }
 },
 {
 "id": "step-3",
 "stimulus": "&lt;p&gt;Que fórmula é usada para calcular o comprimento do perímetro de um aro?&lt;/p&gt;",
 "seed": {
 "calculated": [
 {
 "name": "3-A1",
 "label": "&lt;p&gt;Comprimento de uma circunferência = &lt;span class=\"fr-math-v2 fr-draggable\" contenteditable=\"false\" data-original-math=\"\\(\\text{π × 2 × raio}\\)\" draggable=\"true\" style=\"opacity: 1;\"&gt;\\(\\text{π × 2 × raio}\\)&lt;/span&gt;&lt;/p&gt;"
 },
 {
 "name": "3-A2",
 "label": "&lt;p&gt;Comprimento de uma circunferência = &lt;span class=\"fr-math-v2 fr-draggable\" contenteditable=\"false\" data-original-math=\"\\(\\text{π × raio}\\)\" draggable=\"true\" style=\"opacity: 1;\"&gt;\\(\\text{π × raio}\\)&lt;/span&gt;&lt;/p&gt;",
 "incorrect": true
 },
 {
 "name": "3-A3",
 "label": "&lt;p&gt;Comprimento de uma circunferência = &lt;span class=\"fr-math-v2 fr-draggable\" contenteditable=\"false\" data-original-math=\"\\(\\frac{\\text{π × raio}}{2}\\)\" draggable=\"true\" style=\"opacity: 1;\"&gt;\\(\\frac{\\text{π × raio}}{2}\\)&lt;/span&gt;&lt;/p&gt;",
 "incorrect": true
 }
 ]
 },
 "algorithm": {
 "name": "trueFalse",
 "template": "Multiple choice – standard"
 }
 },
 {
 "id": "step-4",
 "stimulus": "&lt;p&gt;Levando em conta as respostas anteriores, calcule o comprimento do aro do barril. Use &lt;span class=\"no-break\"&gt;π = 3.14.&lt;/span&gt;&lt;/p&gt;",
 "template": "&lt;p style=\"text-align:center;\"&gt;Comprimento do aro = π × 2 × raio = 3.14 × 2 × {{Q1}} cm = {{response}} cm&lt;/p&gt;",
 "seed": {
 "calculated": [
 {
 "name": "4-A1",
 "label": "{{function}}",
 "function": "Lemonlib.round(2*{{Q1}}*3.14, 2)"
 }
 ]
 },
 "algorithm": {
 "name": "calculateOperation",
 "params": {
 "method": "equivLiteral"
 }
 }
 }
 ]
 }</v>
      </c>
      <c r="D202" s="139" t="n">
        <f aca="false">IF(B202=C202,0,1)</f>
        <v>1</v>
      </c>
    </row>
    <row r="203" customFormat="false" ht="15.75" hidden="false" customHeight="true" outlineLevel="0" collapsed="false">
      <c r="A203" s="139" t="str">
        <f aca="false">Seeds!AB200</f>
        <v>M5-G-13a-I-1</v>
      </c>
      <c r="B203" s="139" t="str">
        <f aca="false">Seeds!Z200</f>
        <v>{"id":"M5-G-13a-I-1-BR","stimulus":"&lt;p&gt;Indique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C203" s="139" t="str">
        <f aca="false">Seeds!AA200</f>
        <v>{"id":"M5-G-13a-I-1","stimulus":"&lt;p&gt;Indique se as seguintes afirmações são verdadeiras ou falsas.&lt;/p&gt;","hint":"&lt;p&gt;Os prismas e as pirâmides são tipos de poliedros.&lt;/p&gt;","feedback":"&lt;p&gt;Os &lt;b&gt;poliedros&lt;/b&gt; são corpos geométricos compostos por polígonos. Dois exemplos de poliedros são os &lt;b&gt;prismas&lt;/b&gt; (têm duas bases iguais e paralelas e suas faces laterais são paralelogramos) e as &lt;b&gt;pirâmides&lt;/b&gt; (têm apenas uma base e suas faces laterais são triângulos).&lt;/p&gt;","seed":{"parameters":[],"calculated":[{"name":"A1","label":"Os poliedros são corpos geométricos delimitados por polígonos."},{"name":"A2","label":"Os prismas são poliedros."},{"name":"A3","label":"As faces laterais dos prismas são paralelogramos."},{"name":"A4","label":"As pirâmides têm uma base."},{"name":"A5","label":"As pirâmides são um tipo de prisma.","incorrect":true,"feedback":"&lt;p&gt;É falso porque as pirâmides e os prismas são tipos de poliedros.&lt;/p&gt;"},{"name":"A6","label":"Os prismas têm quatro bases iguais e paralelas.","incorrect":true,"feedback":"&lt;p&gt;É falso porque os prismas têm duas bases paralelas e iguais.&lt;/p&gt;"},{"name":"A7","label":"As faces das pirâmides nem sempre são triângulos.","incorrect":true,"feedback":"&lt;p&gt;É falso porque as faces de uma pirâmide são sempre triângulos.&lt;/p&gt;"},{"name":"A8","label":"Um poliedro é formado apenas por triângulos.","incorrect":true,"feedback":"&lt;p&gt;É falso porque um poliedro pode ser formado por todos os tipos de polígonos.&lt;/p&gt;"}],"uniques":true},"algorithm":{"name":"trueFalse","template":"Choice matrix – inline","params":{"countCorrect":2,"countIncorrect":1,"options":["Verdadeiro","Falso"]}}}</v>
      </c>
      <c r="D203" s="139" t="n">
        <f aca="false">IF(B203=C203,0,1)</f>
        <v>1</v>
      </c>
    </row>
    <row r="204" customFormat="false" ht="15.75" hidden="false" customHeight="true" outlineLevel="0" collapsed="false">
      <c r="A204" s="139" t="str">
        <f aca="false">Seeds!AB201</f>
        <v>M5-G-13a-E-1</v>
      </c>
      <c r="B204" s="139" t="str">
        <f aca="false">Seeds!Z201</f>
        <v>{"id":"M5-G-13a-E-1-BR","stimulus":"&lt;p&gt;Selecione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C204" s="139" t="str">
        <f aca="false">Seeds!AA201</f>
        <v>{"id":"M5-G-13a-E-1","stimulus":"&lt;p&gt;Selecione os prismas das imagens a seguir.&lt;/p&gt;","hint":"&lt;p&gt;Um prisma tem duas bases paralelas.&lt;/p&gt;","feedback":"&lt;p&gt;Um prisma tem duas bases iguais e paralelas e o restante de suas faces são paralelogramos.&lt;/p&gt;","seed":{"parameters":[],"calculated":[{"name":"A1","label":"&lt;div style=\"display:flex; justify-content:center;\"&gt;&lt;img src='https://blueberry-assets.oneclick.es/M5_G_13a_4.svg' width=\"300\"&gt;&lt;/div&gt;"},{"name":"A2","label":"&lt;div style=\"display:flex; justify-content:center;\"&gt;&lt;img src='https://blueberry-assets.oneclick.es/M5_G_13a_5.svg' width=\"300\"&gt;&lt;/div&gt;"},{"name":"A3","label":"&lt;div style=\"display:flex; justify-content:center;\"&gt;&lt;img src='https://blueberry-assets.oneclick.es/M5_G_13a_6.svg' width=\"300\"&gt;"},{"name":"A4","label":"&lt;div style=\"display:flex; justify-content:center;\"&gt;&lt;img src='https://blueberry-assets.oneclick.es/M5_G_13a_1.svg' width=\"300\"&gt;&lt;/div&gt;","incorrect":true},{"name":"A5","label":"&lt;div style=\"display:flex; justify-content:center;\"&gt;&lt;img src='https://blueberry-assets.oneclick.es/M5_G_13a_2.svg' width=\"300\"&gt;&lt;/div&gt;","incorrect":true},{"name":"A6","label":"&lt;div style=\"display:flex; justify-content:center;\"&gt;&lt;img src='https://blueberry-assets.oneclick.es/M5_G_13a_3.svg' width=\"300\"&gt;&lt;/div&gt;","incorrect":true}],"uniques":true},"algorithm":{"name":"trueFalse","template":"Multiple choice – multiple response","params":{"countCorrect":2,"countIncorrect":2,"showCheckIcon":false,"columns":4}}}</v>
      </c>
      <c r="D204" s="139" t="n">
        <f aca="false">IF(B204=C204,0,1)</f>
        <v>1</v>
      </c>
    </row>
    <row r="205" customFormat="false" ht="15.75" hidden="false" customHeight="true" outlineLevel="0" collapsed="false">
      <c r="A205" s="139" t="str">
        <f aca="false">Seeds!AB202</f>
        <v>M5-G-13a-E-2</v>
      </c>
      <c r="B205" s="139" t="str">
        <f aca="false">Seeds!Z202</f>
        <v>{"id":"M5-G-13a-E-2-BR","stimulus":"&lt;p&gt;Selecione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C205" s="139" t="str">
        <f aca="false">Seeds!AA202</f>
        <v>{"id":"M5-G-13a-E-2","stimulus":"&lt;p&gt;Selecione as pirâmides das imagens a seguir.&lt;/p&gt;","hint":"&lt;p&gt;Uma pirâmide tem uma base.&lt;/p&gt;","feedback":"&lt;p&gt;Uma pirâmide tem uma base e o resto de suas faces são triângulos.&lt;/p&gt;","seed":{"parameters":[],"calculated":[{"name":"A1","label":"&lt;div style=\"display:flex; justify-content:center;\"&gt;&lt;img src='https://blueberry-assets.oneclick.es/M5_G_13a_4.svg' width=\"300\"&gt;&lt;/div&gt;","incorrect":true},{"name":"A2","label":"&lt;div style=\"display:flex; justify-content:center;\"&gt;&lt;img src='https://blueberry-assets.oneclick.es/M5_G_13a_5.svg' width=\"300\"&gt;&lt;/div&gt;","incorrect":true},{"name":"A3","label":"&lt;div style=\"display:flex; justify-content:center;\"&gt;&lt;img src='https://blueberry-assets.oneclick.es/M5_G_13a_6.svg' width=\"300\"&gt;","incorrect":true},{"name":"A4","label":"&lt;div style=\"display:flex; justify-content:center;\"&gt;&lt;img src='https://blueberry-assets.oneclick.es/M5_G_13a_1.svg' width=\"300\"&gt;&lt;/div&gt;"},{"name":"A5","label":"&lt;div style=\"display:flex; justify-content:center;\"&gt;&lt;img src='https://blueberry-assets.oneclick.es/M5_G_13a_2.svg' width=\"300\"&gt;&lt;/div&gt;"},{"name":"A6","label":"&lt;div style=\"display:flex; justify-content:center;\"&gt;&lt;img src='https://blueberry-assets.oneclick.es/M5_G_13a_3.svg' width=\"300\"&gt;&lt;/div&gt;"}],"uniques":true},"algorithm":{"name":"trueFalse","template":"Multiple choice – multiple response","params":{"countCorrect":2,"countIncorrect":2,"showCheckIcon":false,"columns":4}}}</v>
      </c>
      <c r="D205" s="139" t="n">
        <f aca="false">IF(B205=C205,0,1)</f>
        <v>1</v>
      </c>
    </row>
    <row r="206" customFormat="false" ht="15.75" hidden="false" customHeight="true" outlineLevel="0" collapsed="false">
      <c r="A206" s="139" t="str">
        <f aca="false">Seeds!AB203</f>
        <v>M5-G-21a-I-1</v>
      </c>
      <c r="B206" s="139" t="str">
        <f aca="false">Seeds!Z203</f>
        <v>{ 
 "id": "M5-G-21a-I-1-BR",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C206" s="139" t="str">
        <f aca="false">Seeds!AA203</f>
        <v>{ 
 "id": "M5-G-21a-I-1", 
 "stimulus": "&lt;p&gt;Selecione o nome de cada poliedro regular.&lt;/p&gt;", 
 "template": "&lt;table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src='http://drive.google.com/uc?export=view&amp;id=1gT82BECaqY2bxSpEtKyKLoLR88r9kngo'&gt;&lt;/div&gt;&lt;/td&gt;&lt;/tr&gt;&lt;/tbody&gt;&lt;/table&gt;", 
 "hint": "&lt;p&gt;Um icosaedro é formado por 20 triângulos equiláteros.&lt;/p&gt;", 
 "feedback": "&lt;p&gt;Os poliedros regulares são o tetraedro, o hexaedro, o octaedro, o dodecaedro e o icosaedro.&lt;/p&gt;", 
 "seed": { 
 "parameters": [ 
 { 
 "name": "Q1", 
 "label": null, 
 "list": [ 
 "octaedro", 
 "hexaedro" 
 ] 
 }, 
 { 
 "name": "Q2", 
 "label": null, 
 "list": [ 
 "dodecaedro", 
 "tetraedro" 
 ] 
 }, 
 { 
 "name": "Q3", 
 "label": null, 
 "list": [ 
 "dodecaedro", 
 "icosaedro" 
 ] 
 }, 
 { 
 "name": "Q4", 
 "label": null, 
 "list": [ 
 "hexaedro", 
 "octaedro" 
 ] 
 }, 
 { 
 "name": "Q5", 
 "label": null, 
 "list": [ 
 "tetraedro", 
 "hexaedro" 
 ] 
 }, 
 { 
 "name": "Q6", 
 "label": null, 
 "list": [ 
 "icosaedro", 
 "octaedro" 
 ] 
 } 
 ], 
 "calculated": [ 
 { 
 "name": "A1", 
 "label": "icosaedro", 
 "function": "", 
 "group": 1 
 }, 
 { 
 "name": "A2", 
 "label": "{{Q1}}", 
 "function": "", 
 "group": 1, 
 "incorrect": true, 
 "feedback": "&lt;p&gt;É um icosaedro porque suas faces são 20 triângulos equiláteros.&lt;/p&gt;" 
 }, 
 { 
 "name": "A3", 
 "label": "{{Q2}}", 
 "function": "", 
 "group": 1, 
 "incorrect": true, 
 "feedback": "&lt;p&gt;É um icosaedro porque suas faces são 20 triângulos equiláteros.&lt;/p&gt;" 
 }, 
 { 
 "name": "A4", 
 "label": "{{Q3}}", 
 "function": "", 
 "group": 2, 
 "incorrect": true, 
 "feedback": "&lt;p&gt;É um tetraedro porque suas faces são 4 triângulos equiláteros.&lt;/p&gt;" 
 }, 
 { 
 "name": "A5", 
 "label": "tetraedro", 
 "function": "", 
 "group": 2 
 }, 
 { 
 "name": "A6", 
 "label": "{{Q4}}", 
 "function": "", 
 "group": 2, 
 "incorrect": true, 
 "feedback": "&lt;p&gt;É um tetraedro porque suas faces são 4 triângulos equiláteros.&lt;/p&gt;" 
 }, 
 { 
 "name": "A7", 
 "label": "dodecaedro", 
 "function": "", 
 "group": 3 
 }, 
 { 
 "name": "A8", 
 "label": "{{Q5}}", 
 "function": "", 
 "group": 3, 
 "incorrect": true, 
 "feedback": "&lt;p&gt;É um dodecaedro porque suas faces são 12 pentágonos regulares.&lt;/p&gt;" 
 }, 
 { 
 "name": "A9", 
 "label": "{{Q6}}", 
 "function": "", 
 "group": 3, 
 "incorrect": true, 
 "feedback": "&lt;p&gt;É um dodecaedro porque suas faces são 12 pentágonos regulares.&lt;/p&gt;" 
 } 
 ], 
 "uniques": true 
 }, 
 "algorithm": { 
 "name": "groupResponses", 
 "template": "Cloze with drop down" 
 } 
 }</v>
      </c>
      <c r="D206" s="139" t="n">
        <f aca="false">IF(B206=C206,0,1)</f>
        <v>1</v>
      </c>
    </row>
    <row r="207" customFormat="false" ht="15.75" hidden="false" customHeight="true" outlineLevel="0" collapsed="false">
      <c r="A207" s="139" t="str">
        <f aca="false">Seeds!AB204</f>
        <v>M5-G-21a-I-2</v>
      </c>
      <c r="B207" s="139" t="str">
        <f aca="false">Seeds!Z204</f>
        <v>{ 
 "id": "M5-G-21a-I-2-BR",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C207" s="139" t="str">
        <f aca="false">Seeds!AA204</f>
        <v>{ 
 "id": "M5-G-21a-I-2", 
 "stimulus": "&lt;p&gt;Selecione o nome de cada poliedro regular.&lt;/p&gt;", 
 "template": "&lt;table style=\"width: 100%;border:none;\"&gt;&lt;tbody&gt;&lt;tr&gt;&lt;td style=\"width: 25%; text-align: center;border:none;\"&gt;Es un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src='http://drive.google.com/uc?export=view&amp;id=1ZlO_sTY1Q8pHSaWBgOkL0nAl8s8vqOX5'&gt;&lt;/div&gt;&lt;/td&gt;&lt;td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src='http://drive.google.com/uc?export=view&amp;id=1HYo4tU37u0zzRmVnk9r7Or3dTFeQ793S'&gt;&lt;/div&gt;&lt;/td&gt;&lt;/tr&gt;&lt;/tbody&gt;&lt;/table&gt;", 
 "hint": "&lt;p&gt;Um tetraedro é formado por 4 triângulos equiláteros.&lt;/p&gt;", 
 "feedback": "&lt;p&gt;Os poliedros regulares são o tetraedro, o hexaedro, o octaedro, o dodecaedro e o icosaedro.&lt;/p&gt;", 
 "seed": { 
 "parameters": [ 
 { 
 "name": "Q1", 
 "label": null, 
 "list": [ 
 "octaedro", 
 "hexaedro", 
 "dodecaedro" 
 ] 
 }, 
 { 
 "name": "Q2", 
 "label": null, 
 "list": [ 
 "octaedro", 
 "hexaedro", 
 "dodecaedro" 
 ] 
 }, 
 { 
 "name": "Q3", 
 "label": null, 
 "list": [ 
 "dodecaedro", 
 "icosaedro", 
 "hexaedro" 
 ] 
 }, 
 { 
 "name": "Q4", 
 "label": null, 
 "list": [ 
 "dodecaedro", 
 "icosaedro", 
 "hexaedro" 
 ] 
 }, 
 { 
 "name": "Q5", 
 "label": null, 
 "list": [ 
 "tetraedro", 
 "octaedro", 
 "icosaedro" 
 ] 
 }, 
 { 
 "name": "Q6", 
 "label": null, 
 "list": [ 
 "tetraedro", 
 "octaedro", 
 "icosaedro" 
 ] 
 } 
 ], 
 "calculated": [ 
 { 
 "name": "A1", 
 "label": "tetraedro", 
 "function": "", 
 "group": 1 
 }, 
 { 
 "name": "A2", 
 "label": "{{Q1}}", 
 "function": "", 
 "group": 1, 
 "incorrect": true, 
 "feedback": "&lt;p&gt;É um tetraedro porque suas faces são 4 triângulos equiláteros.&lt;/p&gt;" 
 }, 
 { 
 "name": "A3", 
 "label": "{{Q2}}", 
 "function": "", 
 "group": 1, 
 "incorrect": true, 
 "feedback": "&lt;p&gt;É um tetraedro porque suas faces são 4 triângulos equiláteros.&lt;/p&gt;" 
 }, 
 { 
 "name": "A4", 
 "label": "octaedro", 
 "function": "", 
 "group": 2 
 }, 
 { 
 "name": "A5", 
 "label": "{{Q3}}", 
 "function": "", 
 "group": 2, 
 "incorrect": true, 
 "feedback": "&lt;p&gt;É um octaedro porque suas faces são 8 triângulos equiláteros.&lt;/p&gt;" 
 }, 
 { 
 "name": "A6", 
 "label": "{{Q4}}", 
 "function": "", 
 "group": 2, 
 "incorrect": true, 
 "feedback": "&lt;p&gt;É um octaedro porque suas faces são 8 triângulos equiláteros.&lt;/p&gt;" 
 }, 
 { 
 "name": "A7", 
 "label": "hexaedro", 
 "function": "", 
 "group": 3 
 }, 
 { 
 "name": "A8", 
 "label": "{{Q5}}", 
 "function": "", 
 "group": 3, 
 "incorrect": true, 
 "feedback": "&lt;p&gt;É um hexaedro porque suas faces são 6 quadrados iguais.&lt;/p&gt;" 
 }, 
 { 
 "name": "A9", 
 "label": "{{Q6}}", 
 "function": "", 
 "group": 3, 
 "incorrect": true, 
 "feedback": "&lt;p&gt;É um hexaedro porque suas faces são 6 quadrados iguais.&lt;/p&gt;" 
 } 
 ], 
 "uniques": true 
 }, 
 "algorithm": { 
 "name": "groupResponses", 
 "template": "Cloze with drop down" 
 } 
 }</v>
      </c>
      <c r="D207" s="139" t="n">
        <f aca="false">IF(B207=C207,0,1)</f>
        <v>1</v>
      </c>
    </row>
    <row r="208" customFormat="false" ht="15.75" hidden="false" customHeight="true" outlineLevel="0" collapsed="false">
      <c r="A208" s="139" t="str">
        <f aca="false">Seeds!AB205</f>
        <v>M5-G-21a-E-1</v>
      </c>
      <c r="B208" s="139" t="str">
        <f aca="false">Seeds!Z205</f>
        <v>{
 "id": "M5-G-21a-E-1-BR",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C208" s="139" t="str">
        <f aca="false">Seeds!AA205</f>
        <v>{
 "id": "M5-G-21a-E-1",
 "stimulus": "&lt;p&gt;Escreva os nomes dos seguintes poliedros regulares.&lt;/p&gt;",
 "template": "&lt;p&gt;&lt;table style=\"width: 100%;border:none;\"&gt;&lt;tbody&gt;&lt;tr&gt;&lt;td style=\"width: 25%; text-align: center;border:none;\"&gt;É um {{response}}.&lt;/td&gt;&lt;td style=\"width: 25%; text-align: center;border:none;\"&gt;É um {{response}}.&lt;/td&gt;&lt;td style=\"width: 25%; text-align: center;border:none;\"&gt;É um {{response}}.&lt;/td&gt;&lt;/tr&gt;&lt;tr&gt;&lt;td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src='http://drive.google.com/uc?export=view&amp;id=1XfWusissJ485MP6pb2lLN7GPYTX1HXFh'&gt;&lt;/div&gt;&lt;/td&gt;&lt;td style=\"width: 25%; text-align: center;border:none;\"&gt;&lt;div style=\"display:flex; justify-content:center;\"&gt;&lt;img src='http://drive.google.com/uc?export=view&amp;id=1gT82BECaqY2bxSpEtKyKLoLR88r9kngo'&gt;&lt;/div&gt;&lt;/td&gt;&lt;/tr&gt;&lt;/tbody&gt;&lt;/table&gt;&lt;/p&gt;",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"icosaedro",
 "feedback": "&lt;p&gt;É um &lt;b&gt;icosaedro&lt;/b&gt; porque suas faces são 20 triângulos equiláteros.&lt;/p&gt;"
 },
 {
 "name": "A3",
 "label": "dodecaedro",
 "feedback": "&lt;p&gt;É um &lt;b&gt;dodecaedro&lt;/b&gt; porque suas faces são 12 pentágonos regulares.&lt;/p&gt;"
 }
 ],
 "uniques": true
 },
 "algorithm": {
 "name": "calculateOperation",
 "template": "Cloze with text"
 }
 }</v>
      </c>
      <c r="D208" s="139" t="n">
        <f aca="false">IF(B208=C208,0,1)</f>
        <v>1</v>
      </c>
    </row>
    <row r="209" customFormat="false" ht="15.75" hidden="false" customHeight="true" outlineLevel="0" collapsed="false">
      <c r="A209" s="139" t="str">
        <f aca="false">Seeds!AB206</f>
        <v>M5-G-21a-E-2</v>
      </c>
      <c r="B209" s="139" t="str">
        <f aca="false">Seeds!Z206</f>
        <v>{
 "id": "M5-G-21a-E-2-BR",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C209" s="139" t="str">
        <f aca="false">Seeds!AA206</f>
        <v>{
 "id": "M5-G-21a-E-2",
 "stimulus": "&lt;p&gt;Escreva os nomes dos seguintes poliedros regulares.&lt;/p&gt;",
 "template": "&lt;p&gt;&lt;table style=\"width: 100%;border:none;\"&gt;&lt;tbody&gt;&lt;tr&gt;&lt;td style=\"width: 25%; text-align: center;border:none;\"&gt;&lt;div style=\"display:flex; justify-content:center;\"&gt;&lt;img src='http://drive.google.com/uc?export=view&amp;id=1giYqD_ulsTB0I1HQF4D7evGDuE8Yqwu4'&gt;&lt;/div&gt;&lt;/td&gt;&lt;td style=\"width: 25%; text-align: center;border:none;\"&gt;&lt;div style=\"display:flex; justify-content:center;\"&gt;&lt;img src='http://drive.google.com/uc?export=view&amp;id=1gT82BECaqY2bxSpEtKyKLoLR88r9kngo'&gt;&lt;/div&gt;&lt;/td&gt;&lt;td style=\"width: 25%; text-align: center;border:none;\"&gt;&lt;div style=\"display:flex; justify-content:center;\"&gt;&lt;img src='http://drive.google.com/uc?export=view&amp;id=1ZlO_sTY1Q8pHSaWBgOkL0nAl8s8vqOX5'&gt;&lt;/div&gt;&lt;/td&gt;&lt;/tr&gt;&lt;tr&gt;&lt;td style=\"width: 25%; text-align: center;border:none;\"&gt;É um {{response}}.&lt;/td&gt;&lt;td style=\"width: 25%; text-align: center;border:none;\"&gt;É um {{response}}.&lt;/td&gt;&lt;td style=\"width: 25%; text-align: center;border:none;\"&gt;É um {{response}}.&lt;/td&gt;&lt;/tr&gt;&lt;/tbody&gt;&lt;/table&gt;&lt;/p&gt;",
 "hint": "&lt;p&gt;Os poliedros regulares são o tetraedro, o hexaedro, o octaedro, o dodecaedro e o icosaedro.&lt;/p&gt;",
 "feedback": "&lt;p&gt;Os poliedros regulares são o tetraedro, o hexaedro, o octaedro, o dodecaedro e o icosaedro.&lt;/p&gt;",
 "seed": {
 "parameters": [],
 "calculated": [
 {
 "name": "A1",
 "label": "octaedro",
 "feedback": "&lt;p&gt;É um &lt;b&gt;octaedro&lt;/b&gt; porque suas faces são 8 triângulos equiláteros.&lt;/p&gt;"
 },
 {
 "name": "A2",
 "label": "dodecaedro",
 "feedback": "&lt;p&gt;É um &lt;b&gt;dodecaedro&lt;/b&gt; porque suas faces são 12 pentágonos regulares.&lt;/p&gt;"
 },
 {
 "name": "A3",
 "label": "tetraedro",
 "feedback": "&lt;p&gt;É um &lt;b&gt;tetraedro&lt;/b&gt; porque suas faces são 4 triângulos equiláteros.&lt;/p&gt;"
 }
 ],
 "uniques": true
 },
 "algorithm": {
 "name": "calculateOperation",
 "template": "Cloze with text"
 }
 }</v>
      </c>
      <c r="D209" s="139" t="n">
        <f aca="false">IF(B209=C209,0,1)</f>
        <v>1</v>
      </c>
    </row>
    <row r="210" customFormat="false" ht="15.75" hidden="false" customHeight="true" outlineLevel="0" collapsed="false">
      <c r="A210" s="139" t="str">
        <f aca="false">Seeds!AB207</f>
        <v>M5-G-13b-I-1</v>
      </c>
      <c r="B210" s="139" t="str">
        <f aca="false">Seeds!Z207</f>
        <v>{"id":"M5-G-13b-I-1-BR","stimulus":"&lt;p&gt;Arraste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C210" s="139" t="str">
        <f aca="false">Seeds!AA207</f>
        <v>{"id":"M5-G-13b-I-1","stimulus":"&lt;p&gt;Arraste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1.png","width":250,"height":300,"alt":"","title":"","percent":1},"responses":[{"x":80,"y":309,"z":15,"width":120,"height":40,"pointer":""},{"x":22,"y":55,"z":15,"width":120,"height":40,"pointer":""},{"x":257,"y":28,"z":15,"width":120,"height":40,"pointer":""}],"fontSize":11}}}</v>
      </c>
      <c r="D210" s="139" t="n">
        <f aca="false">IF(B210=C210,0,1)</f>
        <v>1</v>
      </c>
    </row>
    <row r="211" customFormat="false" ht="15.75" hidden="false" customHeight="true" outlineLevel="0" collapsed="false">
      <c r="A211" s="139" t="str">
        <f aca="false">Seeds!AB208</f>
        <v>M5-G-13b-I-2</v>
      </c>
      <c r="B211" s="139" t="str">
        <f aca="false">Seeds!Z208</f>
        <v>{"id":"M5-G-13b-I-2-BR","stimulus":"&lt;p&gt;Arraste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C211" s="139" t="str">
        <f aca="false">Seeds!AA208</f>
        <v>{"id":"M5-G-13b-I-2","stimulus":"&lt;p&gt;Arraste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2.png","width":250,"height":300,"alt":"","title":"","percent":1},"responses":[{"x":208,"y":81,"z":15,"width":90,"height":30,"pointer":""},{"x":29,"y":17,"z":15,"width":90,"height":30,"pointer":""},{"x":28,"y":243,"z":15,"width":90,"height":30,"pointer":""}],"fontSize":11}}}</v>
      </c>
      <c r="D211" s="139" t="n">
        <f aca="false">IF(B211=C211,0,1)</f>
        <v>1</v>
      </c>
    </row>
    <row r="212" customFormat="false" ht="15.75" hidden="false" customHeight="true" outlineLevel="0" collapsed="false">
      <c r="A212" s="139" t="str">
        <f aca="false">Seeds!AB209</f>
        <v>M5-G-13b-I-3</v>
      </c>
      <c r="B212" s="139" t="str">
        <f aca="false">Seeds!Z209</f>
        <v>{"id":"M5-G-13b-I-3-BR","stimulus":"&lt;p&gt;Arraste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C212" s="139" t="str">
        <f aca="false">Seeds!AA209</f>
        <v>{"id":"M5-G-13b-I-3","stimulus":"&lt;p&gt;Arraste os nomes dos elementos do poliedro para sua posição correta.&lt;/p&gt;","hint":"&lt;p&gt;Uma aresta é um segmento de reta que une dois vértices e atua como uma borda entre duas faces.&lt;/p&gt;","feedback":"&lt;p&gt;Os elementos básicos de um poliedro são as faces, as arestas e os vértices.&lt;/p&gt;","seed":{"parameters":[],"calculated":[{"name":"A1","label":"Face","feedback":"&lt;p&gt;As faces são os polígonos que delimitam um poliedro.&lt;/p&gt;"},{"name":"A2","label":"Vértice","feedback":"&lt;p&gt;Os vértices são o ponto de encontro das arestas.&lt;/p&gt;"},{"name":"A3","label":"Aresta","feedback":"&lt;p&gt;As arestas separam as faces do poliedro&lt;/p&gt;"}],"uniques":true},"algorithm":{"name":"labelImage","template":"LabelImageDragDropV2","params":{"image":{"src":"https://blueberry-assets.oneclick.es/M5_G_13b_3.png","width":200,"height":300,"alt":"","title":"","percent":1},"responses":[{"x":-36,"y":200,"z":15,"width":120,"height":40,"pointer":""},{"x":0,"y":4,"z":15,"width":120,"height":40,"pointer":""},{"x":205,"y":14,"z":15,"width":120,"height":40,"pointer":""}],"fontSize":11}}}</v>
      </c>
      <c r="D212" s="139" t="n">
        <f aca="false">IF(B212=C212,0,1)</f>
        <v>1</v>
      </c>
    </row>
    <row r="213" customFormat="false" ht="15.75" hidden="false" customHeight="true" outlineLevel="0" collapsed="false">
      <c r="A213" s="139" t="str">
        <f aca="false">Seeds!AB210</f>
        <v>M5-G-13b-E-1</v>
      </c>
      <c r="B213" s="139" t="str">
        <f aca="false">Seeds!Z210</f>
        <v>{"id":"M5-G-13b-E-1-BR","stimulus":"&lt;p&gt;Complete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C213" s="139" t="str">
        <f aca="false">Seeds!AA210</f>
        <v>{"id":"M5-G-13b-E-1","stimulus":"&lt;p&gt;Complete as seguintes informações sobre esta pirâmide quadrangular.&lt;/p&gt;&lt;div style=\"display:flex; justify-content:center;\"&gt;&lt;img src='https://blueberry-assets.oneclick.es/M5_G_13b_5.svg'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src='https://blueberry-assets.oneclick.es/M5_G_13b_8_PT.png' width=\"300\"&gt;&lt;/div&gt;","seed":{"parameters":[],"calculated":[{"name":"A1","label":"{{function}}","function":"5"},{"name":"A2","label":"{{function}}","function":"5"},{"name":"A3","label":"{{function}}","function":"8"}],"uniques":true},"algorithm":{"name":"calculateOperation","params":{"method":"equivLiteral","keyboard":"NUMERICAL"}}}</v>
      </c>
      <c r="D213" s="139" t="n">
        <f aca="false">IF(B213=C213,0,1)</f>
        <v>1</v>
      </c>
    </row>
    <row r="214" customFormat="false" ht="15.75" hidden="false" customHeight="true" outlineLevel="0" collapsed="false">
      <c r="A214" s="139" t="str">
        <f aca="false">Seeds!AB211</f>
        <v>M5-G-13b-E-2</v>
      </c>
      <c r="B214" s="139" t="str">
        <f aca="false">Seeds!Z211</f>
        <v>{"id":"M5-G-13b-E-2-BR","stimulus":"&lt;p&gt;Complete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C214" s="139" t="str">
        <f aca="false">Seeds!AA211</f>
        <v>{"id":"M5-G-13b-E-2","stimulus":"&lt;p&gt;Complete as seguintes informações sobre este prisma retangular.&lt;/p&gt;&lt;div style=\"display:flex; justify-content:center;\"&gt;&lt;img src='https://blueberry-assets.oneclick.es/M5_G_13b_6.svg'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src='https://blueberry-assets.oneclick.es/M5_G_13b_9_PT.png' width=\"350\"&gt;&lt;/div&gt;","seed":{"parameters":[],"calculated":[{"name":"A1","label":"{{function}}","function":"8"},{"name":"A2","label":"{{function}}","function":"6"},{"name":"A3","label":"{{function}}","function":"12"}],"uniques":true},"algorithm":{"name":"calculateOperation","params":{"method":"equivLiteral","keyboard":"NUMERICAL"}}}</v>
      </c>
      <c r="D214" s="139" t="n">
        <f aca="false">IF(B214=C214,0,1)</f>
        <v>1</v>
      </c>
    </row>
    <row r="215" customFormat="false" ht="15.75" hidden="false" customHeight="true" outlineLevel="0" collapsed="false">
      <c r="A215" s="139" t="str">
        <f aca="false">Seeds!AB212</f>
        <v>M5-G-13b-E-3</v>
      </c>
      <c r="B215" s="139" t="str">
        <f aca="false">Seeds!Z212</f>
        <v>{"id":"M5-G-13b-E-3-BR","stimulus":"&lt;p&gt;Complete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C215" s="139" t="str">
        <f aca="false">Seeds!AA212</f>
        <v>{"id":"M5-G-13b-E-3","stimulus":"&lt;p&gt;Complete as seguintes informações sobre este tetraedro.&lt;/p&gt;&lt;div style=\"display:flex; justify-content:center;\"&gt;&lt;img src='https://blueberry-assets.oneclick.es/M5_G_13b_4.svg' width=\"300\"&gt;&lt;/div&gt;","template":"&lt;p style=\"text-align:center;\"&gt;Número de vértices = {{response}}&lt;/p&gt;&lt;p style=\"text-align:center;\"&gt;Número de faces = {{response}}&lt;/p&gt;&lt;p style=\"text-align:center;\"&gt;Número de arestas = {{response}}&lt;/p&gt;","hint":"&lt;p&gt;Uma aresta é um segmento de reta que une dois vértices e atua como uma borda entre duas faces.&lt;/p&gt;","feedback":"&lt;p&gt;Os elementos básicos de um poliedro são as faces, as arestas e os vértices.&lt;/p&gt;&lt;div style=\"display:flex; justify-content:center;\"&gt;&lt;img src='https://blueberry-assets.oneclick.es/M5_G_13b_7_PT.png' width=\"300\"&gt;&lt;/div&gt;","seed":{"parameters":[],"calculated":[{"name":"A1","label":"{{function}}","function":"4"},{"name":"A2","label":"{{function}}","function":"4"},{"name":"A3","label":"{{function}}","function":"6"}],"uniques":true},"algorithm":{"name":"calculateOperation","params":{"method":"equivLiteral","keyboard":"NUMERICAL"}}}</v>
      </c>
      <c r="D215" s="139" t="n">
        <f aca="false">IF(B215=C215,0,1)</f>
        <v>1</v>
      </c>
    </row>
    <row r="216" customFormat="false" ht="15.75" hidden="false" customHeight="true" outlineLevel="0" collapsed="false">
      <c r="A216" s="139" t="str">
        <f aca="false">Seeds!AB213</f>
        <v>M5-G-13c-I-1</v>
      </c>
      <c r="B216" s="139" t="str">
        <f aca="false">Seeds!Z213</f>
        <v>{"id":"M5-G-13c-I-1-BR","stimulus":"&lt;p&gt;Indique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6" s="139" t="str">
        <f aca="false">Seeds!AA213</f>
        <v>{"id":"M5-G-13c-I-1","stimulus":"&lt;p&gt;Indique qual das seguintes opções representa a planificacão de um cubo.&lt;/p&gt;","hint":"&lt;p&gt;A planificação de um cubo é composta por 6 quadrados.&lt;/p&gt;","feedback":"&lt;p&gt;A planificacão de um cubo é composta por 6 quadrados.&lt;/p&gt;","seed":{"parameters":[],"calculated":[{"name":"A1","label":"&lt;div style=\"display:flex; justify-content:center;\"&gt;&lt;img src='https://blueberry-assets.oneclick.es/M5_G_13c_2.svg' width=\"250\"&gt;&lt;/div&gt;","function":""},{"name":"A1-e","label":"&lt;div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6" s="139" t="n">
        <f aca="false">IF(B216=C216,0,1)</f>
        <v>1</v>
      </c>
    </row>
    <row r="217" customFormat="false" ht="15.75" hidden="false" customHeight="true" outlineLevel="0" collapsed="false">
      <c r="A217" s="139" t="str">
        <f aca="false">Seeds!AB214</f>
        <v>M5-G-13c-I-2</v>
      </c>
      <c r="B217" s="139" t="str">
        <f aca="false">Seeds!Z214</f>
        <v>{"id":"M5-G-13c-I-2-BR","stimulus":"&lt;p&gt;Indique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C217" s="139" t="str">
        <f aca="false">Seeds!AA214</f>
        <v>{"id":"M5-G-13c-I-2","stimulus":"&lt;p&gt;Indique qual das seguintes opções representa a planificação de uma pirâmide triangular.&lt;/p&gt;","hint":"&lt;p&gt;A planificacão de uma pirâmide triangular é composta de triângulos.&lt;/p&gt;","feedback":"&lt;p&gt;A planificacão de uma pirâmide triangular é composta de triângulos.&lt;/p&gt;","seed":{"parameters":[],"calculated":[{"name":"A1","label":"&lt;div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width=\"250\"&gt;","incorrect":true,"feedback":"&lt;p&gt;Esta é a representação da planificação de um octaedro.&lt;/p&gt;"}],"uniques":true},"algorithm":{"name":"trueFalse","template":"Multiple choice – standard","params":{"countCorrect":1,"countIncorrect":2,"showCheckIcon":false,"columns":3}}}</v>
      </c>
      <c r="D217" s="139" t="n">
        <f aca="false">IF(B217=C217,0,1)</f>
        <v>1</v>
      </c>
    </row>
    <row r="218" customFormat="false" ht="15.75" hidden="false" customHeight="true" outlineLevel="0" collapsed="false">
      <c r="A218" s="139" t="str">
        <f aca="false">Seeds!AB215</f>
        <v>M5-G-13c-I-3</v>
      </c>
      <c r="B218" s="139" t="str">
        <f aca="false">Seeds!Z215</f>
        <v>{"id":"M5-G-13c-I-3-BR","stimulus":"&lt;p&gt;Indique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C218" s="139" t="str">
        <f aca="false">Seeds!AA215</f>
        <v>{"id":"M5-G-13c-I-3","stimulus":"&lt;p&gt;Indique qual das seguintes opções representa a planificação de um octaedro.&lt;/p&gt;","hint":"&lt;p&gt;A planificacão de um octaedro é formado por 8 triângulos equiláteros.&lt;/p&gt;","feedback":"&lt;p&gt;A planificacão de um octaedro é formado por 8 triângulos equiláteros.&lt;/p&gt;","seed":{"parameters":[],"calculated":[{"name":"A1","label":"&lt;div style=\"display:flex; justify-content:center;\"&gt;&lt;img src='https://blueberry-assets.oneclick.es/M5_G_13c_2.svg' width=\"250\"&gt;&lt;/div&gt;","function":"","incorrect":true,"feedback":"&lt;p&gt;Esta é a representação da planificação de um cubo.&lt;/p&gt;"},{"name":"A1-e","label":"&lt;div style=\"display:flex; justify-content:center;\"&gt;&lt;img src='https://blueberry-assets.oneclick.es/M5_G_13c_1.svg' width=\"250\"&gt;&lt;/div&gt;","incorrect":true,"feedback":"&lt;p&gt;Esta é a representação da planificação de um prisma triangular.&lt;/p&gt;"},{"name":"A2-e","label":"&lt;div style=\"display:flex; justify-content:center;\"&gt;&lt;img src='https://blueberry-assets.oneclick.es/M5_G_13c_3.svg' width=\"250\"&gt;&lt;/div&gt;","incorrect":true,"feedback":"&lt;p&gt;Esta é a representação da planificação de uma pirâmide triangular.&lt;/p&gt;"},{"name":"A3-e","label":"&lt;div style=\"display:flex; justify-content:center;\"&gt;&lt;img src='https://blueberry-assets.oneclick.es/M5_G_13c_4.svg' width=\"250\"&gt;&lt;/div&gt;","incorrect":true,"feedback":"&lt;p&gt;Esta é a representação da planificação de um prisma retangular.&lt;/p&gt;"},{"name":"A4-e","label":"&lt;div style=\"display:flex; justify-content:center;\"&gt;&lt;img src='https://blueberry-assets.oneclick.es/M5_G_13c_5.svg' width=\"250\"&gt;"}],"uniques":true},"algorithm":{"name":"trueFalse","template":"Multiple choice – standard","params":{"countCorrect":1,"countIncorrect":2,"showCheckIcon":false,"columns":3}}}</v>
      </c>
      <c r="D218" s="139" t="n">
        <f aca="false">IF(B218=C218,0,1)</f>
        <v>1</v>
      </c>
    </row>
    <row r="219" customFormat="false" ht="15.75" hidden="false" customHeight="true" outlineLevel="0" collapsed="false">
      <c r="A219" s="139" t="str">
        <f aca="false">Seeds!AB216</f>
        <v>M5-G-13c-E-1</v>
      </c>
      <c r="B219" s="139" t="str">
        <f aca="false">Seeds!Z216</f>
        <v>{
    "id": "M5-G-13c-E-1-BR",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C219" s="140" t="str">
        <f aca="false">Seeds!AA216</f>
        <v>{
    "id": "M5-G-13c-E-1",
    "stimulus": "&lt;p&gt;Escreva os nomes dos poliedros que correspondem às seguintes planificações.&lt;/p&gt;",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src='https://blueberry-assets.oneclick.es/M5_G_13c_6.svg'&gt;&lt;/div&gt;&lt;/td&gt;&lt;td style=\"width: 25%; text-align: center;border:none;\"&gt;&lt;div style=\"display:flex; justify-content:center;\"&gt;&lt;img src='https://blueberry-assets.oneclick.es/M5_G_13c_8.svg'&gt;&lt;/div&gt;&lt;/td&gt;&lt;td style=\"width: 25%; text-align: center;border:none;\"&gt;&lt;div style=\"display:flex; justify-content:center;\"&gt;&lt;img src='https://blueberry-assets.oneclick.es/M5_G_13c_10.svg'&gt;&lt;/div&gt;&lt;/td&gt;&lt;/tr&gt;&lt;/tbody&gt;&lt;/table&gt;",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hexagonal",
                "feedback": "&lt;p&gt;É um prisma hexagonal porque possui seis faces retangulares e duas bases hexagonais.&lt;/p&gt;"
            },
            {
                "name": "A2",
                "label": "pirâmide quadrangular",
                "feedback": "&lt;p&gt;É uma pirâmide quadrangular porque tem quatro faces triangulares e uma base quadrangular.&lt;/p&gt;"
            },
            {
                "name": "A3",
                "label": "icosaedro",
                "feedback": "&lt;p&gt;É um icosaedro porque tem vinte triângulos equiláteros.&lt;/p&gt;"
            }
        ],
        "uniques": true
    },
    "algorithm": {
        "name": "calculateOperation",
        "template": "Cloze with text"
    }
}</v>
      </c>
      <c r="D219" s="139" t="n">
        <f aca="false">IF(B219=C219,0,1)</f>
        <v>1</v>
      </c>
    </row>
    <row r="220" customFormat="false" ht="15.75" hidden="false" customHeight="true" outlineLevel="0" collapsed="false">
      <c r="A220" s="139" t="str">
        <f aca="false">Seeds!AB217</f>
        <v>M5-G-13c-E-2</v>
      </c>
      <c r="B220" s="139" t="str">
        <f aca="false">Seeds!Z217</f>
        <v>{
    "id": "M5-G-13c-E-2-BR",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C220" s="140" t="str">
        <f aca="false">Seeds!AA217</f>
        <v>{
    "id": "M5-G-13c-E-2",
    "stimulus": "&lt;p&gt;Escreva os nomes dos poliedros que correspondem às seguintes planificacões.&lt;/p&gt;",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src='https://blueberry-assets.oneclick.es/M5_G_13c_7.svg'&gt;&lt;/div&gt;&lt;/td&gt;&lt;td style=\"width: 25%; text-align: center;border:none;\"&gt;&lt;div style=\"display:flex; justify-content:center;\"&gt;&lt;img src='https://blueberry-assets.oneclick.es/M5_G_13c_9.svg'&gt;&lt;/div&gt;&lt;/td&gt;&lt;td style=\"width: 25%; text-align: center;border:none;\"&gt;&lt;div style=\"display:flex; justify-content:center;\"&gt;&lt;img src='https://blueberry-assets.oneclick.es/M5_G_13c_11.svg'&gt;&lt;/div&gt;&lt;/td&gt;&lt;/tr&gt;&lt;/tbody&gt;&lt;/table&gt;",
    "hint": "&lt;p&gt;A planificacão de um poliedro é o conjunto de polígonos ligados que resultam do desdobramento do poliedro em um plano.&lt;/p&gt;",
    "feedback": "&lt;p&gt;A planificacão de um poliedro é um conjunto de polígonos consecutivos que é formado pelo desdobramento do poliedro em um plano.&lt;/p&gt;",
    "seed": {
        "parameters": [],
        "calculated": [
            {
                "name": "A1",
                "label": "prisma retangular",
                "feedback": "&lt;p&gt;É um prisma retangular porque tem seis retângulos.&lt;/p&gt;"
            },
            {
                "name": "A2",
                "label": "pirâmide triangular",
                "feedback": "&lt;p&gt;É uma pirâmide triangular porque tem quatro triângulos.&lt;/p&gt;"
            },
            {
                "name": "A3",
                "label": "dodecaedro",
                "feedback": "&lt;p&gt;É um dodecaedro porque tem doze pentágonos iguais.&lt;/p&gt;"
            }
        ],
        "uniques": true
    },
    "algorithm": {
        "name": "calculateOperation",
        "template": "Cloze with text"
    }
}</v>
      </c>
      <c r="D220" s="139" t="n">
        <f aca="false">IF(B220=C220,0,1)</f>
        <v>1</v>
      </c>
    </row>
    <row r="221" customFormat="false" ht="15.75" hidden="false" customHeight="true" outlineLevel="0" collapsed="false">
      <c r="A221" s="139" t="str">
        <f aca="false">Seeds!AB218</f>
        <v>M5-G-14a-I-1</v>
      </c>
      <c r="B221" s="139" t="str">
        <f aca="false">Seeds!Z218</f>
        <v>{"id":"M5-G-14a-I-1-BR","stimulus":"&lt;p&gt;Marque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C221" s="139" t="str">
        <f aca="false">Seeds!AA218</f>
        <v>{"id":"M5-G-14a-I-1","stimulus":"&lt;p&gt;Marque as afirmações que estão corretas.&lt;/p&gt;","hint":"&lt;p&gt;Os corpos redondos, isto é, os cilindros, cones e esferas, têm superfícies curvas.&lt;/p&gt;","feedback":"&lt;p&gt;Os corpos redondos são as figuras geométricas que possuem superfícies curvas, como o cilindro, o cone e a esfera.&lt;/p&gt;","seed":{"parameters":[],"calculated":[{"name":"A1","label":"Os corpos redondos são corpos geométricos com superfícies curvas."},{"name":"A2","label":"O cilindro, o cone e a esfera são corpos redondos."},{"name":"A3","label":"Os cilindros têm duas bases circulares."},{"name":"A4","label":"As esferas não têm bases."},{"name":"A5","label":"Os cones têm duas bases circulares.","incorrect":true,"feedback":"&lt;p&gt;Os cones têm apenas uma base circular.&lt;/p&gt;"},{"name":"A6","label":"Os corpos redondos são polígonos com superfícies curvas.","incorrect":true,"feedback":"&lt;p&gt;Os corpos redondos não são polígonos, e sim figuras com volume.&lt;/p&gt;"},{"name":"A7","label":"A esfera e o cone são os únicos corpos redondos.","incorrect":true,"feedback":"&lt;p&gt;Os corpos redondos são todos aqueles que possuem superfícies curvas, não apenas a esfera, o cone e o cilindro.&lt;/p&gt;"}],"uniques":true},"algorithm":{"name":"trueFalse","template":"Multiple choice – multiple response","params":{"countCorrect":2,"countIncorrect":1,"showCheckIcon":true}}}</v>
      </c>
      <c r="D221" s="139" t="n">
        <f aca="false">IF(B221=C221,0,1)</f>
        <v>1</v>
      </c>
    </row>
    <row r="222" customFormat="false" ht="15.75" hidden="false" customHeight="true" outlineLevel="0" collapsed="false">
      <c r="A222" s="139" t="str">
        <f aca="false">Seeds!AB219</f>
        <v>M5-G-14a-E-1</v>
      </c>
      <c r="B222" s="139" t="str">
        <f aca="false">Seeds!Z219</f>
        <v>{
    "id": "M5-G-14a-E-1-BR",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C222" s="139" t="str">
        <f aca="false">Seeds!AA219</f>
        <v>{
    "id": "M5-G-14a-E-1",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 base.&lt;/p&gt;",
    "feedback": "&lt;p&gt;Os corpos redondos são corpos geométricos com superfícies curvas. Entre eles estão o &lt;b&gt;cilindro&lt;/b&gt; (tem duas bases circulares), o &lt;b&gt;cone&lt;/b&gt; (tem uma base circular) e a &lt;b&gt;esfera&lt;/b&gt; (não tem bases circulares).",
    "seed": {
        "parameters": [
            {
                "name": "Q1",
                "list": [
                    "M5_G_14a_3.svg",
                    "M5_G_14a_4.svg"
                ]
            },
            {
                "name": "Q2",
                "list": [
                    "M5_G_14a_5.svg",
                    "M5_G_14a_6.svg"
                ]
            },
            {
                "name": "Q3",
                "list": [
                    "M5_G_14a_1.svg",
                    "M5_G_14a_2.svg"
                ]
            }
        ],
        "calculated": [
            {
                "name": "A1",
                "label": "esfera"
            },
            {
                "name": "A2",
                "label": "cilindro"
            },
            {
                "name": "A3",
                "label": "cone"
            }
        ],
        "uniques": true
    },
    "algorithm": {
        "name": "calculateOperation",
        "template": "Cloze with text"
    }
}</v>
      </c>
      <c r="D222" s="139" t="n">
        <f aca="false">IF(B222=C222,0,1)</f>
        <v>1</v>
      </c>
    </row>
    <row r="223" customFormat="false" ht="15.75" hidden="false" customHeight="true" outlineLevel="0" collapsed="false">
      <c r="A223" s="139" t="str">
        <f aca="false">Seeds!AB220</f>
        <v>M5-G-14a-E-2</v>
      </c>
      <c r="B223" s="139" t="str">
        <f aca="false">Seeds!Z220</f>
        <v>{
    "id": "M5-G-14a-E-2-BR",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C223" s="139" t="str">
        <f aca="false">Seeds!AA220</f>
        <v>{
    "id": "M5-G-14a-E-2",
    "stimulus": "&lt;p&gt;Escreva os nomes dos corpos redondos com que se parece cada objeto.&lt;/p&gt;",
    "template": "&lt;table style=\"width: 100%;border:none;\"&gt;&lt;tbody&gt;&lt;tr&gt;&lt;td style=\"width: 25%; text-align: center;border:none;\"&gt;Seu nome é {{response}}.&lt;/td&gt;&lt;td style=\"width: 25%; text-align: center;border:none;\"&gt;Seu nome é {{response}}.&lt;/td&gt;&lt;td style=\"width: 25%; text-align: center;border:none;\"&gt;Seu nome é {{response}}.&lt;/td&gt;&lt;/tr&gt;&lt;tr&gt;&lt;td style=\"width: 25%; text-align: center;border:none;\"&gt;&lt;div style=\"display:flex; justify-content:center;\"&gt;&lt;img src='https://blueberry-assets.oneclick.es/{{Q1}}' width=\"200\" style=\"display: inline-block;\"&gt;&lt;/div&gt;&lt;/td&gt;&lt;td style=\"width: 25%; text-align: center;border:none;\"&gt;&lt;div style=\"display:flex; justify-content:center;\"&gt;&lt;img src='https://blueberry-assets.oneclick.es/{{Q2}}' width=\"200\" style=\"display: inline-block;\"&gt;&lt;/div&gt;&lt;/td&gt;&lt;td style=\"width: 25%; text-align: center;border:none;\"&gt;&lt;div style=\"display:flex; justify-content:center;\"&gt;&lt;img src='https://blueberry-assets.oneclick.es/{{Q3}}' width=\"200\" style=\"display: inline-block;\"&gt;&lt;/div&gt;&lt;/td&gt;&lt;/tr&gt;&lt;/tbody&gt;&lt;/table&gt;&lt;/p&gt;",
    "hint": "&lt;p&gt;O cilindro tem duas bases, o cone tem apenas uma base e a esfera não tem nenhuma.&lt;/p&gt;",
    "feedback": "&lt;p&gt;Os corpos redondos são corpos geométricos com superfícies curvas. Entre eles estão o &lt;b&gt;cilindro&lt;/b&gt;, que possui duas bases circulares, o &lt;b&gt;cone&lt;/b&gt;, que possui apenas uma base circular, e a &lt;b&gt;esfera&lt;/b&gt;, que não tem bases.&lt;/p&gt;",
    "seed": {
        "parameters": [
            {
                "name": "Q1",
                "list": [
                    "M5_G_14a_1.svg",
                    "M5_G_14a_2.svg"
                ]
            },
            {
                "name": "Q2",
                "list": [
                    "M5_G_14a_3.svg",
                    "M5_G_14a_4.svg"
                ]
            },
            {
                "name": "Q3",
                "list": [
                    "M5_G_14a_5.svg",
                    "M5_G_14a_6.svg"
                ]
            }
        ],
        "calculated": [
            {
                "name": "A1",
                "label": "cone"
            },
            {
                "name": "A2",
                "label": "esfera"
            },
            {
                "name": "A3",
                "label": "cilindro"
            }
        ],
        "uniques": true
    },
    "algorithm": {
        "name": "calculateOperation",
        "template": "Cloze with text"
    }
}</v>
      </c>
      <c r="D223" s="139" t="n">
        <f aca="false">IF(B223=C223,0,1)</f>
        <v>1</v>
      </c>
    </row>
    <row r="224" customFormat="false" ht="15.75" hidden="false" customHeight="true" outlineLevel="0" collapsed="false">
      <c r="A224" s="139" t="str">
        <f aca="false">Seeds!AB221</f>
        <v>M5-G-14b-I-1</v>
      </c>
      <c r="B224" s="139" t="str">
        <f aca="false">Seeds!Z221</f>
        <v>{
    "id": "M5-G-14b-I-1-BR",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C224" s="139" t="str">
        <f aca="false">Seeds!AA221</f>
        <v>{
    "id": "M5-G-14b-I-1",
    "stimulus": "&lt;p&gt;Marque as afirmações corretas.&lt;/p&gt;",
    "hint": "&lt;p&gt;Todos os corpos redondos têm uma superfície curva, enquanto o cone também tem um vértice.&lt;/p&gt;",
    "feedback": "&lt;p&gt;Os elementos básicos dos corpos redondos são a base, a superfície curva e o vértice.&lt;/p&gt;",
    "seed": {
        "parameters": [],
        "calculated": [
            {
                "name": "A1",
                "label": "A esfera tem toda sua superfície curva."
            },
            {
                "name": "A2",
                "label": "O cone tem uma base circular e uma superfície curva."
            },
            {
                "name": "A3",
                "label": "O cilindro tem duas bases circulares."
            },
            {
                "name": "A4",
                "label": "O cone é um corpo redondo com um vértice."
            },
            {
                "name": "A5",
                "label": "A esfera tem um vértice.",
                "incorrect": true,
                "feedback": "&lt;p&gt;A esfera não tem vértice. O vértice é um ponto superior fora da base de um cone e que pertence aos segmentos que o geram.&lt;/p&gt;"
            },
            {
                "name": "A6",
                "label": "O cone tem duas bases.",
                "incorrect": true,
                "feedback": "&lt;p&gt;O cone tem apenas uma base com formato circular.&lt;/p&gt;"
            },
            {
                "name": "A7",
                "label": "O cilindro é um corpo redondo com um vértice.",
                "incorrect": true,
                "feedback": "&lt;p&gt;O cilindro não tem vértice, o vértice é um elemento do cone.&lt;/p&gt;"
            },
            {
                "name": "A8",
                "label": "O cilindro tem uma única base circular.",
                "incorrect": true,
                "feedback": "&lt;p&gt;O cilindro tem duas bases circulares.&lt;/p&gt;"
            },
            {
                "name": "A9",
                "label": "A esfera tem duas bases circulares.",
                "incorrect": true,
                "feedback": "&lt;p&gt;A esfera não tem base.&lt;/p&gt;"
            }
        ],
        "uniques": true
    },
    "algorithm": {
        "name": "trueFalse",
        "template": "Multiple choice – multiple response",
        "params": {
            "countCorrect": 2,
            "countIncorrect": 1,
            "showCheckIcon": true
        }
    }
}</v>
      </c>
      <c r="D224" s="139" t="n">
        <f aca="false">IF(B224=C224,0,1)</f>
        <v>1</v>
      </c>
    </row>
    <row r="225" customFormat="false" ht="15.75" hidden="false" customHeight="true" outlineLevel="0" collapsed="false">
      <c r="A225" s="139" t="str">
        <f aca="false">Seeds!AB222</f>
        <v>M5-G-14b-E-1</v>
      </c>
      <c r="B225" s="139" t="str">
        <f aca="false">Seeds!Z222</f>
        <v>{
    "id": "M5-G-14b-E-1-BR",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C225" s="139" t="str">
        <f aca="false">Seeds!AA222</f>
        <v>{
    "id": "M5-G-14b-E-1",
    "stimulus": "&lt;p&gt;Arraste o nome das partes marcadas neste cone.&lt;/p&gt;",
    "hint": "&lt;p&gt;O cone tem uma base circular, uma superfície lateral curva e um vértice.&lt;/p&gt;",
    "feedback": "&lt;p&gt;Os elementos básicos de um cone são a base (a face inferior circular), a superfície curva e o vértice.&lt;/p&gt;",
    "seed": {
        "parameters": [
            {
                "name": "Q1",
                "label": null,
                "list": [
                    "circunferência",
                    "face"
                ]
            },
            {
                "name": "Q2",
                "label": null,
                "list": [
                    "prisma",
                    "pirâmide"
                ]
            }
        ],
        "calculated": [
            {
                "name": "A1",
                "label": "base"
            },
            {
                "name": "A2",
                "label": "superfície curva"
            },
            {
                "name": "A3",
                "label": "vértice"
            },
            {
                "name": "A4",
                "label": "{{Q1}}",
                "incorrect": true
            },
            {
                "name": "A5",
                "label": "{{Q2}}",
                "incorrect": true
            }
        ],
        "uniques": true
    },
    "algorithm": {
        "name": "labelImage",
        "template": "LabelImageDragDropV2",
        "params": {
            "image": {
                "src": "https://blueberry-assets.oneclick.es/M5_G_14d_1.png",
                "width": 450,
                "height": 300,
                "alt": "",
                "title": "",
                "percent": 0.7
            },
            "responses": [
                {
                    "x": 439,
                    "y": 289,
                    "z": 15,
                    "width": 180,
                    "height": 40,
                    "pointer": ""
                },
                {
                    "x": 52,
                    "y": 62,
                    "z": 15,
                    "width": 180,
                    "height": 40,
                    "pointer": ""
                },
                {
                    "x": 377,
                    "y": 94,
                    "z": 15,
                    "width": 180,
                    "height": 40,
                    "pointer": ""
                }
            ],
            "fontSize": 10
        }
    }
}</v>
      </c>
      <c r="D225" s="139" t="n">
        <f aca="false">IF(B225=C225,0,1)</f>
        <v>1</v>
      </c>
    </row>
    <row r="226" customFormat="false" ht="15.75" hidden="false" customHeight="true" outlineLevel="0" collapsed="false">
      <c r="A226" s="139" t="str">
        <f aca="false">Seeds!AB223</f>
        <v>M5-G-14b-E-2</v>
      </c>
      <c r="B226" s="139" t="str">
        <f aca="false">Seeds!Z223</f>
        <v>{
    "id": "M5-G-14b-E-2-BR",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C226" s="139" t="str">
        <f aca="false">Seeds!AA223</f>
        <v>{
    "id": "M5-G-14b-E-2",
    "stimulus": "&lt;p&gt;Arraste o nome das partes marcadas neste cilindro.&lt;/p&gt;",
    "hint": "&lt;p&gt;O cilindro tem duas bases circulares e uma superfície lateral curva.&lt;/p&gt;",
    "feedback": "&lt;p&gt;Os elementos básicos de um cilindro são as bases (as faces circulares superior e inferior) e a superfície curva.&lt;/p&gt;",
    "seed": {
        "parameters": [
            {
                "name": "Q1",
                "label": null,
                "list": [
                    "vértice",
                    "face"
                ]
            },
            {
                "name": "Q2",
                "label": null,
                "list": [
                    "circunferência",
                    "perímetro"
                ]
            },
            {
                "name": "Q3",
                "label": null,
                "list": [
                    "triângulo",
                    "quadrado"
                ]
            }
        ],
        "calculated": [
            {
                "name": "A1",
                "label": "&lt;p style=\"font-size:18px\"&gt;base&lt;/p&gt;"
            },
            {
                "name": "A2",
                "label": "&lt;p style=\"font-size:18px\"&gt;superficie curva&lt;/p&gt;"
            },
            {
                "name": "A3",
                "label": "&lt;p style=\"font-size:18px\"&gt;{{Q1}}&lt;/p&gt;",
                "incorrect": true
            },
            {
                "name": "A4",
                "label": "&lt;p style=\"font-size:18px\"&gt;{{Q2}}&lt;/p&gt;",
                "incorrect": true
            },
            {
                "name": "A5",
                "label": "&lt;p style=\"font-size:18px\"&gt;{{Q3}}&lt;/p&gt;",
                "incorrect": true
            }
        ],
        "uniques": true
    },
    "algorithm": {
        "name": "labelImage",
        "template": "LabelImageDragDropV2",
        "params": {
            "image": {
                "src": "https://blueberry-assets.oneclick.es/M5_G_14d_2.png",
                "width": 400,
                "height": 175,
                "alt": "",
                "title": "",
                "percent": 0.3
            },
            "responses": [
                {
                    "x": 1145,
                    "y": 133,
                    "z": 15,
                    "width": 430,
                    "height": 125,
                    "pointer": ""
                },
                {
                    "x": 30,
                    "y": 204,
                    "z": 15,
                    "width": 430,
                    "height": 125,
                    "pointer": ""
                }
            ],
            "fontSize": 13
        }
    }
}</v>
      </c>
      <c r="D226" s="139" t="n">
        <f aca="false">IF(B226=C226,0,1)</f>
        <v>1</v>
      </c>
    </row>
    <row r="227" customFormat="false" ht="15.75" hidden="false" customHeight="true" outlineLevel="0" collapsed="false">
      <c r="A227" s="139" t="str">
        <f aca="false">Seeds!AB224</f>
        <v>M5-G-14c-I-1</v>
      </c>
      <c r="B227" s="139" t="str">
        <f aca="false">Seeds!Z224</f>
        <v>{"id":"M5-G-14c-I-1-BR","stimulus":"&lt;p&gt;Associe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C227" s="139" t="str">
        <f aca="false">Seeds!AA224</f>
        <v>{"id":"M5-G-14c-I-1","stimulus":"&lt;p&gt;Associe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name":"A3","label":"Paralelepípedo","function":"","incorrect":true},{"name":"A4","label":"Pirâmide","function":"","incorrect":true},{"name":"A5","label":"Dodecaedro","function":"","incorrect":true}],"uniques":true},"algorithm":{"name":"calculateOperation","template":"Cloze with drag &amp; drop","params":{"keyboard":"INTERMEDIATE"}}}</v>
      </c>
      <c r="D227" s="139" t="n">
        <f aca="false">IF(B227=C227,0,1)</f>
        <v>1</v>
      </c>
    </row>
    <row r="228" customFormat="false" ht="15.75" hidden="false" customHeight="true" outlineLevel="0" collapsed="false">
      <c r="A228" s="139" t="str">
        <f aca="false">Seeds!AB225</f>
        <v>M5-G-14c-I-2</v>
      </c>
      <c r="B228" s="139" t="str">
        <f aca="false">Seeds!Z225</f>
        <v>{"id":"M5-G-14c-I-2-BR","stimulus":"&lt;p&gt;Associe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C228" s="139" t="str">
        <f aca="false">Seeds!AA225</f>
        <v>{"id":"M5-G-14c-I-2","stimulus":"&lt;p&gt;Associe os nomes corretos das seguintes formas com sua planificação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plano.&lt;/p&gt;","seed":{"parameters":[],"calculated":[{"name":"A1","label":"Cone","function":"","feedback":"&lt;p&gt;A planificação de um corpo redondo é a forma como ele se apresenta quando é desdobrado em um plano.&lt;/p&gt;"},{"name":"A2","label":"Cilindro","function":"","feedback":"&lt;p&gt;É um cilindro porque é formado por um retângulo e dois círculos.&lt;/p&gt;"},{"name":"A3","label":"Paralelepípedo","function":"","incorrect":true},{"name":"A4","label":"Pirâmide","function":"","incorrect":true},{"name":"A5","label":"Dodecaedro","function":"","incorrect":true}],"uniques":true},"algorithm":{"name":"calculateOperation","template":"Cloze with drag &amp; drop","params":{"keyboard":"INTERMEDIATE"}}}</v>
      </c>
      <c r="D228" s="139" t="n">
        <f aca="false">IF(B228=C228,0,1)</f>
        <v>1</v>
      </c>
    </row>
    <row r="229" customFormat="false" ht="15.75" hidden="false" customHeight="true" outlineLevel="0" collapsed="false">
      <c r="A229" s="139" t="str">
        <f aca="false">Seeds!AB226</f>
        <v>M5-G-14c-E-1</v>
      </c>
      <c r="B229" s="139" t="str">
        <f aca="false">Seeds!Z226</f>
        <v>{"id":"M5-G-14c-E-1-BR","stimulus":"&lt;p&gt;Escreva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C229" s="139" t="str">
        <f aca="false">Seeds!AA226</f>
        <v>{"id":"M5-G-14c-E-1","stimulus":"&lt;p&gt;Escreva em 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src='https://blueberry-assets.oneclick.es/M5_G_14c_4.svg' width=\"300\"&gt;&lt;/div&gt;&lt;/p&gt;&lt;/td&gt;&lt;td style=\"width: 25%; text-align: center;border:none;\"&gt;&lt;p align=\"center\"&gt;{{response}}&lt;/p&gt;&lt;p align=\"center\"&gt;&lt;div style=\"display:flex; justify-content:center;\"&gt;&lt;img src='https://blueberry-assets.oneclick.es/M5_G_14c_3.svg'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plano.&lt;/p&gt;","seed":{"parameters":[],"calculated":[{"name":"A1","label":"Cone","function":"","feedback":"&lt;p&gt;É um cone porque é formado por um setor circular e um círculo.&lt;/p&gt;"},{"name":"A2","label":"Cilindro","function":"","feedback":"&lt;p&gt;É um cilindro porque é formado por um retângulo e dois círculos.&lt;/p&gt;"}],"uniques":true},"algorithm":{"name":"calculateOperation","template":"Cloze with text"}}</v>
      </c>
      <c r="D229" s="139" t="n">
        <f aca="false">IF(B229=C229,0,1)</f>
        <v>1</v>
      </c>
    </row>
    <row r="230" customFormat="false" ht="15.75" hidden="false" customHeight="true" outlineLevel="0" collapsed="false">
      <c r="A230" s="139" t="str">
        <f aca="false">Seeds!AB227</f>
        <v>M5-G-14c-E-2</v>
      </c>
      <c r="B230" s="139" t="str">
        <f aca="false">Seeds!Z227</f>
        <v>{"id":"M5-G-14c-E-2-BR","stimulus":"&lt;p&gt;Escreva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C230" s="139" t="str">
        <f aca="false">Seeds!AA227</f>
        <v>{"id":"M5-G-14c-E-2","stimulus":"&lt;p&gt;Escreva acima de cada planificação o nome da figura correspondente.&lt;/p&gt;","template":"&lt;table style=\"width: 100%;border:none;\"&gt;&lt;tbody&gt;&lt;tr&gt;&lt;td style=\"width: 25%; text-align: center;border:none;\"&gt;&lt;p align=\"center\"&gt;{{response}}&lt;/p&gt;&lt;p align=\"center\"&gt;&lt;div style=\"display:flex; justify-content:center;\"&gt;&lt;img src='https://blueberry-assets.oneclick.es/M5_G_14c_1.svg' width=\"300\"&gt;&lt;/div&gt;&lt;/p&gt;&lt;/td&gt;&lt;td style=\"width: 25%; text-align: center;border:none;\"&gt;&lt;p align=\"center\"&gt;{{response}}&lt;/p&gt;&lt;p align=\"center\"&gt;&lt;div style=\"display:flex; justify-content:center;\"&gt;&lt;img src='https://blueberry-assets.oneclick.es/M5_G_14c_2.svg' width=\"300\"&gt;&lt;/div&gt;&lt;/p&gt;&lt;/td&gt;&lt;/tr&gt;&lt;/tbody&gt;&lt;/table&gt;","hint":"&lt;p&gt;Na planificação do cilindro há duas bases circulares enquanto no cone há apenas uma.&lt;/p&gt;","feedback":"&lt;p&gt;A planificação de um corpo redondo é a forma como ele é representado quando desdobrado em um plano.&lt;/p&gt;","seed":{"parameters":[],"calculated":[{"name":"A1","label":"Cilindro","function":"","feedback":"&lt;p&gt;É um cilindro porque é formado por um retângulo e dois círculos.&lt;/p&gt;"},{"name":"A2","label":"Cone","function":"","feedback":"&lt;p&gt;É um cone porque é formado por um setor circular e um círculo.&lt;/p&gt;"}],"uniques":true},"algorithm":{"name":"calculateOperation","template":"Cloze with text"}}</v>
      </c>
      <c r="D230" s="139" t="n">
        <f aca="false">IF(B230=C230,0,1)</f>
        <v>1</v>
      </c>
    </row>
    <row r="231" customFormat="false" ht="15.75" hidden="false" customHeight="true" outlineLevel="0" collapsed="false">
      <c r="A231" s="139" t="str">
        <f aca="false">Seeds!AB228</f>
        <v>M5-G-16a-I-1</v>
      </c>
      <c r="B231" s="139" t="str">
        <f aca="false">Seeds!Z228</f>
        <v>{"id":"M5-G-16a-I-1-BR","stimulus":"&lt;p&gt;A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C231" s="139" t="str">
        <f aca="false">Seeds!AA228</f>
        <v>{"id":"M5-G-16a-I-1","stimulus":"&lt;p&gt;A seguintes figuras têm a mesma área, qual delas tem um perímetro diferente?&lt;/p&gt;","hint":"&lt;p&gt;Duas figuras com a mesma área podem ter perímetros diferentes.&lt;/p&gt;","feedback":"&lt;p&gt;Todas as figuras são compostas pelo mesmo número de quadrados, de modo que têm a mesma área. Entretanto, há apenas três figuras que têm um perímetro de 12 unidades de lado.&lt;/p&gt;","seed":{"parameters":[],"calculated":[{"name":"A1","label":"&lt;div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width=\"300\"&gt;","incorrect":true},{"name":"A8","label":"&lt;div style=\"display:flex; justify-content:center;\"&gt;&lt;img src='https://blueberry-assets.oneclick.es/M5_G_16a_8.svg' width=\"300\"&gt;&lt;/div&gt;"},{"name":"A9","label":"&lt;div style=\"display:flex; justify-content:center;\"&gt;&lt;img src='https://blueberry-assets.oneclick.es/M5_G_16a_9.svg' width=\"300\"&gt;&lt;/div&gt;"},{"name":"A10","label":"&lt;div style=\"display:flex; justify-content:center;\"&gt;&lt;img src='https://blueberry-assets.oneclick.es/M5_G_16a_10.svg' width=\"300\"&gt;&lt;/div&gt;"},{"name":"A11","label":"&lt;div style=\"display:flex; justify-content:center;\"&gt;&lt;img src='https://blueberry-assets.oneclick.es/M5_G_16a_11.svg' width=\"300\"&gt;&lt;/div&gt;"}],"uniques":true},"algorithm":{"name":"trueFalse","template":"Multiple choice – standard","params":{"countCorrect":1,"countIncorrect":3,"showCheckIcon":false,"columns":4}}}</v>
      </c>
      <c r="D231" s="139" t="n">
        <f aca="false">IF(B231=C231,0,1)</f>
        <v>1</v>
      </c>
    </row>
    <row r="232" customFormat="false" ht="15.75" hidden="false" customHeight="true" outlineLevel="0" collapsed="false">
      <c r="A232" s="139" t="str">
        <f aca="false">Seeds!AB229</f>
        <v>M5-G-16a-I-2</v>
      </c>
      <c r="B232" s="139" t="str">
        <f aca="false">Seeds!Z229</f>
        <v>{"id":"M5-G-16a-I-2-BR","stimulus":"&lt;p&gt;As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C232" s="139" t="str">
        <f aca="false">Seeds!AA229</f>
        <v>{"id":"M5-G-16a-I-2","stimulus":"&lt;p&gt;As figuras a seguir têm o mesmo perímetro. Qual tem uma área diferente?&lt;/p&gt;","hint":"&lt;p&gt;Duas figuras com a mesma área podem ter perímetros diferentes.&lt;/p&gt;","feedback":"&lt;p&gt;Todas as figuras têm o mesmo perímetro. No entanto, apenas três têm a mesma área.&lt;/p&gt;","seed":{"parameters":[],"calculated":[{"name":"A1","label":"&lt;div style=\"display:flex; justify-content:center;\"&gt;&lt;img src='https://blueberry-assets.oneclick.es/M5_G_16a_1.svg' width=\"300\"&gt;&lt;/div&gt;","incorrect":true},{"name":"A2","label":"&lt;div style=\"display:flex; justify-content:center;\"&gt;&lt;img src='https://blueberry-assets.oneclick.es/M5_G_16a_2.svg' width=\"300\"&gt;&lt;/div&gt;","incorrect":true},{"name":"A3","label":"&lt;div style=\"display:flex; justify-content:center;\"&gt;&lt;img src='https://blueberry-assets.oneclick.es/M5_G_16a_3.svg' width=\"300\"&gt;&lt;/div&gt;","incorrect":true},{"name":"A4","label":"&lt;div style=\"display:flex; justify-content:center;\"&gt;&lt;img src='https://blueberry-assets.oneclick.es/M5_G_16a_4.svg' width=\"300\"&gt;","incorrect":true},{"name":"A5","label":"&lt;div style=\"display:flex; justify-content:center;\"&gt;&lt;img src='https://blueberry-assets.oneclick.es/M5_G_16a_5.svg' width=\"300\"&gt;&lt;/div&gt;"},{"name":"A6","label":"&lt;div style=\"display:flex; justify-content:center;\"&gt;&lt;img src='https://blueberry-assets.oneclick.es/M5_G_16a_6.svg' width=\"300\"&gt;&lt;/div&gt;"},{"name":"A7","label":"&lt;div style=\"display:flex; justify-content:center;\"&gt;&lt;img src='https://blueberry-assets.oneclick.es/M5_G_16a_7.svg' width=\"300\"&gt;&lt;/div&gt;"}],"uniques":true},"algorithm":{"name":"trueFalse","template":"Multiple choice – standard","params":{"countCorrect":1,"countIncorrect":3,"showCheckIcon":false,"columns":4}}}</v>
      </c>
      <c r="D232" s="139" t="n">
        <f aca="false">IF(B232=C232,0,1)</f>
        <v>1</v>
      </c>
    </row>
    <row r="233" customFormat="false" ht="15.75" hidden="false" customHeight="true" outlineLevel="0" collapsed="false">
      <c r="A233" s="139" t="str">
        <f aca="false">Seeds!AB230</f>
        <v>M5-G-16a-E-1</v>
      </c>
      <c r="B233" s="139" t="str">
        <f aca="false">Seeds!Z230</f>
        <v>{"id":"M5-G-16a-E-1-BR","stimulus":"&lt;p&gt;Determine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C233" s="139" t="str">
        <f aca="false">Seeds!AA230</f>
        <v>{"id":"M5-G-16a-E-1","stimulus":"&lt;p&gt;Determine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src=\"https://blueberry-assets.oneclick.es/M5_G_16a_12.svg\" alt=\"\" tabindex=\"0\"&gt;&lt;/img&gt;&lt;div class=\"lemo-graphie-container\" style=\"position: absolute;top: 0;left: 0;width: 100%;height: 100%;\"&gt;&lt;div class=\"lemo-graphie\" style=\"position: relative; width: 100%; height: 100%;\"&gt;&lt;span class=\"lemo-graphie-label\" style=\"position: absolute; left: 70%; top: 40%; transform: rotate(270deg);\"&gt;{{Q1}}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src=\"https://blueberry-assets.oneclick.es/M5_G_16a_13.svg\" alt=\"\" tabindex=\"0\"&gt;&lt;/img&gt;&lt;div class=\"lemo-graphie-container\" style=\"position: absolute;top: 0;left: 0;width: 100%;height: 100%;\"&gt;&lt;div class=\"lemo-graphie\" style=\"position: relative; width: 100%; height: 100%;\"&gt;&lt;span class=\"lemo-graphie-label\" style=\"position: absolute; left: 45%; top: 0%;\"&gt;{{T1}} cm&lt;/span&gt;&lt;span class=\"lemo-graphie-label\" style=\"position: absolute; left: -1%; top: 38%; transform: 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 {{A1}} cm&lt;/p&gt;&lt;p style=\"text-align:center;\"&gt;Perímetro do retângulo = 2 × {{T2}} cm + 2 × {{T1}} cm = {{A2}} cm.&lt;/p&gt;&lt;p style=\"text-align:center;\"&gt;Área do quadrado = lado × lado = {{Q1}} cm × {{Q1}} cm = {{A3}} cm&lt;sup&gt;2&lt;/sup&gt;&lt;/p&gt;&lt;p style=\"text-align:center;\"&gt;Área do retângulo = base × altura = {{T1}} cm × {{T2}} cm = {{A4}} cm&lt;sup&gt;2&lt;/sup&gt;&lt;/p&gt;","seed":{"parameters":[{"name":"Q1","label":null,"min":2,"max":7,"step":1}],"calculated":[{"name":"T1","function":"math.round(4*{{Q1}}/3)","temp":true},{"name":"T2","function":"(4*{{Q1}}-2*math.round(4*{{Q1}}/3))/2","temp":true},{"name":"A1","label":"{{function}}","function":"4*{{Q1}}"},{"name":"A2","label":"{{function}}","function":"4*{{Q1}}"},{"name":"A3","label":"{{function}}","function":"{{Q1}}*{{Q1}}"},{"name":"A4","label":"{{function}}","function":"{{T1}}*{{T2}}"}],"uniques":true},"algorithm":{"name":"calculateOperation","params":{"method":"equivLiteral","keyboard":"NUMERICAL"}}}</v>
      </c>
      <c r="D233" s="139" t="n">
        <f aca="false">IF(B233=C233,0,1)</f>
        <v>1</v>
      </c>
    </row>
    <row r="234" customFormat="false" ht="15.75" hidden="false" customHeight="true" outlineLevel="0" collapsed="false">
      <c r="A234" s="139" t="str">
        <f aca="false">Seeds!AB231</f>
        <v>M5-G-16a-E-2</v>
      </c>
      <c r="B234" s="139" t="str">
        <f aca="false">Seeds!Z231</f>
        <v>{"id":"M5-G-16a-E-2-BR","stimulus":"&lt;p&gt;Determine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C234" s="139" t="str">
        <f aca="false">Seeds!AA231</f>
        <v>{"id":"M5-G-16a-E-2","stimulus":"&lt;p&gt;Determine a área e o perímetro das figuras a seguir.&lt;/p&gt;","template":"&lt;table style=\"width: 100%;\"&gt;&lt;tbody&gt;&lt;tr&gt;&lt;td style=\"width: 50%; vertical-align: middle; text-align: center; border:none\"&gt;&lt;div style=\"display:flex; justify-content:center;\"&gt;&lt;div class=\"lemo-fixed-to-responsive\" style=\"max-width: 300px;max-height: 200px;position: relative;width: 100%;display: inline-block;\"&gt;&lt;img src=\"https://blueberry-assets.oneclick.es/M5_G_16a_14.svg\" alt=\"\" tabindex=\"0\"&gt;&lt;/img&gt;&lt;div class=\"lemo-graphie-container\" style=\"position: absolute;top: 0;left: 0;width: 100%;height: 100%;\"&gt;&lt;div class=\"lemo-graphie\" style=\"position: relative; width: 100%; height: 100%;\"&gt;&lt;span class=\"lemo-graphie-label\" style=\"position: absolute; left: 44%; top: 0%;\"&gt;{{Q1}} cm&lt;/span&gt;&lt;/div&gt;&lt;/div&gt;&lt;/div&gt;&lt;/div&gt;&lt;/td&gt;&lt;td style=\"width: 50%; vertical-align: middle; text-align: center; border:none\"&gt;&lt;div style=\"display:flex; justify-content:center;\"&gt;&lt;div class=\"lemo-fixed-to-responsive\" style=\"max-width: 300px;max-height: 200px;position: relative;width: 100%;display: inline-block;\"&gt;&lt;img src=\"https://blueberry-assets.oneclick.es/M5_G_16a_15.svg\" alt=\"\" tabindex=\"0\"&gt;&lt;/img&gt;&lt;div class=\"lemo-graphie-container\" style=\"position: absolute;top: 0;left: 0;width: 100%;height: 100%;\"&gt;&lt;div class=\"lemo-graphie\" style=\"position: relative; width: 100%; height: 100%;\"&gt;&lt;span class=\"lemo-graphie-label\" style=\"position: absolute; left: 45%; top: 15%;\"&gt;{{T1}} cm&lt;/span&gt;&lt;span class=\"lemo-graphie-label\" style=\"position: absolute; left: -3%; top: 39%; transform:rotate(270deg)\"&gt;{{T2}} cm&lt;/span&gt;&lt;/div&gt;&lt;/div&gt;&lt;/div&gt;&lt;/div&gt;&lt;/td&gt;&lt;/tr&gt;&lt;tr&gt;&lt;td style=\"width: 50%; vertical-align: middle; text-align: center; border:none\"&gt;Perímetro = {{response}} cm&lt;/td&gt;&lt;td style=\"width: 50%; vertical-align: middle; text-align: center; border:none\"&gt;Perímetro = {{response}} cm&lt;/td&gt;&lt;/tr&gt;&lt;tr&gt;&lt;td style=\"width: 50%; vertical-align: middle; text-align: center; border:none\"&gt;Área = {{response}} cm&lt;sup&gt;2&lt;/sup&gt;&lt;/td&gt;&lt;td style=\"width: 50%; vertical-align: middle; text-align: center; border:none\"&gt;Área = {{response}} cm&lt;sup&gt;2&lt;/sup&gt;&lt;/td&gt;&lt;/tr&gt;&lt;/tbody&gt;&lt;/table&gt;","hint":"&lt;p style=\"text-align:center;\"&gt;Perímetro = soma das medidas dos lados&lt;/p&gt;&lt;p style=\"text-align:center;\"&gt;Área do quadrado = lado × lado/p&gt;&lt;p style=\"text-align:center;\"&gt;Área do retângulo = base × altura&lt;/p&gt;","feedback":"&lt;p style=\"text-align:center;\"&gt;Perímetro do quadrado = 4 × {{Q1}} cm = {{A1}} cm&lt;/p&gt;&lt;p style=\"text-align:center;\"&gt;Perímetro do retângulo = 2 × {{T1}} cm + 2 × {{T2}} cm = {{A2}} cm&lt;/p&gt;&lt;p style=\"text-align:center;\"&gt;Área do quadrado = lado × lado = {{Q1}} cm × {{Q1}} cm = {{A3}} cm&lt;sup&gt;2&lt;/sup&gt;&lt;/p&gt;&lt;p style=\"text-align:center;\"&gt;Área do retângulo = base × altura = {{T1}} cm × {{T2}} cm = {{A4}} cm&lt;sup&gt;2&lt;/sup&gt;&lt;/p&gt;","seed":{"parameters":[{"name":"Q1","label":null,"min":2,"max":10,"step":2}],"calculated":[{"name":"T1","function":"2*{{Q1}}","temp":true},{"name":"T2","function":"{{Q1}}/2","temp":true},{"name":"A1","label":"{{function}}","function":"4*{{Q1}}"},{"name":"A2","label":"{{function}}","function":"2*({{T1}}+{{T2}})"},{"name":"A3","label":"{{function}}","function":"{{Q1}}*{{Q1}}"},{"name":"A4","label":"{{function}}","function":"{{T1}}*{{T2}}"}],"uniques":true},"algorithm":{"name":"calculateOperation","params":{"method":"equivLiteral","keyboard":"NUMERICAL"}}}</v>
      </c>
      <c r="D234" s="139" t="n">
        <f aca="false">IF(B234=C234,0,1)</f>
        <v>1</v>
      </c>
    </row>
    <row r="235" customFormat="false" ht="15.75" hidden="false" customHeight="true" outlineLevel="0" collapsed="false">
      <c r="A235" s="139" t="str">
        <f aca="false">Seeds!AB232</f>
        <v>M5-G-16a-A-1</v>
      </c>
      <c r="B235" s="139" t="str">
        <f aca="false">Seeds!Z232</f>
        <v>{"id":"M5-G-16a-A-1-BR","stimulus":"&lt;p&gt;Uma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C235" s="139" t="str">
        <f aca="false">Seeds!AA232</f>
        <v>{"id":"M5-G-16a-A-1","stimulus":"&lt;p&gt;Uma prefeitura projetou uma área arborizada de {{T1}} m&lt;sup&gt;2&lt;/sup&gt; na forma de um retângulo. Os lados dessa área originalmente mediriam {{Q1}} m e {{Q2}} m, mas foi decidido reduzir o primeiro lado pela metade e manter a mesma área. Qual era o comprimento do perímetro no projeto original? E depois da mudança?&lt;/p&gt;","template":"&lt;p&gt;O perímetro original media {{response}} m, mas após as alterações medirá {{response}} m.&lt;/p&gt;","hint":"&lt;p&gt;Se um lado for reduzido pela metade e a área tiver que ser a mesma, o outro lado terá que ser dobrado.&lt;/p&gt;","feedback":"&lt;p style=\"text-align:center;\"&gt;Perímetro do retângulo original = 2 × {{Q1}} m + 2 × {{Q2}} m = {{A1}} m&lt;/p&gt;&lt;p&gt;Se um lado é reduzido pela metade e a área tem que ser a mesma, então o outro lado terá que ser dobrado. Ou seja, os novos lados medirão {{T3}} m e {{T4}} m, portanto:&lt;/p&gt;&lt;p style=\"text-align:center;\"&gt;Perímetro após a mudança = 2 × {{T3}} m + 2 × {{T4}} m = {{A2}} m&lt;/p&gt;","seed":{"parameters":[{"name":"Q1","label":null,"min":2,"max":10,"step":2},{"name":"Q2","label":null,"min":2,"max":10,"step":1}],"calculated":[{"name":"A1","label":"{{function}}","function":"2*({{Q2}}+{{Q1}})"},{"name":"A2","label":"{{function}}","function":"2*({{Q2}}*2+{{Q1}}/2)"},{"name":"T1","function":"{{Q1}}*{{Q2}}","temp":true},{"name":"T3","function":"{{Q1}}/2","temp":true},{"name":"T4","function":"{{Q2}}*2","temp":true}],"uniques":true},"algorithm":{"name":"calculateOperation","params":{"method":"equivLiteral","keyboard":"NUMERICAL"}}}</v>
      </c>
      <c r="D235" s="139" t="n">
        <f aca="false">IF(B235=C235,0,1)</f>
        <v>1</v>
      </c>
    </row>
    <row r="236" customFormat="false" ht="15.75" hidden="false" customHeight="true" outlineLevel="0" collapsed="false">
      <c r="A236" s="139" t="str">
        <f aca="false">Seeds!AB233</f>
        <v>M5-G-16a-A-2</v>
      </c>
      <c r="B236" s="139" t="str">
        <f aca="false">Seeds!Z233</f>
        <v>{"id":"M5-G-16a-A-2-BR","stimulus":"&lt;p&gt;Em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C236" s="139" t="str">
        <f aca="false">Seeds!AA233</f>
        <v>{"id":"M5-G-16a-A-2","stimulus":"&lt;p&gt;Em uma parte de um shopping center, deseja-se destinar um espaço de {{T1}} m&lt;sup&gt;2&lt;/sup&gt; em forma de retângulo para um playground. Os lados desse espaço originalmente mediriam {{Q1}} m e {{Q2}} m, mas então foi decidido reduzir um desses lados pela metade e manter a mesma área. Qual era o perímetro desse espaço inicialmente? E depois da mudança?&lt;/p&gt;","template":"&lt;p&gt;O perímetro original media {{response}} m, e após as alterações medirá {{response}} m.&lt;/p&gt;","hint":"&lt;p&gt;Se um lado for reduzido pela metade e a área tiver que ser a mesma, o outro lado terá que ser dobrado.&lt;/p&gt;","feedback":"&lt;p style=\"text-align:center;\"&gt;Perímetro do retângulo original = 2 × {{Q1}} m + 2 × {{Q2}} m = {{A1}} m&lt;/p&gt;&lt;p&gt;Se um dos lados for reduzido pela metade e a área tiver que ser a mesma, então o outro lado terá que dobrar. Ou seja, os novos lados medirão {{T3}} m y {{T4}} m e, portanto:&lt;/p&gt;&lt;p style=\"text-align:center;\"&gt;Perímetro após a alteração = 2 × {{T3}} m + 2 × {{T4}} m = {{A2}} m&lt;/p&gt;","seed":{"parameters":[{"name":"Q1","label":null,"min":14,"max":24,"step":2},{"name":"Q2","label":null,"min":2,"max":10,"step":1}],"calculated":[{"name":"A1","label":"{{function}}","function":"2*({{Q2}}+{{Q1}})"},{"name":"A2","label":"{{function}}","function":"2*({{Q2}}*2+{{Q1}}/2)"},{"name":"T1","function":"{{Q1}}*{{Q2}}","temp":true},{"name":"T3","function":"{{Q1}}/2","temp":true},{"name":"T4","function":"{{Q2}}*2","temp":true}],"uniques":true},"algorithm":{"name":"calculateOperation","params":{"method":"equivLiteral","keyboard":"NUMERICAL"}}}</v>
      </c>
      <c r="D236" s="139" t="n">
        <f aca="false">IF(B236=C236,0,1)</f>
        <v>1</v>
      </c>
    </row>
    <row r="237" customFormat="false" ht="15.75" hidden="false" customHeight="true" outlineLevel="0" collapsed="false">
      <c r="A237" s="139" t="str">
        <f aca="false">Seeds!AB234</f>
        <v>M5-G-16a-A-3</v>
      </c>
      <c r="B237" s="139" t="str">
        <f aca="false">Seeds!Z234</f>
        <v>{"id":"M5-G-16a-A-3-BR","stimulus":"&lt;p&gt;Na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C237" s="139" t="str">
        <f aca="false">Seeds!AA234</f>
        <v>{"id":"M5-G-16a-A-3","stimulus":"&lt;p&gt;Na construção de um pátio de colégio, está prevista uma área de {{T1}} m&lt;sup&gt;2&lt;/sup&gt; em forma de retângulo para a construção de uma caixa de areia. No projeto original, os lados dessa caixa de areia mediriam {{Q1}} m e {{Q2}} m, mas depois foi decidido reduzir um desses lados pela metade e manter a mesma área. Qual era o perímetro da caixa de areia inicialmente? E depois da mudança?&lt;/p&gt;","template":"&lt;p&gt;O perímetro inicial era {{response}} cm, enquanto após as alterações será {{response}} cm.&lt;/p&gt;","hint":"&lt;p&gt;Se um lado for reduzido pela metade e a área tiver que ser a mesma, o outro lado terá que ser dobrado.&lt;/p&gt;","feedback":"&lt;p style=\"text-align:center;\"&gt;Perímetro do retângulo original = 2 × {{Q1}} m + 2 × {{Q2}} m = {{A1}} m&lt;/p&gt;&lt;p&gt;Se um lado for reduzido pela metade e a área tiver que ser a mesma, o outro lado terá que ser dobrado. Ou seja, os novos lados medirão {{T3}} m e {{T4}} m e, portanto:&lt;/p&gt;&lt;p style=\"text-align:center;\"&gt;Perímetro após a mudança = 2 × {{T3}} m + 2 × {{T4}} m = {{A2}} m&lt;/p&gt;","seed":{"parameters":[{"name":"Q1","label":null,"min":4,"max":8,"step":2},{"name":"Q2","label":null,"min":3,"max":9,"step":3}],"calculated":[{"name":"A1","label":"{{function}}","function":"2*({{Q2}}+{{Q1}})"},{"name":"A2","label":"{{function}}","function":"2*({{Q2}}*2+{{Q1}}/2)"},{"name":"T1","function":"{{Q1}}*{{Q2}}","temp":true},{"name":"T3","function":"{{Q1}}/2","temp":true},{"name":"T4","function":"{{Q2}}*2","temp":true}],"uniques":true},"algorithm":{"name":"calculateOperation","params":{"method":"equivLiteral","keyboard":"NUMERICAL"}}}</v>
      </c>
      <c r="D237" s="139" t="n">
        <f aca="false">IF(B237=C237,0,1)</f>
        <v>1</v>
      </c>
    </row>
    <row r="238" customFormat="false" ht="15.75" hidden="false" customHeight="true" outlineLevel="0" collapsed="false">
      <c r="A238" s="139" t="str">
        <f aca="false">Seeds!AB235</f>
        <v>M5-G-16a-A-4</v>
      </c>
      <c r="B238" s="139" t="str">
        <f aca="false">Seeds!Z235</f>
        <v>{"id":"M5-G-16a-A-4-BR","stimulus":"&lt;p&gt;Um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C238" s="139" t="str">
        <f aca="false">Seeds!AA235</f>
        <v>{"id":"M5-G-16a-A-4","stimulus":"&lt;p&gt;Um pintor vai iniciar a pintura de uma grande tela com lados {{Q1}} cm e {{Q2}} cm. No entanto, antes de começar, ele muda de ideia e decide fazer o primeiro lado duas vezes mais comprido. Redimensione o segundo lado para que o perímetro permaneça o mesmo que originalmente o pintor tinha em mente. Qual era a área do quadrado inicial? E qual área terá finalmente?&lt;/p&gt;","template":"&lt;p&gt;O quadro originalmente mediria {{response}} cm&lt;sup&gt;2&lt;/sup&gt;, mas após a mudança ele medirá {{response}} cm {{response}} cm&lt;sup&gt;2&lt;/sup&gt;.&lt;/p&gt;","hint":"&lt;p&gt;Se um lado dobrar e o perímetro for o mesmo, o outro lado terá que medir menos.&lt;/p&gt;","feedback":"&lt;p&gt;Se o primeiro lado for duas vezes maior, ou seja, {{T2}} cm, e o perímetro tiver que ser o mesmo, então o outro lado terá que ser {{T3}} cm porque:&lt;/p&gt; &lt;p style=\"text-align:center;\"&gt;{{Q1}} + {{Q1}} + {{Q2}} + {{Q2}} = {{T2}} + {{T2}} + {{T3}} + {{T3}} &lt;/ p&gt;&lt;p&gt;Portanto:&lt;/p&gt;&lt;p style=\"text-align:center;\"&gt;Área original = base × altura = {{Q1}} cm × {{Q2}} cm = {{A1}} cm&lt;sup&gt;2&lt;/sup&gt;&lt;/p&gt;&lt;p style=\"text-align:center;\"&gt;Área modificada = base × altura ={{T2}} cm × {{T3}} cm = {{A2}} cm&lt;sup&gt;2&lt;/sup&gt;&lt;/p&gt;","seed":{"parameters":[{"name":"Q1","label":null,"min":50,"max":100,"step":2},{"name":"Q2","label":null,"min":150,"max":200,"step":1}],"calculated":[{"name":"A1","label":"{{function}}","function":"{{Q1}}*{{Q2}}"},{"name":"A2","label":"{{function}}","function":"2*{{Q1}}*({{Q2}}-{{Q1}})"},{"name":"T2","label":"{{function}}","function":"2*{{Q1}}"},{"name":"T3","label":"{{function}}","function":"{{Q2}} - {{Q1}}"}],"uniques":true},"algorithm":{"name":"calculateOperation","params":{"method":"equivLiteral","keyboard":"NUMERICAL"}}}</v>
      </c>
      <c r="D238" s="139" t="n">
        <f aca="false">IF(B238=C238,0,1)</f>
        <v>1</v>
      </c>
    </row>
    <row r="239" customFormat="false" ht="15.75" hidden="false" customHeight="true" outlineLevel="0" collapsed="false">
      <c r="A239" s="139" t="str">
        <f aca="false">Seeds!AB236</f>
        <v>M5-G-16a-A-5</v>
      </c>
      <c r="B239" s="139" t="str">
        <f aca="false">Seeds!Z236</f>
        <v>{"id":"M5-G-16a-A-5-BR","stimulus":"&lt;p&gt;Para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C239" s="139" t="str">
        <f aca="false">Seeds!AA236</f>
        <v>{"id":"M5-G-16a-A-5","stimulus":"&lt;p&gt;Para fazer uma figura de papel origami, uma pessoa cortou um pedaço de papel retangular com lados de {{Q1}} cm e {{Q2}} cm. No entanto, antes de começar, ela muda de ideia e decide cortar um novo papel em que um dos lados tem o dobro do tamanho do papel original, mas tem o mesmo perímetro. Qual é a área do primeiro pedaço de papel? E qual será a área do segundo?&lt;/p&gt;","template":"&lt;p&gt;A área do primeiro papel é {{response}} cm&lt;sup&gt;2&lt;/sup&gt;, enquanto a área do segundo é {{response}} cm&lt;sup&gt;2&lt;/sup&gt;.&lt;/p&gt;","hint":"&lt;p&gt;Se um lado dobrar e o perímetro for o mesmo, o outro lado terá que medir menos.&lt;/p&gt;","feedback":"&lt;p&gt;Se um lado vai ter o dobro do comprimento, ou seja, {{T2}} cm, e o perímetro tem que ser o mesmo, então o outro lado tem que ser {{T3}} cm porque:&lt;/p&gt;&lt;p style=\"text-align:center;\"&gt;{{Q1}} + {{Q1}} + {{Q2}} + {{Q2}} = {{T2}} + {{T2}} + {{T3}} + {{T3}}&lt;/p &gt;&lt;p&gt;Portanto:&lt;/p&gt;&lt;p style=\"text-align:center;\"&gt;Área original = base × altura = {{Q1}} cm × {{Q2}} cm = {{A1}} cm&lt;sup&gt;2&lt;/sup&gt;&lt;/p&gt;&lt;p style=\"text-align:center;\"&gt;Área modificada = base × altura = {{T2}} cm × {{T3}} cm = {{A2}} cm&lt;sup&gt;2&lt;/sup&gt;&lt;/p&gt;","seed":{"parameters":[{"name":"Q1","label":null,"min":10,"max":20,"step":1},{"name":"Q2","label":null,"min":21,"max":30,"step":1}],"calculated":[{"name":"A1","label":"{{function}}","function":"{{Q1}}*{{Q2}}"},{"name":"A2","label":"{{function}}","function":"2*{{Q1}}*({{Q2}}-{{Q1}})"},{"name":"T2","label":"{{function}}","function":"2*{{Q1}}"},{"name":"T3","label":"{{function}}","function":"{{Q2}} - {{Q1}}"}],"uniques":true},"algorithm":{"name":"calculateOperation","params":{"method":"equivLiteral","keyboard":"NUMERICAL"}}}</v>
      </c>
      <c r="D239" s="139" t="n">
        <f aca="false">IF(B239=C239,0,1)</f>
        <v>1</v>
      </c>
    </row>
    <row r="240" customFormat="false" ht="15.75" hidden="false" customHeight="true" outlineLevel="0" collapsed="false">
      <c r="A240" s="139" t="str">
        <f aca="false">Seeds!AB237</f>
        <v>M5-EyP-1a-I-1</v>
      </c>
      <c r="B240" s="139" t="str">
        <f aca="false">Seeds!Z237</f>
        <v>{"id":"M5-EyP-1a-I-1-BR","stimulus":"&lt;p&gt;Escolha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C240" s="139" t="str">
        <f aca="false">Seeds!AA237</f>
        <v>{"id":"M5-EyP-1a-I-1","stimulus":"&lt;p&gt;Escolha a variáveis ​​estatísticas quantitativas.&lt;/p&gt;","hint":"&lt;p&gt;Variáveis ​​quantitativas representam quantidades, enquanto variáveis ​​qualitativas não.&lt;/p&gt;","feedback":"&lt;p&gt;Enquanto as variáveis ​​quantitativas representam quantidades, as variáveis ​​qualitativas não. Por exemplo, a altura de um animal é uma variável &lt;b&gt;quantitativa&lt;/b&gt; porque só pode ser escrita com um número.&lt;/p&gt;","seed":{"parameters":[{"name":"Q1","list":["A altura de um animal.","A quantidade de alunos de uma sala.","O número de medalhas de um esportista.","A quantidade de biscoitos em um pacote","O peso de um saco de pão.","Os pontos de uma equipe em uma partida de basquetebol."]},{"name":"Q2","list":["A idade de alunos.","O preços dos itens em uma loja","A quantidade de pessoas em uma sala de cinema.","A distância percorrida por um carro em uma hora.","O tempo que uma corrida de natação dura."]},{"name":"Q3","list":["A cor de algumas camisetas.","O sabor de um sorvete.","A cor de alguns carros.","O gênero de algumas músicas.","O sabor do prato de entrada de alguns restaurantes.","O time de futebol escolhido durante um jogo de videogame.","O nome dos convidados em um casamento.","A cor do cabelo.","O tempero que alguns pratos carregam.","Os tipos de barracas em um acampamento."]}],"calculated":[{"name":"A1","label":"{{Q1}}"},{"name":"A2","label":"{{Q2}}"},{"name":"A3","label":"{{Q3}}","incorrect":true}],"uniques":true},"algorithm":{"name":"trueFalse","template":"Multiple choice – multiple response","params":{"countCorrect":2,"countIncorrect":1,"showCheckIcon":true}}}</v>
      </c>
      <c r="D240" s="139" t="n">
        <f aca="false">IF(B240=C240,0,1)</f>
        <v>1</v>
      </c>
    </row>
    <row r="241" customFormat="false" ht="15.75" hidden="false" customHeight="true" outlineLevel="0" collapsed="false">
      <c r="A241" s="139" t="str">
        <f aca="false">Seeds!AB238</f>
        <v>M5-EyP-1a-I-2</v>
      </c>
      <c r="B241" s="139" t="str">
        <f aca="false">Seeds!Z238</f>
        <v>{"id":"M5-EyP-1a-I-2-BR","stimulus":"&lt;p&gt;Escolha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C241" s="139" t="str">
        <f aca="false">Seeds!AA238</f>
        <v>{"id":"M5-EyP-1a-I-2","stimulus":"&lt;p&gt;Escolha variáveis ​​estatísticas qualitativas.&lt;/p&gt;","hint":"&lt;p&gt;Variáveis ​​quantitativas representam quantidades, enquanto variáveis ​​qualitativas não.&lt;/p&gt;","feedback":"&lt;p&gt;Enquanto as variáveis ​​quantitativas representam quantidades, as variáveis ​​qualitativas não. Por exemplo, a cor do cabelo é uma variável &lt;b&gt;qualitativa&lt;/b&gt; porque pode ser descrita como &lt;i&gt;loira&lt;/i&gt; ou &lt;i&gt;marrom&lt;/i&gt;, mas não pode ser &lt;i&gt;três&lt;/i&gt; ou &lt;i&gt;dez.&lt;/i&gt;&lt;/p&gt;","seed":{"parameters":[{"name":"Q1","list":["A cor de algumas camisetas.","O sabor de um sorvete.","A cor de alguns carros.","O gênero de algumas músicas.","O sabor do prato principal de alguns restaurantes."]},{"name":"Q2","list":["O time de futebol escolhido durante um jogo de videogame.","O nome dos convidados em um casamento.","A cor do cabelo.","O tempero que alguns pratos carregam.","Os tipos de barracas em um acampamento."]},{"name":"Q3","list":["A altura de um animal.","O número de alunos em uma sala de aula.","O número de medalhas de um atleta.","O número de biscoitos em um pacote.","O peso de um saco de pão.","Os pontos de um time em um jogo de basquete.","A idade de alguns alunos.","O preço dos itens em uma loja.","O número de pessoas em um cinema.","A distância percorrida por um carro em uma hora.","O tempo que uma corrida de natação dura."]}],"calculated":[{"name":"A1","label":"{{Q1}}"},{"name":"A2","label":"{{Q2}}"},{"name":"A3","label":"{{Q3}}","incorrect":true}],"uniques":true},"algorithm":{"name":"trueFalse","template":"Multiple choice – multiple response","params":{"countCorrect":2,"countIncorrect":1,"showCheckIcon":true}}}</v>
      </c>
      <c r="D241" s="139" t="n">
        <f aca="false">IF(B241=C241,0,1)</f>
        <v>1</v>
      </c>
    </row>
    <row r="242" customFormat="false" ht="15.75" hidden="false" customHeight="true" outlineLevel="0" collapsed="false">
      <c r="A242" s="139" t="str">
        <f aca="false">Seeds!AB239</f>
        <v>M5-EyP-1a-E-1</v>
      </c>
      <c r="B242" s="139" t="str">
        <f aca="false">Seeds!Z239</f>
        <v>{"id":"M5-EyP-1a-E-1-BR","stimulus":"&lt;p&gt;Que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C242" s="139" t="str">
        <f aca="false">Seeds!AA239</f>
        <v>{"id":"M5-EyP-1a-E-1","stimulus":"&lt;p&gt;Que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é representada por uma quantidade, então é uma &lt;b&gt;variável quantitativa.&lt;/b&gt;&lt;/p&gt;","seed":{"parameters":[{"name":"Q1","label":null,"list":["A altura de diferentes animais","O número de alunos em salas de aula diferentes","O número de medalhas que os atletas ganham nos Jogos Olímpicos","A quantidade de biscoitos em um pacote","O peso de diferentes sacos de pão","Os pontos marcados em um jogo de basquete","As idades dos alunos de um curso","Os preços dos itens em uma loja","O número de pessoas em uma sala de cinema em diferentes sessões","A distância percorrida por um carro em uma hora","O tempo que um nadador leva para fazer os 100m borboleta"]}],"calculated":[{"name":"A1","label":"quantitativa","function":""}],"uniques":true},"algorithm":{"name":"calculateOperation","template":"Cloze with text"}}</v>
      </c>
      <c r="D242" s="139" t="n">
        <f aca="false">IF(B242=C242,0,1)</f>
        <v>1</v>
      </c>
    </row>
    <row r="243" customFormat="false" ht="15.75" hidden="false" customHeight="true" outlineLevel="0" collapsed="false">
      <c r="A243" s="139" t="str">
        <f aca="false">Seeds!AB240</f>
        <v>M5-EyP-1a-E-2</v>
      </c>
      <c r="B243" s="139" t="str">
        <f aca="false">Seeds!Z240</f>
        <v>{"id":"M5-EyP-1a-E-2-BR","stimulus":"&lt;p&gt;Que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C243" s="139" t="str">
        <f aca="false">Seeds!AA240</f>
        <v>{"id":"M5-EyP-1a-E-2","stimulus":"&lt;p&gt;Que tipo de variável estatística é &lt;i&gt;{{Q1}}?&lt;/i&gt;&lt;/p&gt;","template":"&lt;p&gt;É uma variável {{response}}.&lt;/p&gt;","hint":"&lt;p&gt;Variáveis ​​quantitativas representam quantidades, enquanto variáveis ​​qualitativas não.&lt;/p&gt;","feedback":"&lt;p&gt;Variáveis ​​quantitativas representam quantidades, enquanto variáveis ​​qualitativas não. &lt;i&gt;{{Q1}}&lt;/i&gt; não representa uma quantidade, portanto, é uma &lt;b&gt;variável qualitativa.&lt;/b &gt;&lt;/p&gt;","seed":{"parameters":[{"name":"Q1","label":null,"list":["A cor das luvas usadas por um jogador de beisebol","Os sabores do sorvete em uma sorveteria","As cores dos carros em uma concessionária","Os gêneros de músicas ouvidos durante um ano","As sobremesas escolhidas em um restaurante","Os times de futebol em um videogame","Os nomes dos convidados em um casamento","A cor do cabelo dos clientes em uma barbearia","Os acompanhamentos escolhidos para o almoço","Os tipos de barracas em um circo"]}],"calculated":[{"name":"A1","label":"qualitativa","function":""}],"uniques":true},"algorithm":{"name":"calculateOperation","template":"Cloze with text"}}</v>
      </c>
      <c r="D243" s="139" t="n">
        <f aca="false">IF(B243=C243,0,1)</f>
        <v>1</v>
      </c>
    </row>
    <row r="244" customFormat="false" ht="15.75" hidden="false" customHeight="true" outlineLevel="0" collapsed="false">
      <c r="A244" s="139" t="str">
        <f aca="false">Seeds!AB241</f>
        <v>M5-EyP-2a-I-1</v>
      </c>
      <c r="B244" s="139" t="str">
        <f aca="false">Seeds!Z241</f>
        <v>{"id":"M5-EyP-2a-I-1-BR","stimulus":"&lt;p&gt;A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C244" s="139" t="str">
        <f aca="false">Seeds!AA241</f>
        <v>{"id":"M5-EyP-2a-I-1","stimulus":"&lt;p&gt;A tabela de frequência a seguir foi criada a partir do número de primos que os alunos de uma sala de aula têm. Selecione a frase correta.&lt;/p&gt;&lt;table style=\"width: 100%;\"&gt;&lt;tbody&gt;&lt;tr&gt;&lt;td style=\"width: 50%; text-align: center; background-color: #BEE072;color: black;\"&gt;&lt;b&gt;Número de primos&lt;/b&gt;&lt;/td&gt;&lt;td style=\"width: 50%; text-align: center; background-color: #BEE072;color: black;\"&gt;&lt;b&gt;Frequência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center;\"&gt;{{Q6}}&lt;/td&gt;&lt;/tr&gt;&lt;/tbody&gt;&lt;/table&gt;","hint":"&lt;p&gt;A frequência absoluta é o número de vezes que um valor é repetido.&lt;/p&gt;","feedback":"&lt;p&gt;A frequência absoluta é o número de vezes que um valor é repetido. Nesse caso, como {{Q1}} tem uma frequência absoluta de {{Q2}} significa que {{Q2}} alunos têm {{Q1}} primos.&lt;/p&gt;","seed":{"parameters":[{"name":"Q1","label":null,"min":2,"max":10,"step":1},{"name":"Q2","label":null,"min":2,"max":10,"step":1},{"name":"Q3","label":null,"min":2,"max":10,"step":1},{"name":"Q4","label":null,"min":2,"max":10,"step":1},{"name":"Q5","label":null,"min":2,"max":10,"step":1},{"name":"Q6","label":null,"min":2,"max":10,"step":1}],"calculated":[{"name":"A1","label":"Há {{Q2}} alunos que têm {{Q1}} primos."},{"name":"A2","label":"Há {{Q4}} alunos que têm {{Q3}} primos."},{"name":"A3","label":"Há {{Q6}} alunos que têm {{Q5}} primos."},{"name":"A4","label":"Há {{Q1}} alunos que têm {{Q2}} primos.","incorrect":true,"feedback":"&lt;p&gt;Na verdade, {{Q2}} alunos têm {{Q1}} primos.&lt;/p&gt;"},{"name":"A5","label":"Há {{Q3}} alunos que têm {{Q4}} primos.","incorrect":true,"feedback":"&lt;p&gt;Na verdade, {{Q4}} alunos têm {{Q3}} primos.&lt;/p&gt;"},{"name":"A6","label":"Há {{Q5}} alunos que têm {{Q6}} primos.","incorrect":true,"feedback":"&lt;p&gt;Na verdade, {{Q6}} alunos têm {{Q5}} primos.&lt;/p&gt;"},{"name":"A7","label":"Há {{Q2}} alunos que têm {{Q3}} primos.","incorrect":true,"feedback":"&lt;p&gt;Na verdade, {{Q2}} alunos têm {{Q1}} primos.&lt;/p&gt;"},{"name":"A8","label":"Há {{Q4}} alunos que têm {{Q5}} primos.","incorrect":true,"feedback":"&lt;p&gt;Na verdade, {{Q4}} alunos têm {{Q3}} primos.&lt;/p&gt;"},{"name":"A9","label":"Há {{Q6}} alunos que têm {{Q1}} primos.","incorrect":true,"feedback":"&lt;p&gt;Na verdade, {{Q6}} alunos têm {{Q5}} primos.&lt;/p&gt;"}],"uniques":true},"algorithm":{"name":"trueFalse","template":"Multiple choice – standard","params":{"countCorrect":1,"countIncorrect":2,"showCheckIcon":true}}}</v>
      </c>
      <c r="D244" s="139" t="n">
        <f aca="false">IF(B244=C244,0,1)</f>
        <v>1</v>
      </c>
    </row>
    <row r="245" customFormat="false" ht="15.75" hidden="false" customHeight="true" outlineLevel="0" collapsed="false">
      <c r="A245" s="139" t="str">
        <f aca="false">Seeds!AB242</f>
        <v>M5-EyP-2a-E-1</v>
      </c>
      <c r="B245" s="139" t="str">
        <f aca="false">Seeds!Z242</f>
        <v>{"id":"M5-EyP-2a-E-1-BR","stimulus":"&lt;p&gt;Em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C245" s="139" t="str">
        <f aca="false">Seeds!AA242</f>
        <v>{"id":"M5-EyP-2a-E-1","stimulus":"&lt;p&gt;Em um restaurante, uma tabela de frequência absoluta como a seguinte foi criada a partir do número de pessoas sentadas em cada mesa. Complete as frases seguintes.&lt;/p&gt;&lt;table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center;\"&gt;{{Q8}}&lt;/td&gt;&lt;/tr&gt;&lt;/tbody&gt;&lt;/table&gt;","template":"&lt;p&gt;Em {{Q6}} mesas {{response}} clientes estão sentados.&lt;/p&gt;&lt;p&gt;Há {{response}} mesas onde {{Q3}}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5}}","function":"{{Q5}}"},{"name":"A2","label":"{{Q4}}","function":"{{Q4}}"}],"uniques":true},"algorithm":{"name":"calculateOperation","params":{"method":"equivLiteral","keyboard":"NUMERICAL"}}}</v>
      </c>
      <c r="D245" s="139" t="n">
        <f aca="false">IF(B245=C245,0,1)</f>
        <v>1</v>
      </c>
    </row>
    <row r="246" customFormat="false" ht="15.75" hidden="false" customHeight="true" outlineLevel="0" collapsed="false">
      <c r="A246" s="139" t="str">
        <f aca="false">Seeds!AB243</f>
        <v>M5-EyP-2a-E-2</v>
      </c>
      <c r="B246" s="139" t="str">
        <f aca="false">Seeds!Z243</f>
        <v>{"id":"M5-EyP-2a-E-2-BR","stimulus":"&lt;p&gt;Em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C246" s="139" t="str">
        <f aca="false">Seeds!AA243</f>
        <v>{"id":"M5-EyP-2a-E-2","stimulus":"&lt;p&gt;Em um restaurante, uma tabela de frequência absoluta como a seguinte foi criada a partir do número de pessoas sentadas em cada mesa. Complete as seguintes frases.&lt;/p&gt;&lt;table style=\"width: 100%;\"&gt;&lt;tbody&gt;&lt;tr&gt;&lt;td style=\"width: 50%; text-align: center; background-color: #FEA487;color: rgb(255,255,255);\"&gt;&lt;b&gt;Jantares por mesa&lt;/b&gt;&lt;/td&gt;&lt;td style=\"width: 50%; text-align: center; background-color: #FEA487;color: rgb(255,255,255);\"&gt;&lt;b&gt;Frequência absoluta&lt;/b&gt;&lt;/td&gt;&lt;/tr&gt;&lt;tr&gt;&lt;td style=\"width: 50%; text-align: center;\"&gt;{{Q1}}&lt;/td&gt;&lt;td style=\"width: 50%; text-align: center;\"&gt;{{Q2}}&lt;/td&gt;&lt;/tr&gt;&lt;tr&gt;&lt;td style=\"width: 50%; text-align: center;\"&gt;{{Q3}}&lt;/td&gt;&lt;td style=\"width: 50%; text-align: center;\"&gt;{{Q4}}&lt;/td&gt;&lt;/tr&gt;&lt;tr&gt;&lt;td style=\"width: 50%; text-align: center;\"&gt;{{Q5}}&lt;/td&gt;&lt;td style=\"width: 50%; text-align: center;\"&gt;{{Q6}}&lt;/td&gt;&lt;/tr&gt;&lt;tr&gt;&lt;td style=\"width: 50%; text-align: center;\"&gt;{{Q7}}&lt;/td&gt;&lt;td style=\"width: 50%; text-align: center;\"&gt;{{Q8}}&lt;/td&gt;&lt;/tr&gt;&lt;/tbody&gt;&lt;/table&gt;","template":"&lt;p&gt;Existem {{Q2}} mesas onde {{response}} clientes estão sentados.&lt;/p&gt;&lt;p&gt;Existem {{response}} mesas onde {{Q7}} clientes estão sentados.&lt;/p&gt;","hint":"&lt;p&gt;A frequência absoluta é o número de vezes que um valor é repetido.&lt;/p&gt;","feedback":"&lt;p&gt;A frequência absoluta é o número de vezes que um valor é repetido. Por exemplo, se {{Q5}} tiver uma frequência absoluta de {{Q6}} significa que existem {{Q6}} mesas onde {{Q5}} clientes se sentaram.&lt;/p&gt;","seed":{"parameters":[{"name":"Q1","label":null,"min":2,"max":10,"step":1},{"name":"Q2","label":null,"min":2,"max":10,"step":1},{"name":"Q3","label":null,"min":2,"max":10,"step":1},{"name":"Q4","label":null,"min":2,"max":10,"step":1},{"name":"Q5","label":null,"min":2,"max":10,"step":1},{"name":"Q6","label":null,"min":2,"max":10,"step":1},{"name":"Q7","label":null,"min":2,"max":10,"step":1},{"name":"Q8","label":null,"min":2,"max":10,"step":1}],"calculated":[{"name":"A1","label":"{{Q1}}","function":"{{Q1}}"},{"name":"A2","label":"{{Q8}}","function":"{{Q8}}"}],"uniques":true},"algorithm":{"name":"calculateOperation","params":{"method":"equivLiteral","keyboard":"NUMERICAL"}}}</v>
      </c>
      <c r="D246" s="139" t="n">
        <f aca="false">IF(B246=C246,0,1)</f>
        <v>1</v>
      </c>
    </row>
    <row r="247" customFormat="false" ht="15.75" hidden="false" customHeight="true" outlineLevel="0" collapsed="false">
      <c r="A247" s="139" t="str">
        <f aca="false">Seeds!AB244</f>
        <v>M5-EyP-2a-A-1</v>
      </c>
      <c r="B247" s="139" t="str">
        <f aca="false">Seeds!Z244</f>
        <v>{"id":"M5-EyP-2a-A-1-BR","stimulus":"&lt;p&gt;Samantha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C247" s="139" t="str">
        <f aca="false">Seeds!AA244</f>
        <v>{"id":"M5-EyP-2a-A-1","stimulus":"&lt;p&gt;Samantha perguntou a várias pessoas há quanto tempo elas estão esperando na estação de metrô. Com as respostas, ela criou a seguinte tabela de frequência. Quantas pessoas ela entrevistou?&lt;/p&gt;&lt;table style=\"width: 100%;\"&gt;&lt;tbody&gt;&lt;tr&gt;&lt;td style=\"width: 50%; vertical-align: middle; text-align: center; background-color: #9FC1FD;\"&gt;&lt;span style=\"color: rgb(255, 255, 255);\"&gt;Tempo de espera&lt;/span&gt;&lt;/td&gt;&lt;td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center;\"&gt;{{Q8}}&lt;/td&gt;&lt;/tr&gt;&lt;/tbody&gt;&lt;/table&gt;","template":"&lt;p&gt;Ela entrevistou {{response}} pessoas.&lt;/p&gt;","hint":"&lt;p&gt;A frequência absoluta é o número de vezes que um valor é repetido.&lt;/p&gt;","feedback":"&lt;p&gt;Para obter o número total de pessoas que foram entrevistadas, adicione as frequências absolutas.&lt;/p&gt;&lt;p style=\"text-align:center;\"&gt;{{Q5}} + {{Q6}} + {{Q7}} + {{Q8}} = {{A1}}&lt;/p&gt;","seed":{"parameters":[{"name":"Q1","label":null,"min":1,"max":2,"step":1},{"name":"Q2","label":null,"min":3,"max":4,"step":1},{"name":"Q3","label":null,"min":5,"max":6,"step":1},{"name":"Q4","label":null,"min":7,"max":8,"step":1},{"name":"Q5","label":null,"min":1,"max":15,"step":1},{"name":"Q6","label":null,"min":1,"max":15,"step":1},{"name":"Q7","label":null,"min":1,"max":15,"step":1},{"name":"Q8","label":null,"min":1,"max":15,"step":1}],"calculated":[{"name":"A1","function":"{{Q5}}+{{Q6}}+{{Q7}}+{{Q8}}"}],"uniques":true},"algorithm":{"name":"calculateOperation","params":{"method":"equivLiteral","keyboard":"NUMERICAL"}}}</v>
      </c>
      <c r="D247" s="139" t="n">
        <f aca="false">IF(B247=C247,0,1)</f>
        <v>1</v>
      </c>
    </row>
    <row r="248" customFormat="false" ht="15.75" hidden="false" customHeight="true" outlineLevel="0" collapsed="false">
      <c r="A248" s="139" t="str">
        <f aca="false">Seeds!AB245</f>
        <v>M5-EyP-2a-A-2</v>
      </c>
      <c r="B248" s="139" t="str">
        <f aca="false">Seeds!Z245</f>
        <v>{
    "id": "M5-EyP-2a-A-2-BR",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C248" s="139" t="str">
        <f aca="false">Seeds!AA245</f>
        <v>{
    "id": "M5-EyP-2a-A-2",
    "stimulus": "&lt;p&gt;Tadeu anotou em uma tabela de frequência o número de vezes que viu os seguintes pássaros em um parque. Escreva quantas vezes ele conseguiu ver os dois pássaros a seguir.&lt;/p&gt;&lt;table style=\"width: 100%;\"&gt;&lt;tbody&gt;&lt;tr&gt;&lt;td style=\"width: 50%; vertical-align: middle; text-align: center; background-color: #9FC1FD;\"&gt;&lt;span style=\"color: rgb(255, 255, 255);\"&gt;Pássaros&lt;/span&gt;&lt;/td&gt;&lt;td style=\"width: 50%; vertical-align: middle; text-align: center; background-color: #9FC1FD;\"&gt;&lt;span style=\"color: rgb(255, 255, 255);\"&gt;Frequência absoluta &lt;/span&gt;&lt;/td&gt;&lt;/tr&gt;&lt;tr&gt;&lt;td style=\"width: 50%; vertical-align: middle; text-align: center;\"&gt;{{T1}}&lt;/td&gt;&lt;td style=\"width: 50%; vertical-align: middle; text-align: center;\"&gt;{{Q1}}&lt;/td&gt;&lt;/tr&gt;&lt;tr&gt;&lt;td style=\"width: 50%; vertical-align: middle; text-align: center;\"&gt;{{T2}}&lt;/td&gt;&lt;td style=\"width: 50%; vertical-align: middle; text-align: center;\"&gt;{{Q2}}&lt;/td&gt;&lt;/tr&gt;&lt;tr&gt;&lt;td style=\"width: 50%; vertical-align: middle; text-align: center;\"&gt;{{T3}}&lt;/td&gt;&lt;td style=\"width: 50%; vertical-align: middle; text-align: center;\"&gt;{{Q3}}&lt;/td&gt;&lt;/tr&gt;&lt;tr&gt;&lt;td style=\"width: 50%; vertical-align: middle; text-align: center;\"&gt;{{T4}}&lt;/td&gt;&lt;td style=\"width: 50%; vertical-align: middle; text-align: center;\"&gt;{{Q4}}&lt;/td&gt;&lt;/tr&gt;&lt;/tbody&gt;&lt;/table&gt;",
    "template": "&lt;p&gt;Ele viu {{response}} {{Q5}}.&lt;/p&gt;&lt;p&gt;Ele viu {{response}} {{Q8}}.&lt;/p&gt;",
    "hint": "&lt;p&gt;A frequência absoluta é o número de vezes que um valor é repetido.&lt;/p&gt;",
    "feedback": "&lt;p&gt;A frequência absoluta é o número de vezes que um valor é repetido. Por exemplo, se deseja-se saber quantas vezes ele viu {{Q7}}, a resposta seria {{Q3}} .&lt;/p&gt;",
    "seed": {
        "parameters": [
            {
                "name": "Q1",
                "label": null,
                "min": 1,
                "max": 15,
                "step": 1
            },
            {
                "name": "Q2",
                "label": null,
                "min": 1,
                "max": 15,
                "step": 1
            },
            {
                "name": "Q3",
                "label": null,
                "min": 1,
                "max": 15,
                "step": 1
            },
            {
                "name": "Q4",
                "label": null,
                "min": 1,
                "max": 15,
                "step": 1
            },
            {
                "name": "Q5",
                "list": [
                    "beija-flores",
                    "rouxinóis",
                    "bem-te-vis",
                    "pardais",
                    "sabiás"
                ]
            },
            {
                "name": "Q6",
                "list": [
                    "beija-flores",
                    "rouxinóis",
                    "bem-te-vis",
                    "pardais",
                    "sabiás"
                ]
            },
            {
                "name": "Q7",
                "list": [
                    "beija-flores",
                    "rouxinóis",
                    "bem-te-vis",
                    "pardais",
                    "sabiás"
                ]
            },
            {
                "name": "Q8",
                "list": [
                    "beija-flores",
                    "rouxinóis",
                    "bem-te-vis",
                    "pardais",
                    "sabiás"
                ]
            }
        ],
        "calculated": [
            {
                "name": "T1",
                "function": "'{{Q5}}'.toUpperCase()[0] + '{{Q5}}'.slice(1,)",
                "temp": true
            },
            {
                "name": "T2",
                "function": "'{{Q6}}'.toUpperCase()[0] + '{{Q6}}'.slice(1,)",
                "temp": true
            },
            {
                "name": "T3",
                "function": "'{{Q7}}'.toUpperCase()[0] + '{{Q7}}'.slice(1,)",
                "temp": true
            },
            {
                "name": "T4",
                "function": "'{{Q8}}'.toUpperCase()[0] + '{{Q8}}'.slice(1,)",
                "temp": true
            },
            {
                "name": "A1",
                "function": "{{Q1}}"
            },
            {
                "name": "A2",
                "function": "{{Q4}}"
            }
        ],
        "uniques": true
    },
    "algorithm": {
        "name": "calculateOperation",
        "params": {
            "method": "equivLiteral",
            "keyboard": "NUMERICAL"
        }
    }
}</v>
      </c>
      <c r="D248" s="139" t="n">
        <f aca="false">IF(B248=C248,0,1)</f>
        <v>1</v>
      </c>
    </row>
    <row r="249" customFormat="false" ht="15.75" hidden="false" customHeight="true" outlineLevel="0" collapsed="false">
      <c r="A249" s="139" t="str">
        <f aca="false">Seeds!AB246</f>
        <v>M5-EyP-2a-A-3</v>
      </c>
      <c r="B249" s="139" t="str">
        <f aca="false">Seeds!Z246</f>
        <v>{"id":"M5-EyP-2a-A-3-BR","stimulus":"&lt;p&gt;Um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C249" s="139" t="str">
        <f aca="false">Seeds!AA246</f>
        <v>{"id":"M5-EyP-2a-A-3","stimulus":"&lt;p&gt;Um concurso de arte vai ser realizado em uma escola. Os organizadores anotaram as idades dos participantes nesta tabela de frequência. Quantos alunos se inscreveram?&lt;/p&gt;&lt;table style=\"width: 100%;\"&gt;&lt;tbody&gt;&lt;tr&gt;&lt;td style=\"width: 50%; vertical-align: middle; text-align: center; background-color: #9FC1FD;\"&gt;&lt;span style=\"color: rgb(255, 255, 255);\"&gt;Idades&lt;/span&gt;&lt;/td&gt;&lt;td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center;\"&gt;{{Q5}}&lt;/td&gt;&lt;/tr&gt;&lt;tr&gt;&lt;td style=\"width: 50%; vertical-align: middle; text-align: center;\"&gt;{{Q2}}&lt;/td&gt;&lt;td style=\"width: 50%; vertical-align: middle; text-align: center;\"&gt;{{Q6}}&lt;/td&gt;&lt;/tr&gt;&lt;tr&gt;&lt;td style=\"width: 50%; vertical-align: middle; text-align: center;\"&gt;{{Q3}}&lt;/td&gt;&lt;td style=\"width: 50%; vertical-align: middle; text-align: center;\"&gt;{{Q7}}&lt;/td&gt;&lt;/tr&gt;&lt;tr&gt;&lt;td style=\"width: 50%; vertical-align: middle; text-align: center;\"&gt;{{Q4}}&lt;/td&gt;&lt;td style=\"width: 50%; vertical-align: middle; text-align: center;\"&gt;{{Q8}}&lt;/td&gt;&lt;/tr&gt;&lt;/tbody&gt;&lt;/table&gt;","template":"&lt;p&gt;{{response}} alunos se inscreveram.&lt;/p&gt;","hint":"&lt;p&gt;A frequência absoluta é o número de vezes que um valor é repetido.&lt;/p&gt;","feedback":"&lt;p&gt;Para calcular o número total de pessoas cadastradas, devemos somar as frequências absolutas de todas as idades.&lt;/p&gt;&lt;p style=\"text-align:center;\"&gt;{{Q5}} + {{Q6}} + {{Q7}} + {{Q8}} = {{A1}}&lt;/p&gt;","seed":{"parameters":[{"name":"Q1","label":null,"min":6,"max":7,"step":1},{"name":"Q2","label":null,"min":8,"max":9,"step":1},{"name":"Q3","label":null,"min":10,"max":11,"step":1},{"name":"Q4","label":null,"min":12,"max":13,"step":1},{"name":"Q5","label":null,"min":1,"max":15,"step":1},{"name":"Q6","label":null,"min":1,"max":15,"step":1},{"name":"Q7","label":null,"min":1,"max":15,"step":1},{"name":"Q8","label":null,"min":1,"max":15,"step":1}],"calculated":[{"name":"A1","function":"{{Q5}}+{{Q6}}+{{Q7}}+{{Q8}}"}],"uniques":true},"algorithm":{"name":"calculateOperation","params":{"method":"equivLiteral","keyboard":"NUMERICAL"}}}</v>
      </c>
      <c r="D249" s="139" t="n">
        <f aca="false">IF(B249=C249,0,1)</f>
        <v>1</v>
      </c>
    </row>
    <row r="250" customFormat="false" ht="15.75" hidden="false" customHeight="true" outlineLevel="0" collapsed="false">
      <c r="A250" s="139" t="str">
        <f aca="false">Seeds!AB247</f>
        <v>M5-EyP-2a-A-4</v>
      </c>
      <c r="B250" s="139" t="str">
        <f aca="false">Seeds!Z247</f>
        <v>{"id":"M5-EyP-2a-A-4-BR","stimulus":"&lt;p&gt;Depois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C250" s="139" t="str">
        <f aca="false">Seeds!AA247</f>
        <v>{"id":"M5-EyP-2a-A-4","stimulus":"&lt;p&gt;Depois de jogar um dado várias vezes, Luiza anotou nesta tabela de frequências as vezes que obteve cada número. Qual número saiu {{Q3}} vezes?&lt;/p&gt;&lt;table style=\"width: 100%;\"&gt;&lt;tbody&gt;&lt;tr&gt;&lt;td style=\"width: 50%; vertical-align: middle; text-align: center; background-color: #9FC1FD;\"&gt;&lt;span style=\"color: rgb(255, 255, 255);\"&gt;Número&lt;/span&gt;&lt;/td&gt;&lt;td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center;\"&gt;3&lt;/td&gt;&lt;td style=\"width: 50%; vertical-align: middle; text-align: center;\"&gt;{{Q3}}&lt;/td&gt;&lt;/tr&gt;&lt;tr&gt;&lt;td style=\"width: 50%; vertical-align: middle; text-align: center;\"&gt;4&lt;/td&gt;&lt;td style=\"width: 50%; vertical-align: middle; text-align: center;\"&gt;{{Q4}}&lt;/td&gt;&lt;/tr&gt;&lt;tr&gt;&lt;td style=\"width: 50%; vertical-align: middle; text-align: center;\"&gt;5&lt;/td&gt;&lt;td style=\"width: 50%; vertical-align: middle; text-align: center;\"&gt;{{Q5}}&lt;/td&gt;&lt;/tr&gt;&lt;tr&gt;&lt;td style=\"width: 50%; vertical-align: middle; text-align: center;\"&gt;6&lt;/td&gt;&lt;td style=\"width: 50%; vertical-align: middle; text-align: center;\"&gt;{{Q6}}&lt;/td&gt;&lt;/tr&gt;&lt;/tbody&gt;&lt;/table&gt;","template":"&lt;p&gt;O número {{response}}.&lt;/p&gt;","hint":"&lt;p&gt;A frequência absoluta é o número de vezes que um valor é repetido.&lt;/p&gt;","feedback":"&lt;p&gt;A frequência absoluta é o número de vezes que um valor é repetido. Nesse caso, se deseja-se saber quantas vezes o 6 saiu quando o dado foi lançado, a resposta seria {{Q6}}.&lt;/p&gt;","seed":{"parameters":[{"name":"Q1","label":null,"min":1,"max":15,"step":1},{"name":"Q2","label":null,"min":1,"max":15,"step":1},{"name":"Q3","label":null,"min":1,"max":15,"step":1},{"name":"Q4","label":null,"min":1,"max":15,"step":1},{"name":"Q5","label":null,"min":1,"max":15,"step":1},{"name":"Q6","label":null,"min":1,"max":15,"step":1}],"calculated":[{"name":"A1","function":"3"}],"uniques":true},"algorithm":{"name":"calculateOperation","params":{"method":"equivLiteral","keyboard":"NUMERICAL"}}}</v>
      </c>
      <c r="D250" s="139" t="n">
        <f aca="false">IF(B250=C250,0,1)</f>
        <v>1</v>
      </c>
    </row>
    <row r="251" customFormat="false" ht="15.75" hidden="false" customHeight="true" outlineLevel="0" collapsed="false">
      <c r="A251" s="139" t="str">
        <f aca="false">Seeds!AB248</f>
        <v>M5-EyP-2a-A-5</v>
      </c>
      <c r="B251" s="139" t="str">
        <f aca="false">Seeds!Z248</f>
        <v>{
    "id": "M5-EyP-2a-A-5-BR",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C251" s="139" t="str">
        <f aca="false">Seeds!AA248</f>
        <v>{
    "id": "M5-EyP-2a-A-5",
    "stimulus": "&lt;p&gt;Thiago anotou nesta tabela de frequência os gêneros das primeiras {{T1}} músicas de sua lista de reprodução aleatória. Escreva quantas músicas ele já ouviu dos seguintes gêneros.&lt;/p&gt;&lt;table style=\"width: 100%;\"&gt;&lt;tbody&gt;&lt;tr&gt;&lt;td style=\"width: 50%; vertical-align: middle; text-align: center; background-color: #9FC1FD;\"&gt;&lt;span style=\"color: rgb(255, 255, 255);\"&gt;Gênero&lt;/span&gt;&lt;/td&gt;&lt;td style=\"width: 50%; vertical-align: middle; text-align: center; background-color: #9FC1FD;\"&gt;&lt;span style=\"color: rgb(255, 255, 255);\"&gt;Frequência absoluta &lt;/span&gt;&lt;/td&gt;&lt;/tr&gt;&lt;tr&gt;&lt;td style=\"width: 50%; vertical-align: middle; text-align: center;\"&gt;{{T2}}&lt;/td&gt;&lt;td style=\"width: 50%; vertical-align: middle; text-align: center;\"&gt;{{Q1}}&lt;/td&gt;&lt;/tr&gt;&lt;tr&gt;&lt;td style=\"width: 50%; vertical-align: middle; text-align: center;\"&gt;{{T3}}&lt;/td&gt;&lt;td style=\"width: 50%; vertical-align: middle; text-align: center;\"&gt;{{Q2}}&lt;/td&gt;&lt;/tr&gt;&lt;tr&gt;&lt;td style=\"width: 50%; vertical-align: middle; text-align: center;\"&gt;{{T4}}&lt;/td&gt;&lt;td style=\"width: 50%; vertical-align: middle; text-align: center;\"&gt;{{Q3}}&lt;/td&gt;&lt;/tr&gt;&lt;tr&gt;&lt;td style=\"width: 50%; vertical-align: middle; text-align: center;\"&gt;{{T5}}&lt;/td&gt;&lt;td style=\"width: 50%; vertical-align: middle; text-align: center;\"&gt;{{Q4}}&lt;/td&gt;&lt;/tr&gt;&lt;/tbody&gt;&lt;/table&gt;",
    "template": "&lt;p&gt;Ele ouviu {{response}} músicas de {{Q6}}.&lt;/p&gt;&lt;p&gt;Ele ouviu {{response}} músicas de {{Q8}}.&lt;/p&gt;",
    "hint": "&lt;p&gt;A frequência absoluta é o número de vezes que um valor é repetido.&lt;/p&gt;",
    "feedback": "&lt;p&gt;A frequência absoluta é o número de vezes que um valor é repetido. Por exemplo, se deseja-se saber quantas músicas {{Q7}} Thiago já ouviu, a resposta seria {{Q3}}.&lt;/p&gt;",
    "seed": {
        "parameters": [
            {
                "name": "Q1",
                "label": null,
                "min": 1,
                "max": 15,
                "step": 1
            },
            {
                "name": "Q2",
                "label": null,
                "min": 1,
                "max": 15,
                "step": 1
            },
            {
                "name": "Q3",
                "label": null,
                "min": 1,
                "max": 15,
                "step": 1
            },
            {
                "name": "Q4",
                "label": null,
                "min": 1,
                "max": 15,
                "step": 1
            },
            {
                "name": "Q5",
                "list": [
                    "rock",
                    "pop",
                    "eletrônica",
                    "jazz",
                    "clássica"
                ]
            },
            {
                "name": "Q6",
                "list": [
                    "rock",
                    "pop",
                    "eletrônica",
                    "jazz",
                    "clássica"
                ]
            },
            {
                "name": "Q7",
                "list": [
                    "rock",
                    "pop",
                    "eletrônica",
                    "jazz",
                    "clássica"
                ]
            },
            {
                "name": "Q8",
                "list": [
                    "rock",
                    "pop",
                    "eletrônica",
                    "jazz",
                    "clássica"
                ]
            }
        ],
        "calculated": [
            {
                "name": "T2",
                "function": "if('{{Q5}}'.includes('&lt;i&gt;')) {'&lt;i&gt;' + '{{Q5}}'.toUpperCase()[3] + '{{Q5}}'.slice(4,-4) + '&lt;/i&gt;'}else{'{{Q5}}'.toUpperCase()[0] + '{{Q5}}'.slice(1,)}",
                "temp": true
            },
            {
                "name": "T3",
                "function": "if('{{Q6}}'.includes('&lt;i&gt;')) {'&lt;i&gt;' + '{{Q6}}'.toUpperCase()[3] + '{{Q6}}'.slice(4,-4) + '&lt;/i&gt;'}else{'{{Q6}}'.toUpperCase()[0] + '{{Q6}}'.slice(1,)}",
                "temp": true
            },
            {
                "name": "T4",
                "function": "if('{{Q7}}'.includes('&lt;i&gt;')) {'&lt;i&gt;' + '{{Q7}}'.toUpperCase()[3] + '{{Q7}}'.slice(4,-4) + '&lt;/i&gt;'}else{'{{Q7}}'.toUpperCase()[0] + '{{Q7}}'.slice(1,)}",
                "temp": true
            },
            {
                "name": "T5",
                "function": "if('{{Q8}}'.includes('&lt;i&gt;')) {'&lt;i&gt;' + '{{Q8}}'.toUpperCase()[3] + '{{Q8}}'.slice(4,-4) + '&lt;/i&gt;'}else{'{{Q8}}'.toUpperCase()[0] + '{{Q8}}'.slice(1,)}",
                "temp": true
            },
            {
                "name": "T1",
                "function": "{{Q1}}+{{Q2}}+{{Q3}}+{{Q4}}",
                "temp": true
            },
            {
                "name": "A1",
                "function": "{{Q2}}"
            },
            {
                "name": "A2",
                "function": "{{Q4}}"
            }
        ],
        "uniques": true
    },
    "algorithm": {
        "name": "calculateOperation",
        "params": {
            "method": "equivLiteral",
            "keyboard": "NUMERICAL"
        }
    }
}</v>
      </c>
      <c r="D251" s="139" t="n">
        <f aca="false">IF(B251=C251,0,1)</f>
        <v>1</v>
      </c>
    </row>
    <row r="252" customFormat="false" ht="15.75" hidden="false" customHeight="true" outlineLevel="0" collapsed="false">
      <c r="A252" s="139" t="str">
        <f aca="false">Seeds!AB249</f>
        <v>M5-EyP-2b-I-1</v>
      </c>
      <c r="B252" s="139" t="str">
        <f aca="false">Seeds!Z249</f>
        <v>{"id":"M5-EyP-2b-I-1-BR","stimulus":"&lt;p&gt;Qual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C252" s="139" t="str">
        <f aca="false">Seeds!AA249</f>
        <v>{"id":"M5-EyP-2b-I-1","stimulus":"&lt;p&gt;Qual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!important;\"&gt;{{Q4}}&lt;/td&gt;&lt;td style=\"width: 20%; vertical-align: middle; text-align: center; border-style: none; background: none !important;\"&gt;{{Q4}}&lt;/td&gt;&lt;td style=\"width: 20%; vertical-align: middle; text-align: center; border-style: none; background: none !important;\"&gt;{{Q1}}&lt;/td&gt;&lt;/tr&gt;&lt;tr&gt;&lt;td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duas vezes, então sua frequência absoluta é 2.&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center;\"&gt;2&lt;/td&gt;&lt;/tr&gt;&lt;tr&gt;&lt;td style=\"width: 50%; vertical-align: middle; text-align: center;\"&gt;{{Q2}}&lt;/td&gt;&lt;td style=\"width: 50%; vertical-align: middle; text-align: center;\"&gt;2&lt;/td&gt;&lt;/tr&gt;&lt;tr&gt;&lt;td style=\"width: 50%; vertical-align: middle; text-align: center;\"&gt;{{Q3}}&lt;/td&gt;&lt;td style=\"width: 50%; vertical-align: middle; text-align: center;\"&gt;2&lt;/td&gt;&lt;/tr&gt;&lt;tr&gt;&lt;td style=\"width: 50%; vertical-align: middle; text-align: center;\"&gt;{{Q4}}&lt;/td&gt;&lt;td style=\"width: 50%; vertical-align: middle; text-align: center;\"&gt;4&lt;/td&gt;&lt;/tr&gt;&lt;/tbody&gt;&lt;/table&gt;"},{"name":"A3","label":"&lt;table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center;\"&gt;2&lt;/td&gt;&lt;td style=\"width: 50%; vertical-align: middle; text-align: center;\"&gt;{{Q1}}&lt;/td&gt;&lt;/tr&gt;&lt;tr&gt;&lt;td style=\"width: 50%; vertical-align: middle; text-align: center;\"&gt;2&lt;/td&gt;&lt;td style=\"width: 50%; vertical-align: middle; text-align: center;\"&gt;{{Q2}}&lt;/td&gt;&lt;/tr&gt;&lt;tr&gt;&lt;td style=\"width: 50%; vertical-align: middle; text-align: center;\"&gt;2&lt;/td&gt;&lt;td style=\"width: 50%; vertical-align: middle; text-align: center;\"&gt;{{Q3}}&lt;/td&gt;&lt;/tr&gt;&lt;tr&gt;&lt;td style=\"width: 50%; vertical-align: middle; text-align: center;\"&gt;4&lt;/td&gt;&lt;td style=\"width: 50%; vertical-align: middle; text-align: center;\"&gt;{{Q4}}&lt;/td&gt;&lt;/tr&gt;&lt;/tbody&gt;&lt;/table&gt;","incorrect":true}],"uniques":true},"algorithm":{"name":"trueFalse","template":"Multiple choice – standard","params":{"countCorrect":1,"countIncorrect":2,"showCheckIcon":false,"columns":3}}}</v>
      </c>
      <c r="D252" s="139" t="n">
        <f aca="false">IF(B252=C252,0,1)</f>
        <v>1</v>
      </c>
    </row>
    <row r="253" customFormat="false" ht="15.75" hidden="false" customHeight="true" outlineLevel="0" collapsed="false">
      <c r="A253" s="139" t="str">
        <f aca="false">Seeds!AB250</f>
        <v>M5-EyP-2b-I-2</v>
      </c>
      <c r="B253" s="139" t="str">
        <f aca="false">Seeds!Z250</f>
        <v>{"id":"M5-EyP-2b-I-2-BR","stimulus":"&lt;p&gt;Qual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C253" s="139" t="str">
        <f aca="false">Seeds!AA250</f>
        <v>{"id":"M5-EyP-2b-I-2","stimulus":"&lt;p&gt;Qual é a tabela de frequência para esses valores?&lt;/p&gt;&lt;div style=\"border: 3px solid #9FC1FD; padding: 0.5rem;\"&gt;&lt;table style=\"width: 100%; background: none !important;\"&gt;&lt;tbody&gt;&lt;tr&gt;&lt;td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border-style: none; background: none !important;\"&gt;{{Q1}}&lt;/td&gt;&lt;/tr&gt;&lt;tr&gt;&lt;td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!important;\"&gt;{{Q3}}&lt;/td&gt;&lt;/tr&gt;&lt;/tbody&gt;&lt;/table&gt;","hint":"&lt;p&gt;A frequência absoluta de um dado é o número de vezes que ele é repetido.&lt;/p&gt;","feedback":"&lt;p&gt;A frequência absoluta de um dado é o número de vezes que ele é repetido. Por exemplo, o valor {{Q2}} aparece repetido três vezes, então sua frequência absoluta é 3.&lt;/p&gt;","seed":{"parameters":[{"name":"Q1","label":null,"min":1,"max":3,"step":1},{"name":"Q2","label":null,"min":4,"max":6,"step":1},{"name":"Q3","label":null,"min":7,"max":9,"step":1},{"name":"Q4","label":null,"min":10,"max":12,"step":1}],"calculated":[{"name":"T1","function":"{{Q1}}*1","temp":true},{"name":"T2","function":"{{Q2}}*3","temp":true},{"name":"T3","function":"{{Q3}}*4","temp":true},{"name":"T4","function":"{{Q4}}*2","temp":true},{"name":"T5","function":"{{Q1}}+1","temp":true},{"name":"T6","function":"{{Q2}}+3","temp":true},{"name":"T7","function":"{{Q3}}+4","temp":true},{"name":"T8","function":"{{Q4}}+2","temp":true},{"name":"A1","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center;\"&gt;1&lt;/td&gt;&lt;/tr&gt;&lt;tr&gt;&lt;td style=\"width: 50%; vertical-align: middle; text-align: center;\"&gt;{{Q2}}&lt;/td&gt;&lt;td style=\"width: 50%; vertical-align: middle; text-align: center;\"&gt;3&lt;/td&gt;&lt;/tr&gt;&lt;tr&gt;&lt;td style=\"width: 50%; vertical-align: middle; text-align: center;\"&gt;{{Q3}}&lt;/td&gt;&lt;td style=\"width: 50%; vertical-align: middle; text-align: center;\"&gt;4&lt;/td&gt;&lt;/tr&gt;&lt;tr&gt;&lt;td style=\"width: 50%; vertical-align: middle; text-align: center;\"&gt;{{Q4}}&lt;/td&gt;&lt;td style=\"width: 50%; vertical-align: middle; text-align: center;\"&gt;2&lt;/td&gt;&lt;/tr&gt;&lt;/tbody&gt;&lt;/table&gt;"},{"name":"A3","label":"&lt;table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center;\"&gt;{{T1}}&lt;/td&gt;&lt;/tr&gt;&lt;tr&gt;&lt;td style=\"width: 50%; vertical-align: middle; text-align: center;\"&gt;{{Q2}}&lt;/td&gt;&lt;td style=\"width: 50%; vertical-align: middle; text-align: center;\"&gt;{{T2}}&lt;/td&gt;&lt;/tr&gt;&lt;tr&gt;&lt;td style=\"width: 50%; vertical-align: middle; text-align: center;\"&gt;{{Q3}}&lt;/td&gt;&lt;td style=\"width: 50%; vertical-align: middle; text-align: center;\"&gt;{{T3}}&lt;/td&gt;&lt;/tr&gt;&lt;tr&gt;&lt;td style=\"width: 50%; vertical-align: middle; text-align: center;\"&gt;{{Q4}}&lt;/td&gt;&lt;td style=\"width: 50%; vertical-align: middle; text-align: center;\"&gt;{{T4}}&lt;/td&gt;&lt;/tr&gt;&lt;/tbody&gt;&lt;/table&gt;","incorrect":true},{"name":"A4","label":"&lt;table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center;\"&gt;{{T5}}&lt;/td&gt;&lt;/tr&gt;&lt;tr&gt;&lt;td style=\"width: 50%; vertical-align: middle; text-align: center;\"&gt;{{Q2}}&lt;/td&gt;&lt;td style=\"width: 50%; vertical-align: middle; text-align: center;\"&gt;{{T6}}&lt;/td&gt;&lt;/tr&gt;&lt;tr&gt;&lt;td style=\"width: 50%; vertical-align: middle; text-align: center;\"&gt;{{Q3}}&lt;/td&gt;&lt;td style=\"width: 50%; vertical-align: middle; text-align: center;\"&gt;{{T7}}&lt;/td&gt;&lt;/tr&gt;&lt;tr&gt;&lt;td style=\"width: 50%; vertical-align: middle; text-align: center;\"&gt;{{Q4}}&lt;/td&gt;&lt;td style=\"width: 50%; vertical-align: middle; text-align: center;\"&gt;{{T8}}&lt;/td&gt;&lt;/tr&gt;&lt;/tbody&gt;&lt;/table&gt;","incorrect":true},{"name":"A5","label":"&lt;table style=\"width: 100%; background: none !important;\"&gt;&lt;tbody&gt;&lt;tr&gt;&lt;td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center;\"&gt;1&lt;/td&gt;&lt;td style=\"width: 50%; vertical-align: middle; text-align: center;\"&gt;{{Q1}}&lt;/td&gt;&lt;/tr&gt;&lt;tr&gt;&lt;td style=\"width: 50%; vertical-align: middle; text-align: center;\"&gt;3&lt;/td&gt;&lt;td style=\"width: 50%; vertical-align: middle; text-align: center;\"&gt;{{Q2}}&lt;/td&gt;&lt;/tr&gt;&lt;tr&gt;&lt;td style=\"width: 50%; vertical-align: middle; text-align: center;\"&gt;4&lt;/td&gt;&lt;td style=\"width: 50%; vertical-align: middle; text-align: center;\"&gt;{{Q3}}&lt;/td&gt;&lt;/tr&gt;&lt;tr&gt;&lt;td style=\"width: 50%; vertical-align: middle; text-align: center;\"&gt;2&lt;/td&gt;&lt;td style=\"width: 50%; vertical-align: middle; text-align: center;\"&gt;{{Q4}}&lt;/td&gt;&lt;/tr&gt;&lt;/tbody&gt;&lt;/table&gt;","incorrect":true}],"uniques":true},"algorithm":{"name":"trueFalse","template":"Multiple choice – standard","params":{"countCorrect":1,"countIncorrect":2,"showCheckIcon":false,"columns":3}}}</v>
      </c>
      <c r="D253" s="139" t="n">
        <f aca="false">IF(B253=C253,0,1)</f>
        <v>1</v>
      </c>
    </row>
    <row r="254" customFormat="false" ht="15.75" hidden="false" customHeight="true" outlineLevel="0" collapsed="false">
      <c r="A254" s="139" t="str">
        <f aca="false">Seeds!AB251</f>
        <v>M5-EyP-2b-E-1</v>
      </c>
      <c r="B254" s="139" t="str">
        <f aca="false">Seeds!Z251</f>
        <v>{"id":"M5-EyP-2b-E-1-BR","stimulus":"&lt;p&gt;Preencha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C254" s="139" t="str">
        <f aca="false">Seeds!AA251</f>
        <v>{"id":"M5-EyP-2b-E-1","stimulus":"&lt;p&gt;Preencha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!important;\"&gt;{{Q1}}&lt;/td&gt;&lt;/tr&gt;&lt;tr&gt;&lt;td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!important;\"&gt;{{Q2}}&lt;/td&gt;&lt;td style=\"width: 20%; vertical-align: middle; text-align: center; border-style: none; background: none !important;\"&gt;{{Q4}}&lt;/td&gt;&lt;td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3"},{"name":"A2","function":"2"},{"name":"A3","function":"3"},{"name":"A4","function":"2"}],"uniques":true},"algorithm":{"name":"calculateOperation","params":{"method":"equivLiteral","keyboard":"NUMERICAL"}}}</v>
      </c>
      <c r="D254" s="139" t="n">
        <f aca="false">IF(B254=C254,0,1)</f>
        <v>1</v>
      </c>
    </row>
    <row r="255" customFormat="false" ht="15.75" hidden="false" customHeight="true" outlineLevel="0" collapsed="false">
      <c r="A255" s="139" t="str">
        <f aca="false">Seeds!AB252</f>
        <v>M5-EyP-2b-E-2</v>
      </c>
      <c r="B255" s="139" t="str">
        <f aca="false">Seeds!Z252</f>
        <v>{"id":"M5-EyP-2b-E-2-BR","stimulus":"&lt;p&gt;Preencha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C255" s="139" t="str">
        <f aca="false">Seeds!AA252</f>
        <v>{"id":"M5-EyP-2b-E-2","stimulus":"&lt;p&gt;Preencha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!important;\"&gt;{{Q2}}&lt;/td&gt;&lt;/tr&gt;&lt;/tbody&gt;&lt;/table&gt;","template":"&lt;table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2"},{"name":"A2","function":"3"},{"name":"A3","function":"4"},{"name":"A4","function":"1"}],"uniques":true},"algorithm":{"name":"calculateOperation","params":{"method":"equivLiteral","keyboard":"NUMERICAL"}}}</v>
      </c>
      <c r="D255" s="139" t="n">
        <f aca="false">IF(B255=C255,0,1)</f>
        <v>1</v>
      </c>
    </row>
    <row r="256" customFormat="false" ht="15.75" hidden="false" customHeight="true" outlineLevel="0" collapsed="false">
      <c r="A256" s="139" t="str">
        <f aca="false">Seeds!AB253</f>
        <v>M5-EyP-2b-E-3</v>
      </c>
      <c r="B256" s="139" t="str">
        <f aca="false">Seeds!Z253</f>
        <v>{"id":"M5-EyP-2b-E-3-BR","stimulus":"&lt;p&gt;Preencha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C256" s="139" t="str">
        <f aca="false">Seeds!AA253</f>
        <v>{"id":"M5-EyP-2b-E-3","stimulus":"&lt;p&gt;Preencha a tabela de frequência a seguir com base nesses dados.&lt;/p&gt;&lt;div style=\"border: 3px solid #9FC1FD; padding: 0.5rem;\"&gt;&lt;table style=\"width: 100%; background: none !important;\"&gt;&lt;tbody&gt;&lt;tr&gt;&lt;td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!important;\"&gt;{{Q4}}&lt;/td&gt;&lt;td style=\"width: 20%; vertical-align: middle; text-align: center; border-style: none; background: none !important;\"&gt;{{Q3}}&lt;/td&gt;&lt;td style=\"width: 20%; vertical-align: middle; text-align: center; border-style: none; background: none !important;\"&gt;{{Q2}}&lt;/td&gt;&lt;/tr&gt;&lt;tr&gt;&lt;td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!important;\"&gt;{{Q2}}&lt;/td&gt;&lt;td style=\"width: 20%; vertical-align: middle; text-align: center; border-style: none; background: none !important;\"&gt;{{Q3}}&lt;/td&gt;&lt;td style=\"width: 20%; vertical-align: middle; text-align: center; border-style: none; background: none !important;\"&gt;{{Q1}}&lt;/td&gt;&lt;/tr&gt;&lt;/tbody&gt;&lt;/table&gt;","template":"&lt;table style=\"width: 100%;\"&gt;&lt;tbody&gt;&lt;tr&gt;&lt;td style=\"width: 50%; vertical-align: middle; text-align: center; background-color: #9FC1FD;\"&gt;&lt;span style=\"color: rgb(255, 255, 255);\"&gt;Valores&lt;/span&gt;&lt;/td&gt;&lt;td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abel":null,"min":1,"max":3,"step":1},{"name":"Q2","label":null,"min":4,"max":7,"step":1},{"name":"Q3","label":null,"min":8,"max":11,"step":1},{"name":"Q4","label":null,"min":12,"max":15,"step":1}],"calculated":[{"name":"A1","function":"1"},{"name":"A2","function":"2"},{"name":"A3","function":"5"},{"name":"A4","function":"2"}],"uniques":true},"algorithm":{"name":"calculateOperation","params":{"method":"equivLiteral","keyboard":"NUMERICAL"}}}</v>
      </c>
      <c r="D256" s="139" t="n">
        <f aca="false">IF(B256=C256,0,1)</f>
        <v>1</v>
      </c>
    </row>
    <row r="257" customFormat="false" ht="15.75" hidden="false" customHeight="true" outlineLevel="0" collapsed="false">
      <c r="A257" s="139" t="str">
        <f aca="false">Seeds!AB254</f>
        <v>M5-EyP-2b-A-1</v>
      </c>
      <c r="B257" s="139" t="str">
        <f aca="false">Seeds!Z254</f>
        <v>{"id":"M5-EyP-2b-A-1-BR","stimulus":"&lt;p&gt;Leonardo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C257" s="139" t="str">
        <f aca="false">Seeds!AA254</f>
        <v>{"id":"M5-EyP-2b-A-1","stimulus":"&lt;p&gt;Leonardo compilou esses dados depois de perguntar a seus colegas quantos quilômetros moram distantes da escola. Complete a tabela de frequência a seguir com os dados coletados.&lt;/p&gt;&lt;div style=\"border: 3px solid #9FC1FD; padding: 0.5rem;\"&gt;&lt;table style=\"width: 100%; background: none !important;\"&gt;&lt;tbody&gt;&lt;tr&gt;&lt;td style=\"width: 20%; vertical-align: middle; text-align: center; border-style: none; background: none !important;\"&gt;{{Q1}}&lt;/td&gt;&lt;td style=\"width: 20%; vertical-align: middle; text-align: center; border-style: none; background: none !important;\"&gt;{{Q2}}&lt;/td&gt;&lt;td style=\"width: 20%; vertical-align: middle; text-align: center; border-style: none; background: none !important;\"&gt;{{Q1}}&lt;/td&gt;&lt;td style=\"width: 20%; vertical-align: middle; text-align: center; border-style: none; background: none !important;\"&gt;{{Q3}}&lt;/td&gt;&lt;td style=\"width: 20%; vertical-align: middle; text-align: center; border-style: none; background: none !important;\"&gt;{{Q4}}&lt;/td&gt;&lt;/tr&gt;&lt;tr&gt;&lt;td style=\"width: 20%; vertical-align: middle; text-align: center; border-style: none; background: none !important;\"&gt;{{Q5}}&lt;/td&gt;&lt;td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!important;\"&gt;{{Q3}}&lt;/td&gt;&lt;td style=\"width: 20%; vertical-align: middle; text-align: center; border-style: none; background: none !important;\"&gt;{{Q5}}&lt;/td&gt;&lt;/tr&gt;&lt;/tbody&gt;&lt;/table&gt;","template":"&lt;table style=\"width: 100%;\"&gt;&lt;tbody&gt;&lt;tr&gt;&lt;td style=\"width: 50%; vertical-align: middle; text-align: center; background-color: #9FC1FD;\"&gt;&lt;span style=\"color: rgb(255, 255, 255);\"&gt;Distância em km&lt;/span&gt;&lt;/td&gt;&lt;td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2"},{"name":"A2","function":"1"},{"name":"A3","function":"4"},{"name":"A4","function":"1"},{"name":"A5","function":"2"}],"uniques":true},"algorithm":{"name":"calculateOperation","params":{"method":"equivLiteral","keyboard":"NUMERICAL"}}}</v>
      </c>
      <c r="D257" s="139" t="n">
        <f aca="false">IF(B257=C257,0,1)</f>
        <v>1</v>
      </c>
    </row>
    <row r="258" customFormat="false" ht="15.75" hidden="false" customHeight="true" outlineLevel="0" collapsed="false">
      <c r="A258" s="139" t="str">
        <f aca="false">Seeds!AB255</f>
        <v>M5-EyP-2b-A-2</v>
      </c>
      <c r="B258" s="139" t="str">
        <f aca="false">Seeds!Z255</f>
        <v>{"id":"M5-EyP-2b-A-2-BR","stimulus":"&lt;p&gt;Isabela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C258" s="139" t="str">
        <f aca="false">Seeds!AA255</f>
        <v>{"id":"M5-EyP-2b-A-2","stimulus":"&lt;p&gt;Isabela anotou o número de livros que seus amigos têm e eles lhe deram essas respostas.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!important;\"&gt;{{Q4}}&lt;/td&gt;&lt;td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!important;\"&gt;{{Q5}}&lt;/td&gt;&lt;td style=\"width: 25%; vertical-align: middle; text-align: center; border-style: none; background: none !important;\"&gt;{{Q3}}&lt;/td&gt;&lt;td style=\"width: 25%; vertical-align: middle; text-align: center; border-style: none; background: none !important;\"&gt;{{Q2}}&lt;/td&gt;&lt;td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255);\"&gt;Número de livros&lt;/span&gt;&lt;/td&gt;&lt;td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center;\"&gt;{{response}}&lt;/td&gt;&lt;tr&gt;&lt;td style=\"width: 50%; vertical-align: middle; text-align: center;\"&gt;{{Q5}}&lt;/td&gt;&lt;td style=\"width: 50%; vertical-align: middle; text-align: center;\"&gt;{{response}}&lt;/td&gt;&lt;/tbody&gt;&lt;/table&gt;&lt;/p&gt;","hint":"&lt;p&gt;A frequência absoluta de um dado é o número de vezes que ele é repetido.&lt;/p&gt;","feedback":"&lt;p&gt;A frequência absoluta de um dado é o número de vezes que ele é repetido.&lt;/p&gt;","seed":{"parameters":[{"name":"Q1","label":null,"min":1,"max":3,"step":1},{"name":"Q2","label":null,"min":4,"max":6,"step":1},{"name":"Q3","label":null,"min":7,"max":9,"step":1},{"name":"Q4","label":null,"min":10,"max":12,"step":1},{"name":"Q5","label":null,"min":13,"max":15,"step":1}],"calculated":[{"name":"A1","function":"1"},{"name":"A2","function":"3"},{"name":"A3","function":"2"},{"name":"A4","function":"1"},{"name":"A5","function":"1"}],"uniques":true},"algorithm":{"name":"calculateOperation","params":{"method":"equivLiteral","keyboard":"NUMERICAL"}}}</v>
      </c>
      <c r="D258" s="139" t="n">
        <f aca="false">IF(B258=C258,0,1)</f>
        <v>1</v>
      </c>
    </row>
    <row r="259" customFormat="false" ht="15.75" hidden="false" customHeight="true" outlineLevel="0" collapsed="false">
      <c r="A259" s="139" t="str">
        <f aca="false">Seeds!AB256</f>
        <v>M5-EyP-2b-A-3</v>
      </c>
      <c r="B259" s="139" t="str">
        <f aca="false">Seeds!Z256</f>
        <v>{"id":"M5-EyP-2b-A-3-BR","stimulus":"&lt;p&gt;Um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C259" s="139" t="str">
        <f aca="false">Seeds!AA256</f>
        <v>{"id":"M5-EyP-2b-A-3","stimulus":"&lt;p&gt;Um oftalmologista tem anotado a cor dos olhos de seus pacientes. Preencha a tabela de frequência a seguir com esses dados.&lt;/p&gt;&lt;div style=\"border: 3px solid #9FC1FD; padding: 0.5rem;\"&gt;&lt;table style=\"width: 100%; background: none !important;\"&gt;&lt;tbody&gt;&lt;tr&gt;&lt;td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!important;\"&gt;{{Q1}}&lt;/td&gt;&lt;td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!important;\"&gt;{{Q2}}&lt;/td&gt;&lt;td style=\"width: 25%; vertical-align: middle; text-align: center; border-style: none; background: none !important;\"&gt;{{Q2}}&lt;/td&gt;&lt;/tr&gt;&lt;tr&gt;&lt;td style=\"width: 25%; vertical-align: middle; text-align: center; border-style: none; background: none !important;\"&gt;{{Q1}}&lt;/td&gt;&lt;td style=\"width: 25%; vertical-align: middle; text-align: center; border-style: none; background: none !important;\"&gt;{{Q3}}&lt;/td&gt;&lt;td style=\"width: 25%; vertical-align: middle; text-align: center; border-style: none; background: none !important;\"&gt;{{Q3}}&lt;/td&gt;&lt;td style=\"width: 25%; vertical-align: middle; text-align: center; border-style: none; background: none !important;\"&gt;{{Q3}}&lt;/td&gt;&lt;/tr&gt;&lt;tr&gt;&lt;td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!important;\"&gt;{{Q1}}&lt;/td&gt;&lt;td style=\"width: 25%; vertical-align: middle; text-align: center; border-style: none; background: none !important;\"&gt;{{Q2}}&lt;/td&gt;&lt;/tr&gt;&lt;/tbody&gt;&lt;/table&gt;","template":"&lt;table style=\"width: 100%;\"&gt;&lt;tbody&gt;&lt;tr&gt;&lt;td style=\"width: 50%; vertical-align: middle; text-align: center; background-color: #9FC1FD;\"&gt;&lt;span style=\"color: rgb(255, 255, 255);\"&gt;Cor dos olhos&lt;/span&gt;&lt;/td&gt;&lt;td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center;\"&gt;{{response}}&lt;/td&gt;&lt;/tr&gt;&lt;/tbody&gt;&lt;/table&gt;&lt;/p&gt;","hint":"&lt;p&gt;A frequência absoluta de um dado é o número de vezes que ele é repetido.&lt;/p&gt;","feedback":"&lt;p&gt;A frequência absoluta de um dado é o número de vezes que ele é repetido.&lt;/p&gt;","seed":{"parameters":[{"name":"Q1","list":["Azul","Castanho","Verde"]},{"name":"Q2","list":["Azul","Castanho","Verde"]},{"name":"Q3","list":["Azul","Castanho","Verde"]}],"calculated":[{"name":"A1","function":"8"},{"name":"A2","function":"4"},{"name":"A3","function":"4"}],"uniques":true},"algorithm":{"name":"calculateOperation","params":{"method":"equivLiteral","keyboard":"NUMERICAL"}}}</v>
      </c>
      <c r="D259" s="139" t="n">
        <f aca="false">IF(B259=C259,0,1)</f>
        <v>1</v>
      </c>
    </row>
    <row r="260" customFormat="false" ht="15.75" hidden="false" customHeight="true" outlineLevel="0" collapsed="false">
      <c r="A260" s="139" t="str">
        <f aca="false">Seeds!AB257</f>
        <v>M5-EyP-2b-A-4</v>
      </c>
      <c r="B260" s="139" t="str">
        <f aca="false">Seeds!Z257</f>
        <v>{"id":"M5-EyP-2b-A-4-BR","stimulus":"&lt;p&gt;Estes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C260" s="139" t="str">
        <f aca="false">Seeds!AA257</f>
        <v>{"id":"M5-EyP-2b-A-4","stimulus":"&lt;p&gt;Estes são os resultados de uma pesquisa com a pergunta: &lt;i&gt;Você tem um gato, um cachorro, ambos ou nenhum em casa?&lt;/i&gt; Preencha a tabela de frequências absolutas a seguir com esses dados.&lt;/p&gt;&lt;div style=\"border: 3px solid #9FC1FD; padding: 0.5rem;\"&gt;&lt;table style=\"width: 100%; background: none !important;\"&gt;&lt;tbody&gt;&lt;tr&gt;&lt;td style=\"width: 33.3333%; vertical-align: middle; text-align: center; border-style: none; background: none !important;\"&gt;{{Q2}}&lt;/td&gt;&lt;td style=\"width: 33.3333%; vertical-align: middle; text-align: center; border-style: none; background: none !important;\"&gt;{{Q2}}&lt;/td&gt;&lt;td style=\"width: 33.3333%; vertical-align: middle; text-align: center; border-style: none; background: none !important;\"&gt;{{Q3}}&lt;/td&gt;&lt;/tr&gt;&lt;tr&gt;&lt;td style=\"width: 33.3333%; vertical-align: middle; text-align: center; border-style: none; background: none !important;\"&gt;{{Q1}}&lt;/td&gt;&lt;td style=\"width: 33.3333%; vertical-align: middle; text-align: center; border-style: none; background: none !important;\"&gt;{{Q4}}&lt;/td&gt;&lt;td style=\"width: 33.3333%; vertical-align: middle; text-align: center; border-style: none; background: none !important; background: none !important;\"&gt;{{Q2}}&lt;/td&gt;&lt;/tr&gt;&lt;tr&gt;&lt;td style=\"width: 33.3333%; vertical-align: middle; text-align: center; border-style: none; background: none !important;\"&gt;{{Q2}}&lt;/td&gt;&lt;td style=\"width: 33.3333%; vertical-align: middle; text-align: center; border-style: none; background: none !important;\"&gt;{{Q1}}&lt;/td&gt;&lt;td style=\"width: 33.3333%; vertical-align: middle; text-align: center; border-style: none; background: none !important;\"&gt;{{Q3}}&lt;/td&gt;&lt;/tr&gt;&lt;/tbody&gt;&lt;/table&gt;","template":"&lt;table style=\"width: 100%;\"&gt;&lt;tbody&gt;&lt;tr&gt;&lt;td style=\"width: 50%; vertical-align: middle; text-align: center; background-color: #9FC1FD;\"&gt;&lt;span style=\"color: rgb(255, 255, 255);\"&gt;Animais em casa&amp;nbsp;&lt;/span&gt;&lt;/td&gt;&lt;td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ist":["Cachorro","Gato","Ambos","Nenhum"]},{"name":"Q2","list":["Cachorro","Gato","Ambos","Nenhum"]},{"name":"Q3","list":["Cachorro","Gato","Ambos","Nenhum"]},{"name":"Q4","list":["Cachorro","Gato","Ambos","Nenhum"]}],"calculated":[{"name":"A1","function":"2"},{"name":"A2","function":"4"},{"name":"A3","function":"2"},{"name":"A4","function":"1"}],"uniques":true},"algorithm":{"name":"calculateOperation","params":{"method":"equivLiteral","keyboard":"NUMERICAL"}}}</v>
      </c>
      <c r="D260" s="139" t="n">
        <f aca="false">IF(B260=C260,0,1)</f>
        <v>1</v>
      </c>
    </row>
    <row r="261" customFormat="false" ht="15.75" hidden="false" customHeight="true" outlineLevel="0" collapsed="false">
      <c r="A261" s="139" t="str">
        <f aca="false">Seeds!AB258</f>
        <v>M5-EyP-2b-A-5</v>
      </c>
      <c r="B261" s="139" t="str">
        <f aca="false">Seeds!Z258</f>
        <v>{"id":"M5-EyP-2b-A-5-BR","stimulus":"&lt;p&gt;Enrique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C261" s="139" t="str">
        <f aca="false">Seeds!AA258</f>
        <v>{"id":"M5-EyP-2b-A-5","stimulus":"&lt;p&gt;Enrique anotou nesta lista os minutos que esperou pelo ônibus durante a última semana. Construa uma tabela de frequência com os dados dele.&lt;/p&gt;&lt;div style=\"border: 3px solid #9FC1FD; padding: 0.5rem;\"&gt;&lt;table style=\"width: 100%; background: none !important;\"&gt;&lt;tbody&gt;&lt;tr&gt;&lt;td style=\"width: 14.2383%; vertical-align: middle; text-align: center; border-style: none; background: none !important;\"&gt;{{Q4}}&lt;/td&gt;&lt;td style=\"width: 14.2383%; vertical-align: middle; text-align: center; border-style: none; background: none !important;\"&gt;{{Q3}}&lt;/td&gt;&lt;td style=\"width: 14.3806%; vertical-align: middle; text-align: center; border-style: none; background: none !important;\"&gt;{{Q3}}&lt;/td&gt;&lt;td style=\"width: 14.2383%; vertical-align: middle; text-align: center; border-style: none; background: none !important;\"&gt;{{Q1}}&lt;/td&gt;&lt;td style=\"width: 14.2383%; vertical-align: middle; text-align: center; border-style: none; background: none !important;\"&gt;{{Q4}}&lt;/td&gt;&lt;td style=\"width: 14.2857%; vertical-align: middle; text-align: center; border-style: none; background: none !important;\"&gt;{{Q2}}&lt;/td&gt;&lt;td style=\"width: 14.2383%; vertical-align: middle; text-align: center; border-style: none; background: none !important;\"&gt;{{Q2}}&lt;/td&gt;&lt;/tr&gt;&lt;/tbody&gt;&lt;/table&gt;","template":"&lt;table style=\"width: 100%;\"&gt;&lt;tbody&gt;&lt;tr&gt;&lt;td style=\"width: 50%; vertical-align: middle; text-align: center; background-color: #9FC1FD;\"&gt;&lt;span style=\"color: rgb(255, 255, 255);\"&gt;Tempo de espera&amp;nbsp;&lt;/span&gt;&lt;/td&gt;&lt;td style=\"width: 50%; vertical-align: middle; text-align: center; background-color: #9FC1FD;\"&gt;&lt;span style=\"color: rgb(255, 255, 255);\"&gt;Frequência absoluta &lt;/span&gt;&lt;/td&gt;&lt;/tr&gt;&lt;tr&gt;&lt;td style=\"width: 50%; vertical-align: middle; text-align: center;\"&gt;{{Q1}}&lt;/td&gt;&lt;td style=\"width: 50%; vertical-align: middle; text-align: center;\"&gt;{{response}}&lt;/td&gt;&lt;/tr&gt;&lt;tr&gt;&lt;td style=\"width: 50%; vertical-align: middle; text-align: center;\"&gt;{{Q2}}&lt;/td&gt;&lt;td style=\"width: 50%; vertical-align: middle; text-align: center;\"&gt;{{response}}&lt;/td&gt;&lt;/tr&gt;&lt;tr&gt;&lt;td style=\"width: 50%; vertical-align: middle; text-align: center;\"&gt;{{Q3}}&lt;/td&gt;&lt;td style=\"width: 50%; vertical-align: middle; text-align: center;\"&gt;{{response}}&lt;/td&gt;&lt;/tr&gt;&lt;tr&gt;&lt;td style=\"width: 50%; vertical-align: middle; text-align: center;\"&gt;{{Q4}}&lt;/td&gt;&lt;td style=\"width: 50%; vertical-align: middle; text-align: center;\"&gt;{{response}}&lt;/td&gt;&lt;/tr&gt;&lt;/tbody&gt;&lt;/table&gt;","hint":"&lt;p&gt;A frequência absoluta de um dado é o número de vezes que ele é repetido.&lt;/p&gt;","feedback":"&lt;p&gt;A frequência absoluta de um dado é o número de vezes que ele é repetido.&lt;/p&gt;","seed":{"parameters":[{"name":"Q1","label":null,"min":1,"max":4,"step":1},{"name":"Q2","label":null,"min":5,"max":9,"step":1},{"name":"Q3","label":null,"min":10,"max":12,"step":1},{"name":"Q4","label":null,"min":13,"max":15,"step":1}],"calculated":[{"name":"A1","function":"1"},{"name":"A2","function":"2"},{"name":"A3","function":"2"},{"name":"A4","function":"2"}],"uniques":true},"algorithm":{"name":"calculateOperation","params":{"method":"equivLiteral","keyboard":"NUMERICAL"}}}</v>
      </c>
      <c r="D261" s="139" t="n">
        <f aca="false">IF(B261=C261,0,1)</f>
        <v>1</v>
      </c>
    </row>
    <row r="262" customFormat="false" ht="15.75" hidden="false" customHeight="true" outlineLevel="0" collapsed="false">
      <c r="A262" s="139" t="str">
        <f aca="false">Seeds!AB259</f>
        <v>M5-EyP-3a-I-1</v>
      </c>
      <c r="B262" s="139" t="str">
        <f aca="false">Seeds!Z259</f>
        <v>{
    "id": "M5-EyP-3a-I-1-BR",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C262" s="139" t="str">
        <f aca="false">Seeds!AA259</f>
        <v>{
    "id": "M5-EyP-3a-I-1",
    "stimulus": "&lt;p&gt;Qual das opções seguintes representa a moda desses valores?&lt;/p&gt;&lt;div style=\"border: 3px solid #B9CD2A; padding: 0.5rem;\"&gt;&lt;table style=\"width: 100%; background: none !important;\"&gt;&lt;tbody&gt;&lt;tr&gt;&lt;td style=\"width: 24.9169%; vertical-align: middle; text-align: center; border-style: none; background: none !important;\"&gt;{{Q1}}&lt;/td&gt;&lt;td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!important;\"&gt;{{Q4}}&lt;/td&gt;&lt;td style=\"width: 24.9169%; vertical-align: middle; text-align: center; border-style: none; background: none !important;\"&gt;{{Q1}}&lt;/td&gt;&lt;td style=\"width: 25%; vertical-align: middle; text-align: center; border-style: none; background: none !important;\"&gt;{{Q4}}&lt;/td&gt;&lt;/tr&gt;&lt;/tbody&gt;&lt;/table&gt;",
    "hint": "&lt;p&gt;A moda é o dado com maior frequência absoluta, ou seja, aquele que é repetido mais vezes.&lt;/p&gt;",
    "feedback": "&lt;p&gt;A moda é o dado com maior frequência absoluta, ou seja, o que se repete mais vezes.&lt;/p&gt;&lt;p&gt;Neste caso é {{Q4}},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"incorrect": true
            },
            {
                "name": "A3",
                "label": "{{function}}",
                "function": "{{Q3}}",
                "incorrect": true
            },
            {
                "name": "A4",
                "label": "{{function}}",
                "function": "{{Q4}}"
            },
            {
                "name": "A5",
                "label": "{{function}}",
                "function": "{{Q5}}",
                "incorrect": true
            }
        ],
        "uniques": true
    },
    "algorithm": {
        "name": "trueFalse",
        "template": "Multiple choice – standard",
        "params": {
            "countCorrect": 1,
            "countIncorrect": 2,
            "showCheckIcon": false,
            "columns": 3
        }
    }
}</v>
      </c>
      <c r="D262" s="139" t="n">
        <f aca="false">IF(B262=C262,0,1)</f>
        <v>1</v>
      </c>
    </row>
    <row r="263" customFormat="false" ht="15.75" hidden="false" customHeight="true" outlineLevel="0" collapsed="false">
      <c r="A263" s="139" t="str">
        <f aca="false">Seeds!AB260</f>
        <v>M5-EyP-3a-I-2</v>
      </c>
      <c r="B263" s="139" t="str">
        <f aca="false">Seeds!Z260</f>
        <v>{
    "id": "M5-EyP-3a-I-2-BR",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C263" s="139" t="str">
        <f aca="false">Seeds!AA260</f>
        <v>{
    "id": "M5-EyP-3a-I-2",
    "stimulus": "&lt;p&gt;Qual das seguintes opções representa a moda desses valores?&lt;/p&gt;&lt;div style=\"border: 3px solid #B9CD2A; padding: 0.5rem;\"&gt;&lt;table style=\"width: 100%; background: none !important;\"&gt;&lt;tbody&gt;&lt;tr&gt;&lt;td style=\"width: 24.9169%; vertical-align: middle; text-align: center; border-style: none; background: none !important;\"&gt;{{Q4}}&lt;/td&gt;&lt;td style=\"width: 24.9169%; vertical-align: middle; text-align: center; border-style: none; background: none !important;\"&gt;{{Q5}}&lt;/td&gt;&lt;td style=\"width: 24.9169%; vertical-align: middle; text-align: center; border-style: none; background: none !important;\"&gt;{{Q4}}&lt;/td&gt;&lt;td style=\"width: 25%; vertical-align: middle; text-align: center; border-style: none; background: none !important;\"&gt;{{Q2}}&lt;/td&gt;&lt;/tr&gt;&lt;tr&gt;&lt;td style=\"width: 24.9169%; vertical-align: middle; text-align: center; border-style: none; background: none !important;\"&gt;{{Q3}}&lt;/td&gt;&lt;td style=\"width: 24.9169%; vertical-align: middle; text-align: center; border-style: none; background: none !important;\"&gt;{{Q1}}&lt;/td&gt;&lt;td style=\"width: 24.9169%; vertical-align: middle; text-align: center; border-style: none; background: none !important;\"&gt;{{Q2}}&lt;/td&gt;&lt;td style=\"width: 25%; vertical-align: middle; text-align: center; border-style: none; background: none !important;\"&gt;{{Q3}}&lt;/td&gt;&lt;/tr&gt;&lt;tr&gt;&lt;td style=\"width: 24.9169%; vertical-align: middle; text-align: center; border-style: none; background: none !important;\"&gt;{{Q2}}&lt;/td&gt;&lt;td style=\"width: 24.9169%; vertical-align: middle; text-align: center; border-style: none; background: none !important;\"&gt;{{Q2}}&lt;/td&gt;&lt;td style=\"width: 24.9169%; vertical-align: middle; text-align: center; border-style: none; background: none !important;\"&gt;{{Q5}}&lt;/td&gt;&lt;td style=\"width: 25%; vertical-align: middle; text-align: center; border-style: none; background: none !important;\"&gt;{{Q2}}&lt;/td&gt;&lt;/tr&gt;&lt;/tbody&gt;&lt;/table&gt;",
    "hint": "&lt;p&gt;A moda representa o dado com a maior frequência absoluta, ou seja, aquele que é repetido mais vezes.&lt;/p&gt;",
    "feedback": "&lt;p&gt;A moda representa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"calculated": [
            {
                "name": "A1",
                "label": "{{function}}",
                "function": "{{Q1}}",
                "incorrect": true
            },
            {
                "name": "A2",
                "label": "{{function}}",
                "function": "{{Q2}}"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 false,
            "columns": 3
        }
    }
}</v>
      </c>
      <c r="D263" s="139" t="n">
        <f aca="false">IF(B263=C263,0,1)</f>
        <v>1</v>
      </c>
    </row>
    <row r="264" customFormat="false" ht="15.75" hidden="false" customHeight="true" outlineLevel="0" collapsed="false">
      <c r="A264" s="139" t="str">
        <f aca="false">Seeds!AB261</f>
        <v>M5-EyP-3a-E-1</v>
      </c>
      <c r="B264" s="139" t="str">
        <f aca="false">Seeds!Z261</f>
        <v>{
    "id": "M5-EyP-3a-E-1-BR",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C264" s="139" t="str">
        <f aca="false">Seeds!AA261</f>
        <v>{
    "id": "M5-EyP-3a-E-1",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!important;\"&gt;{{Q1}}&lt;/td&gt;&lt;td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!important;\"&gt;{{Q3}}&lt;/td&gt;&lt;td style=\"width: 14.2857%; text-align: center; vertical-align: middle; border-style: none; background: none !important;\"&gt;{{Q3}}&lt;/td&gt;&lt;td style=\"width: 14.2383%; text-align: center; vertical-align: middle; border-style: none; background: none !important;\"&gt;{{Q2}}&lt;/td&gt;&lt;td style=\"width: 14.2383%; text-align: center; vertical-align: middle; border-style: none; background: none !important;\"&gt;{{Q3}}&lt;/td&gt;&lt;/tr&gt;&lt;tr&gt;&lt;td style=\"width: 14.2383%; vertical-align: middle; text-align: center; border-style: none; background: none !important;\"&gt;{{Q2}}&lt;/td&gt;&lt;td style=\"width: 14.2383%; vertical-align: middle; text-align: center; border-style: none; background: none !important;\"&gt;{{Q4}}&lt;/td&gt;&lt;td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!important;\"&gt;{{Q6}}&lt;/td&gt;&lt;/tr&gt;&lt;/tbody&gt;&lt;/table&gt;",
    "template": "&lt;p&gt;A moda é {{response}}.&lt;/p&gt;",
    "hint": "&lt;p&gt;A moda é o dado com a maior frequência absoluta, ou seja, aquele que é repetido mais vezes.&lt;/p&gt;",
    "feedback": "&lt;p&gt;A moda é o dado com maior frequência absoluta, ou seja, o que se repete mais vezes.&lt;/p&gt;&lt;p&gt;Neste caso é {{Q2}}, já que se repete cinco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"{{Q2}}"
            }
        ],
        "uniques": true
    },
    "algorithm": {
        "name": "calculateOperation",
        "params": {
            "method": "equivLiteral",
            "keyboard": "NUMERICAL"
        }
    }
}</v>
      </c>
      <c r="D264" s="139" t="n">
        <f aca="false">IF(B264=C264,0,1)</f>
        <v>1</v>
      </c>
    </row>
    <row r="265" customFormat="false" ht="15.75" hidden="false" customHeight="true" outlineLevel="0" collapsed="false">
      <c r="A265" s="139" t="str">
        <f aca="false">Seeds!AB262</f>
        <v>M5-EyP-3a-E-2</v>
      </c>
      <c r="B265" s="139" t="str">
        <f aca="false">Seeds!Z262</f>
        <v>{
    "id": "M5-EyP-3a-E-2-BR",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C265" s="139" t="str">
        <f aca="false">Seeds!AA262</f>
        <v>{
    "id": "M5-EyP-3a-E-2",
    "stimulus": "&lt;p&gt;Quatorze pessoas jogaram um dado para obter um 5. Os números a seguir mostram quantas vezes cada pessoa precisou jogar o dado. Qual é a moda?&lt;/p&gt;&lt;div style=\"border: 3px solid #B9CD2A; padding: 0.5rem;\"&gt;&lt;table style=\"width: 100%; background: none !important;\"&gt;&lt;tbody&gt;&lt;tr&gt;&lt;td style=\"width: 14.2383%; vertical-align: middle; text-align: center; border-style: none; background: none !important;\"&gt;{{Q6}}&lt;/td&gt;&lt;td style=\"width: 14.2383%; vertical-align: middle; text-align: center; border-style: none; background: none !important;\"&gt;{{Q1}}&lt;/td&gt;&lt;td style=\"width: 14.2383%; vertical-align: middle; text-align: center; border-style: none; background: none !important;\"&gt;{{Q1}}&lt;/td&gt;&lt;td style=\"width: 14.3806%; vertical-align: middle; text-align: center; border-style: none; background: none !important;\"&gt;{{Q2}}&lt;/td&gt;&lt;td style=\"width: 14.2857%; text-align: center; vertical-align: middle; border-style: none; background: none !important;\"&gt;{{Q4}}&lt;/td&gt;&lt;td style=\"width: 14.2383%; text-align: center; vertical-align: middle; border-style: none; background: none !important;\"&gt;{{Q5}}&lt;/td&gt;&lt;td style=\"width: 14.2383%; text-align: center; vertical-align: middle; border-style: none; background: none !important;\"&gt;{{Q6}}&lt;/td&gt;&lt;/tr&gt;&lt;tr&gt;&lt;td style=\"width: 14.2383%; vertical-align: middle; text-align: center; border-style: none; background: none !important;\"&gt;{{Q3}}&lt;/td&gt;&lt;td style=\"width: 14.2383%; vertical-align: middle; text-align: center; border-style: none; background: none !important;\"&gt;{{Q2}}&lt;/td&gt;&lt;td style=\"width: 14.2383%; vertical-align: middle; text-align: center; border-style: none; background: none !important;\"&gt;{{Q2}}&lt;/td&gt;&lt;td style=\"width: 14.3806%; vertical-align: middle; text-align: center; border-style: none; background: none !important;\"&gt;{{Q1}}&lt;/td&gt;&lt;td style=\"width: 14.2857%; text-align: center; vertical-align: middle; border-style: none; background: none !important;\"&gt;{{Q3}}&lt;/td&gt;&lt;td style=\"width: 14.2383%; text-align: center; vertical-align: middle; border-style: none; background: none !important;\"&gt;{{Q6}}&lt;/td&gt;&lt;td style=\"width: 14.2383%; text-align: center; vertical-align: middle; border-style: none; background: none !important;\"&gt;{{Q1}}&lt;/td&gt;&lt;/tr&gt;&lt;/tbody&gt;&lt;/table&gt;",
    "template": "&lt;p&gt;A moda é {{response}}.&lt;/p&gt;",
    "hint": "&lt;p&gt;A moda é o dado com a maior frequência absoluta, ou seja, o que se repete mais vezes.&lt;/p&gt;",
    "feedback": "&lt;p&gt;A moda é o dado com a maior frequência absoluta, ou seja, aquele que é repetido mais vezes.&lt;/p&gt;&lt;p&gt;Neste caso é {{Q1}}, já que é repetido quatro vezes.&lt;/p&gt;",
    "seed": {
        "parameters": [
            {
                "name": "Q1",
                "label": null,
                "min": 1,
                "max": 9,
                "step": 1
            },
            {
                "name": "Q2",
                "label": null,
                "min": 1,
                "max": 9,
                "step": 1
            },
            {
                "name": "Q3",
                "label": null,
                "min": 1,
                "max": 9,
                "step": 1
            },
            {
                "name": "Q4",
                "label": null,
                "min": 1,
                "max": 9,
                "step": 1
            },
            {
                "name": "Q5",
                "label": null,
                "min": 1,
                "max": 9,
                "step": 1
            },
            {
                "name": "Q6",
                "label": null,
                "min": 1,
                "max": 9,
                "step": 1
            }
        ],
        "calculated": [
            {
                "name": "A1",
                "function": "{{Q1}}"
            }
        ],
        "uniques": true
    },
    "algorithm": {
        "name": "calculateOperation",
        "params": {
            "method": "equivLiteral","keyboard":"NUMERICAL"
        }
    }
}</v>
      </c>
      <c r="D265" s="139" t="n">
        <f aca="false">IF(B265=C265,0,1)</f>
        <v>1</v>
      </c>
    </row>
    <row r="266" customFormat="false" ht="15.75" hidden="false" customHeight="true" outlineLevel="0" collapsed="false">
      <c r="A266" s="139" t="str">
        <f aca="false">Seeds!AB263</f>
        <v>M5-EyP-3a-A-1</v>
      </c>
      <c r="B266" s="139" t="str">
        <f aca="false">Seeds!Z263</f>
        <v>{
    "id": "M5-EyP-3a-A-1-BR",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C266" s="139" t="str">
        <f aca="false">Seeds!AA263</f>
        <v>{
    "id": "M5-EyP-3a-A-1",
    "stimulus": "&lt;p&gt;João anotou nesta tabela de frequência quantos carros de cada cor passaram na frente de sua casa. Escreva a cor que representa a moda.&lt;/p&gt;&lt;table style=\"width: 100%;\"&gt;&lt;tbody&gt;&lt;tr&gt;&lt;td style=\"width: 50%; vertical-align: middle; text-align: center; background-color: #C77CB7;\"&gt;&lt;span style=\"color: rgb(255, 255, 255);\"&gt;Cor do carro&amp;nbsp;&lt;/span&gt;&lt;/td&gt;&lt;td style=\"width: 50%; vertical-align: middle; text-align: center; background-color: #C77CB7;\"&gt;&lt;span style=\"color: rgb(255, 255, 255);\"&gt;Frequência absoluta&lt;/span&gt;&lt;/td&gt;&lt;/tr&gt;&lt;tr&gt;&lt;td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"&lt;p&gt;A cor que representa a moda é {{response}}.&lt;/p&gt;",
    "hint": "&lt;p&gt;A moda é o dado com a maior frequência absoluta, ou seja, o que se repete mais vezes.&lt;/p&gt;",
    "feedback": "&lt;p&gt;A moda é o dado com a maior frequência absoluta, ou seja, o que é repetido com mais frequência.&lt;/p&gt;&lt;p&gt;Neste caso, é a cor {{Q7}}, pois é repetida {{T1}} vezes.&lt;/p&gt;",
    "seed": {
        "parameters": [
            {
                "name": "Q1",
                "label": null,
                "min": 1,
                "max": 7,
                "step": 1
            },
            {
                "name": "Q2",
                "label": null,
                "min": 8,
                "max": 10,
                "step": 1
            },
            {
                "name": "Q3",
                "label": null,
                "min": 1,
                "max": 7,
                "step": 1
            },
            {
                "name": "Q4",
                "label": null,
                "min": 1,
                "max": 7,
                "step": 1
            },
            {
                "name": "Q5",
                "label": null,
                "min": 1,
                "max": 7,
                "step": 1
            },
            {
                "name": "Q6",
                "list": [
                    "vermelho",
                    "azul",
                    "preto",
                    "branco",
                    "cinza",
                    "verde"
                ]
            },
            {
                "name": "Q7",
                "list": [
                    "vermelho",
                    "azul",
                    "preto",
                    "branco",
                    "cinza",
                    "verde"
                ]
            },
            {
                "name": "Q8",
                "list": [
                    "vermelho",
                    "azul",
                    "preto",
                    "branco",
                    "cinza",
                    "verde"
                ]
            },
            {
                "name": "Q9",
                "list": [
                    "vermelho",
                    "azul",
                    "preto",
                    "branco",
                    "cinza",
                    "verde"
                ]
            },
            {
                "name": "Q10",
                "list": [
                    "vermelho",
                    "azul",
                    "preto",
                    "branco",
                    "cinza",
                    "verde"
                ]
            }
        ],
        "calculated": [
            {
                "name": "T1",
                "function": "Lemonlib.numToWords({{Q2}}, 'pt')",
                "temp": true
            },
            {
                "name": "A1",
                "label": "{{function}}",
                "function": "{{Q7}}"
            }
        ],
        "uniques": true
    },
    "algorithm": {
        "name": "calculateOperation",
        "template": "Cloze with text"
    }
}</v>
      </c>
      <c r="D266" s="139" t="n">
        <f aca="false">IF(B266=C266,0,1)</f>
        <v>1</v>
      </c>
    </row>
    <row r="267" customFormat="false" ht="15.75" hidden="false" customHeight="true" outlineLevel="0" collapsed="false">
      <c r="A267" s="139" t="str">
        <f aca="false">Seeds!AB264</f>
        <v>M5-EyP-3a-A-2</v>
      </c>
      <c r="B267" s="139" t="str">
        <f aca="false">Seeds!Z264</f>
        <v>{
    "id": "M5-EyP-3a-A-2-BR",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C267" s="139" t="str">
        <f aca="false">Seeds!AA264</f>
        <v>{
    "id": "M5-EyP-3a-A-2",
    "stimulus": "&lt;p&gt;Nesta tabela de frequência estão representados os alunos de uma escola que se matricularam em cada um dos esportes abaixo. Escreva o nome do esporte que representa a moda.&lt;/p&gt;&lt;table style=\"width: 100%;\"&gt;&lt;tbody&gt;&lt;tr&gt;&lt;td style=\"width: 50%; vertical-align: middle; text-align: center; background-color: #C77CB7;\"&gt;&lt;span style=\"color: rgb(255, 255, 255);\"&gt;Esporte&amp;nbsp;&lt;/span&gt;&lt;/td&gt;&lt;td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 esporte que representa a moda é o {{response}}.&lt;/p&gt;",
    "hint": "&lt;p&gt;A moda é o dado com a maior freqüência absoluta, ou seja, aquele que é repetido mais vezes.&lt;/p&gt;",
    "feedback": "&lt;p&gt;A moda é o dado com maior frequência absoluta, ou seja, o que é repetido com mais frequência.&lt;/p&gt;&lt;p&gt;Neste caso é {{Q9}}, porque é repetido {{T1}} vezes.&lt;/p&gt;",
    "seed": {
        "parameters": [
            {
                "name": "Q1",
                "label": null,
                "min": 1,
                "max": 4,
                "step": 1
            },
            {
                "name": "Q2",
                "label": null,
                "min": 1,
                "max": 4,
                "step": 1
            },
            {
                "name": "Q3",
                "label": null,
                "min": 1,
                "max": 4,
                "step": 1
            },
            {
                "name": "Q4",
                "label": null,
                "min": 5,
                "max": 8,
                "step": 1
            },
            {
                "name": "Q5",
                "label": null,
                "min": 1,
                "max": 4,
                "step": 1
            },
            {
                "name": "Q6",
                "list": [
  "atletismo",
                    "basquete",
                    "futebol",
                    "handebol",
                    "voleibol",
                    "capoeira"
                ]
            },
            {
                "name": "Q7",
                "list": [
  "atletismo",
                    "basquete",
                    "futebol",
                    "handebol",
                    "voleibol",
                    "capoeira"
                ]
            },
            {
                "name": "Q8",
                "list": [
  "atletismo",
                    "basquete",
                    "futebol",
                    "handebol",
                    "voleibol",
                    "capoeira"
                ]
            },
            {
                "name": "Q9",
                "list": [
  "atletismo",
                    "basquete",
                    "futebol",
                    "handebol",
                    "voleibol",
                    "capoeira"
                ]
            },
            {
                "name": "Q10",
                "list": [
  "atletismo",
                    "basquete",
                    "futebol",
                    "handebol",
                    "voleibol",
                    "capoeira"
                ]
            }
        ],
        "calculated": [
            {
                "name": "A1",
                "label": "{{function}}",
                "function": "{{Q9}}"
            },
 {
                "name": "T1",
                "function": "Lemonlib.numToWords({{Q4}}, 'pt')",
                "temp": true
            }
        ],
        "uniques": true
    },
    "algorithm": {
        "name": "calculateOperation",
        "template": "Cloze with text"
    }
}</v>
      </c>
      <c r="D267" s="139" t="n">
        <f aca="false">IF(B267=C267,0,1)</f>
        <v>1</v>
      </c>
    </row>
    <row r="268" customFormat="false" ht="15.75" hidden="false" customHeight="true" outlineLevel="0" collapsed="false">
      <c r="A268" s="139" t="str">
        <f aca="false">Seeds!AB265</f>
        <v>M5-EyP-3a-A-3</v>
      </c>
      <c r="B268" s="139" t="str">
        <f aca="false">Seeds!Z265</f>
        <v>{
    "id": "M5-EyP-3a-A-3-BR",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C268" s="139" t="str">
        <f aca="false">Seeds!AA265</f>
        <v>{
    "id": "M5-EyP-3a-A-3",
    "stimulus": "&lt;p&gt;Na tabela de frequência abaixo, Roseli escreveu os gêneros de filmes favoritos de seus amigos. Que gênero representa a moda?&lt;/p&gt;&lt;table style=\"width: 100%;\"&gt;&lt;tbody&gt;&lt;tr&gt;&lt;td style=\"width: 50%; vertical-align: middle; text-align: center; background-color: #C77CB7;\"&gt;&lt;span style=\"color: rgb(255, 255, 255);\"&gt;Gênero&lt;/span&gt;&lt;/td&gt;&lt;td style=\"width: 50%; vertical-align: middle; text-align: center; background-color: #C77CB7;\"&gt;&lt;span style=\"color: rgb(255, 255, 255);\"&gt;Frequência absoluta &lt;/span&gt;&lt;/td&gt;&lt;/tr&gt;&lt;tr&gt;&lt;td style=\"width: 50%; vertical-align: middle; text-align: center;\"&gt;{{Q7}}&lt;/td&gt;&lt;td style=\"width: 50%; vertical-align: middle; text-align: center;\"&gt;{{Q1}}&lt;/td&gt;&lt;/tr&gt;&lt;tr&gt;&lt;td style=\"width: 50%; vertical-align: middle; text-align: center;\"&gt;{{Q8}}&lt;/td&gt;&lt;td style=\"width: 50%; vertical-align: middle; text-align: center;\"&gt;{{Q2}}&lt;/td&gt;&lt;/tr&gt;&lt;tr&gt;&lt;td style=\"width: 50%; vertical-align: middle; text-align: center;\"&gt;{{Q9}}&lt;/td&gt;&lt;td style=\"width: 50%; vertical-align: middle; text-align: center;\"&gt;{{Q3}}&lt;/td&gt;&lt;/tr&gt;&lt;tr&gt;&lt;td style=\"width: 50%; vertical-align: middle; text-align: center;\"&gt;{{Q10}}&lt;/td&gt;&lt;td style=\"width: 50%; vertical-align: middle; text-align: center;\"&gt;{{Q4}}&lt;/td&gt;&lt;/tr&gt;&lt;tr&gt;&lt;td style=\"width: 50%; vertical-align: middle; text-align: center;\"&gt;{{Q11}}&lt;/td&gt;&lt;td style=\"width: 50%; vertical-align: middle; text-align: center;\"&gt;{{Q5}}&lt;/td&gt;&lt;/tr&gt;&lt;tr&gt;&lt;td style=\"width: 50%; vertical-align: middle; text-align: center;\"&gt;{{Q12}}&lt;/td&gt;&lt;td style=\"width: 50%; vertical-align: middle; text-align: center;\"&gt;{{Q6}}&lt;/td&gt;&lt;/tr&gt;&lt;/tbody&gt;&lt;/table&gt;",
    "template": "&lt;p&gt;O gênero de filme que representa a moda é: {{response}}.&lt;/p&gt;",
    "hint": "&lt;p&gt;A moda é o dado com a maior frequência absoluta, ou seja, o que se repete mais vezes.&lt;/p&gt;",
    "feedback": "&lt;p&gt;A moda é o dado com a maior frequência absoluta, ou seja, o que é repetido com mais frequência.&lt;/p&gt;&lt;p&gt;Neste caso é o gênero de {{Q12}}, pois é repetido {{T1}} vezes.&lt;/p&gt;",
    "seed": {
        "parameters": [
            {
                "name": "Q1",
                "label": null,
                "min": 1,
                "max": 8,
                "step": 1
            },
            {
                "name": "Q2",
                "label": null,
                "min": 1,
                "max": 8,
                "step": 1
            },
            {
                "name": "Q3",
                "label": null,
                "min": 1,
                "max": 8,
                "step": 1
            },
            {
                "name": "Q4",
                "label": null,
                "min": 1,
                "max": 8,
                "step": 1
            },
            {
                "name": "Q5",
                "label": null,
                "min": 1,
                "max": 8,
                "step": 1
            },
            {
                "name": "Q6",
                "label": null,
                "min": 9,
                "max": 12,
                "step": 1
            },
            {
                "name": "Q7",
                "list": [
                 "comédia",
                    "terror",
                    "ficção científica",
                    "fantasia",
                    "drama",
                    "ação",
                    "aventura"
                ]
            },
            {
                "name": "Q8",
                "list": [
   "comédia",
                    "terror",
                    "ficção científica",
                    "fantasia",
                    "drama",
                    "ação",
                    "aventura"
                ]
            },
            {
                "name": "Q9",
                "list": [
   "comédia",
                    "terror",
                    "ficção científica",
                    "fantasia",
                    "drama",
                    "ação",
                    "aventura"
                ]
            },
            {
                "name": "Q10",
                "list": [
   "comédia",
                    "terror",
                    "ficção científica",
                    "fantasia",
                    "drama",
                    "ação",
                    "aventura"
                ]
            },
            {
                "name": "Q11",
                "list": [
   "comédia",
                    "terror",
                    "ficção científica",
                    "fantasia",
                    "drama",
                    "ação",
                    "aventura"
                ]
            },
            {
                "name": "Q12",
                "list": [
   "comédia",
                    "terror",
                    "ficção científica",
                    "fantasia",
                    "drama",
                    "ação",
                    "aventura"
                ]
            }
        ],
        "calculated": [
            {
                "name": "T1",
                "function": "Lemonlib.numToWords({{Q6}}, 'pt')",
                "temp": true
            },
            {
                "name": "A1",
                "label": "{{function}}",
                "function": "{{Q12}}"
            }
        ],
        "uniques": true
    },
    "algorithm": {
        "name": "calculateOperation",
        "template": "Cloze with text"
    }
}</v>
      </c>
      <c r="D268" s="139" t="n">
        <f aca="false">IF(B268=C268,0,1)</f>
        <v>1</v>
      </c>
    </row>
    <row r="269" customFormat="false" ht="15.75" hidden="false" customHeight="true" outlineLevel="0" collapsed="false">
      <c r="A269" s="139" t="str">
        <f aca="false">Seeds!AB266</f>
        <v>M5-EyP-3a-A-4</v>
      </c>
      <c r="B269" s="139" t="str">
        <f aca="false">Seeds!Z266</f>
        <v>{
    "id": "M5-EyP-3a-A-4-BR",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C269" s="139" t="str">
        <f aca="false">Seeds!AA266</f>
        <v>{
    "id": "M5-EyP-3a-A-4",
    "stimulus": "&lt;p&gt;Para um projeto da Feira de Ciências, alguns alunos fizeram uma tabela de frequência dos materiais necessários. Indique qual material representa a moda.&lt;/p&gt;&lt;table style=\"width: 100%;\"&gt;&lt;tbody&gt;&lt;tr&gt;&lt;td style=\"width: 50%; vertical-align: middle; text-align: center; background-color: #C77CB7;\"&gt;&lt;span style=\"color: rgb(255, 255, 255);\"&gt;MateriaI&lt;/span&gt;&lt;/td&gt;&lt;td style=\"width: 50%; vertical-align: middle; text-align: center; background-color: #C77CB7;\"&gt;&lt;span style=\"color: rgb(255, 255, 255);\"&gt;Frequência absoluta &lt;/span&gt;&lt;/td&gt;&lt;/tr&gt;&lt;tr&gt;&lt;td style=\"width: 50%; vertical-align: middle; text-align: center;\"&gt;{{Q6}}&lt;/td&gt;&lt;td style=\"width: 50%; vertical-align: middle; text-align: center;\"&gt;{{Q1}}&lt;/td&gt;&lt;/tr&gt;&lt;tr&gt;&lt;td style=\"width: 50%; vertical-align: middle; text-align: center;\"&gt;{{Q7}}&lt;/td&gt;&lt;td style=\"width: 50%; vertical-align: middle; text-align: center;\"&gt;{{Q2}}&lt;/td&gt;&lt;/tr&gt;&lt;tr&gt;&lt;td style=\"width: 50%; vertical-align: middle; text-align: center;\"&gt;{{Q8}}&lt;/td&gt;&lt;td style=\"width: 50%; vertical-align: middle; text-align: center;\"&gt;{{Q3}}&lt;/td&gt;&lt;/tr&gt;&lt;tr&gt;&lt;td style=\"width: 50%; vertical-align: middle; text-align: center;\"&gt;{{Q9}}&lt;/td&gt;&lt;td style=\"width: 50%; vertical-align: middle; text-align: center;\"&gt;{{Q4}}&lt;/td&gt;&lt;/tr&gt;&lt;tr&gt;&lt;td style=\"width: 50%; vertical-align: middle; text-align: center;\"&gt;{{Q10}}&lt;/td&gt;&lt;td style=\"width: 50%; vertical-align: middle; text-align: center;\"&gt;{{Q5}}&lt;/td&gt;&lt;/tr&gt;&lt;/tbody&gt;&lt;/table&gt;",
    "template": "&lt;p&gt;Os materiais que representam a moda são: {{response}}.&lt;/p&gt;",
    "hint": "&lt;p&gt;A moda é o dado com a maior frequência absoluta, ou seja, o dado que se repete mais vezes.&lt;/p&gt;",
    "feedback": "&lt;p&gt;A moda é o dado com a maior frequência absoluta, ou seja, o dado que se repete mais vezes.&lt;/p&gt;&lt;p&gt;Neste caso é {{Q6}}, já que se repete {{T1}} vezes.&lt;/p&gt;",
    "seed": {
        "parameters": [
            {
                "name": "Q1",
                "label": null,
                "min": 11,
                "max": 15,
                "step": 1
            },
            {
                "name": "Q2",
                "label": null,
                "min": 1,
                "max": 10,
                "step": 1
            },
            {
                "name": "Q3",
                "label": null,
                "min": 1,
                "max": 10,
                "step": 1
            },
            {
                "name": "Q4",
                "label": null,
                "min": 1,
                "max": 10,
                "step": 1
            },
            {
                "name": "Q5",
                "label": null,
                "min": 1,
                "max": 10,
                "step": 1
            },
            {
                "name": "Q6",
                "list": [
                    "réguas",
                    "lápis",
                    "livros",
                    "tesouras",
                    "borrachas",
                    "canetas"
                ]
            },
            {
                "name": "Q7",
                "list": [
                    "réguas",
                    "lápis",
                    "livros",
                    "tesouras",
                    "borrachas",
                    "canetas"
                ]
            },
            {
                "name": "Q8",
                "list": [
                    "réguas",
                    "lápis",
                    "livros",
                    "tesouras",
                    "borrachas",
                    "canetas"
                ]
            },
            {
                "name": "Q9",
                "list": [
                    "réguas",
                    "lápis",
                    "livros",
                    "tesouras",
                    "borrachas",
                    "canetas"
                ]
            },
            {
                "name": "Q10",
                "list": [
                    "réguas",
                    "lápis",
                    "livros",
                    "tesouras",
                    "borrachas",
                    "canetas"
                ]
            }
        ],
        "calculated": [
            {
                "name": "T1",
                "function": "Lemonlib.numToWords({{Q1}}, 'pt')",
                "temp": true
            },
            {
                "name": "A1",
                "label": "{{function}}",
                "function": "{{Q6}}"
            }
        ],
        "uniques": true
    },
    "algorithm": {
        "name": "calculateOperation",
        "template": "Cloze with text"
    }
}</v>
      </c>
      <c r="D269" s="139" t="n">
        <f aca="false">IF(B269=C269,0,1)</f>
        <v>1</v>
      </c>
    </row>
    <row r="270" customFormat="false" ht="15.75" hidden="false" customHeight="true" outlineLevel="0" collapsed="false">
      <c r="A270" s="139" t="str">
        <f aca="false">Seeds!AB267</f>
        <v>M5-EyP-3a-A-5</v>
      </c>
      <c r="B270" s="139" t="str">
        <f aca="false">Seeds!Z267</f>
        <v>{
    "id": "M5-EyP-3a-A-5-BR",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C270" s="139" t="str">
        <f aca="false">Seeds!AA267</f>
        <v>{
    "id": "M5-EyP-3a-A-5",
    "stimulus": "&lt;p&gt;Nesta tabela de frequência está listado o número de instrumentos musicais de um conservatório. Qual dos instrumentos representa a moda?&lt;/p&gt;&lt;table style=\"width: 100%;\"&gt;&lt;tbody&gt;&lt;tr&gt;&lt;td style=\"width: 50%; vertical-align: middle; text-align: center; background-color: #C77CB7;\"&gt;&lt;span style=\"color: rgb(255, 255, 255);\"&gt;Instrumento&lt;/span&gt;&lt;/td&gt;&lt;td style=\"width: 50%; vertical-align: middle; text-align: center; background-color: #C77CB7;\"&gt;&lt;span style=\"color: rgb(255, 255, 255);\"&gt;Frequência absoluta &lt;/span&gt;&lt;/td&gt;&lt;/tr&gt;&lt;tr&gt;&lt;td style=\"width: 50%; vertical-align: middle; text-align: center;\"&gt;A {{Q5}}&lt;/td&gt;&lt;td style=\"width: 50%; vertical-align: middle; text-align: center;\"&gt;{{Q1}}&lt;/td&gt;&lt;/tr&gt;&lt;tr&gt;&lt;td style=\"width: 50%; vertical-align: middle; text-align: center;\"&gt;A {{Q6}}&lt;/td&gt;&lt;td style=\"width: 50%; vertical-align: middle; text-align: center;\"&gt;{{Q2}}&lt;/td&gt;&lt;/tr&gt;&lt;tr&gt;&lt;td style=\"width: 50%; vertical-align: middle; text-align: center;\"&gt;A {{Q7}}&lt;/td&gt;&lt;td style=\"width: 50%; vertical-align: middle; text-align: center;\"&gt;{{Q3}}&lt;/td&gt;&lt;/tr&gt;&lt;tr&gt;&lt;td style=\"width: 50%; vertical-align: middle; text-align: center;\"&gt;A {{Q8}}&lt;/td&gt;&lt;td style=\"width: 50%; vertical-align: middle; text-align: center;\"&gt;{{Q4}}&lt;/td&gt;&lt;/tr&gt;&lt;/tbody&gt;&lt;/table&gt;",
    "template": "&lt;p&gt;O instrumento que representa a moda é o {{response}}.&lt;/p&gt;",
    "hint": "&lt;p&gt;A moda é o dado com a maior frequência absoluta, ou seja, o que se repete com mais frequência.&lt;/p&gt;",
    "feedback": "&lt;p&gt;A moda é o dado com a maior frequência absoluta, ou seja, o que se repete mais vezes.&lt;/p&gt;&lt;p&gt;Neste caso é {{Q7}}, pois se repete {{T1}} vezes.&lt;/p&gt;",
    "seed": {
        "parameters": [
            {
                "name": "Q1",
                "label": null,
                "min": 1,
                "max": 5,
                "step": 1
            },
            {
                "name": "Q2",
                "label": null,
                "min": 1,
                "max": 5,
                "step": 1
            },
            {
                "name": "Q3",
                "label": null,
                "min": 6,
                "max": 8,
                "step": 1
            },
            {
                "name": "Q4",
                "label": null,
                "min": 1,
                "max": 5,
                "step": 1
            },
            {
                "name": "Q5",
                "list": [
                    "trombeta",
                    "guitarra",
                    "flauta",
                    "viola",
                    "gaita"
                ]
            },
            {
                "name": "Q6",
                "list": [
                    "trombeta",
                    "guitarra",
                    "flauta",
                    "viola",
                    "gaita"
                ]
            },
            {
                "name": "Q7",
                "list": [
                    "trombeta",
                    "guitarra",
                    "flauta",
                    "viola",
                    "gaita"
                ]
            },
            {
                "name": "Q8",
                "list": [
                    "trombeta",
                    "guitarra",
                    "flauta",
                    "viola",
                    "gaita"
                ]
            }
        ],
        "calculated": [
            {
                "name": "T1",
                "function": "Lemonlib.numToWords({{Q3}}, 'pt')",
                "temp": true
            },
            {
                "name": "A1",
                "label": "{{function}}",
                "function": "{{Q7}}"
            }
        ],
        "uniques": true
    },
    "algorithm": {
        "name": "calculateOperation",
        "template": "Cloze with text"
    }
}</v>
      </c>
      <c r="D270" s="139" t="n">
        <f aca="false">IF(B270=C270,0,1)</f>
        <v>1</v>
      </c>
    </row>
    <row r="271" customFormat="false" ht="15.75" hidden="false" customHeight="true" outlineLevel="0" collapsed="false">
      <c r="A271" s="139" t="str">
        <f aca="false">Seeds!AB268</f>
        <v>M5-EyP-10a-I-1</v>
      </c>
      <c r="B271" s="139" t="str">
        <f aca="false">Seeds!Z268</f>
        <v>{"id":"M5-EyP-10a-I-1-BR","stimulus":"&lt;p&gt;Qual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C271" s="139" t="str">
        <f aca="false">Seeds!AA268</f>
        <v>{"id":"M5-EyP-10a-I-1","stimulus":"&lt;p&gt;Qual é a média aritmética do conjunto de dados a seguir?&lt;/p&gt;&lt;div style=\"border: 3px solid #B9CD2A; padding: 0.5rem;\"&gt;&lt;table style=\"width: 100%; background: none !important;\"&gt;&lt;tbody&gt;&lt;tr&gt;&lt;td style=\"width: 20%; text-align: center;background: none !important;border-style: none;\"&gt;{{Q1}}&lt;/td&gt;&lt;td style=\"width: 20%; text-align: center;background: none !important;border-style: none;\"&gt;{{Q2}}&lt;/td&gt;&lt;td style=\"width: 20%; text-align: center;background: none !important;border-style: none;\"&gt;{{Q3}}&lt;/td&gt;&lt;td style=\"width: 20%; text-align: center;background: none !important;border-style: none;\"&gt;{{Q3}}&lt;/td&gt;&lt;td style=\"width: 20%; text-align: center;background: none !important;border-style: none;\"&gt;{{Q4}}&lt;/td&gt;&lt;/tr&gt;&lt;tr&gt;&lt;td style=\"width: 20%; text-align: center;background: none !important;border-style: none;\"&gt;{{Q5}}&lt;/td&gt;&lt;td style=\"width: 20%; text-align: center;background: none !important;border-style: none;\"&gt;{{Q3}}&lt;/td&gt;&lt;td style=\"width: 20%; text-align: center;background: none !important;border-style: none;\"&gt;{{Q3}}&lt;/td&gt;&lt;td style=\"width: 20%; text-align: center;background: none !important;border-style: none;\"&gt;{{Q6}}&lt;/td&gt;&lt;td style=\"width: 20%; text-align: center;background: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{{Q3}} + {{Q4}} + {{Q5}} + {{Q3}}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3}}+{{Q3}}+{{Q4}}+{{Q5}}+{{Q3}}+{{Q3}}+{{Q6}}+{{Q7}}","temp":true},{"name":"T2","function":"({{Q1}}+{{Q2}}+{{Q3}}+{{Q3}}+{{Q4}}+{{Q5}}+{{Q3}}+{{Q3}}+{{Q6}}+{{Q7}})/10","temp":true},{"name":"A1","label":"{{function}}","function":"({{Q1}}+{{Q2}}+{{Q3}}+{{Q3}}+{{Q4}}+{{Q5}}+{{Q3}}+{{Q3}}+{{Q6}}+{{Q7}})/10"},{"name":"A2","label":"{{function}}","function":"({{Q1}}+{{Q2}}+{{Q3}}+{{Q3}}+{{Q4}}+{{Q5}}+{{Q3}}+{{Q3}}+{{Q6}}+{{Q7}})/2","incorrect":true},{"name":"A3","label":"{{function}}","function":"{{Q3}}*2","incorrect":true},{"name":"A4","label":"{{function}}","function":"{{Q1}}+{{Q2}}+{{Q3}}+{{Q3}}+{{Q4}}+{{Q5}}+{{Q3}}+{{Q3}}+{{Q6}}+{{Q7}}","incorrect":true},{"name":"A5","label":"{{function}}","function":"{{Q3}}/2","incorrect":true}],"uniques":true},"algorithm":{"name":"trueFalse","template":"Multiple choice – standard","params":{"countCorrect":1,"countIncorrect":2,"showCheckIcon":false,
            "columns": 3
        }
    }
}</v>
      </c>
      <c r="D271" s="139" t="n">
        <f aca="false">IF(B271=C271,0,1)</f>
        <v>1</v>
      </c>
    </row>
    <row r="272" customFormat="false" ht="15.75" hidden="false" customHeight="true" outlineLevel="0" collapsed="false">
      <c r="A272" s="139" t="str">
        <f aca="false">Seeds!AB269</f>
        <v>M5-EyP-10a-I-2</v>
      </c>
      <c r="B272" s="139" t="str">
        <f aca="false">Seeds!Z269</f>
        <v>{"id":"M5-EyP-10a-I-2-BR","stimulus":"&lt;p&gt;Qual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C272" s="139" t="str">
        <f aca="false">Seeds!AA269</f>
        <v>{"id":"M5-EyP-10a-I-2","stimulus":"&lt;p&gt;Qual é a média aritmética do conjunto de dados a seguir?&lt;/p&gt;&lt;div style=\"border: 3px solid #B9CD2A; padding: 0.5rem;\"&gt;&lt;table style=\"width: 100%; background: none !important;\"&gt;&lt;tbody&gt;&lt;tr&gt;&lt;td style=\"width: 19.9336%; vertical-align: middle; text-align: center; background: none !important;border-style: none;\"&gt;{{Q1}}&lt;/td&gt;&lt;td style=\"width: 19.9336%; vertical-align: middle; text-align: center; background: none !important;border-style: none;\"&gt;{{Q2}}&lt;/td&gt;&lt;td style=\"width: 19.9336%; vertical-align: middle; text-align: center; background: none !important;border-style: none;\"&gt;{{Q2}}&lt;/td&gt;&lt;td style=\"width: 20.0664%; vertical-align: middle; text-align: center; background: none !important;border-style: none;\"&gt;{{Q1}}&lt;/td&gt;&lt;td style=\"width: 20%; vertical-align: middle; text-align: center; background: none !important;border-style: none;\"&gt;{{Q4}}&lt;/td&gt;&lt;/tr&gt;&lt;tr&gt;&lt;td style=\"width: 19.9336%; vertical-align: middle; text-align: center; background: none !important;border-style: none;\"&gt;{{Q5}}&lt;/td&gt;&lt;td style=\"width: 19.9336%; vertical-align: middle; text-align: center; background: none !important;border-style: none;\"&gt;{{Q5}}&lt;/td&gt;&lt;td style=\"width: 19.9336%; vertical-align: middle; text-align: center; background: none !important;border-style: none;\"&gt;{{Q3}}&lt;/td&gt;&lt;td style=\"width: 20.0664%; vertical-align: middle; text-align: center; background: none !important;border-style: none;\"&gt;{{Q6}}&lt;/td&gt;&lt;td style=\"width: 20%; vertical-align: middle; text-align: center; background: none !important;border-style: none;\"&gt;{{Q7}}&lt;/td&gt;&lt;/tr&gt;&lt;/tbody&gt;&lt;/table&gt;&lt;/div&gt;","hint":"&lt;p&gt;Para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{{Q2}} + {{Q1}} + {{Q4}} + {{Q5}} + {{Q5}} + {{Q3}} + {{Q6}} + {{Q7}} = {{T1}}&lt;/p&gt;&lt;p style=\"text-align:center;\"&gt;{{T1}} : 10 = {{T2}}&lt;/p&gt;","seed":{"parameters":[{"name":"Q1","label":null,"min":1,"max":10,"step":1},{"name":"Q2","label":null,"min":1,"max":10,"step":1},{"name":"Q3","label":null,"min":1,"max":10,"step":1},{"name":"Q4","label":null,"min":1,"max":10,"step":1},{"name":"Q5","label":null,"min":1,"max":10,"step":1},{"name":"Q6","label":null,"min":1,"max":10,"step":1},{"name":"Q7","label":null,"min":1,"max":10,"step":1}],"calculated":[{"name":"T1","function":"{{Q1}}+{{Q2}}+{{Q2}}+{{Q1}}+{{Q4}}+{{Q5}}+{{Q5}}+ {{Q3}}+{{Q6}}+{{Q7}}","temp":true},{"name":"T2","function":"({{Q1}}+{{Q2}}+{{Q2}}+{{Q1}}+{{Q4}}+{{Q5}}+{{Q5}}+ {{Q3}}+{{Q6}}+{{Q7}})/10","temp":true},{"name":"A1","label":"{{function}}","function":"({{Q1}}+{{Q2}}+{{Q2}}+{{Q1}}+{{Q4}}+{{Q5}}+{{Q5}}+ {{Q3}}+{{Q6}}+{{Q7}})/10"},{"name":"A2","label":"{{function}}","function":"({{Q1}}+{{Q2}}+{{Q2}}+{{Q1}}+{{Q4}}+{{Q5}}+{{Q5}}+ {{Q3}}+{{Q6}}+{{Q7}})/2","incorrect":true},{"name":"A3","label":"{{function}}","function":"{{Q3}}","incorrect":true},{"name":"A4","label":"{{function}}","function":"{{Q1}}+{{Q2}}+{{Q2}}+{{Q1}}+{{Q4}}+{{Q5}}+{{Q5}}+ {{Q3}}+{{Q6}}+{{Q7}}","incorrect":true},{"name":"A5","label":"{{function}}","function":"{{Q3}}/2","incorrect":true}],"uniques":true},"algorithm":{"name":"trueFalse","template":"Multiple choice – standard","params":{"countCorrect":1,"countIncorrect":2,"showCheckIcon":false,"columns":3}}}</v>
      </c>
      <c r="D272" s="139" t="n">
        <f aca="false">IF(B272=C272,0,1)</f>
        <v>1</v>
      </c>
    </row>
    <row r="273" customFormat="false" ht="15.75" hidden="false" customHeight="true" outlineLevel="0" collapsed="false">
      <c r="A273" s="139" t="str">
        <f aca="false">Seeds!AB270</f>
        <v>M5-EyP-10a-E-1</v>
      </c>
      <c r="B273" s="139" t="str">
        <f aca="false">Seeds!Z270</f>
        <v>{"id":"M5-EyP-10a-E-1-BR","stimulus":"&lt;p&gt;Calcule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C273" s="139" t="str">
        <f aca="false">Seeds!AA270</f>
        <v>{"id":"M5-EyP-10a-E-1","stimulus":"&lt;p&gt;Calcule a média aritmética desses dados. Se necessário, aproxime o resultado aos centésimos.&lt;/p&gt;&lt;div style=\"border: 3px solid #B9CD2A; padding: 0.5rem;\"&gt;&lt;table style=\"width: 100%; background: none !important;\"&gt;&lt;tbody&gt;&lt;tr&gt;&lt;td style=\"width: 25%; vertical-align: middle; text-align: center; background: none !important;border-style: none;\"&gt;{{Q1}}&lt;/td&gt;&lt;td style=\"width: 25%; vertical-align: middle; text-align: center; border-style: none; background: none !important\"&gt;{{Q2}}&lt;/td&gt;&lt;td style=\"width: 25%; vertical-align: middle; text-align: center; border-style: none; background: none !important\"&gt;{{Q3}}&lt;/td&gt;&lt;td style=\"width: 25%; vertical-align: middle; text-align: center; border-style: none; background: none !important\"&gt;{{Q4}}&lt;/td&gt;&lt;/tr&gt;&lt;tr&gt;&lt;td style=\"width: 25%; vertical-align: middle; text-align: center; border-style: none; background: none !important\"&gt;{{Q5}}&lt;/td&gt;&lt;td style=\"width: 25%; vertical-align: middle; text-align: center; border-style: none; background: none !important\"&gt;{{Q6}}&lt;/td&gt;&lt;td style=\"width: 25%; vertical-align: middle; text-align: center; border-style: none; background: none !important\"&gt;{{Q7}}&lt;/td&gt;&lt;td style=\"width: 25%; vertical-align: middle; text-align: center; border-style: none; background: none !important\"&gt;{{Q8}}&lt;/td&gt;&lt;/tr&gt;&lt;tr&gt;&lt;td style=\"width: 25%; vertical-align: middle; text-align: center; border-style: none; background: none !important\"&gt;{{Q9}}&lt;/td&gt;&lt;td style=\"width: 25%; vertical-align: middle; text-align: center; border-style: none; background: none !important\"&gt;{{Q10}}&lt;/td&gt;&lt;td style=\"width: 25%; vertical-align: middle; text-align: center; border-style: none; background: none !important\"&gt;{{Q11}}&lt;/td&gt;&lt;td style=\"width: 25%; vertical-align: middle; text-align: center; border-style: none; background: none !important\"&gt;{{Q12}}&lt;/td&gt;&lt;/tr&gt;&lt;/tbody&gt;&lt;/table&gt;&lt;/div&gt;","template":"&lt;p&gt;A média aritmética é {{response}}.&lt;/p&gt;","hint":"&lt;p&gt;Para obter a média aritmética de um conjunto de dados, primeiro é preciso somar todos os dados e depois dividir essa soma pela quantidade de dados.&lt;/p&gt;","feedback":"&lt;p&gt;Para obter a média aritmética de um conjunto de dados, primeiro é preciso somar todos os dados e depois dividir essa soma pela quantidade de dados.&lt;/p&gt;&lt;p style=\"text-align:center;\"&gt;{{Q1}} + {{Q2}} + {{Q3}} + {{Q4}} + {{Q5}} + {{Q6}} + {{Q7}} + {{Q8}} + {{Q9}} + {{Q10}} + {{Q11}} + {{Q12}} = {{T1}}&lt;/p&gt;&lt;p style=\"text-align:center;\"&gt;{{T1}} : 12 = {{T2}}&lt;/p&gt;","seed":{"parameters":[{"name":"Q1","label":null,"min":1,"max":10,"step":1},{"name":"Q2","label":null,"min":1,"max":10,"step":1},{"name":"Q3","label":null,"min":1,"max":10,"step":1},{"name":"Q4","label":null,"min":1,"max":10,"step":1},{"name":"Q5","label":null,"min":1,"max":10,"step":1},{"name":"Q6","label":null,"min":1,"max":10,"step":1},{"name":"Q7","label":null,"min":1,"max":10,"step":1},{"name":"Q8","label":null,"min":1,"max":10,"step":1},{"name":"Q9","label":null,"min":1,"max":10,"step":1},{"name":"Q10","label":null,"min":1,"max":10,"step":1},{"name":"Q11","label":null,"min":1,"max":10,"step":1},{"name":"Q12","label":null,"min":1,"max":10,"step":1}],"calculated":[{"name":"T1","function":"{{Q1}}+{{Q2}}+{{Q3}}+{{Q4}}+{{Q5}}+{{Q6}}+{{Q7}}+{{Q8}}+{{Q9}}+{{Q10}}+{{Q11}}+{{Q12}}","temp":true},{"name":"T2","function":"Lemonlib.round(({{Q1}}+{{Q2}}+{{Q3}}+{{Q4}}+{{Q5}}+{{Q6}}+{{Q7}}+{{Q8}}+{{Q9}}+{{Q10}}+{{Q11}}+{{Q12}})/12, 2)","temp":true},{"name":"A1","label":"{{function}}","function":"Lemonlib.round(({{Q1}}+{{Q2}}+{{Q3}}+{{Q4}}+{{Q5}}+{{Q6}}+{{Q7}}+{{Q8}}+{{Q9}}+{{Q10}}+{{Q11}}+{{Q12}})/12, 2)"}],"uniques":true},"algorithm":{"name":"calculateOperation","params":{"method":"equivLiteral","keyboard":"INTERMEDIATE"}}}</v>
      </c>
      <c r="D273" s="139" t="n">
        <f aca="false">IF(B273=C273,0,1)</f>
        <v>1</v>
      </c>
    </row>
    <row r="274" customFormat="false" ht="15.75" hidden="false" customHeight="true" outlineLevel="0" collapsed="false">
      <c r="A274" s="139" t="str">
        <f aca="false">Seeds!AB271</f>
        <v>M5-EyP-10a-A-1</v>
      </c>
      <c r="B274" s="139" t="str">
        <f aca="false">Seeds!Z271</f>
        <v>{"id":"M5-EyP-10a-A-1-BR","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C274" s="139" t="str">
        <f aca="false">Seeds!AA271</f>
        <v>{"id":"M5-EyP-10a-A-1","seed":{"parameters":[{"name":"Q1","label":null,"min":1,"max":8,"step":1},{"name":"Q2","label":null,"min":1,"max":8,"step":1},{"name":"Q3","label":null,"min":1,"max":8,"step":1},{"name":"Q4","label":null,"min":1,"max":8,"step":1},{"name":"Q5","label":null,"min":1,"max":8,"step":1},{"name":"Q6","label":null,"min":1,"max":8,"step":1},{"name":"Q7","label":null,"min":1,"max":8,"step":1},{"name":"Q8","label":null,"min":1,"max":8,"step":1}],"uniques":true},"scaffolding":[{"id":"step-0","stimulus":"&lt;p&gt;Durante um torneio, a equipe de futebol do bairro marcou em cada partida os gols indicados na tabela abaixo. Qual é a média aritmética de gols por partida?&lt;/p&gt;&lt;table style=\"width: 100%;\"&gt;&lt;tbody&gt;&lt;tr&gt;&lt;td style=\"width: 50%; background-color: #BEE072; text-align: center;\"&gt;Número do jogo&lt;/td&gt;&lt;td style=\"width: 50%; background-color: #BEE072; text-align: center;\"&gt;Gols&lt;/td&gt;&lt;/tr&gt;&lt;tr&gt;&lt;td style=\"width: 50%; text-align: center;\"&gt;1&lt;/td&gt;&lt;td style=\"width: 50%; text-align: center;\"&gt;{{Q1}}&lt;/td&gt;&lt;/tr&gt;&lt;tr&gt;&lt;td style=\"width: 50%; text-align: center;\"&gt;2&lt;/td&gt;&lt;td style=\"width: 50%; text-align: center;\"&gt;{{Q2}}&lt;/td&gt;&lt;/tr&gt;&lt;tr&gt;&lt;td style=\"width: 50%; text-align: center;\"&gt;3&lt;/td&gt;&lt;td style=\"width: 50%; text-align: center;\"&gt;{{Q3}}&lt;/td&gt;&lt;/tr&gt;&lt;tr&gt;&lt;td style=\"width: 50%; text-align: center;\"&gt;4&lt;/td&gt;&lt;td style=\"width: 50%; text-align: center;\"&gt;{{Q4}}&lt;/td&gt;&lt;/tr&gt;&lt;tr&gt;&lt;td style=\"width: 50%; text-align: center;\"&gt;5&lt;/td&gt;&lt;td style=\"width: 50%; text-align: center;\"&gt;{{Q5}}&lt;/td&gt;&lt;/tr&gt;&lt;tr&gt;&lt;td style=\"width: 50%; text-align: center;\"&gt;6&lt;/td&gt;&lt;td style=\"width: 50%; text-align: center;\"&gt;{{Q6}}&lt;/td&gt;&lt;/tr&gt;&lt;tr&gt;&lt;td style=\"width: 50%; text-align: center;\"&gt;7&lt;/td&gt;&lt;td style=\"width: 50%; text-align: center;\"&gt;{{Q7}}&lt;/td&gt;&lt;/tr&gt;&lt;tr&gt;&lt;td style=\"width: 50%; text-align: center;\"&gt;8&lt;/td&gt;&lt;td style=\"width: 50%; text-align: center;\"&gt;{{Q8}}&lt;/td&gt;&lt;/tr&gt;&lt;/tbody&gt;&lt;/table&gt;","template":"&lt;p&gt;A média aritmética é de {{response}} gols por jogo.&lt;/p&gt;","seed":{"parameters":[],"calculated":[{"name":"A1","function":"({{Q1}}+{{Q2}}+{{Q3}}+{{Q4}}+{{Q5}}+{{Q6}}+{{Q7}}+{{Q8}})/8"}]},"algorithm":{"name":"calculateOperation","params":{"method":"equivLiteral","keyboard":"INTERMEDIATE"}}},{"id":"step-1","stimulus":"&lt;p&gt;O que o enunciado pede?&lt;/p&gt;","seed":{"calculated":[{"name":"1-A1","label":"&lt;p&gt;A média aritmética de gols por jogo.&lt;/p&gt;"},{"name":"1-A2","label":"&lt;p&gt;A moda de gols por jogo.&lt;/p&gt;","incorrect":true},{"name":"1-A3","label":"&lt;p&gt;O maior número de gols em uma partida.&lt;/p&gt;","incorrect":true}]},"algorithm":{"name":"trueFalse","template":"Multiple choice – standard"}},{"id":"step-2","stimulus":"&lt;p&gt;Como é calculada a média aritmética?&lt;/p&gt;","seed":{"calculated":[{"name":"2-A1","label":"&lt;p&gt;É a soma dos gols marcados dividida pelo número de partidas.&lt;/p&gt;"},{"name":"2-A2","label":"&lt;p&gt;É o número mais repetido de gols em uma partida.&lt;/p&gt;","incorrect":true},{"name":"2-A3","label":"&lt;p&gt;É o número total de gols.&lt;/p&gt;","incorrect":true}]},"algorithm":{"name":"trueFalse","template":"Multiple choice – standard"}},{"id":"step-3","stimulus":"&lt;p&gt;Calcule a soma de todos os gols.&lt;/p&gt;","template":"&lt;p style=\"text-align:center;\"&gt;{{Q1}} + {{Q2}} + {{Q3}} + {{Q4}} + {{Q5}} + {{Q6}} + {{Q7}} + {{Q8}} = {{response}}&lt;/p&gt;","seed":{"calculated":[{"name":"3-A1","label":"{{function}}","function":"{{Q1}}+{{Q2}}+{{Q3}}+{{Q4}}+{{Q5}}+{{Q6}}+{{Q7}}+{{Q8}}"}]},"algorithm":{"name":"calculateOperation","params":{"method":"equivLiteral","keyboard":"INTERMEDIATE"}}},{"id":"step-4","stimulus":"&lt;p&gt;Finalmente, divida a soma de todos os gols pelo número de partidas.&lt;/p&gt;","template":"&lt;p style=\"text-align:center;\"&gt;&lt;span class=\"fr-math-v2 fr-draggable\" contenteditable=\"false\" data-original-math=\"\\(\\frac{{{T1}}}{8}\\)\" draggable=\"true\"&gt;\\(\\frac{{{T1}}}{8}\\)&lt;/span&gt; = {{response}}&lt;/p&gt;","seed":{"calculated":[{"name":"T1","function":"{{Q1}}+{{Q2}}+{{Q3}}+{{Q4}}+{{Q5}}+{{Q6}}+{{Q7}}+{{Q8}}","temp":true},{"name":"4-A1","label":"{{function}}","function":"({{Q1}}+{{Q2}}+{{Q3}}+{{Q4}}+{{Q5}}+{{Q6}}+{{Q7}}+{{Q8}})/8"}]},"algorithm":{"name":"calculateOperation","params":{"method":"equivLiteral","keyboard":"INTERMEDIATE"}}}]}</v>
      </c>
      <c r="D274" s="139" t="n">
        <f aca="false">IF(B274=C274,0,1)</f>
        <v>1</v>
      </c>
    </row>
    <row r="275" customFormat="false" ht="15.75" hidden="false" customHeight="true" outlineLevel="0" collapsed="false">
      <c r="A275" s="139" t="str">
        <f aca="false">Seeds!AB272</f>
        <v>M5-EyP-10a-A-2</v>
      </c>
      <c r="B275" s="139" t="str">
        <f aca="false">Seeds!Z272</f>
        <v>{
    "id": "M5-EyP-10a-A-2-BR",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C275" s="139" t="str">
        <f aca="false">Seeds!AA272</f>
        <v>{
    "id": "M5-EyP-10a-A-2",
    "seed": {
        "parameters": [
            {
                "name": "Q1",
                "label": null,
                "min": 1,
                "max": 4,
                "step": 1
            },
            {
                "name": "Q2",
                "label": null,
                "min": 1,
                "max": 4,
                "step": 1
            },
            {
                "name": "Q3",
                "label": null,
                "min": 1,
                "max": 4,
                "step": 1
            },
            {
                "name": "Q4",
                "label": null,
                "min": 1,
                "max": 4,
                "step": 1
            },
            {
                "name": "Q5",
                "label": null,
                "min": 1,
                "max": 4,
                "step": 1
            },
            {
                "name": "Q6",
                "label": null,
                "min": 1,
                "max": 4,
                "step": 1
            },
            {
                "name": "Q7",
                "label": null,
                "min": 1,
                "max": 4,
                "step": 1
            },
            {
                "name": "Q8",
                "label": null,
                "min": 1,
                "max": 4,
                "step": 1
            },
            {
                "name": "Q9",
                "label": null,
                "min": 1,
                "max": 4,
                "step": 1
            },
            {
                "name": "Q10",
                "label": null,
                "min": 1,
                "max": 4,
                "step": 1
            },
            {
                "name": "Q11",
                "label": null,
                "min": 1,
                "max": 4,
                "step": 1
            },
            {
                "name": "Q12",
                "label": null,
                "min": 1,
                "max": 4,
                "step": 1
            },
            {
                "name": "Q13",
                "label": null,
                "min": 1,
                "max": 4,
                "step": 1
            },
            {
                "name": "Q14",
                "label": null,
                "min": 1,
                "max": 4,
                "step": 1
            },
            {
                "name": "Q15",
                "label": null,
                "min": 1,
                "max": 4,
                "step": 1
            },
            {
                "name": "Q16",
                "label": null,
                "min": 1,
                "max": 4,
                "step": 1
            },
            {
                "name": "Q17",
                "label": null,
                "min": 1,
                "max": 4,
                "step": 1
            },
            {
                "name": "Q18",
                "label": null,
                "min": 1,
                "max": 4,
                "step": 1
            },
            {
                "name": "Q19",
                "label": null,
                "min": 1,
                "max": 4,
                "step": 1
            },
            {
                "name": "Q20",
                "label": null,
                "min": 1,
                "max": 4,
                "step": 1
            }
        ],
        "uniques": true
    },
    "scaffolding": [
        {
            "id": "step-0",
            "stimulus": "&lt;p&gt;Giovana perguntou a seus colegas de classe quantos televisores eles têm em suas casas e escreveu as seguintes respostas. Calcule a média aritmética.&lt;/p&gt;&lt;div style=\"border: 3px solid #B9CD2A; padding: 0.5rem;\"&gt;&lt;table style=\"width: 100%; background: none !important;\"&gt;&lt;tbody&gt;&lt;tr&gt;&lt;td style=\"width: 19.9336%; text-align: center; background: none !important;border-style: none;\"&gt;{{Q1}}&lt;/td&gt;&lt;td style=\"width: 19.9336%; vertical-align: middle; text-align: center; background: none !important;border-style: none;\"&gt;{{Q2}}&amp;nbsp;&lt;/td&gt;&lt;td style=\"width: 19.9336%; text-align: center; background: none !important;border-style: none;\"&gt;{{Q3}}&lt;/td&gt;&lt;td style=\"width: 20%; text-align: center; background: none !important;border-style: none;\"&gt;{{Q4}}&lt;/td&gt;&lt;td style=\"width: 19.9336%; text-align: center; vertical-align: middle; background: none !important;border-style: none;\"&gt;{{Q5}}&lt;/td&gt;&lt;/tr&gt;&lt;tr&gt;&lt;td style=\"width: 19.9336%; text-align: center; background: none !important;border-style: none;\"&gt;{{Q6}}&lt;/td&gt;&lt;td style=\"width: 19.9336%; vertical-align: middle; text-align: center; background: none !important;border-style: none;\"&gt;{{Q7}}&lt;/td&gt;&lt;td style=\"width: 19.9336%; text-align: center; background: none !important;border-style: none;\"&gt;{{Q8}}&lt;/td&gt;&lt;td style=\"width: 20%; text-align: center; background: none !important;border-style: none;\"&gt;{{Q9}}&lt;/td&gt;&lt;td style=\"width: 19.9336%; text-align: center; background: none !important;border-style: none;\"&gt;{{Q10}}&lt;/td&gt;&lt;/tr&gt;&lt;tr&gt;&lt;td style=\"width: 19.9336%; text-align: center; background: none !important;border-style: none;\"&gt;{{Q11}}&lt;/td&gt;&lt;td style=\"width: 19.9336%; text-align: center; background: none !important;border-style: none;\"&gt;{{Q12}}&lt;/td&gt;&lt;td style=\"width: 19.9336%; text-align: center; background: none !important;border-style: none;\"&gt;{{Q13}}&lt;/td&gt;&lt;td style=\"width: 20%; text-align: center; background: none !important;border-style: none;\"&gt;{{Q14}}&lt;/td&gt;&lt;td style=\"width: 19.9336%; text-align: center; background: none !important;border-style: none;\"&gt;{{Q15}}&lt;/td&gt;&lt;/tr&gt;&lt;tr&gt;&lt;td style=\"width: 19.9336%; text-align: center; background: none !important;border-style: none;\"&gt;{{Q16}}&lt;/td&gt;&lt;td style=\"width: 19.9336%; text-align: center; background: none !important;border-style: none;\"&gt;{{Q17}}&lt;/td&gt;&lt;td style=\"width: 19.9336%; text-align: center; background: none !important;border-style: none;\"&gt;{{Q18}}&lt;/td&gt;&lt;td style=\"width: 20%; text-align: center; background: none !important;border-style: none;\"&gt;{{Q19}}&lt;/td&gt;&lt;td style=\"width: 19.9336%; text-align: center; background: none !important;border-style: none;\"&gt;{{Q20}}&lt;/td&gt;&lt;/tr&gt;&lt;/tbody&gt;&lt;/table&gt;",
            "template": "A média aritmética é {{response}} TVs por domicílio.",
            "seed": {
                "parameters": [],
                "calculated": [
                    {
                        "name": "A1",
                        "function": "Lemonlib.round(({{Q1}}+{{Q2}}+{{Q3}}+{{Q4}}+{{Q5}}+{{Q6}}+{{Q7}}+{{Q8}}+{{Q9}}+{{Q10}}+{{Q11}}+{{Q12}}+{{Q13}}+{{Q14}}+{{Q15}}+{{Q16}}+{{Q17}}+{{Q18}}+{{Q19}}+{{Q20}})/20, 3)"
                    }
                ]
            },
            "algorithm": {
                "name": "calculateOperation",
                "params": {
                    "method": "equivLiteral",
                    "keyboard": "INTERMEDIATE"
                }
            }
        },
        {
            "id": "step-1",
            "stimulus": "&lt;p&gt;O que o enunciado pede?&lt;/p&gt;",
            "seed": {
                "calculated": [
                    {
                        "name": "1-A1",
                        "label": "&lt;p&gt;A média aritmética do número de televisores por domicílio.&lt;/p&gt;"
                    },
                    {
                        "name": "1-A2",
                        "label": "&lt;p&gt;A moda das televisões por domicílio.&lt;/p&gt;",
                        "incorrect": true
                    },
                    {
                        "name": "1-A3",
                        "label": "&lt;p&gt;O menor número de televisores em uma casa.&lt;/p&gt;",
                        "incorrect": true
                    }
                ]
            },
            "algorithm": {
                "name": "trueFalse",
                "template": "Multiple choice – standard"
            }
        },
        {
            "id": "step-2",
            "stimulus": "&lt;p&gt;Como é calculada a média aritmética?&lt;/p&gt;",
            "seed": {
                "calculated": [
                    {
                        "name": "2-A1",
                        "label": "&lt;p&gt;É a soma de todas as televisões dividida pelo número de lares.&lt;/p&gt;"
                    },
                    {
                        "name": "2-A2",
                        "label": "&lt;p&gt;É o número de televisores que mais se tem repetido.&lt;/p&gt;",
                        "incorrect": true
                    },
                    {
                        "name": "2-A3",
                        "label": "&lt;p&gt;É o número de televisores que mais se tem repetido.&lt;/p&gt;",
                        "incorrect": true
                    }
                ]
            },
            "algorithm": {
                "name": "trueFalse",
                "template": "Multiple choice – standard"
            }
        },
        {
            "id": "step-3",
            "stimulus": "&lt;p&gt;Calcule a soma de todos os televisores.&lt;/p&gt;",
            "template": "&lt;p style=\"text-align:center;\"&gt;{{Q1}} + {{Q2}} + {{Q3}} + {{Q4}} + {{Q5}} + {{Q6}} + {{Q7}} + {{Q8}} + {{Q9}} + {{Q10}} + {{Q11}} + {{Q12}} + {{Q13}} + {{Q14}} + {{Q15}} + {{Q16}} + {{Q17}} + {{Q18}} + {{Q19}} + {{Q20}} = {{response}}&lt;/p&gt;",
            "seed": {
                "calculated": [
                    {
                        "name": "3-A1",
                        "label": "{{function}}",
                        "function": "{{Q1}}+{{Q2}}+{{Q3}}+{{Q4}}+{{Q5}}+{{Q6}}+{{Q7}}+{{Q8}}+{{Q9}}+{{Q10}}+{{Q11}}+{{Q12}}+{{Q13}}+{{Q14}}+{{Q15}}+{{Q16}}+{{Q17}}+{{Q18}}+{{Q19}}+{{Q20}}"
                    }
                ]
            },
            "algorithm": {
                "name": "calculateOperation",
                "params": {
                    "method": "equivLiteral",
                    "keyboard": "INTERMEDIATE"
                }
            }
        },
        {
            "id": "step-4",
            "stimulus": "&lt;p&gt;Finalmente, divida a soma de todas as TVs pelo número de lares.&lt;/p&gt;",
            "template": "&lt;p style=\"text-align:center;\"&gt;&lt;span class=\"fr-math-v2 fr-draggable\" contenteditable=\"false\" data-original-math=\"\\(\\frac{{{T1}}}{20}\\)\" draggable=\"true\"&gt;\\(\\frac{{{T1}}}{20}\\)&lt;/span&gt; = {{response}}&lt;/p&gt;",
            "seed": {
                "calculated": [
                    {
                        "name": "T1",
                        "function": "{{Q1}}+{{Q2}}+{{Q3}}+{{Q4}}+{{Q5}}+{{Q6}}+{{Q7}}+{{Q8}}+{{Q9}}+{{Q10}}+{{Q11}}+{{Q12}}+{{Q13}}+{{Q14}}+{{Q15}}+{{Q16}}+{{Q17}}+{{Q18}}+{{Q19}}+{{Q20}}",
                        "temp": true
                    },
                    {
                        "name": "4-A1",
                        "label": "{{function}}",
                        "function": "({{Q1}}+{{Q2}}+{{Q3}}+{{Q4}}+{{Q5}}+{{Q6}}+{{Q7}}+{{Q8}}+{{Q9}}+{{Q10}}+{{Q11}}+{{Q12}}+{{Q13}}+{{Q14}}+{{Q15}}+{{Q16}}+{{Q17}}+{{Q18}}+{{Q19}}+{{Q20}})/20"
                    }
                ]
            },
            "algorithm": {
                "name": "calculateOperation",
                "params": {
                    "method": "equivLiteral",
                    "keyboard": "INTERMEDIATE"
                }
            }
        }
    ]
}</v>
      </c>
      <c r="D275" s="139" t="n">
        <f aca="false">IF(B275=C275,0,1)</f>
        <v>1</v>
      </c>
    </row>
    <row r="276" customFormat="false" ht="15.75" hidden="false" customHeight="true" outlineLevel="0" collapsed="false">
      <c r="A276" s="139" t="str">
        <f aca="false">Seeds!AB273</f>
        <v>M5-EyP-10a-A-3</v>
      </c>
      <c r="B276" s="139" t="str">
        <f aca="false">Seeds!Z273</f>
        <v>{"id":"M5-EyP-10a-A-3-BR","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C276" s="139" t="str">
        <f aca="false">Seeds!AA273</f>
        <v>{"id":"M5-EyP-10a-A-3","seed":{"parameters":[{"name":"Q1","label":null,"min":1,"max":10,"step":1},{"name":"Q2","label":null,"min":1,"max":10,"step":1},{"name":"Q3","label":null,"min":1,"max":10,"step":1},{"name":"Q4","label":null,"min":1,"max":10,"step":1},{"name":"Q5","label":null,"min":1,"max":10,"step":1},{"name":"Q6","list":["Miguel","Gabriela"]},{"name":"Q7","list":["Eduardo","Alejandra"]},{"name":"Q8","list":["Luis","Mariana"]},{"name":"Q9","list":["Carlos","Carmen"]},{"name":"Q10","list":["Alejandro","Claudia"]}],"uniques":true},"scaffolding":[{"id":"step-0","stimulus":"&lt;p&gt;Pérola pediu a seus alunos que desenhassem uma rua com casas, pessoas, automóveis etc. Em seguida, ela contou o número de pessoas que aparece em cada ilustração e as anotou na tabela abaixo. Calcule a média aritmética das pessoas nas fotos.&lt;/p&gt;&lt;table style=\"width: 100%;\"&gt;&lt;tbody&gt;&lt;tr&gt;&lt;td style=\"width: 50%; background-color: #BEE072; text-align: center;\"&gt;Aluno &lt;/td&gt;&lt;td style=\"width: 50%; background-color: #BEE072; text-align: center;\"&gt;Pessoas no desenho&lt;/td&gt;&lt;/tr&gt;&lt;tr&gt;&lt;td style=\"width: 50%; text-align: center;\"&gt;{{Q6}}&lt;/td&gt;&lt;td style=\"width: 50%; text-align: center;\"&gt;{{Q1}}&lt;/td&gt;&lt;/tr&gt;&lt;tr&gt;&lt;td style=\"width: 50%; text-align: center;\"&gt;{{Q7}}&lt;/td&gt;&lt;td style=\"width: 50%; text-align: center;\"&gt;{{Q2}}&lt;/td&gt;&lt;/tr&gt;&lt;tr&gt;&lt;td style=\"width: 50%; text-align: center;\"&gt;{{Q8}}&lt;/td&gt;&lt;td style=\"width: 50%; text-align: center;\"&gt;{{Q3}}&lt;/td&gt;&lt;/tr&gt;&lt;tr&gt;&lt;td style=\"width: 50%; text-align: center;\"&gt;{{Q9}}&lt;/td&gt;&lt;td style=\"width: 50%; text-align: center;\"&gt;{{Q4}}&lt;/td&gt;&lt;/tr&gt;&lt;tr&gt;&lt;td style=\"width: 50%; text-align: center;\"&gt;{{Q10}}&lt;/td&gt;&lt;td style=\"width: 50%; text-align: center;\"&gt;{{Q5}}&lt;/td&gt;&lt;/tr&gt;&lt;/tbody&gt;&lt;/table&gt;","template":"&lt;p&gt;A média aritmética é {{response}} pessoas por desenho.&lt;/p&gt;","seed":{"parameters":[],"calculated":[{"name":"A1","function":"({{Q1}}+{{Q2}}+{{Q3}}+{{Q4}}+{{Q5}})/5"}]},"algorithm":{"name":"calculateOperation","params":{"method":"equivLiteral","keyboard":"INTERMEDIATE"}}},{"id":"step-1","stimulus":"&lt;p&gt;O que o enunciado pede?&lt;/p&gt;","seed":{"calculated":[{"name":"1-A1","label":"&lt;p&gt;A média aritmética do número de pessoas por desenho.&lt;/p&gt;"},{"name":"1-A2","label":"&lt;p&gt;A moda das pessoas por desenho.&lt;/p&gt;","incorrect":true},{"name":"1-A3","label":"&lt;p&gt;O maior número de pessoas por desenho.&lt;/p&gt;","incorrect":true}]},"algorithm":{"name":"trueFalse","template":"Multiple choice – standard"}},{"id":"step-2","stimulus":"&lt;p&gt;Como é calculada a média aritmética?&lt;/p&gt;","seed":{"calculated":[{"name":"2-A1","label":"&lt;p&gt;É a soma de todas as pessoas desenhadas dividida pelo número de desenhos.&lt;/p&gt;"},{"name":"2-A2","label":"&lt;p&gt;É o número de pessoas desenhadas que mais se repete nos desenhos.&lt;/p&gt;","incorrect":true},{"name":"2-A3","label":"&lt;p&gt;É o número total de pessoas considerando todos os desenhos.&lt;/p&gt;","incorrect":true}]},"algorithm":{"name":"trueFalse","template":"Multiple choice – standard"}},{"id":"step-3","stimulus":"&lt;p&gt;Calcule a soma de todas as pessoas desenhadas.&lt;/p&gt;","template":"&lt;p style=\"text-align:center;\"&gt;{{Q1}} + {{Q2}} + {{Q3}} + {{Q4}} + {{Q5}} = {{response}}&lt;/p&gt;","seed":{"calculated":[{"name":"3-A1","label":"{{function}}","function":"{{Q1}}+{{Q2}}+{{Q3}}+{{Q4}}+{{Q5}}"}]},"algorithm":{"name":"calculateOperation","params":{"method":"equivLiteral","keyboard":"INTERMEDIATE"}}},{"id":"step-4","stimulus":"&lt;p&gt;Finalmente, divida a soma de todas as pessoas desenhadas pelo número de desenhos.&lt;/p&gt;","template":"&lt;p style=\"text-align:center;\"&gt;&lt;span class=\"fr-math-v2 fr-draggable\" contenteditable=\"false\" data-original-math=\"\\(\\frac{{{T1}}}{5}\\)\" draggable=\"true\"&gt;\\(\\frac{{{T1}}}{5}\\)&lt;/span&gt; = {{response}}&lt;/p&gt;","seed":{"calculated":[{"name":"T1","function":"{{Q1}}+{{Q2}}+{{Q3}}+{{Q4}}+{{Q5}}","temp":true},{"name":"4-A1","label":"{{function}}","function":"({{Q1}}+{{Q2}}+{{Q3}}+{{Q4}}+{{Q5}})/5"}]},"algorithm":{"name":"calculateOperation","params":{"method":"equivLiteral","keyboard":"INTERMEDIATE"}}}]}</v>
      </c>
      <c r="D276" s="139" t="n">
        <f aca="false">IF(B276=C276,0,1)</f>
        <v>1</v>
      </c>
    </row>
    <row r="277" customFormat="false" ht="15.75" hidden="false" customHeight="true" outlineLevel="0" collapsed="false">
      <c r="A277" s="139" t="str">
        <f aca="false">Seeds!AB274</f>
        <v>M5-EyP-10a-A-4</v>
      </c>
      <c r="B277" s="139" t="str">
        <f aca="false">Seeds!Z274</f>
        <v>{"id":"M5-EyP-10a-A-4-BR","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C277" s="139" t="str">
        <f aca="false">Seeds!AA274</f>
        <v>{"id":"M5-EyP-10a-A-4","seed":{"parameters":[{"name":"Q1","label":null,"min":0,"max":15,"step":1},{"name":"Q2","label":null,"min":0,"max":15,"step":1},{"name":"Q3","label":null,"min":0,"max":15,"step":1},{"name":"Q4","label":null,"min":0,"max":15,"step":1},{"name":"Q5","label":null,"min":0,"max":15,"step":1},{"name":"Q6","label":null,"min":0,"max":15,"step":1},{"name":"Q7","label":null,"min":0,"max":15,"step":1}],"uniques":true},"scaffolding":[{"id":"step-0","stimulus":"&lt;p&gt;Mauro escreveu na tabela abaixo o número de páginas que leu de um romance esta semana. Qual é a média aritmética das páginas que ele leu por dia? Se necessário, aproximar o resultado aos centésimos.&lt;/p&gt;&lt;table style=\"width: 100%;\"&gt;&lt;tbody&gt;&lt;tr&gt;&lt;td style=\"width: 50%; background-color: #BEE072; text-align: center;\"&gt;Dia&lt;/td&gt;&lt;td style=\"width: 50%; background-color: #BEE072; text-align: center;\"&gt;Páginas&lt;/td&gt;&lt;/tr&gt;&lt;tr&gt;&lt;td style=\"width: 50%; text-align: center;\"&gt;Segunda-feira&lt;/td&gt;&lt;td style=\"width: 50%; text-align: center;\"&gt;{{Q1}}&lt;/td&gt;&lt;/tr&gt;&lt;tr&gt;&lt;td style=\"width: 50%; text-align: center;\"&gt;Terça-feira&lt;/td&gt;&lt;td style=\"width: 50%; text-align: center;\"&gt;{{Q2}}&lt;/td&gt;&lt;/tr&gt;&lt;tr&gt;&lt;td style=\"width: 50%; text-align: center;\"&gt;Quarta-feira&lt;/td&gt;&lt;td style=\"width: 50%; text-align: center;\"&gt;{{Q3}}&lt;/td&gt;&lt;/tr&gt;&lt;tr&gt;&lt;td style=\"width: 50%; text-align: center;\"&gt;Quinta-feira&lt;/td&gt;&lt;td style=\"width: 50%; text-align: center;\"&gt;{{Q4}}&lt;/td&gt;&lt;/tr&gt;&lt;tr&gt;&lt;td style=\"width: 50%; text-align: center;\"&gt;Sexta-feira&lt;/td&gt;&lt;td style=\"width: 50%; text-align: center;\"&gt;{{Q5}}&lt;/td&gt;&lt;/tr&gt;&lt;tr&gt;&lt;td style=\"width: 50%; text-align: center;\"&gt;Sábado&lt;/td&gt;&lt;td style=\"width: 50%; text-align: center;\"&gt;{{Q6}}&lt;/td&gt;&lt;/tr&gt;&lt;tr&gt;&lt;td style=\"width: 50%; text-align: center;\"&gt;Domingo&lt;/td&gt;&lt;td style=\"width: 50%; text-align: center;\"&gt;{{Q7}}&lt;/td&gt;&lt;/tr&gt;&lt;/tbody&gt;&lt;/table&gt;","template":"&lt;p&gt;A média aritmética é {{response}}.&lt;/p&gt;","seed":{"parameters":[],"calculated":[{"name":"A1","function":"Lemonlib.round(({{Q1}}+{{Q2}}+{{Q3}}+{{Q4}}+{{Q5}}+{{Q6}}+{{Q7}})/7, 2)"}]},"algorithm":{"name":"calculateOperation","params":{"method":"equivLiteral","keyboard":"INTERMEDIATE"}}},{"id":"step-1","stimulus":"&lt;p&gt;O que o enunciado pede?&lt;/p&gt;","seed":{"calculated":[{"name":"1-A1","label":"&lt;p&gt;A média aritmética do número de páginas lidas por dia.&lt;/p&gt;"},{"name":"1-A2","label":"&lt;p&gt;A moda das páginas lidas por dia.&lt;/p&gt;","incorrect":true},{"name":"1-A3","label":"&lt;p&gt;O maior número de páginas lidas em um dia.&lt;/p&gt;","incorrect":true}]},"algorithm":{"name":"trueFalse","template":"Multiple choice – standard"}},{"id":"step-2","stimulus":"&lt;p&gt;Como é calculada a média aritmética?&lt;/p&gt;","seed":{"calculated":[{"name":"2-A1","label":"&lt;p&gt;A soma de todas as páginas lidas dividida pelo número de dias.&lt;/p&gt;"},{"name":"2-A2","label":"&lt;p&gt;É o número mais repetido de páginas lidas por dia.&lt;/p&gt;","incorrect":true},{"name":"2-A3","label":"&lt;p&gt;É o número total de páginas lidas.&lt;/p&gt;","incorrect":true}]},"algorithm":{"name":"trueFalse","template":"Multiple choice – standard"}},{"id":"step-3","stimulus":"&lt;p&gt;Calcule a soma de todas as páginas lidas.&lt;/p&gt;","template":"&lt;p style=\"text-align:center;\"&gt;{{Q1}} + {{Q2}} + {{Q3}} + {{Q4}} + {{Q5}} + {{Q6}} + {{Q7}} = {{response}}&lt;/p&gt;","seed":{"calculated":[{"name":"3-A1","label":"{{function}}","function":"{{Q1}}+{{Q2}}+{{Q3}}+{{Q4}}+{{Q5}}+{{Q6}}+{{Q7}}"}]},"algorithm":{"name":"calculateOperation","params":{"method":"equivLiteral","keyboard":"INTERMEDIATE"}}},{"id":"step-4","stimulus":"&lt;p&gt;Finalmente, divida a soma de todas as páginas lidas pelo número de dias. Se necessário, aproximar o resultado aos centésimos.&lt;/p&gt;","template":"&lt;p style=\"text-align:center;\"&gt;&lt;span class=\"fr-math-v2 fr-draggable\" contenteditable=\"false\" data-original-math=\"\\(\\frac{{{T1}}}{7}\\)\" draggable=\"true\"&gt;\\(\\frac{{{T1}}}{7}\\)&lt;/span&gt; = {{response}}&lt;/p&gt;","seed":{"calculated":[{"name":"T1","function":"{{Q1}}+{{Q2}}+{{Q3}}+{{Q4}}+{{Q5}}+{{Q6}}+{{Q7}}","temp":true},{"name":"4-A1","label":"{{function}}","function":"Lemonlib.round(({{Q1}}+{{Q2}}+{{Q3}}+{{Q4}}+{{Q5}}+{{Q6}}+{{Q7}})/7, 2)"}]},"algorithm":{"name":"calculateOperation","params":{"method":"equivLiteral","keyboard":"INTERMEDIATE"}}}]}</v>
      </c>
      <c r="D277" s="139" t="n">
        <f aca="false">IF(B277=C277,0,1)</f>
        <v>1</v>
      </c>
    </row>
    <row r="278" customFormat="false" ht="15.75" hidden="false" customHeight="true" outlineLevel="0" collapsed="false">
      <c r="A278" s="139" t="str">
        <f aca="false">Seeds!AB275</f>
        <v>M5-EyP-10a-A-5</v>
      </c>
      <c r="B278" s="139" t="str">
        <f aca="false">Seeds!Z275</f>
        <v>{"id":"M5-EyP-10a-A-5-BR","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C278" s="139" t="str">
        <f aca="false">Seeds!AA275</f>
        <v>{"id":"M5-EyP-10a-A-5","seed":{"parameters":[{"name":"Q1","label":null,"min":6,"max":12,"step":1},{"name":"Q2","label":null,"min":6,"max":12,"step":1},{"name":"Q3","label":null,"min":6,"max":12,"step":1},{"name":"Q4","label":null,"min":6,"max":12,"step":1},{"name":"Q5","label":null,"min":6,"max":12,"step":1},{"name":"Q6","label":null,"min":6,"max":12,"step":1}],"uniques":true},"scaffolding":[{"id":"step-0","stimulus":"&lt;p&gt;Natália escreveu o comprimento em centímetros dos lápis de seus melhores amigos em uma tabela como a abaixo. Qual é a média aritmética dos comprimentos desses lápis? Se necessário, aproximar o resultado aos centésimos.&lt;/p&gt;&lt;div style=\"border: 3px solid #B9CD2A; padding: 0.5rem;\"&gt;&lt;table style=\"width: 100%; background: none !important;\"&gt;&lt;tbody&gt;&lt;tr&gt;&lt;td style=\"width: 33.2226%; text-align: center; border-style: none; background: none !important;\"&gt;{{Q1}}&lt;/td&gt;&lt;td style=\"width: 33.2227%; vertical-align: middle; text-align: center; border-style: none; background: none !important;\"&gt;{{Q2}}&lt;/td&gt;&lt;td style=\"width: 33.2225%; text-align: center; border-style: none; background: none !important;\"&gt;{{Q3}}&lt;/td&gt;&lt;/tr&gt;&lt;tr&gt;&lt;td style=\"width: 33.2226%; text-align: center; border-style: none; background: none !important;\"&gt;{{Q4}}&lt;/td&gt;&lt;td style=\"width: 33.2227%; vertical-align: middle; text-align: center; border-style: none; background: none !important;\"&gt;{{Q5}}&lt;/td&gt;&lt;td style=\"width: 33.2225%; text-align: center; border-style: none; background: none !important;\"&gt;{{Q6}}&lt;/td&gt;&lt;/tr&gt;&lt;/tbody&gt;&lt;/table&gt;","template":"&lt;p&gt;A média aritmética é &lt;span class=\"no-break\"&gt;{{response}} cm.&lt;/span&gt;&lt;/p&gt;","seed":{"parameters":[],"calculated":[{"name":"A1","function":"Lemonlib.round(({{Q1}}+{{Q2}}+{{Q3}}+{{Q4}}+{{Q5}}+{{Q6}})/6, 2)"}]},"algorithm":{"name":"calculateOperation","params":{"method":"equivLiteral","keyboard":"INTERMEDIATE"}}},{"id":"step-1","stimulus":"&lt;p&gt;O que o enunciado pede?&lt;/p&gt;","seed":{"calculated":[{"name":"1-A1","label":"&lt;p&gt;A média aritmética dos comprimentos dos lápis.&lt;/p&gt;"},{"name":"1-A2","label":"&lt;p&gt;A moda dos comprimentos de lápis.&lt;/p&gt;","incorrect":true},{"name":"1-A3","label":"&lt;p&gt;O maior comprimento de um lápis.&lt;/p&gt;","incorrect":true}]},"algorithm":{"name":"trueFalse","template":"Multiple choice – standard"}},{"id":"step-2","stimulus":"&lt;p&gt;Como é calculada a média aritmética?&lt;/p&gt;","seed":{"calculated":[{"name":"2-A1","label":"&lt;p&gt;É a soma dos comprimentos de todos os lápis dividida pelo número de lápis.&lt;/p&gt;"},{"name":"2-A2","label":"&lt;p&gt;É o comprimento de lápis que mais se repete.&lt;/p&gt;","incorrect":true},{"name":"2-A3","label":"&lt;p&gt;É o número total de lápis.&lt;/p&gt;","incorrect":true}]},"algorithm":{"name":"trueFalse","template":"Multiple choice – standard"}},{"id":"step-3","stimulus":"&lt;p&gt;Calcule a soma dos comprimentos de todos os lápis.&lt;/p&gt;","template":"&lt;p style=\"text-align:center;\"&gt;{{Q1}} + {{Q2}} + {{Q3}} + {{Q4}} + {{Q5}} + {{Q6}} = {{response}}&lt;/p&gt;","seed":{"calculated":[{"name":"3-A1","label":"{{function}}","function":"{{Q1}}+{{Q2}}+{{Q3}}+{{Q4}}+{{Q5}}+{{Q6}}"}]},"algorithm":{"name":"calculateOperation","params":{"method":"equivLiteral","keyboard":"INTERMEDIATE"}}},{"id":"step-4","stimulus":"&lt;p&gt;Finalmente, divida a soma dos comprimentos pelo número de lápis. Se necessário, aproximar o resultado aos centésimos.&lt;/p&gt;","template":"&lt;p style=\"text-align:center;\"&gt;&lt;span class=\"fr-math-v2 fr-draggable\" contenteditable=\"false\" data-original-math=\"\\(\\frac{{{T1}}}{6}\\)\" draggable=\"true\"&gt;\\(\\frac{{{T1}}}{6}\\)&lt;/span&gt; = {{response}}&lt;/p&gt;","seed":{"calculated":[{"name":"T1","function":"{{Q1}}+{{Q2}}+{{Q3}}+{{Q4}}+{{Q5}}+{{Q6}}","temp":true},{"name":"4-A1","label":"{{function}}","function":"Lemonlib.round(({{Q1}}+{{Q2}}+{{Q3}}+{{Q4}}+{{Q5}}+{{Q6}})/6, 2)"}]},"algorithm":{"name":"calculateOperation","params":{"method":"equivLiteral","keyboard":"INTERMEDIATE"}}}]}</v>
      </c>
      <c r="D278" s="139" t="n">
        <f aca="false">IF(B278=C278,0,1)</f>
        <v>1</v>
      </c>
    </row>
    <row r="279" customFormat="false" ht="15.75" hidden="false" customHeight="true" outlineLevel="0" collapsed="false">
      <c r="A279" s="139" t="str">
        <f aca="false">Seeds!AB276</f>
        <v>M5-EyP-4a-I-1</v>
      </c>
      <c r="B279" s="139" t="str">
        <f aca="false">Seeds!Z276</f>
        <v>{"id":"M5-EyP-4a-I-1-BR","stimulus":"&lt;p&gt;O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C279" s="139" t="str">
        <f aca="false">Seeds!AA276</f>
        <v>{"id":"M5-EyP-4a-I-1","stimulus":"&lt;p&gt;O gráfico de barras duplas a seguir mostra as temperaturas mínimas e máximas dos primeiros dias de junho na cidade de Gramado (RS). Indique se as afirmações estão corretas ou incorretas.&lt;/p&gt;&lt;div style=\"display: flex; justify-content: center;\"&gt;&lt;div class=\"fr-chart ct-chart ct-minor-seventh\" data-chart='{\"type\": \"bar\", \"series\": [{\"name\": \"°C mínimas\", \"data\": [{{Q1}},{{Q2}},{{Q3}},{{Q4}},{{Q5}}]},{\"name\": \"°C máximas\", \"data\": [{{Q6}},{{Q7}},{{Q8}},{{Q9}},{{Q10}}]}], \"labels\":[\"Dia 1\",\"Dia 2\",\"Dia 3\",\"Dia 4\",\"Dia 5\"],\"options\": {\"axisY\": {\"onlyInteger\": true}}}'&gt;&lt;/div&gt;&lt;/div&gt;","template":"&lt;p&gt;{{Q1.label}} = &amp;nbsp;{{response}}&amp;nbsp;&lt;/p&gt;&lt;p&gt;{{Q2.label}} = &amp;nbsp;{{response}}&amp;nbsp;&lt;/p&gt;&lt;p&gt;{{Q3.label}} = &amp;nbsp;&amp;nbsp;{{response}}&lt;/p&gt;","hint":"&lt;p&gt;A altura atingida por cada barra representa a temperatura mínima e máxima de cada dia.&lt;/p&gt;","feedback":"&lt;p&gt;A altura atingida por cada barra representa a temperatura mínima e máxima de cada dia.&lt;/p&gt;","seed":{"parameters":[{"name":"Q1","label":null,"min":8,"max":15,"step":1},{"name":"Q2","label":null,"min":8,"max":15,"step":1},{"name":"Q3","label":null,"min":8,"max":15,"step":1},{"name":"Q4","label":null,"min":8,"max":15,"step":1},{"name":"Q5","label":null,"min":8,"max":15,"step":1},{"name":"Q6","label":null,"min":20,"max":30,"step":1},{"name":"Q7","label":null,"min":20,"max":30,"step":1},{"name":"Q8","label":null,"min":20,"max":30,"step":1},{"name":"Q9","label":null,"min":20,"max":30,"step":1},{"name":"Q10","label":null,"min":20,"max":30,"step":1}],"calculated":[{"name":"A1","label":"A temperatura mínima registrada no dia 1 foi de {{Q1}} °C."},{"name":"A2","label":"A temperatura mínima registrada no dia 2 foi de {{Q2}} °C."},{"name":"A3","label":"A temperatura máxima registrada no dia 3 foi de {{Q8}} °C."},{"name":"A4","label":"A temperatura máxima registrada no dia 4 foi de {{Q9}} °C."},{"name":"A5","label":"A temperatura mínima registrada no dia 5 foi de {{Q5}} °C."},{"name":"A6","label":"A temperatura máxima registrada no dia 1 foi de {{Q1}} °C.","incorrect":true,"feedback":"&lt;p&gt;A temperatura mínima registrada no dia 1 foi de {{Q1}} °C e a máxima, {{Q6}} °C.&lt;/p&gt;"},{"name":"A7","label":"A temperatura máxima registrada no dia 2 foi de {{Q2}} °C.","incorrect":true,"feedback":"&lt;p&gt;A temperatura mínima registrada no dia 2 foi de {{Q2}} °C e a máxima, {{Q7}} °C.&lt;/p&gt;"},{"name":"A8","label":"A temperatura mínima registrada no dia 3 foi de {{Q8}} °C.","incorrect":true,"feedback":"&lt;p&gt;A temperatura mínima registrada no dia 3 foi de {{Q3}} °C e a máxima, {{Q8}} °C.&lt;/p&gt;"},{"name":"A9","label":"A temperatura máxima registrada no dia 4 foi de {{Q4}} °C.","incorrect":true,"feedback":"&lt;p&gt;A temperatura mínima registrada no dia 4 foi de {{Q4}} °C e a máxima, {{Q9}} °C.&lt;/p&gt;"},{"name":"A10","label":"A temperatura máxima registrada no dia 5 foi de {{Q5}} °C.","incorrect":true,"feedback":"&lt;p&gt;A temperatura mínima registrada no dia 5 foi de {{Q5}} °C e a máxima, {{Q10}} °C.&lt;/p&gt;"}],"uniques":true},"algorithm":{"name":"trueFalse","template":"Choice matrix – inline","params":{"countCorrect":2,"countIncorrect":1,"showCheckIcon":false,"options":["Correta","Incorreta"]}}}</v>
      </c>
      <c r="D279" s="139" t="n">
        <f aca="false">IF(B279=C279,0,1)</f>
        <v>1</v>
      </c>
    </row>
    <row r="280" customFormat="false" ht="15.75" hidden="false" customHeight="true" outlineLevel="0" collapsed="false">
      <c r="A280" s="139" t="str">
        <f aca="false">Seeds!AB277</f>
        <v>M5-EyP-4a-E-1</v>
      </c>
      <c r="B280" s="139" t="str">
        <f aca="false">Seeds!Z277</f>
        <v>{"id":"M5-EyP-4a-E-1-BR","stimulus":"&lt;p&gt;O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C280" s="139" t="str">
        <f aca="false">Seeds!AA277</f>
        <v>{"id":"M5-EyP-4a-E-1","stimulus":"&lt;p&gt;O gráfico a seguir representa as atividades favoritas de um grupo de crianças e jovens. Complete as seguintes frases.&lt;/p&gt;&lt;div style=\"display: flex; justify-content: center;\"&gt;&lt;div class=\"fr-chart ct-chart ct-minor-seventh\" data-chart='{\"type\": \"bar\", \"series\": [{\"name\": \"Crianças\", \"data\": [{{Q1}},{{Q3}},{{Q5}}]},{\"name\": \"Jovens\", \"data\": [{{Q2}},{{Q4}},{{Q6}}]}], \"labels\":[\"Televisão\",\"Ir ao parque\",\"Videogame\"],\"options\": {\"axisY\": {\"onlyInteger\": true}}}'&gt;&lt;/div&gt;&lt;/div&gt;","template":"&lt;p&gt;{{response}} jovens preferem jogar videogame.&lt;/p&gt;&lt;p&gt;{{response}} crianças preferem ir ao parque.&lt;/p&gt;&lt;p&gt;Este levantamento foi feito com {{response}} jovens.&lt;/p&gt;","hint":"&lt;p&gt;A altura que cada barra atinge representa quantos jovens ou crianças gostam de cada atividade.&lt;/p&gt;","feedback":"&lt;p&gt;A altura que cada barra atinge representa quantos jovens ou crianças gostam de cada atividade.&lt;/p&gt;","seed":{"parameters":[{"name":"Q1","label":null,"min":1,"max":10,"step":1},{"name":"Q2","label":null,"min":1,"max":10,"step":1},{"name":"Q3","label":null,"min":1,"max":10,"step":1},{"name":"Q4","label":null,"min":1,"max":10,"step":1},{"name":"Q5","label":null,"min":1,"max":10,"step":1},{"name":"Q6","label":null,"min":1,"max":10,"step":1}],"calculated":[{"name":"A1","label":"{{function}}","function":"{{Q6}}"},{"name":"A2","label":"{{function}}","function":"{{Q3}}"},{"name":"A3","label":"{{function}}","function":"{{Q2}}+{{Q4}}+{{Q6}}"}],"uniques":true},"algorithm":{"name":"calculateOperation","params":{"method":"equivLiteral","keyboard":"NUMERICAL"}}}</v>
      </c>
      <c r="D280" s="139" t="n">
        <f aca="false">IF(B280=C280,0,1)</f>
        <v>1</v>
      </c>
    </row>
    <row r="281" customFormat="false" ht="15.75" hidden="false" customHeight="true" outlineLevel="0" collapsed="false">
      <c r="A281" s="139" t="str">
        <f aca="false">Seeds!AB278</f>
        <v>M5-EyP-4a-E-2</v>
      </c>
      <c r="B281" s="139" t="str">
        <f aca="false">Seeds!Z278</f>
        <v>{"id":"M5-EyP-4a-E-2-BR","stimulus":"&lt;p&gt;A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C281" s="139" t="str">
        <f aca="false">Seeds!AA278</f>
        <v>{"id":"M5-EyP-4a-E-2","stimulus":"&lt;p&gt;A professora de música fez o seguinte gráfico com os estilos musicais preferidos dos alunos do 5º ano A e 5º ano B. Complete as seguintes frases.&lt;/p&gt;&lt;div style=\"display: flex; justify-content: center;\"&gt;&lt;div class=\"fr-chart ct-chart ct-minor-seventh\" data-chart='{\"type\": \"bar\", \"series\": [{\"name\": \"5º A\", \"data\": [{{Q1}},{{Q3}},{{Q5}},{{Q7}}]},{\"name\": \"5º B\", \"data\": [{{Q2}},{{Q4}},{{Q6}},{{Q8}}]}], \"labels\":[\"{{Q9}}\",\"{{Q10}}\",\"{{Q11}}\",\"{{Q12}}\"],\"options\": {\"axisY\": {\"onlyInteger\": true}}}'&gt;&lt;/div&gt;&lt;/div&gt;","template":"&lt;p&gt;{{response}} alunos do 5º A preferem {{Q9}}.&lt;/p&gt;&lt;p&gt;{{response}} alunos do 5º B preferem {{Q12}}.&lt;/p&gt;&lt;p&gt;{{response}} alunos do 5º B preferem {{Q10}}.&lt;/p&gt;","hint":"&lt;p&gt;A altura que cada barra atinge representa quantos alunos do 5º A e 5º B gostam de cada estilo de música.&lt;/p&gt;","feedback":"&lt;p&gt;A altura que cada barra atinge representa quantos alunos do 5º A e 5º B gostam de cada estilo de música.&lt;/p&gt;","seed":{"parameters":[{"name":"Q1","label":null,"min":5,"max":10,"step":1},{"name":"Q2","label":null,"min":5,"max":10,"step":1},{"name":"Q3","label":null,"min":5,"max":10,"step":1},{"name":"Q4","label":null,"min":5,"max":10,"step":1},{"name":"Q5","label":null,"min":5,"max":10,"step":1},{"name":"Q6","label":null,"min":5,"max":10,"step":1},{"name":"Q7","label":null,"min":5,"max":10,"step":1},{"name":"Q8","label":null,"min":5,"max":10,"step":1},{"name":"Q9","list":["pop","rock","clássica","hip hop"]},{"name":"Q10","list":["pop","rock","clássica","hip hop"]},{"name":"Q11","list":["pop","rock","clássica","hip hop"]},{"name":"Q12","list":["pop","rock","clássica","hip hop"]}],"calculated":[{"name":"A1","function":"{{Q1}}"},{"name":"A2","function":"{{Q8}}"},{"name":"A3","function":"{{Q4}}"}],"uniques":true},"algorithm":{"name":"calculateOperation","params":{"method":"equivLiteral","keyboard":"NUMERICAL"}}}</v>
      </c>
      <c r="D281" s="139" t="n">
        <f aca="false">IF(B281=C281,0,1)</f>
        <v>1</v>
      </c>
    </row>
    <row r="282" customFormat="false" ht="15.75" hidden="false" customHeight="true" outlineLevel="0" collapsed="false">
      <c r="A282" s="139" t="str">
        <f aca="false">Seeds!AB279</f>
        <v>M5-EyP-4a-E-3</v>
      </c>
      <c r="B282" s="139" t="str">
        <f aca="false">Seeds!Z279</f>
        <v>{"id":"M5-EyP-4a-E-3-BR","stimulus":"&lt;p&gt;O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C282" s="139" t="str">
        <f aca="false">Seeds!AA279</f>
        <v>{"id":"M5-EyP-4a-E-3","stimulus":"&lt;p&gt;O professor de Educação Física fez o seguinte gráfico com os times de futebol favoritos de seus alunos do 5º ano A e 5º ano B. Complete as frases a seguir.&lt;/p&gt;&lt;div style=\"display: flex; justify-content: center;\"&gt;&lt;div class=\"fr-chart ct-chart ct-minor-seventh\" data-chart='{\"type\": \"bar\", \"series\": [{\"name\": \"5º A\", \"data\": [{{Q1}},{{Q3}},{{Q5}},{{Q7}}]},{\"name\": \"5º B\", \"data\": [{{Q2}},{{Q4}},{{Q6}},{{Q8}}]}], \"labels\":[\"{{Q9}}\",\"{{Q10}}\",\"{{Q11}}\",\"{{Q12}}\"],\"options\": {\"axisY\": {\"onlyInteger\": true}}}'&gt;&lt;/div&gt;&lt;/div&gt;","template":"&lt;p&gt;{{response}} alunos do 5º B preferem o {{Q11}}.&lt;/p&gt;&lt;p&gt;{{response}} alunos do 5º A preferem o {{Q9}}.&lt;/p&gt;&lt;p&gt;A equipe preferida pelos alunos do 5º A obteve {{response}} votos.&lt;/p&gt;","hint":"&lt;p&gt;A altura que cada barra atinge representa quantos alunos do 5º A e 5º B gostam de cada time de futebol.&lt;/p&gt;","feedback":"&lt;p&gt;A altura que cada barra atinge representa quantos alunos do 5º A e 5º B gostam de cada time de futebol.&lt;/p&gt;","seed":{"parameters":[{"name":"Q1","label":null,"min":5,"max":10,"step":1},{"name":"Q2","label":null,"min":5,"max":10,"step":1},{"name":"Q3","label":null,"min":5,"max":10,"step":1},{"name":"Q4","label":null,"min":5,"max":10,"step":1},{"name":"Q5","label":null,"min":5,"max":10,"step":1},{"name":"Q6","label":null,"min":5,"max":10,"step":1},{"name":"Q7","label":null,"min":5,"max":10,"step":1},{"name":"Q8","label":null,"min":5,"max":10,"step":1},{"name":"Q9","list":["Corinthians","Flamengo","Sport","Cruzeiro","Vasco","Grêmio"]},{"name":"Q10","list":["Corinthians","Flamengo","Sport","Cruzeiro","Vasco","Grêmio"]},{"name":"Q11","list":["Corinthians","Flamengo","Sport","Cruzeiro","Vasco","Grêmio"]},{"name":"Q12","list":["Corinthians","Flamengo","Sport","Cruzeiro","Vasco","Grêmio"]}],"calculated":[{"name":"A1","function":"{{Q6}}"},{"name":"A2","function":"{{Q1}}"},{"name":"A3","function":"math.max({{Q1}},{{Q3}},{{Q5}},{{Q7}})"}],"uniques":true},"algorithm":{"name":"calculateOperation","params":{"method":"equivLiteral","keyboard":"NUMERICAL"}}}</v>
      </c>
      <c r="D282" s="139" t="n">
        <f aca="false">IF(B282=C282,0,1)</f>
        <v>1</v>
      </c>
    </row>
    <row r="283" customFormat="false" ht="15.75" hidden="false" customHeight="true" outlineLevel="0" collapsed="false">
      <c r="A283" s="139" t="str">
        <f aca="false">Seeds!AB280</f>
        <v>M5-EyP-4a-E-4</v>
      </c>
      <c r="B283" s="139" t="str">
        <f aca="false">Seeds!Z280</f>
        <v>{"id":"M5-EyP-4a-E-4-BR","stimulus":"&lt;p&gt;A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C283" s="139" t="str">
        <f aca="false">Seeds!AA280</f>
        <v>{"id":"M5-EyP-4a-E-4","stimulus":"&lt;p&gt;A prefeitura de uma cidade do interior vai pintar todas as casas do município de uma mesma cor. Foi feito um levantamento sobre a preferência de cor, casa por casa, nos dois bairros em que a cidade está dividida e com os resultados fez-se o gráfico abaixo. Complete as seguintes frases.&lt;/p&gt;&lt;div style=\"display: flex; justify-content: center;\"&gt;&lt;div class=\"fr-chart ct-chart ct-minor-seventh\" data-chart='{\"type\": \"bar\", \"series\": [{\"name\": \"Bairro Velho\", \"data\": [{{Q1}},{{Q3}},{{Q5}},{{Q7}}]},{\"name\": \"Bairro Novo\", \"data\": [{{Q2}},{{Q4}},{{Q6}},{{Q8}}]}], \"labels\":[\"{{Q9}}\",\"{{Q10}}\",\"{{Q11}}\",\"{{Q12}}\"],\"options\": {\"axisY\": {\"onlyInteger\": true}}}'&gt;&lt;/div&gt;&lt;/div&gt;","template":"&lt;p&gt;No levantamento foram consultadas {{response}} casas do Bairro Velho.&lt;/p&gt;&lt;p&gt;A cor {{Q11}} obteve {{response}} votos entre as casas do Bairro Novo.&lt;/p&gt;&lt;p&gt;A cor preferida no Bairro Novo obteve {{response}} votos.&lt;/p&gt;","hint":"&lt;p&gt;A altura que cada barra atinge representa quantas casas em cada bairro têm preferência por cada cor.&lt;/p&gt;","feedback":"&lt;p&gt;A altura que cada barra atinge representa quantas casas em cada bairro têm preferência por cada cor.&lt;/p&gt;","seed":{"parameters":[{"name":"Q1","label":null,"min":1,"max":10,"step":1},{"name":"Q2","label":null,"min":1,"max":10,"step":1},{"name":"Q3","label":null,"min":1,"max":10,"step":1},{"name":"Q4","label":null,"min":1,"max":10,"step":1},{"name":"Q5","label":null,"min":1,"max":10,"step":1},{"name":"Q6","label":null,"min":1,"max":10,"step":1},{"name":"Q7","label":null,"min":1,"max":10,"step":1},{"name":"Q8","label":null,"min":1,"max":10,"step":1},{"name":"Q9","list":["azul","branco","vermelho","roxo","amarelo","verde","laranja"]},{"name":"Q10","list":["azul","branco","vermelho","roxo","amarelo","verde","laranja"]},{"name":"Q11","list":["azul","branco","vermelho","roxo","amarelo","verde","laranja"]},{"name":"Q12","list":["azul","branco","vermelho","roxo","amarelo","verde","laranja"]}],"calculated":[{"name":"A1","function":"{{Q1}}+{{Q3}}+{{Q5}}+{{Q7}}"},{"name":"A2","function":"{{Q6}}"},{"name":"A3","function":"math.max({{Q2}},{{Q4}},{{Q6}},{{Q8}})"}],"uniques":true},"algorithm":{"name":"calculateOperation","params":{"method":"equivLiteral","keyboard":"NUMERICAL"}}}</v>
      </c>
      <c r="D283" s="139" t="n">
        <f aca="false">IF(B283=C283,0,1)</f>
        <v>1</v>
      </c>
    </row>
    <row r="284" customFormat="false" ht="15.75" hidden="false" customHeight="true" outlineLevel="0" collapsed="false">
      <c r="A284" s="139" t="str">
        <f aca="false">Seeds!AB281</f>
        <v>M5-EyP-4a-E-5</v>
      </c>
      <c r="B284" s="139" t="str">
        <f aca="false">Seeds!Z281</f>
        <v>{"id":"M5-EyP-4a-E-5-BR","stimulus":"&lt;p&gt;A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C284" s="139" t="str">
        <f aca="false">Seeds!AA281</f>
        <v>{"id":"M5-EyP-4a-E-5","stimulus":"&lt;p&gt;A direção de um clube de futsal quer mudar a cor das camisas do uniforme. Fez-se uma pesquisa entre os jogadores das equipes masculinas e femininas das diferentes categorias. Com os resultados, obteve-se o gráfico abaixo. Complete as seguintes frases.&lt;/p&gt;&lt;div style=\"display: flex; justify-content: center;\"&gt;&lt;div class=\"fr-chart ct-chart ct-minor-seventh\" data-chart='{\"type\": \"bar\", \"series\": [{\"name\": \"Jogadores\", \"data\": [{{Q1}},{{Q3}},{{Q5}},{{Q7}}]},{\"name\": \"Jogadoras\", \"data\": [{{Q2}},{{Q4}},{{Q6}},{{Q8}}]}], \"labels\":[\"{{Q9}}\",\"{{Q10}}\",\"{{Q11}}\",\"{{Q12}}\"],\"options\": {\"axisY\": {\"onlyInteger\": true}}}'&gt;&lt;/div&gt;&lt;/div&gt;","template":"&lt;p&gt;{{response}} jogadores masculinos preferem a cor {{Q9}}.&lt;/p&gt;&lt;p&gt;A cor preferida pelos jogadores masculinos obteve {{response}} votos.&lt;/p&gt;&lt;p&gt;A cor preferida pelas jogadoras conseguiu {{response}} votos.&lt;/p&gt;","hint":"&lt;p&gt;A altura que cada barra atinge representa quantos jogadores preferem cada cor.&lt;/p&gt;","feedback":"&lt;p&gt;A altura que cada barra atinge representa quantos jogadores preferem cada cor.&lt;/p&gt;","seed":{"parameters":[{"name":"Q1","label":null,"min":1,"max":10,"step":1},{"name":"Q2","label":null,"min":1,"max":10,"step":1},{"name":"Q3","label":null,"min":1,"max":10,"step":1},{"name":"Q4","label":null,"min":1,"max":10,"step":1},{"name":"Q5","label":null,"min":1,"max":10,"step":1},{"name":"Q6","label":null,"min":1,"max":10,"step":1},{"name":"Q7","label":null,"min":1,"max":10,"step":1},{"name":"Q8","label":null,"min":1,"max":10,"step":1},{"name":"Q9","list":["azul","branca","vermelha","roxa","amarela","verde","laranja"]},{"name":"Q10","list":["azul","branca","vermelha","roxa","amarela","verde","laranja"]},{"name":"Q11","list":["azul","branca","vermelha","roxa","amarela","verde","laranja"]},{"name":"Q12","list":["azul","branca","vermelha","roxa","amarela","verde","laranja"]}],"calculated":[{"name":"A1","function":"{{Q1}}"},{"name":"A2","function":"math.max({{Q1}},{{Q3}},{{Q5}},{{Q7}})"},{"name":"A3","function":"math.max({{Q2}},{{Q4}},{{Q6}},{{Q8}})"}],"uniques":true},"algorithm":{"name":"calculateOperation","params":{"method":"equivLiteral","keyboard":"NUMERICAL"}}}</v>
      </c>
      <c r="D284" s="139" t="n">
        <f aca="false">IF(B284=C284,0,1)</f>
        <v>1</v>
      </c>
    </row>
    <row r="285" customFormat="false" ht="15.75" hidden="false" customHeight="true" outlineLevel="0" collapsed="false">
      <c r="A285" s="139" t="str">
        <f aca="false">Seeds!AB288</f>
        <v>M5-EyP-5b-I-1</v>
      </c>
      <c r="B285" s="139" t="str">
        <f aca="false">Seeds!Z288</f>
        <v>{"id":"M5-EyP-5b-I-1-BR","stimulus":"&lt;p&gt;As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C285" s="139" t="str">
        <f aca="false">Seeds!AA288</f>
        <v>{"id":"M5-EyP-5b-I-1","stimulus":"&lt;p&gt;As curvas de dupla frequência a seguir mostram as temperaturas mínimas e máximas dos primeiros dias de junho na cidade de Paris, na França. Indique se essas afirmações estão corretas ou incorretas.&lt;/p&gt;&lt;div style=\"display: flex; justify-content: center;\"&gt;&lt;div class=\"fr-chart ct-chart ct-minor-seventh\" data-chart='{\"type\": \"line\", \"series\": [{\"name\": \"°C mínima\", \"data\": [{{Q1}},{{Q2}},{{Q3}},{{Q4}},{{Q5}}]},{\"name\": \"°C máxima\", \"data\": [{{Q6}},{{Q7}},{{Q8}},{{Q9}},{{Q10}}]}], \"labels\":[\"1\",\"2\",\"3\",\"4\",\"5\"], \"options\":{\"low\":0, \"axisY\": {\"onlyInteger\": true}}}'&gt;&lt;/div&gt;&lt;/div&gt;","hint":"&lt;p&gt;A altura atingida por cada linha representa a temperatura mínima e máxima para cada dia.&lt;/p&gt;","feedback":"&lt;p&gt;A altura atingida por cada linha representa a temperatura mínima e máxima para cada dia.&lt;/p&gt;","seed":{"parameters":[{"name":"Q1","label":"","min":8,"max":18,"step":1},{"name":"Q2","label":"","min":8,"max":18,"step":1},{"name":"Q3","label":"","min":8,"max":18,"step":1},{"name":"Q4","label":"","min":8,"max":18,"step":1},{"name":"Q5","label":"","min":8,"max":18,"step":1},{"name":"Q6","label":"","min":20,"max":30,"step":1},{"name":"Q7","label":"","min":20,"max":30,"step":1},{"name":"Q8","label":"","min":20,"max":30,"step":1},{"name":"Q9","label":"","min":20,"max":30,"step":1},{"name":"Q10","label":"","min":20,"max":30,"step":1}],"calculated":[{"name":"A1","label":"A temperatura mínima no dia 1 foi de {{Q1}} °C."},{"name":"A2","label":"A temperatura máxima no dia 2 foi de {{Q7}} °C."},{"name":"A3","label":"A temperatura mínima no dia 4 foi de {{Q4}} °C."},{"name":"A4","label":"A temperatura máxima no dia 5 foi de {{Q10}} °C."},{"name":"A5","label":"A temperatura mínima no dia 3 foi de {{Q3}} °C."},{"name":"A6","label":"A temperatura máxima no dia 2 foi de {{Q2}} °C.","incorrect":true,"feedback":"&lt;p&gt;A temperatura máxima no dia 2 foi de {{Q7}} °C e a mínima, de {{Q2}} °C.&lt;/p&gt;"},{"name":"A7","label":"A temperatura mínima do dia 1 foi de {{Q6}} °C.","incorrect":true,"feedback":"&lt;p&gt;A temperatura mínima do dia 1 foi de {{Q1}} °C e a máxima, de {{Q6}} °C.&lt;/p&gt;"},{"name":"A8","label":"A temperatura máxima do dia 5 foi de {{Q5}} °C.","incorrect":true,"feedback":"&lt;p&gt;A temperatura máxima do dia 5 foi de {{Q10}} °C e a mínima, de {{Q5}} °C.&lt;/p&gt;"},{"name":"A9","label":"A temperatura mínima do dia 3 foi de {{Q8}} °C.","incorrect":true,"feedback":"&lt;p&gt;A temperatura mínima do dia 3 foi de {{Q3}} °C e a máxima, de {{Q8}} °C.&lt;/p&gt;"},{"name":"A10","label":"A temperatura máxima do dia 4 foi de {{Q4}} °C.","incorrect":true,"feedback":"&lt;p&gt;A temperatura mínima do dia 4 foi de {{Q4}} °C e a máxima, de {{Q9}} °C.&lt;/p&gt;"}],"uniques":true},"algorithm":{"name":"trueFalse","template":"Choice matrix – inline","params":{"countCorrect":2,"countIncorrect":1,"showCheckIcon":false,"options":["Correta","Incorreta"]}}}</v>
      </c>
      <c r="D285" s="139" t="n">
        <f aca="false">IF(B285=C285,0,1)</f>
        <v>1</v>
      </c>
    </row>
    <row r="286" customFormat="false" ht="15.75" hidden="false" customHeight="true" outlineLevel="0" collapsed="false">
      <c r="A286" s="139" t="str">
        <f aca="false">Seeds!AB289</f>
        <v>M5-EyP-5b-E-1</v>
      </c>
      <c r="B286" s="139" t="str">
        <f aca="false">Seeds!Z289</f>
        <v>{"id":"M5-EyP-5b-E-1-BR","stimulus":"&lt;p&gt;Este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C286" s="139" t="str">
        <f aca="false">Seeds!AA289</f>
        <v>{"id":"M5-EyP-5b-E-1","stimulus":"&lt;p&gt;Este gráfico mostra os sabores de sorvete mais vendidos de duas sorveterias em um dia. A partir dele, complete as informações.&lt;/p&gt;&lt;div style=\"display: flex; justify-content: center;\"&gt;&lt;div class=\"fr-chart ct-chart ct-minor-seventh\" data-chart='{\"type\": \"line\", \"series\": [{\"name\": \"Sorveteria 1\", \"data\": [{{Q1}},{{Q2}},{{Q3}}]},{\"name\": \"Sorveteria 2\", \"data\": [{{Q4}},{{Q5}},{{Q6}}]}], \"labels\":[\"Chocolate\",\"Limão\",\"Morango\"], \"options\":{\"low\":0, \"axisY\": {\"onlyInteger\": true}}}'&gt;&lt;/div&gt;&lt;/div&gt;","template":"&lt;p&gt;A sorveteria 1 vendeu {{response}} sorvetes de morango.&lt;/p&gt;&lt;p&gt;A sorveteria 2 vendeu {{response}} sorvetes de limão.&lt;/p&gt;&lt;p&gt;Juntas, as duas sorveterias venderam {{response}} sorvetes de chocolate.&lt;/p&gt;","hint":"&lt;p&gt;A altura atingida por cada linha representa os sorvetes de diferentes sabores vendidos por cada sorveteria.&lt;/p&gt;","feedback":"&lt;p&gt;A altura atingida por cada linha representa os sorvetes de diferentes sabores vendidos por cada sorveteria.&lt;/p&gt;","seed":{"parameters":[{"name":"Q1","label":"","min":10,"max":50,"step":5},{"name":"Q2","label":"","min":10,"max":50,"step":5},{"name":"Q3","label":"","min":10,"max":50,"step":5},{"name":"Q4","label":"","min":10,"max":50,"step":5},{"name":"Q5","label":"","min":10,"max":50,"step":5},{"name":"Q6","label":"","min":10,"max":50,"step":5}],"calculated":[{"name":"A1","function":"{{Q3}}","feedback":"&lt;p&gt;A curva que representa a Sorveteria 1, no valor &lt;i&gt;Morango&lt;/i&gt; atinge a altura {{Q3}}.&lt;/p&gt;"},{"name":"A2","function":"{{Q5}}","feedback":"&lt;p&gt;A curva que representa a Sorveteria 2, no valor &lt;i&gt;Limão&lt;/i&gt; atinge a altura {{Q5}}.&lt;/p&gt;"},{"name":"A3","function":"{{Q1}}+{{Q4}}","feedback":"&lt;p&gt;A curva que representa a Sorveteria 1, no valor &lt;i&gt;Chocolate&lt;/i&gt; atinge a altura {{Q1}}.&lt;/p&gt;&lt;p&gt;A Sorveteria 2 atinge a altura {{Q4}}.&lt;/p&gt;&lt;p&gt;Portanto, juntas as duas sorvetreias venderam:&lt;/p&gt;&lt;p&gt;{{Q1}} + {{Q4}} = {{function}} sorvetes de chocolate&lt;/p&gt;"}],"uniques":true},"algorithm":{"name":"calculateOperation","params":{"method":"equivLiteral","keyboard":"NUMERICAL"}}}</v>
      </c>
      <c r="D286" s="139" t="n">
        <f aca="false">IF(B286=C286,0,1)</f>
        <v>1</v>
      </c>
    </row>
    <row r="287" customFormat="false" ht="15.75" hidden="false" customHeight="true" outlineLevel="0" collapsed="false">
      <c r="A287" s="139" t="str">
        <f aca="false">Seeds!AB290</f>
        <v>M5-EyP-5b-E-2</v>
      </c>
      <c r="B287" s="139" t="str">
        <f aca="false">Seeds!Z290</f>
        <v>{"id":"M5-EyP-5b-E-2-BR","stimulus":"&lt;p&gt;Uma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C287" s="139" t="str">
        <f aca="false">Seeds!AA290</f>
        <v>{"id":"M5-EyP-5b-E-2","stimulus":"&lt;p&gt;Uma professora perguntou a alguns alunos qual era o lanche favorito deles durante o recreio. Com as respostas, a professora construiu o seguinte gráfico. Complete as seguintes questões.&lt;/p&gt;&lt;div style=\"display: flex; justify-content: center;\"&gt;&lt;div class=\"fr-chart ct-chart ct-minor-seventh\" data-chart='{\"type\": \"line\", \"series\": [{\"name\": \"Meninas\", \"data\": [{{Q1}},{{Q3}},{{Q5}}]},{\"name\": \"Meninos\", \"data\": [{{Q2}},{{Q4}},{{Q6}}]}], \"labels\":[\"Fruta\",\"Biscoitos\",\"Sanduíche\",\"\"], \"options\":{\"low\":0, \"axisY\": {\"onlyInteger\": true}}}'&gt;&lt;/div&gt;&lt;/div&gt;","template":"&lt;p&gt;As meninas que preferem frutas são {{response}}.&lt;/p&gt;&lt;p&gt;Os meninos que preferem sanduíche são {{response}}.&lt;/p&gt;&lt;p&gt;Juntando meninos e meninas, a professora fez a pesquisa com {{response}} alunos.&lt;/p&gt;","hint":"&lt;p&gt;A altura que cada linha atinge representa quantas meninas ou meninos gostam de cada alimento.&lt;/p&gt;","feedback":"&lt;p&gt;A altura que cada linha atinge representa quantas meninas ou meninos gostam de cada alimento.&lt;/p&gt;","seed":{"parameters":[{"name":"Q1","label":"","min":2,"max":10,"step":1},{"name":"Q2","label":"","min":2,"max":10,"step":1},{"name":"Q3","label":"","min":2,"max":10,"step":1},{"name":"Q4","label":"","min":2,"max":10,"step":1},{"name":"Q5","label":"","min":2,"max":10,"step":1},{"name":"Q6","label":"","min":2,"max":10,"step":1}],"calculated":[{"name":"A1","function":"{{Q1}}"},{"name":"A2","function":"{{Q6}}"},{"name":"A3","function":"{{Q1}}+{{Q2}}+{{Q3}}+{{Q4}}+{{Q5}}+{{Q6}}"}],"uniques":true},"algorithm":{"name":"calculateOperation","params":{"method":"equivLiteral","keyboard":"NUMERICAL"}}}</v>
      </c>
      <c r="D287" s="139" t="n">
        <f aca="false">IF(B287=C287,0,1)</f>
        <v>1</v>
      </c>
    </row>
    <row r="288" customFormat="false" ht="15.75" hidden="false" customHeight="true" outlineLevel="0" collapsed="false">
      <c r="A288" s="139" t="str">
        <f aca="false">Seeds!AB291</f>
        <v>M5-EyP-5b-E-3</v>
      </c>
      <c r="B288" s="139" t="str">
        <f aca="false">Seeds!Z291</f>
        <v>{"id":"M5-EyP-5b-E-3-BR","stimulus":"&lt;p&gt;O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C288" s="139" t="str">
        <f aca="false">Seeds!AA291</f>
        <v>{"id":"M5-EyP-5b-E-3","stimulus":"&lt;p&gt;O professor de Artes, depois de visitar o Museu de Arte de São Paulo com seus alunos, fez o seguinte gráfico com os pintores brasileiros favoritos do 5º A e 5º B. Complete as frases a seguir.&lt;/p&gt;&lt;div style=\"display: flex; justify-content: center;\"&gt;&lt;div class=\"fr-chart ct-chart ct-minor-seventh\" data-chart='{\"type\": \"line\", \"series\": [{\"name\": \"5º A\", \"data\": [{{Q1}},{{Q3}},{{Q5}},{{Q7}}]},{\"name\": \"5º B\", \"data\": [{{Q2}},{{Q4}},{{Q6}},{{Q8}}]}], \"labels\":[\"{{Q9}}\",\"{{Q10}}\",\"{{Q11}}\",\"{{Q12}}\", \"\"], \"options\":{\"low\":0, \"axisY\": {\"onlyInteger\": true}}}'&gt;&lt;/div&gt;&lt;/div&gt;","template":"&lt;p&gt;{{response}} alunos do 5º B preferem {{Q11}}.&lt;/p&gt;&lt;p&gt;{{response}} alunos do 5º A preferem {{Q9}}.&lt;/p&gt;&lt;p&gt;O artista preferido dos alunos do 5º A conseguiu {{response}} votos.&lt;/p&gt;","hint":"&lt;p&gt;A altura que cada linha atinge representa quantos alunos do 5º A e 5º B gostam de cada pintor.&lt;/p&gt;","feedback":"&lt;p&gt;A altura que cada linha atinge representa quantos alunos do 5º A e 5º B gostam de cada pintor.&lt;/p&gt;","seed":{"parameters":[{"name":"Q1","label":"","min":5,"max":10,"step":1},{"name":"Q2","label":"","min":5,"max":10,"step":1},{"name":"Q3","label":"","min":5,"max":10,"step":1},{"name":"Q4","label":"","min":5,"max":10,"step":1},{"name":"Q5","label":"","min":5,"max":10,"step":1},{"name":"Q6","label":"","min":5,"max":10,"step":1},{"name":"Q7","label":"","min":5,"max":10,"step":1},{"name":"Q8","label":"","min":5,"max":10,"step":1},{"name":"Q9","list":["Anita Malfatti","Di Cavalcanti","Alfredo Volpi","Candido Portinari","Tarsila do Amaral","Maria Auxiliadora"]},{"name":"Q10","list":["Anita Malfatti","Di Cavalcanti","Alfredo Volpi","Candido Portinari","Tarsila do Amaral","Maria Auxiliadora"]},{"name":"Q11","list":["Anita Malfatti","Di Cavalcanti","Alfredo Volpi","Candido Portinari","Tarsila do Amaral","Maria Auxiliadora"]},{"name":"Q12","list":["Anita Malfatti","Di Cavalcanti","Alfredo Volpi","Candido Portinari","Tarsila do Amaral","Maria Auxiliadora"]}],"calculated":[{"name":"A1","function":"{{Q6}}"},{"name":"A2","function":"{{Q1}}"},{"name":"A3","function":"math.max({{Q1}},{{Q3}},{{Q5}},{{Q7}})"}],"uniques":true},"algorithm":{"name":"calculateOperation","params":{"method":"equivLiteral","keyboard":"NUMERICAL"}}}</v>
      </c>
      <c r="D288" s="139" t="n">
        <f aca="false">IF(B288=C288,0,1)</f>
        <v>1</v>
      </c>
    </row>
    <row r="289" customFormat="false" ht="15.75" hidden="false" customHeight="true" outlineLevel="0" collapsed="false">
      <c r="A289" s="139" t="str">
        <f aca="false">Seeds!AB292</f>
        <v>M5-EyP-5b-E-4</v>
      </c>
      <c r="B289" s="139" t="str">
        <f aca="false">Seeds!Z292</f>
        <v>{"id":"M5-EyP-5b-E-4-BR","stimulus":"&lt;p&gt;A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C289" s="139" t="str">
        <f aca="false">Seeds!AA292</f>
        <v>{"id":"M5-EyP-5b-E-4","stimulus":"&lt;p&gt;A professora de música fez o gráfico a seguir com os estilos musicais preferidos dos pais e mães de seus alunos do 5º A e 5º B. Complete as frases a seguir.&lt;/p&gt;&lt;div style=\"display: flex; justify-content: center;\"&gt;&lt;div class=\"fr-chart ct-chart ct-minor-seventh\" data-chart='{\"type\": \"line\", \"series\": [{\"name\": \"5º A\", \"data\": [{{Q1}},{{Q3}},{{Q5}},{{Q7}}]},{\"name\": \"5º B\", \"data\": [{{Q2}},{{Q4}},{{Q6}},{{Q8}}]}], \"labels\":[\"{{Q9}}\",\"{{Q10}}\",\"{{Q11}}\",\"{{Q12}}\"], \"options\":{\"low\":0, \"axisY\": {\"onlyInteger\": true}}}'&gt;&lt;/div&gt;&lt;/div&gt;","template":"&lt;p&gt;Os pais de {{response}} alunos do 5º ano A preferem {{Q11}}.&lt;/p&gt;&lt;p&gt;Os pais de {{response}} alunos do 5º ano B preferem {{Q10}}.&lt;/p&gt;&lt;p&gt;Um total de {{response}} pais e mães foram entrevistados.&lt;/p&gt;","hint":"&lt;p&gt;A altura que cada linha atinge representa quantos pais de alunos do 5º A e 5º B gostam de cada estilo de música.&lt;/p&gt;","feedback":"&lt;p&gt;A altura que cada linha atinge representa quantos pais de alunos do 5º A e 5º B gostam de cada estilo de música.&lt;/p&gt;","seed":{"parameters":[{"name":"Q1","label":"","min":5,"max":10,"step":1},{"name":"Q2","label":"","min":5,"max":10,"step":1},{"name":"Q3","label":"","min":5,"max":10,"step":1},{"name":"Q4","label":"","min":5,"max":10,"step":1},{"name":"Q5","label":"","min":5,"max":10,"step":1},{"name":"Q6","label":"","min":5,"max":10,"step":1},{"name":"Q7","label":"","min":5,"max":10,"step":1},{"name":"Q8","label":"","min":5,"max":10,"step":1},{"name":"Q9","list":["Pop","Rock","Clássica","Samba","MPB"]},{"name":"Q10","list":["Pop","Rock","Clássica","Samba","MPB"]},{"name":"Q11","list":["Pop","Rock","Clássica","Samba","MPB"]},{"name":"Q12","list":["Pop","Rock","Clássica","Samba","MPB"]}],"calculated":[{"name":"A1","function":"{{Q5}}"},{"name":"A2","function":"{{Q4}}"},{"name":"A3","function":"{{Q1}}+{{Q2}}+{{Q3}}+{{Q4}}+{{Q5}}+{{Q6}}+{{Q7}}+{{Q8}}"}],"uniques":true},"algorithm":{"name":"calculateOperation","params":{"method":"equivLiteral","keyboard":"NUMERICAL"}}}</v>
      </c>
      <c r="D289" s="139" t="n">
        <f aca="false">IF(B289=C289,0,1)</f>
        <v>1</v>
      </c>
    </row>
    <row r="290" customFormat="false" ht="15.75" hidden="false" customHeight="true" outlineLevel="0" collapsed="false">
      <c r="A290" s="139" t="str">
        <f aca="false">Seeds!AB293</f>
        <v>M5-EyP-5b-E-5</v>
      </c>
      <c r="B290" s="139" t="str">
        <f aca="false">Seeds!Z293</f>
        <v>{
    "id": "M5-EyP-5b-E-5-BR",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C290" s="139" t="str">
        <f aca="false">Seeds!AA293</f>
        <v>{
    "id": "M5-EyP-5b-E-5",
    "stimulus": "&lt;p&gt;O monitor de uma oficina de cinema fez o seguinte gráfico com os gêneros preferidos dos alunos do 5º A e 5º B. Complete as frases a seguir.&lt;/p&gt;&lt;div style=\"display: flex; justify-content: center;\"&gt;&lt;div class=\"fr-chart ct-chart ct-minor-seventh\" data-chart='{\"type\": \"line\", \"series\": [{\"name\": \"5º A\", \"data\": [{{Q1}},{{Q3}},{{Q5}},{{Q7}}] },{\"name\": \"5º B\", \"data\": [{{Q2}},{{Q4}},{{Q6}},{{Q8}}]}], \"labels\":[\"{{Q9}}\",\"{{Q10}}\",\"{{Q11}}\",\"{{Q12}}\",\"\"], \"options\":{\"low\":0, \"axisY\": {\"onlyInteger\": true}}}'&gt;&lt;/div&gt;&lt;/div&gt;",
    "template": "&lt;p&gt;{{response}} alunos do 5º A gostam de filmes de {{Q12}}.&lt;/p&gt;&lt;p&gt;Contando as duas turmas, {{response}} alunos gostam de filmes de {{Q11}}.&lt;/p&gt;&lt;p&gt;O gênero que os alunos do 5º B menos gostaram recebeu {{response}} votos.&lt;/p&gt;",
    "hint": "&lt;p&gt;A altura que cada linha atinge representa quantos alunos nas séries 5º A ou 5º B gostam de cada gênero de filme.&lt;/p&gt;",
    "feedback": "&lt;p&gt;A altura que cada linha atinge representa quantos alunos nas séries 5º A ou 5º B gostam de cada gênero de filme.&lt;/p&gt;",
    "seed": {
        "parameters": [
            {
                "name": "Q1",
                "label": "",
                "min": 5,
                "max": 10,
                "step": 1
            },
            {
                "name": "Q2",
                "label": "",
                "min": 5,
                "max": 10,
                "step": 1
            },
            {
                "name": "Q3",
                "label": "",
                "min": 5,
                "max": 10,
                "step": 1
            },
            {
                "name": "Q4",
                "label": "",
                "min": 5,
                "max": 10,
                "step": 1
            },
            {
                "name": "Q5",
                "label": "",
                "min": 5,
                "max": 10,
                "step": 1
            },
            {
                "name": "Q6",
                "label": "",
                "min": 5,
                "max": 10,
                "step": 1
            },
            {
                "name": "Q7",
                "label": "",
                "min": 5,
                "max": 10,
                "step": 1
            },
            {
                "name": "Q8",
                "label": "",
                "min": 5,
                "max": 10,
                "step": 1
            },
            {
                "name": "Q9",
                "list": [
                    "ação",
                    "aventura",
                    "comédia",
                    "terror"
                ]
            },
            {
                "name": "Q10",
                "list": [
                    "ação",
                    "aventura",
                    "comédia",
                    "terror"
                ]
            },
            {
                "name": "Q11",
                "list": [
                    "ação",
                    "aventura",
                    "comédia",
                    "terror"
                ]
            },
            {
                "name": "Q12",
                "list": [
                    "ação",
                    "aventura",
                    "comédia",
                    "terror"
                ]
            }
        ],
        "calculated": [
            {
                "name": "A1",
                "function": "{{Q7}}"
            },
            {
                "name": "A2",
                "function": "{{Q5}}+{{Q6}}"
            },
            {
                "name": "A3",
                "function": "math.min({{Q2}},{{Q4}},{{Q6}},{{Q8}})"
            }
        ],
        "uniques": true
    },
    "algorithm": {
        "name": "calculateOperation",
        "params": {
            "method": "equivLiteral",
            "keyboard": "NUMERICAL"
        }
    }
}</v>
      </c>
      <c r="D290" s="139" t="n">
        <f aca="false">IF(B290=C290,0,1)</f>
        <v>1</v>
      </c>
    </row>
    <row r="291" customFormat="false" ht="15.75" hidden="false" customHeight="true" outlineLevel="0" collapsed="false">
      <c r="A291" s="139" t="str">
        <f aca="false">Seeds!AB294</f>
        <v>M5-EyP-6a-I-1</v>
      </c>
      <c r="B291" s="139" t="str">
        <f aca="false">Seeds!Z294</f>
        <v>{"id":"M5-EyP-6a-I-1-BR","stimulus":"&lt;p&gt;O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C291" s="139" t="str">
        <f aca="false">Seeds!AA294</f>
        <v>{"id":"M5-EyP-6a-I-1","stimulus":"&lt;p&gt;O pictograma a seguir representa os livros que uma biblioteca emprestou durante os últimos três dias. Considerando que cada ícone representa 5 livros, indique se as afirmações estão corretas ou incorretas.&lt;/p&gt;&lt;div style=\"display: flex; justify-content: center;\"&gt;&lt;div class=\"fr-chart\" data-chart='{\"type\": \"pictograph\", \"series\": [{\"img\": \"{{Q1.img}}\", \"value\":{{Q1}} },{\"img\": \"{{Q2.img}}\", \"value\":{{Q2}}},{\"img\": \"{{Q3.img}}\", \"value\":{{Q3}}}], \"labels\":[\"{{Q1.label}}\",\"{{Q2.label}}\",\"{{Q3.label}}\"]}'&gt;&lt;/div&gt;&lt;/div&gt;","hint":"&lt;p&gt;Conte o número de ícones em cada dia e quantos livros eles representam.&lt;/p&gt;","feedback":"&lt;p&gt;Considere quantos ícones existem em cada dia e quantos livros eles simbolizam.&lt;/p&gt;","seed":{"parameters":[{"name":"Q1","label":"Dia 1","img":"https://blueberry-assets.oneclick.es/M5_EyP_6a_8.svg","min":1,"max":3,"step":1},{"name":"Q2","label":"Dia 2","img":"https://blueberry-assets.oneclick.es/M5_EyP_6a_8.svg","min":4,"max":5,"step":1},{"name":"Q3","label":"Dia 3","img":"https://blueberry-assets.oneclick.es/M5_EyP_6a_8.svg","min":1,"max":3,"step":1}],"calculated":[{"name":"A1","label":"Foram emprestados {{T3}} livros no dia 3."},{"name":"A2","label":"O dia 2 foi o que teve mais livros emprestados."},{"name":"A3","label":"Foram emprestados {{T1}} livros no dia 1."},{"name":"A4","label":"O dia 2 foi o que teve menos livros emprestados.","incorrect":true,"feedback":"&lt;p&gt;No dia 2 foram emprestados o maior número de livros, {{T2}}, enquanto no dia 1 foram emprestados {{T1}} e no dia 3, {{T3}}.&lt;/p&gt;"},{"name":"A5","label":"No dia 3 foram emprestados {{T1}} livros.","incorrect":true,"feedback":"&lt;p&gt;No dia 3 foram emprestados {{T3}} livros.&lt;/p&gt;"},{"name":"A6","label":"No dia 1 foram emprestados {{T3}} livros.","incorrect":true,"feedback":"&lt;p&gt;No dia 1 foram emprestados {{T1}} livros.&lt;/p&gt;"},{"name":"T1","function":"{{Q1}}*5","temp":true},{"name":"T2","function":"{{Q2}}*5","temp":true},{"name":"T3","function":"{{Q3}}*5","temp":true}],"uniques":true},"algorithm":{"name":"trueFalse","template":"Choice matrix – inline","params":{"countCorrect":2,"countIncorrect":1,"showCheckIcon":false,"options":["Correta","Incorreta"]}}}</v>
      </c>
      <c r="D291" s="139" t="n">
        <f aca="false">IF(B291=C291,0,1)</f>
        <v>1</v>
      </c>
    </row>
    <row r="292" customFormat="false" ht="15.75" hidden="false" customHeight="true" outlineLevel="0" collapsed="false">
      <c r="A292" s="139" t="str">
        <f aca="false">Seeds!AB295</f>
        <v>M5-EyP-6a-E-1</v>
      </c>
      <c r="B292" s="139" t="str">
        <f aca="false">Seeds!Z295</f>
        <v>{"id":"M5-EyP-6a-E-1-BR","stimulus":"&lt;p&gt;O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C292" s="139" t="str">
        <f aca="false">Seeds!AA295</f>
        <v>{"id":"M5-EyP-6a-E-1","stimulus":"&lt;p&gt;O pictograma a seguir representa os pontos feitos por uma equipe em 4 partidas de basquete. Sabendo que cada ícone representa 4 pontos, complete as seguintes frases.&lt;/p&gt;&lt;div style=\"display: flex; justify-content: center;\"&gt;&lt;div class=\"fr-chart\" data-chart='{\"type\": \"pictograph\", \"series\": [{\"img\": \"{{Q1.img}}\", \"value\":{{Q1}} },{\"img\": \"{{Q2.img}}\", \"value\":{{Q2}}},{\"img\": \"{{Q3.img}}\", \"value\":{{Q3}}}, {\"img\": \"{{Q4.img}}\", \"value\":{{Q4}}}], \"labels\":[\"{{Q1.label}}\",\"{{Q2.label}}\",\"{{Q3.label}}\" ,\"{{Q4.label}}\"]}'&gt;&lt;/div&gt;&lt;/div&gt;","template":"&lt;p&gt;Ao longo dos quatro jogos a equipe obteve {{response}} pontos.&lt;/p&gt;&lt;p&gt;No jogo com o melhor resultado a equipe obteve {{response}} pontos.&lt;/p&gt;","hint":"&lt;p&gt;Conte o número de ícones em cada partida e quantos pontos eles representam.&lt;/p&gt;","feedback":"&lt;p&gt;Considere quantos ícones existem em cada jogo e quantos pontos eles simbolizam.&lt;/p&gt;","seed":{"parameters":[{"name":"Q1","label":"Partida 1","img":"https://blueberry-assets.oneclick.es/M5_EyP_6a_11.svg","min":2,"max":5,"step":1},{"name":"Q2","label":"Partida 2","img":"https://blueberry-assets.oneclick.es/M5_EyP_6a_11.svg","min":2,"max":5,"step":1},{"name":"Q3","label":"Partida 3","img":"https://blueberry-assets.oneclick.es/M5_EyP_6a_11.svg","min":2,"max":5,"step":1},{"name":"Q4","label":"Partida 4","img":"https://blueberry-assets.oneclick.es/M5_EyP_6a_11.svg","min":2,"max":5,"step":1}],"calculated":[{"name":"A1","function":"({{Q1}}+{{Q2}}+{{Q3}}+{{Q4}})*4","feedback":"&lt;p&gt;Como há {{T1}} ícones, foram marcados:&lt;/p&gt;&lt;p&gt;{{T1}} × 4 = {{function}} pontos&lt;/p&gt;"},{"name":"A2","function":"math.max({{Q1}}, {{Q2}}, {{Q3}}, {{Q4}})*4","feedback":"&lt;p&gt;A partida com o melhor resultado tem {{T2}} ícones, em que foram marcados:&lt;/p&gt;&lt;p&gt;{{T2}} × 4 = {{function}} pontos&lt;/p&gt;"},{"name":"T1","function":"{{Q1}}+{{Q2}}+{{Q3}}+{{Q4}}","temp":true},{"name":"T2","function":"math.max({{Q1}}, {{Q2}}, {{Q3}}, {{Q4}})","temp":true}],"uniques":true},"algorithm":{"name":"calculateOperation","params":{"method":"equivLiteral","keyboard":"NUMERICAL"}}}</v>
      </c>
      <c r="D292" s="139" t="n">
        <f aca="false">IF(B292=C292,0,1)</f>
        <v>1</v>
      </c>
    </row>
    <row r="293" customFormat="false" ht="15.75" hidden="false" customHeight="true" outlineLevel="0" collapsed="false">
      <c r="A293" s="139" t="str">
        <f aca="false">Seeds!AB296</f>
        <v>M5-EyP-6a-E-2</v>
      </c>
      <c r="B293" s="139" t="str">
        <f aca="false">Seeds!Z296</f>
        <v>{"id":"M5-EyP-6a-E-2-BR","stimulus":"&lt;p&gt;Para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C293" s="139" t="str">
        <f aca="false">Seeds!AA296</f>
        <v>{"id":"M5-EyP-6a-E-2","stimulus":"&lt;p&gt;Para uma festa de aniversário {{Q5}}, {{Q6}}, {{Q7}} e {{Q8}} encheram uma certa quatidade de balões, a qual está representada no pictograma abaixo. Sabendo que cada ícone representa 6 balões, complete as seguintes frases.&lt;/p&gt;&lt;div style=\"display: flex; justify-content: center;\"&gt;&lt;div class=\"fr-chart\" data-chart='{\"type\": \"pictograph\", \"series\": [{\"img\": \"{{Q1.img}}\", \"value\":{{Q1}} },{\"img\": \"{{Q2.img}}\", \"value\":{{Q2}}},{\"img\": \"{{Q3.img}}\", \"value\":{{Q3}}}, {\"img\": \"{{Q4.img}}\", \"value\":{{Q4}}}], \"labels\":[\"{{Q5}}\",\"{{Q6}}\",\"{{Q7}}\" ,\"{{Q8}}\"]}'&gt;&lt;/div&gt;&lt;/div&gt;","template":"&lt;p&gt;{{Q5}} encheu {{response}} balões.&lt;/p&gt;&lt;p&gt;{{Q7}} encheu {{response}} balões.&lt;/p&gt;&lt;p&gt;No total foram enchidos {{response}} balões.&lt;/p&gt;","hint":"&lt;p&gt;Conte o número de ícones em cada pessoa e quantos balões eles representam.&lt;/p&gt;","feedback":"&lt;p&gt;Considere quantos ícones existem em cada pessoa e quantos balões eles simbolizam.&lt;/p&gt;","seed":{"parameters":[{"name":"Q1","label":"{{Q5}}","img":"https://blueberry-assets.oneclick.es/M5_EyP_6a_12.svg","min":2,"max":4,"step":1},{"name":"Q2","label":"{{Q6}}","img":"https://blueberry-assets.oneclick.es/M5_EyP_6a_12.svg","min":2,"max":4,"step":1},{"name":"Q3","label":"{{Q7}}","img":"https://blueberry-assets.oneclick.es/M5_EyP_6a_12.svg","min":2,"max":5,"step":1},{"name":"Q4","label":"{{Q8}}","img":"https://blueberry-assets.oneclick.es/M5_EyP_6a_12.svg","min":2,"max":4,"step":1},{"name":"Q5","list":["Lorena","Borges","Daniel","Jorge","Laura"]},{"name":"Q6","list":["Lorena","Borges","Daniel","Jorge","Laura"]},{"name":"Q7","list":["Lorena","Borges","Daniel","Jorge","Laura"]},{"name":"Q8","list":["Lorena","Borges","Daniel","Jorge","Laura"]}],"calculated":[{"name":"A1","function":"{{Q1}}*6","feedback":"&lt;p&gt;{{Q5}} tem {{Q1}} ícones, então encheu:&lt;/p&gt;&lt;p&gt;{{Q1}} × 6 = {{T1}} balões&lt;/p&gt;"},{"name":"A2","function":"{{Q3}}*6","feedback":"&lt;p&gt;{{Q7}} tem {{Q3}} ícones, então encheu:&lt;/p&gt;&lt;p&gt;{{Q3}} × 6 = {{T2}} balões&lt;/p&gt;"},{"name":"A3","function":"({{Q1}}+{{Q2}}+{{Q3}}+{{Q4}})*6","feedback":"&lt;p&gt;Como há {{T3}} ícones, foram enchidos:&lt;/p&gt;&lt;p&gt;{{T3}} × 6 = {{T4}} balões&lt;/p&gt;"},{"name":"T1","function":"{{Q1}}*6","temp":true},{"name":"T2","function":"{{Q3}}*6","temp":true},{"name":"T3","function":"{{Q1}}+{{Q2}}+{{Q3}}+{{Q4}}","temp":true},{"name":"T4","function":"{{T3}}*6","temp":true}],"uniques":true},"algorithm":{"name":"calculateOperation","params":{"method":"equivLiteral","keyboard":"NUMERICAL"}}}</v>
      </c>
      <c r="D293" s="139" t="n">
        <f aca="false">IF(B293=C293,0,1)</f>
        <v>1</v>
      </c>
    </row>
    <row r="294" customFormat="false" ht="15.75" hidden="false" customHeight="true" outlineLevel="0" collapsed="false">
      <c r="A294" s="139" t="str">
        <f aca="false">Seeds!AB297</f>
        <v>M5-EyP-6a-E-3</v>
      </c>
      <c r="B294" s="139" t="str">
        <f aca="false">Seeds!Z297</f>
        <v>{"id":"M5-EyP-6a-E-3-BR","stimulus":"&lt;p&gt;Maria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C294" s="139" t="str">
        <f aca="false">Seeds!AA297</f>
        <v>{"id":"M5-EyP-6a-E-3","stimulus":"&lt;p&gt;Maria perguntou a quatro amigos sobre o número de áudios que eles enviaram em um dia em um aplicativo de mensagens. Complete as seguintes frases com base nas informações do pictograma.&lt;/p&gt;&lt;div style=\"display: flex; justify-content: center;\"&gt;&lt;div class=\"fr-chart\" data-chart='{\"type\": \"pictograph\", \"series\": [{\"img\": \"{{Q1.img}}\", \"value\":{{Q01}} },{\"img\": \"{{Q2.img}}\", \"value\":{{Q02}}},{\"img\": \"{{Q3.img}}\", \"value\":{{Q03}}}, {\"img\": \"{{Q4.img}}\", \"value\":{{Q04}}}], \"labels\":[\"{{Q1}}\",\"{{Q2}}\",\"{{Q3}}\" ,\"{{Q4}}\"]}'&gt;&lt;/div&gt;&lt;/div&gt;","template":"&lt;p&gt;{{Q4}} enviou {{response}} áudios.&lt;/p&gt;&lt;p&gt;A pessoa que enviou mais áudios fez isso {{response}} vezes.&lt;/p&gt;&lt;p&gt;{{Q1}} enviou {{response}} áudios.&lt;/p&gt;","hint":"&lt;p&gt;Conte o número de ícones que cada pessoa tem.&lt;/p&gt;","feedback":"&lt;p&gt;Considere o número de ícones que cada pessoa tem.&lt;/p&gt;","seed":{"parameters":[{"name":"Q01","min":1,"max":5,"step":1},{"name":"Q02","min":1,"max":5,"step":1},{"name":"Q03","min":1,"max":5,"step":1},{"name":"Q04","min":1,"max":5,"step":1},{"name":"Q1","list":["Ana","Marcos","Laís","Renan","Camila","Nina","Léo"],"img":"https://blueberry-assets.oneclick.es/M5_EyP_6a_6.svg"},{"name":"Q2","list":["Ana","Marcos","Laís","Renan","Camila","Nina","Léo"],"img":"https://blueberry-assets.oneclick.es/M5_EyP_6a_6.svg"},{"name":"Q3","list":["Ana","Marcos","Laís","Renan","Camila","Nina","Léo"],"img":"https://blueberry-assets.oneclick.es/M5_EyP_6a_6.svg"},{"name":"Q4","list":["Ana","Marcos","Laís","Renan","Camila","Nina","Léo"],"img":"https://blueberry-assets.oneclick.es/M5_EyP_6a_6.svg"}],"calculated":[{"name":"A1","function":"{{Q04}}"},{"name":"A2","function":"math.max({{Q01}},{{Q02}},{{Q03}},{{Q04}})"},{"name":"A3","function":"{{Q01}}"}],"uniques":true},"algorithm":{"name":"calculateOperation","params":{"method":"equivLiteral","keyboard":"NUMERICAL"}}}</v>
      </c>
      <c r="D294" s="139" t="n">
        <f aca="false">IF(B294=C294,0,1)</f>
        <v>1</v>
      </c>
    </row>
    <row r="295" customFormat="false" ht="15.75" hidden="false" customHeight="true" outlineLevel="0" collapsed="false">
      <c r="A295" s="139" t="str">
        <f aca="false">Seeds!AB298</f>
        <v>M5-EyP-6a-E-4</v>
      </c>
      <c r="B295" s="139" t="str">
        <f aca="false">Seeds!Z298</f>
        <v>{"id":"M5-EyP-6a-E-4-BR","stimulus":"&lt;p&gt;Um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C295" s="139" t="str">
        <f aca="false">Seeds!AA298</f>
        <v>{"id":"M5-EyP-6a-E-4","stimulus":"&lt;p&gt;Um nutricionista perguntou a quatro pacientes o número de maçãs que eles comeram durante a semana. Complete as frases a seguir com as informações do pictograma.&lt;/p&gt;&lt;div style=\"display: flex; justify-content: center;\"&gt;&lt;div class=\"fr-chart\" data-chart='{\"type\": \"pictograph\", \"series\": [{\"img\": \"{{Q1.img}}\", \"value\":{{Q01}} },{\"img\": \"{{Q2.img}}\", \"value\":{{Q02}}},{\"img\": \"{{Q3.img}}\", \"value\":{{Q03}}}, {\"img\": \"{{Q4.img}}\", \"value\":{{Q04}}}], \"labels\":[\"{{Q1}}\",\"{{Q2}}\",\"{{Q3}}\" ,\"{{Q4}}\"]}'&gt;&lt;/div&gt;&lt;/div&gt;","template":"&lt;p&gt;{{Q3}} comeu {{response}} maçãs.&lt;/p&gt;&lt;p&gt;A pessoa que comeu menos comeu {{response}} maçãs.&lt;/p&gt;&lt;p&gt;Juntos, {{Q1}} e {{Q2}} comeram {{response}} maçãs.&lt;/p&gt;","hint":"&lt;p&gt;Conte o número de ícones que cada pessoa tem.&lt;/p&gt;","feedback":"&lt;p&gt;Considere o número de ícones que cada pessoa tem.&lt;/p&gt;","seed":{"parameters":[{"name":"Q01","min":2,"max":5,"step":1},{"name":"Q02","min":2,"max":5,"step":1},{"name":"Q03","min":2,"max":5,"step":1},{"name":"Q04","min":2,"max":5,"step":1},{"name":"Q1","list":["Jonas","Miriam","Pedro","Caio","Luís","Julie","Carlos"],"img":"https://blueberry-assets.oneclick.es/M5_EyP_6a_4.svg"},{"name":"Q2","list":["Jonas","Miriam","Pedro","Caio","Luís","Julie","Carlos"],"img":"https://blueberry-assets.oneclick.es/M5_EyP_6a_4.svg"},{"name":"Q3","list":["Jonas","Miriam","Pedro","Caio","Luís","Julie","Carlos"],"img":"https://blueberry-assets.oneclick.es/M5_EyP_6a_4.svg"},{"name":"Q4","list":["Jonas","Miriam","Pedro","Caio","Luís","Julie","Carlos"],"img":"https://blueberry-assets.oneclick.es/M5_EyP_6a_4.svg"}],"calculated":[{"name":"A1","function":"{{Q03}}","feedback":"&lt;p&gt;{{Q3}} tiene {{Q03}} iconos, por lo que comió {{Q03}} manzanas.&lt;/p&gt;"},{"name":"A2","function":"math.min({{Q01}},{{Q02}},{{Q03}},{{Q04}})"},{"name":"A3","function":"{{Q01}}+{{Q02}}","feedback":"&lt;p&gt;Suma los iconos que tienen {{Q1}} y {{Q2}}.&lt;/p&gt;&lt;p&gt;{{Q01}} + {{Q02}} = {{T3}} manzanas&lt;/p&gt;"},{"name":"T3","function":"{{Q01}}+{{Q02}}","temp":true}],"uniques":true},"algorithm":{"name":"calculateOperation","params":{"method":"equivLiteral","keyboard":"NUMERICAL"}}}</v>
      </c>
      <c r="D295" s="139" t="n">
        <f aca="false">IF(B295=C295,0,1)</f>
        <v>1</v>
      </c>
    </row>
    <row r="296" customFormat="false" ht="15.75" hidden="false" customHeight="true" outlineLevel="0" collapsed="false">
      <c r="A296" s="139" t="str">
        <f aca="false">Seeds!AB299</f>
        <v>M5-EyP-6a-E-5</v>
      </c>
      <c r="B296" s="139" t="str">
        <f aca="false">Seeds!Z299</f>
        <v>{
    "id": "M5-EyP-6a-E-5-BR",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C296" s="139" t="str">
        <f aca="false">Seeds!AA299</f>
        <v>{
    "id": "M5-EyP-6a-E-5",
    "stimulus": "&lt;p&gt;Ana, Pablo e Laura querem comparar a quantidade de vezes que eles usam o carro ou a bicicleta para se locomover. Para isso, eles fizeram o seguinte pictograma. Sabendo que cada ícone representa 4 dias de utilização do veículo, complete as seguintes frases.&lt;/p&gt;&lt;div style=\"display:flex; justify-content:center;\"&gt;&lt;div class=\"fr-chart\" data-chart='{\"type\": \"pictograph\", \"series\": [{\"img\": \"{{Q1.img}}\", \"value\":{{Q1}} },{\"img\": \"{{Q2.img}}\", \"value\":{{Q2}}},{\"img\": \"{{Q3.img}}\", \"value\":{{Q3}}}], \"labels\":[\"Ana\",\"Pablo\" ,\"Laura\"]}'&gt;&lt;/div&gt;&lt;/div&gt;",
    "template": "&lt;p&gt;Ana utilizou o carro {{response}} dias.&lt;/p&gt;&lt;p&gt;Pablo utilizou o carro {{response}} dias.&lt;/p&gt;&lt;p&gt;Laura utilizou a bicicleta {{response}} dias.&lt;/p&gt;",
    "hint": "&lt;p&gt;Conte o número de ícones que Ana, Pablo e Laura têm e quantos dias esses ícone representam.&lt;/p&gt;",
    "feedback": "&lt;p&gt;Considere os ícones que Ana, Pablo e Laura têm e quantos dias esses ícones simbolizam.&lt;/p&gt;",
    "seed": {
        "parameters": [
            {
                "name": "Q1",
                "img": "https://blueberry-assets.oneclick.es/M5_EyP_6a_2.svg",
                "min": 2,
                "max": 5,
                "step": 1
            },
            {
                "name": "Q2",
                "img": "https://blueberry-assets.oneclick.es/M5_EyP_6a_5.svg",
                "min": 2,
                "max": 5,
                "step": 1
            },
            {
                "name": "Q3",
                "img": "https://blueberry-assets.oneclick.es/M5_EyP_6a_5.svg",
                "min": 2,
                "max": 5,
                "step": 1
            }
        ],
        "calculated": [
            {
                "name": "A1",
                "function": "4*{{Q1}}",
                "feedback": "&lt;p&gt;Ana tem {{Q1}} ícones de carro, sendo assim ela utilizou o carro em:&lt;/p&gt;&lt;p&gt;{{Q1}} × 4 = {{T1}} dias&lt;/p&gt;"
            },
            {
                "name": "A2",
                "function": "0",
                "feedback": "&lt;p&gt;Pablo não utilizou o carro, apenas a bicicleta.&lt;/p&gt;"
            },
            {
                "name": "A3",
                "function": "4*{{Q3}}",
                "feedback": "&lt;p&gt;Laura tem {{Q3}} ícones de bicicleta, sendo assim ela utilizou a bicicleta em:&lt;/p&gt;&lt;p&gt;{{Q3}} × 4 = {{T3}} dias&lt;/p&gt;"
            },
            {
                "name": "T1",
                "function": "4*{{Q1}}",
                "temp": true
            },
            {
                "name": "T3",
                "function": "4*{{Q3}}",
                "temp": true
            }
        ],
        "uniques": true
    },
    "algorithm": {
        "name": "calculateOperation",
        "params": {
            "method": "equivLiteral",
            "keyboard": "NUMERICAL"
        }
    }
}</v>
      </c>
      <c r="D296" s="139" t="n">
        <f aca="false">IF(B296=C296,0,1)</f>
        <v>1</v>
      </c>
    </row>
    <row r="297" customFormat="false" ht="15.75" hidden="false" customHeight="true" outlineLevel="0" collapsed="false">
      <c r="A297" s="139" t="str">
        <f aca="false">Seeds!AB303</f>
        <v>M5-EyP-7a-I-1</v>
      </c>
      <c r="B297" s="139" t="str">
        <f aca="false">Seeds!Z303</f>
        <v>{"id":"M5-EyP-7a-I-1-BR","stimulus":"&lt;p&gt;O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C297" s="139" t="str">
        <f aca="false">Seeds!AA303</f>
        <v>{"id":"M5-EyP-7a-I-1","stimulus":"&lt;p&gt;O gráfico de setores a seguir representa o que alguns alunos preferem fazer nas férias. Indique se as afirmações estão corretas ou incorretas.&lt;/p&gt;&lt;div style=\"display:flex; justify-content:center;\"&gt;&lt;div class=\"fr-chart ct-chart ct-minor-seventh\" data-chart='{\"type\": \"pie\", \"series\": [{{Q1}},{{Q2}},{{Q3}}, {{Q4}}], \"labels\":[\"Ir {{Q5}}\",\"Ir {{Q6}}\",\"Ir {{Q7}}\",\"Ir {{Q8}}\"]}'&gt;&lt;/div&gt;&lt;/div&gt;","hint":"&lt;p&gt;Em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80,"max":100,"step":1},{"name":"Q2","label":"","min":50,"max":80,"step":1},{"name":"Q3","label":"","min":50,"max":80,"step":1},{"name":"Q4","label":"","min":20,"max":50,"step":1},{"name":"Q5","list":["à praia","acampar","ao museu","ao parque"]},{"name":"Q6","list":["à praia","acampar","ao museu","ao parque"]},{"name":"Q7","list":["à praia","acampar","ao museu","ao parque"]},{"name":"Q8","list":["à praia","acampar","ao museu","ao parque"]}],"calculated":[{"name":"A1","label":"A atividade que os alunos mais gostam é ir {{Q5}}."},{"name":"A2","label":"A atividade que os alunos menos gostam é ir {{Q8}}."},{"name":"A3","label":"A atividade que os alunos mais gostam é ir {{Q6}}.","incorrect":true,"feedback":"&lt;p&gt;A atividade que os alunos mais gostam é ir {{Q5}}.&lt;/p&gt;"},{"name":"A4","label":"A atividade que os alunos mais gostam é ir {{Q7}}.","incorrect":true,"feedback":"&lt;p&gt;A atividade que os alunos mais gostam é ir {{Q5}}.&lt;/p&gt;"},{"name":"A5","label":"A atividade que os alunos mais gostam é ir {{Q8}}.","incorrect":true,"feedback":"&lt;p&gt;A atividade que os alunos mais gostam é ir {{Q5}}.&lt;/p&gt;"},{"name":"A6","label":"A atividade que os alunos menos gostam é ir {{Q5}}.","incorrect":true,"feedback":"&lt;p&gt;A atividade que os alunos menos gostam é ir {{Q8}}.&lt;/p&gt;"},{"name":"A7","label":"A atividade que os alunos menos gostam é ir {{Q6}}.","incorrect":true,"feedback":"&lt;p&gt;A atividade que os alunos menos gostam é ir {{Q8}}.&lt;/p&gt;"},{"name":"A8","label":"A atividade que os alunos menos gostam é ir {{Q7}}.","incorrect":true,"feedback":"&lt;p&gt;A atividade que os alunos menos gostam é ir {{Q8}}.&lt;/p&gt;"}],"uniques":true},"algorithm":{"name":"trueFalse","template":"Choice matrix – inline","params":{"countCorrect":2,"countIncorrect":1,"showCheckIcon":false,"options":["Correta","Incorreta"]}}}</v>
      </c>
      <c r="D297" s="139" t="n">
        <f aca="false">IF(B297=C297,0,1)</f>
        <v>1</v>
      </c>
    </row>
    <row r="298" customFormat="false" ht="15.75" hidden="false" customHeight="true" outlineLevel="0" collapsed="false">
      <c r="A298" s="139" t="str">
        <f aca="false">Seeds!AB304</f>
        <v>M5-EyP-7a-E-1</v>
      </c>
      <c r="B298" s="139" t="str">
        <f aca="false">Seeds!Z304</f>
        <v>{"id":"M5-EyP-7a-E-1-BR","stimulus":"&lt;p&gt;O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C298" s="139" t="str">
        <f aca="false">Seeds!AA304</f>
        <v>{"id":"M5-EyP-7a-E-1","stimulus":"&lt;p&gt;O gráfico de setores a seguir representa as respostas a uma pesquisa sobre qual tipo de comida apresentada os entrevistados preferiam. Arraste e ordene as opções da maior para a menor. Coloque-as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estatística.&lt;/p&gt;","seed":{"parameters":[{"name":"Q1","label":"","min":1,"max":5,"step":1},{"name":"Q2","label":"","min":1,"max":5,"step":1},{"name":"Q3","label":"","min":1,"max":5,"step":1},{"name":"Q4","list":["Fast food","Comida japonesa","Comida tradicional"]},{"name":"Q5","list":["Fast food","Comida japonesa","Comida tradicional"]},{"name":"Q6","list":["Fast food","Comida japonesa","Comida tradicional"]}],"calculated":[{"name":"A1","label":"{{Q4}}","function":"{{Q1}}"},{"name":"A2","label":"{{Q5}}","function":"{{Q2}}"},{"name":"A3","label":"{{Q6}}","function":"{{Q3}}"}],"uniques":true},"algorithm":{"name":"orderNumbers","params":{"order":"desc"}}}</v>
      </c>
      <c r="D298" s="139" t="n">
        <f aca="false">IF(B298=C298,0,1)</f>
        <v>1</v>
      </c>
    </row>
    <row r="299" customFormat="false" ht="15.75" hidden="false" customHeight="true" outlineLevel="0" collapsed="false">
      <c r="A299" s="139" t="str">
        <f aca="false">Seeds!AB305</f>
        <v>M5-EyP-7a-E-2</v>
      </c>
      <c r="B299" s="139" t="str">
        <f aca="false">Seeds!Z305</f>
        <v>{"id":"M5-EyP-7a-E-2-BR","stimulus":"&lt;p&gt;O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C299" s="139" t="str">
        <f aca="false">Seeds!AA305</f>
        <v>{"id":"M5-EyP-7a-E-2","stimulus":"&lt;p&gt;O gráfico de setores a seguir mostra os resultados da votação para a escolha de um representante de grêmio estudantil. Arraste e ordene os candidatos do maior para o menor número de votos.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Júlia","Tomás","Beatriz","Pablo","Laura"]},{"name":"Q6","list":["Júlia","Tomás","Beatriz","Pablo","Laura"]},{"name":"Q7","list":["Júlia","Tomás","Beatriz","Pablo","Laura"]},{"name":"Q8","list":["Júlia","Tomás","Beatriz","Pablo","Laura"]}],"calculated":[{"name":"A1","label":"{{Q5}}","function":"{{Q1}}"},{"name":"A2","label":"{{Q6}}","function":"{{Q2}}"},{"name":"A3","label":"{{Q7}}","function":"{{Q3}}"},{"name":"A4","label":"{{Q8}}","function":"{{Q4}}"}],"uniques":true},"algorithm":{"name":"orderNumbers","params":{"order":"desc"}}}</v>
      </c>
      <c r="D299" s="139" t="n">
        <f aca="false">IF(B299=C299,0,1)</f>
        <v>1</v>
      </c>
    </row>
    <row r="300" customFormat="false" ht="15.75" hidden="false" customHeight="true" outlineLevel="0" collapsed="false">
      <c r="A300" s="139" t="str">
        <f aca="false">Seeds!AB306</f>
        <v>M5-EyP-7a-E-3</v>
      </c>
      <c r="B300" s="139" t="str">
        <f aca="false">Seeds!Z306</f>
        <v>{"id":"M5-EyP-7a-E-3-BR","stimulus":"&lt;p&gt;O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C300" s="139" t="str">
        <f aca="false">Seeds!AA306</f>
        <v>{"id":"M5-EyP-7a-E-3","stimulus":"&lt;p&gt;O gráfico de setores a seguir representa as frutas preferidas pelos alunos de uma turma do 5º ano do Ensino Fundamental. Arraste e ordene as frutas da menos para a mais preferida. Coloque-as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Morango","Banana","Melancia","Maçã","Mamão","Kiwi","Abacaxi"]},{"name":"Q6","list":["Morango","Banana","Melancia","Maçã","Mamão","Kiwi","Abacaxi"]},{"name":"Q7","list":["Morango","Banana","Melancia","Maçã","Mamão","Kiwi","Abacaxi"]},{"name":"Q8","list":["Morango","Banana","Melancia","Maçã","Mamão","Kiwi","Abacaxi"]}],"calculated":[{"name":"A1","label":"{{Q5}}","function":"{{Q1}}"},{"name":"A2","label":"{{Q6}}","function":"{{Q2}}"},{"name":"A3","label":"{{Q7}}","function":"{{Q3}}"},{"name":"A4","label":"{{Q8}}","function":"{{Q4}}"}],"uniques":true},"algorithm":{"name":"orderNumbers","params":{"order":"asc"}}}</v>
      </c>
      <c r="D300" s="139" t="n">
        <f aca="false">IF(B300=C300,0,1)</f>
        <v>1</v>
      </c>
    </row>
    <row r="301" customFormat="false" ht="15.75" hidden="false" customHeight="true" outlineLevel="0" collapsed="false">
      <c r="A301" s="139" t="str">
        <f aca="false">Seeds!AB307</f>
        <v>M5-EyP-7a-E-4</v>
      </c>
      <c r="B301" s="139" t="str">
        <f aca="false">Seeds!Z307</f>
        <v>{"id":"M5-EyP-7a-E-4-BR","stimulus":"&lt;p&gt;O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C301" s="139" t="str">
        <f aca="false">Seeds!AA307</f>
        <v>{"id":"M5-EyP-7a-E-4","stimulus":"&lt;p&gt;O gráfico de setores a seguir representa os gostos musicais dos alunos de uma turma de 5º ano. Arraste e ordene os estilos do mais para o menos preferido. Coloque-os de cima para baixo.&lt;/p&gt;&lt;div style=\"display:flex; justify-content:center;\"&gt;&lt;div class=\"fr-chart ct-chart ct-minor-seventh\" data-chart='{\"type\": \"pie\", \"series\": [{{Q1}},{{Q2}},{{Q3}}], \"labels\":[\"{{Q4}}\",\"{{Q5}}\",\"{{Q6}}\"]}'&gt;&lt;/div&gt;&lt;/div&gt;","hint":"&lt;p&gt;Em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ist":["Pop","Rock","MPB","Samba","Sertanejo"]},{"name":"Q5","list":["Pop","Rock","MPB","Samba","Sertanejo"]},{"name":"Q6","list":["Pop","Rock","MPB","Samba","Sertanejo"]}],"calculated":[{"name":"A1","label":"{{Q4}}","function":"{{Q1}}"},{"name":"A2","label":"{{Q5}}","function":"{{Q2}}"},{"name":"A3","label":"{{Q6}}","function":"{{Q3}}"}],"uniques":true},"algorithm":{"name":"orderNumbers","params":{"order":"desc"}}}</v>
      </c>
      <c r="D301" s="139" t="n">
        <f aca="false">IF(B301=C301,0,1)</f>
        <v>1</v>
      </c>
    </row>
    <row r="302" customFormat="false" ht="15.75" hidden="false" customHeight="true" outlineLevel="0" collapsed="false">
      <c r="A302" s="139" t="str">
        <f aca="false">Seeds!AB308</f>
        <v>M5-EyP-7a-E-5</v>
      </c>
      <c r="B302" s="139" t="str">
        <f aca="false">Seeds!Z308</f>
        <v>{"id":"M5-EyP-7a-E-5-BR","stimulus":"&lt;p&gt;Na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C302" s="139" t="str">
        <f aca="false">Seeds!AA308</f>
        <v>{"id":"M5-EyP-7a-E-5","stimulus":"&lt;p&gt;Na rua Animalândia todos os vizinhos têm animais de estimação. O gráfico a seguir mostra a prevalência de animais que os vizinhos têm. Arraste e ordene-os do menor para o maior. Coloque-os de cima para baixo.&lt;/p&gt;&lt;div style=\"display:flex; justify-content:center;\"&gt;&lt;div class=\"fr-chart ct-chart ct-minor-seventh\" data-chart='{\"type\": \"pie\", \"series\": [{{Q1}},{{Q2}},{{Q3}}, {{Q4}}], \"labels\":[\"{{Q5}}\",\"{{Q6}}\",\"{{Q7}}\",\"{{Q8}}\"]}'&gt;&lt;/div&gt;&lt;/div&gt;","hint":"&lt;p&gt;Em um gráfico de setores, a área de cada setor é proporcional à frequência de sua variável estatística.&lt;/p&gt;","feedback":"&lt;p&gt;Em um gráfico de setores, a área de cada setor é proporcional à frequência de sua variável estatística.&lt;/p&gt;","seed":{"parameters":[{"name":"Q1","label":"","min":1,"max":5,"step":1},{"name":"Q2","label":"","min":1,"max":5,"step":1},{"name":"Q3","label":"","min":1,"max":5,"step":1},{"name":"Q4","label":"","min":1,"max":5,"step":1},{"name":"Q5","list":["Cachorro","Gato","Coelho","Porquinho da Índia","Cobra","Calopsita","Tartaruga"]},{"name":"Q6","list":["Cachorro","Gato","Coelho","Porquinho da Índia","Cobra","Calopsita","Tartaruga"]},{"name":"Q7","list":["Cachorro","Gato","Coelho","Porquinho da Índia","Cobra","Calopsita","Tartaruga"]},{"name":"Q8","list":["Cachorro","Gato","Coelho","Porquinho da Índia","Cobra","Calopsita","Tartaruga"]}],"calculated":[{"name":"A1","label":"{{Q5}}","function":"{{Q1}}"},{"name":"A2","label":"{{Q6}}","function":"{{Q2}}"},{"name":"A3","label":"{{Q7}}","function":"{{Q3}}"},{"name":"A4","label":"{{Q8}}","function":"{{Q4}}"}],"uniques":true},"algorithm":{"name":"orderNumbers","params":{"order":"asc"}}}</v>
      </c>
      <c r="D302" s="139" t="n">
        <f aca="false">IF(B302=C302,0,1)</f>
        <v>1</v>
      </c>
    </row>
    <row r="303" customFormat="false" ht="15.75" hidden="false" customHeight="true" outlineLevel="0" collapsed="false">
      <c r="A303" s="139" t="str">
        <f aca="false">Seeds!AB309</f>
        <v>M5-EyP-8a-I-1</v>
      </c>
      <c r="B303" s="139" t="str">
        <f aca="false">Seeds!Z309</f>
        <v>{
    "id": "M5-EyP-8a-I-1-BR",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C303" s="139" t="str">
        <f aca="false">Seeds!AA309</f>
        <v>{
    "id": "M5-EyP-8a-I-1",
    "stimulus": "&lt;p&gt;Arraste cada tipo de evento para a experiência que o descreve.&lt;/p&gt;",
    "feedback": "&lt;p&gt;Um evento certo é aquele que certamente ocorrerá, um evento possível é aquele que pode ocorrer e um evento impossível é aquele que nunca ocorrerá.&lt;/p&gt;",
    "hint": "&lt;p&gt;Um evento certo é uma experiência que sempre ocorre, enquanto um evento impossível nunca poderá ocorrer.&lt;/p&gt;",
    "seed": {
        "parameters": [
            {
                "name": "Q1",
                "list": [
                    "Obter cara ou coroa ao jogar uma moeda.",
                    "Obter um número maior que zero ao jogar um dado de seis faces.",
                    "Depois da chuva, a rua ficar molhada."
                ]
            },
            {
                "name": "Q2",
                "list": [
                    "Conseguir um 'dois' ao jogar um dado de seis faces.",
                    "Obter coroa no lançamento de uma moeda.",
                    "Um jogo de futebol terminar em empate."
                ]
            },
            {
                "name": "Q3",
                "list": [
                    "Nevar com uma temperatura de trinta graus.",
                    "Conseguir um 'sete' ao jogar um dado de seis faces.",
                    "Não obter cara nem coroa ao jogar uma moeda."
                ]
            }
        ],
        "calculated": [
            {
                "name": "A1",
                "label": "{{Q1}}",
                "function": "Evento certo",
                "feedback": "&lt;p&gt;É uma coisa certa porque sempre acontece.&lt;/p&gt;"
            },
            {
                "name": "A2",
                "label": "{{Q2}}",
                "function": "Evento possível",
                "feedback": "&lt;p&gt;É um evento possível porque há uma probabilidade de que ele ocorra.&lt;/p&gt;"
            },
            {
                "name": "A3",
                "label": "{{Q3}}",
                "function": "Evento impossível",
                "feedback": "&lt;p&gt;É um evento impossível porque nunca acontecerá.&lt;/p&gt;"
            }
        ],
        "uniques": true
    },
    "algorithm": {
        "name": "linkOperationResult",
        "params": {
            "invert": true
        },
        "template": "Match list"
    }
}</v>
      </c>
      <c r="D303" s="139" t="n">
        <f aca="false">IF(B303=C303,0,1)</f>
        <v>1</v>
      </c>
    </row>
    <row r="304" customFormat="false" ht="15.75" hidden="false" customHeight="true" outlineLevel="0" collapsed="false">
      <c r="A304" s="139" t="str">
        <f aca="false">Seeds!AB310</f>
        <v>M5-EyP-8a-E-1</v>
      </c>
      <c r="B304" s="139" t="str">
        <f aca="false">Seeds!Z310</f>
        <v>{"id":"M5-EyP-8a-E-1-BR","stimulus":"&lt;p&gt;Indique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C304" s="139" t="str">
        <f aca="false">Seeds!AA310</f>
        <v>{"id":"M5-EyP-8a-E-1","stimulus":"&lt;p&gt;Indique qual o tipo de evento abaixo: &lt;i&gt;{{Q1}}.&lt;/i&gt;&lt;/p&gt;&lt;div style=\"display:flex; justify-content:center;\"&gt;&lt;img src=\"https://blueberry-assets.oneclick.es/M5_EyP_8a_1.svg\" width=\"300\"&gt;&lt;/img&gt;&lt;/div&gt;","feedback":"&lt;p&gt;Um evento certo é aquele que ocorrerá com certeza,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colorida da caixa","tirar uma bola com um número da caixa"]}],"calculated":[{"name":"A1","label":"Evento certo"},{"name":"A2","label":"Evento possível","feedback":"&lt;p&gt;Este é um evento que vai acontecer com certeza, então é um evento certo.&lt;/p&gt;","incorrect":true},{"name":"A3","label":"Evento impossível","feedback":"&lt;p&gt;Este é um evento que vai acontecer com certeza, então é um evento certo.&lt;/p&gt;","incorrect":true}],"uniques":true},"algorithm":{"name":"trueFalse","template":"Multiple choice – standard","parameters":{"countCorrect":1,"countIncorrect":2,"showCheckIcon":false,
            "columns": 3
        }
    }
}</v>
      </c>
      <c r="D304" s="139" t="n">
        <f aca="false">IF(B304=C304,0,1)</f>
        <v>1</v>
      </c>
    </row>
    <row r="305" customFormat="false" ht="15.75" hidden="false" customHeight="true" outlineLevel="0" collapsed="false">
      <c r="A305" s="139" t="str">
        <f aca="false">Seeds!AB311</f>
        <v>M5-EyP-8a-E-2</v>
      </c>
      <c r="B305" s="139" t="str">
        <f aca="false">Seeds!Z311</f>
        <v>{"id":"M5-EyP-8a-E-2-BR","stimulus":"&lt;p&gt;Indique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C305" s="139" t="str">
        <f aca="false">Seeds!AA311</f>
        <v>{"id":"M5-EyP-8a-E-2","stimulus":"&lt;p&gt;Indique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da caixa uma bola com número par","tirar uma bola azul da caixa","tirar da caixa uma bola vermelha com o número 2","tirar duas bolas azuis da caixa"]}],"calculated":[{"name":"A1","label":"Evento certo","incorrect":true,"feedback":"&lt;p&gt;Este evento pode ou não acontecer, então é um evento possível.&lt;/p&gt;"},{"name":"A2","label":"Evento possível"},{"name":"A3","label":"Evento impossível","feedback":"&lt;p&gt;Este evento pode ou não acontecer, então é possível.&lt;/p&gt;","incorrect":true}],"uniques":true},"algorithm":{"name":"trueFalse","template":"Multiple choice – standard","parameters":{"countCorrect":1,"countIncorrect":2,"showCheckIcon":false,
            "columns": 3
        }
    }
}</v>
      </c>
      <c r="D305" s="139" t="n">
        <f aca="false">IF(B305=C305,0,1)</f>
        <v>1</v>
      </c>
    </row>
    <row r="306" customFormat="false" ht="15.75" hidden="false" customHeight="true" outlineLevel="0" collapsed="false">
      <c r="A306" s="139" t="str">
        <f aca="false">Seeds!AB312</f>
        <v>M5-EyP-8a-E-3</v>
      </c>
      <c r="B306" s="139" t="str">
        <f aca="false">Seeds!Z312</f>
        <v>{"id":"M5-EyP-8a-E-3-BR","stimulus":"&lt;p&gt;Indique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C306" s="139" t="str">
        <f aca="false">Seeds!AA312</f>
        <v>{"id":"M5-EyP-8a-E-3","stimulus":"&lt;p&gt;Indique qual o tipo do evento abaixo: &lt;i&gt;{{Q1}}.&lt;/i&gt;&lt;/p&gt;&lt;div style=\"display:flex; justify-content:center;\"&gt;&lt;img src=\"https://blueberry-assets.oneclick.es/M5_EyP_8a_1.svg\" width=\"300\"&gt;&lt;/img&gt;&lt;/div&gt;","feedback":"&lt;p&gt;Um evento certo é aquele que certamente ocorrerá, um evento possível é aquele que pode ocorrer e um evento impossível é aquele que nunca ocorrerá.&lt;/p&gt;","hint":"&lt;p&gt;Um evento certo é o resultado que sempre ocorre de uma experiência, enquanto um evento impossível nunca poderá ocorrer.&lt;/p&gt;","seed":{"parameters":[{"name":"Q1","list":["tirar uma bola sem número da caixa","tirar da caixa duas bolas com o número 1","tirar quatro bolas azuis da caixa","tirar da caixa uma bola vermelha com o número 5"]}],"calculated":[{"name":"A1","label":"Evento certo","incorrect":true,"feedback":"&lt;p&gt;Este evento nunca acontecerá, então é um evento impossível.&lt;/p&gt;"},{"name":"A2","label":"Evento possível","incorrect":true,"feedback":"&lt;p&gt;Este evento nunca acontecerá, então é um evento impossível.&lt;/p&gt;"},{"name":"A3","label":"Evento impossível"}],"uniques":true},"algorithm":{"name":"trueFalse","template":"Multiple choice – standard","params":{"countCorrect":1,"countIncorrect":2,"showCheckIcon":false,
            "columns": 3
        }
    }
}</v>
      </c>
      <c r="D306" s="139" t="n">
        <f aca="false">IF(B306=C306,0,1)</f>
        <v>1</v>
      </c>
    </row>
    <row r="307" customFormat="false" ht="15.75" hidden="false" customHeight="true" outlineLevel="0" collapsed="false">
      <c r="A307" s="139" t="str">
        <f aca="false">Seeds!AB313</f>
        <v>M5-EyP-9a-I-1</v>
      </c>
      <c r="B307" s="139" t="str">
        <f aca="false">Seeds!Z313</f>
        <v>{"id":"M5-EyP-9a-I-1-BR","stimulus":"&lt;p&gt;Qual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C307" s="139" t="str">
        <f aca="false">Seeds!AA313</f>
        <v>{"id":"M5-EyP-9a-I-1","stimulus":"&lt;p&gt;Qual ​​é a fórmula para encontrar a probabilidade de um evento?&lt;/p&gt;","feedback":"&lt;p&gt;A fórmula para calcular a probabilidade de um evento aleatório é:&lt;/p&gt;&lt;p style=\"text-align:center;\"&gt;Probabilidad de un suceso = &lt;span class=\"fr-math-v2 fr-draggable\" contenteditable=\"false\" data-original-math=\"\\(\\frac{{{\\text{n.º de casos favoráveis}}}}{{{\\text{n.º de casos possíveis}}}}\\)\" draggable=\"true\"&gt;\\(\\frac{{{\\text{n.º de casos favoráveis}}}}{{{\\text{n.º de casos possíveis}}}}\\)&lt;/span&gt;&lt;/p&gt;","hint":"&lt;p&gt;A probabilidade é calculada levando em consideração eventos possíveis e favoráveis.&lt;/p&gt;","seed":{"parameters":[{"name":"Q1","label":null,"min":100,"max":999,"step":1}],"calculated":[{"name":"A1","label":"Probabilidad de un suceso = &lt;span class=\"fr-math-v2 fr-draggable\" contenteditable=\"false\" data-original-math=\"\\(\\frac{{{\\text{n.º de casos favoráveis}}}}{{{\\text{n.º de casos possíveis}}}}\\)\" draggable=\"true\"&gt;\\(\\frac{{{\\text{n.º de casos favoráveis}}}}{{{\\text{n.º de casos possíveis}}}}\\)&lt;/span&gt;"},{"name":"A2","label":"Probabilidad de un suceso = &lt;span class=\"fr-math-v2 fr-draggable\" contenteditable=\"false\" data-original-math=\"\\(\\frac{{{\\text{n.º de casos possíveis}}}}{{{\\text{n.º de casos favoráveis}}}}\\)\" draggable=\"true\"&gt;\\(\\frac{{{\\text{n.º de casos possíveis}}}}{{{\\text{n.º de casos favoráveis}}}}\\)&lt;/span&gt;","feedback":"&lt;p&gt;Nesta opção os valores da fração estão invertidos.&lt;/p&gt;","incorrect":true},{"name":"A3","label":"Probabilidad de un suceso = &lt;span class=\"fr-math-v2 fr-draggable\" contenteditable=\"false\" data-original-math=\"\\(\\frac{{{\\text{n.º de casos desfavoráveis}}}}{{{\\text{n.º de casos possíveis}}}}\\)\" draggable=\"true\"&gt;\\(\\frac{{{\\text{n.º de casos desfavoráveis}}}}{{{\\text{n.º de casos possíveis}}}}\\)&lt;/span&gt;","feedback":"&lt;p&gt;Esta opção calcula a probabilidade de um evento não ocorrer.&lt;/p&gt;","incorrect":true},{"name":"A4","label":"Probabilidad de un suceso = &lt;span class=\"fr-math-v2 fr-draggable\" contenteditable=\"false\" data-original-math=\"\\(\\frac{{{\\text{n.º de casos possíveis}}}}{{{\\text{n.º de casos desfavoráveis}}}}\\)\" draggable=\"true\"&gt;\\(\\frac{{{\\text{n.º de casos possíveis}}}}{{{\\text{n.º de casos desfavoráveis}}}}\\)&lt;/span&gt;","feedback":"&lt;p&gt;Nesta opção os termos da probabilidade de um evento não ocorrer estão invertidos.&lt;/p&gt;","incorrect":true},{"name":"A5","label":"Probabilidad de un suceso = &lt;span class=\"fr-math-v2 fr-draggable\" contenteditable=\"false\" data-original-math=\"\\(\\frac{{{\\text{n.º de casos favoráveis}}}}{{{\\text{n.º de casos seguros}}}}\\)\" draggable=\"true\"&gt;\\(\\frac{{{\\text{n.º de casos favoráveis}}}}{{{\\text{n.º de casos seguros}}}}\\)&lt;/span&gt;","feedback":"&lt;p&gt;Esta opção refere-se a casos seguros quando deve falar sobre possíveis casos.&lt;/p&gt;","incorrect":true}],"uniques":true},"algorithm":{"name":"trueFalse","template":"Multiple choice – standard","params":{"countCorrect":1,"countIncorrect":2,"showCheckIcon":true}}}</v>
      </c>
      <c r="D307" s="139" t="n">
        <f aca="false">IF(B307=C307,0,1)</f>
        <v>1</v>
      </c>
    </row>
    <row r="308" customFormat="false" ht="15.75" hidden="false" customHeight="true" outlineLevel="0" collapsed="false">
      <c r="A308" s="139" t="str">
        <f aca="false">Seeds!AB314</f>
        <v>M5-EyP-9a-E-1</v>
      </c>
      <c r="B308" s="139" t="str">
        <f aca="false">Seeds!Z314</f>
        <v>{"id":"M5-EyP-9a-E-1-BR","stimulus":"&lt;p&gt;{{Q1}}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C308" s="139" t="str">
        <f aca="false">Seeds!AA314</f>
        <v>{"id":"M5-EyP-9a-E-1","stimulus":"&lt;p&gt;{{Q1}} bilhetes de cor {{Q4}}, {{Q2}} de cor {{Q5}} e {{Q3}} de cor {{Q6}} são colocados em uma bolsa. Qual será a probabilidade de retirar um bilhete da cor {{Q4}} dessa bolsa?&lt;/p&gt;","template":"&lt;p&gt;A probabilidade de sortear um bilhete de cor {{Q4}} é {{response}}.&lt;/p&gt;","feedback":"&lt;p&gt;A probabilidade de um evento é obtida com a seguinte fórmula:&lt;/p&gt;&lt;p style=\"text-align:center;\"&gt;Probabilidade de um evento = &lt;span class=\"fr-math-v2 fr-draggable\" contenteditable=\"false\" data-original-math=\"\\(\\frac{{{\\text{nº de casos favoráveis}}}}{{{\\text{nº de casos posibles}}}}\\)\" draggable=\"true\"&gt;\\(\\frac{{{\\text{nº de casos favoráveis}}}}{{{\\text{nº de casos possíveis}}}}\\)&lt;/span&gt; = &lt;span class=\"fr-math-v2 fr-draggable\" contenteditable=\"false\" data-original-math=\"\\(\\frac{{{{Q1}}}}{{{{{Q1}}\\text{ de cor {{Q4}} + {{Q2}} de cor {{Q5}} + {{Q3}} de cor {{Q6}}}}}}\\)\" draggable=\"true\"&gt;\\(\\frac{{{{Q1}}}}{{{{{Q1}}\\text{ de cor {{Q4}} + {{Q2}} de cor {{Q5}} + {{Q3}} de cor {{Q6}}}}}}\\)&lt;/span&gt; = &lt;span class=\"fr-math-v2 fr-draggable\" contenteditable=\"false\" data-original-math=\"\\(\\frac{{{T1}}}{{{T2}}}\\)\" draggable=\"true\"&gt;\\(\\frac{{{T1}}}{{{T2}}}\\)&lt;/span&gt;&lt;/p&gt;","hint":"&lt;p style=\"text-align:center;\"&gt;Probabilidade de um evento = &lt;span class=\"fr-math-v2 fr-draggable\" contenteditable=\"false\" data-original-math=\"\\(\\frac{{{\\text{nº de casos favoráveis}}}}{{{\\text{nº de casos posibles}}}}\\)\" draggable=\"true\"&gt;\\(\\frac{{{\\text{nº de casos favoráveis}}}}{{{\\text{nº de casos possíveis}}}}\\)&lt;/span&gt;&lt;/p&gt;","seed":{"parameters":[{"name":"Q1","label":null,"list":[2,3,4,5]},{"name":"Q2","label":null,"list":[2,3,4,5]},{"name":"Q3","label":null,"list":[2,3,4,5]},{"name":"Q4","list":["vermelho","azul","verde"]},{"name":"Q5","list":["vermelho","azul","verde"]},{"name":"Q6","list":["vermelho","azul","verde"]}],"calculated":[{"name":"A1","function":"\\frac{{{T1}}}{{{T2}}}"},{"name":"T1","function":"{{Q1}}","temp":true},{"name":"T2","function":"{{Q1}}+{{Q2}}+{{Q3}}","temp":true}],"uniques":true},"algorithm":{"name":"calculateOperation","params":{"method":"equivLiteral","keyboard":"INTERMEDIATE"}}}</v>
      </c>
      <c r="D308" s="139" t="n">
        <f aca="false">IF(B308=C308,0,1)</f>
        <v>1</v>
      </c>
    </row>
    <row r="309" customFormat="false" ht="15.75" hidden="false" customHeight="true" outlineLevel="0" collapsed="false">
      <c r="A309" s="139" t="str">
        <f aca="false">Seeds!AB315</f>
        <v>M5-EyP-9a-A-1</v>
      </c>
      <c r="B309" s="139" t="str">
        <f aca="false">Seeds!Z315</f>
        <v>{"id":"M5-EyP-9a-A-1-BR","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C309" s="139" t="str">
        <f aca="false">Seeds!AA315</f>
        <v>{"id":"M5-EyP-9a-A-1","seed":{"parameters":[{"name":"Q1","label":null,"list":["verde","azul","amarelo"]},{"name":"Q2","label":null,"list":["vermelho","marrom","rosa"]},{"name":"Q3","label":null,"list":["laranja","branco","preto"]},{"name":"Q4","label":null,"min":1,"max":10,"step":1},{"name":"Q5","label":null,"min":1,"max":10,"step":1},{"name":"Q6","label":null,"min":1,"max":10,"step":1}],"uniques":true},"scaffolding":[{"id":"step-0","stimulus":"&lt;p&gt;Sara comprou {{T1}} cartolinas. Ela comprou {{Q4}} de cor {{Q1}}, {{Q5}} de cor {{Q2}} e {{Q6}} de cor {{Q3}}. Se ela escolher ao acaso, qual é a probabilidade de ela dar uma cartolina de cor {{Q2}} ao irmão? Escreva o resultado como uma fração.&lt;/p&gt;","template":"&lt;p&gt;A probabilidade dela dar a cartolina de cor {{Q2}} é {{response}}.&lt;/p&gt;","seed":{"parameters":[],"calculated":[{"name":"T1","label":"","function":"{{Q4}}+{{Q5}}+{{Q6}}","temp":true},{"name":"A1","label":"","function":"\\frac{{{Q5}}}{{{T1}}}"}]},"algorithm":{"name":"calculateOperation","params":{"method":"equivSymbolic","keyboard":"INTERMEDIATE"}}},{"id":"step-1","stimulus":"&lt;p&gt;Quantas cartolinas Sara comprou no total, e quantas são de cor {{Q2}}?&lt;/p&gt;","template":"&lt;p&gt;Sara comprou {{response}} cartolinas no total, das quais {{response}} são de cor {{Q2}}.&lt;/p&gt;","seed":{"calculated":[{"name":"4-A1","label":"{{function}}","function":"{{Q4}}+{{Q5}}+{{Q6}}"},{"name":"4-A2","label":"{{function}}","function":"{{Q5}}"}]},"algorithm":{"name":"calculateOperation","params":{"method":"equivLiteral","keyboard":"INTERMEDIATE"}}},{"id":"step-2","stimulus":"&lt;p&gt;O que pede o enunciado?&lt;/p&gt;","seed":{"calculated":[{"name":"2-A1","label":"&lt;p&gt;A probabilidade de Sara dar ao irmão uma cartolina de cor {{Q1}}.&lt;/p&gt;","incorrect":true},{"name":"2-A2","label":"&lt;p&gt;A probabilidade de Sara dar ao irmão uma cartolina de cor {{Q2}}.&lt;/p&gt;"},{"name":"2-A3","label":"&lt;p&gt;A probabilidade de Sara dar ao irmão uma cartolina de cor {{Q3}}.&lt;/p&gt;","incorrect":true}]},"algorithm":{"name":"trueFalse","template":"Multiple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existem {{Q4}} cartolinas de cor {{Q1}}, {{Q5}} de cor {{Q2}} e {{Q6}} de cor {{Q3}}, quais são os casos possíveis? E os casos favoráveis?&lt;/p&gt;","template":"&lt;p&gt;Os casos possíveis são {{response}}, enquanto os casos favoráveis são {{response}}.&lt;/p&gt;","seed":{"calculated":[{"name":"4-A1","label":"{{function}}","function":"{{Q4}}+{{Q5}}+{{Q6}}"},{"name":"4-A2","label":"{{function}}","function":"{{Q5}}"}]},"algorithm":{"name":"calculateOperation","params":{"method":"equivLiteral","keyboard":"INTERMEDIATE"}}},{"id":"step-5","stimulus":"&lt;p&gt;Sabendo disso, calcule a probabilidade de Sara dar a seu irmão uma cartolina de cor {{Q2}}. Escreva o resultado como uma fração.&lt;/p&gt;","template":"&lt;p style=\"text-align:center;\"&gt;&lt;span class=\"fr-math-v2 fr-draggable\" contenteditable=\"false\" data-original-math=\"\\(\\frac{{{\\text{cartolina de cor {{Q2}}}}}}{{{\\text{todas as cartolinas}}}}\\)\" draggable=\"true\"&gt;\\(\\frac{{{\\text{cartolina de cor {{Q2}}}}}}{{{\\text{todas as cartolinas}}}}\\)&lt;/span&gt; = {{response}}&lt;/p&gt;","seed":{"calculated":[{"name":"4-A1","label":"{{function}}","function":"\\frac{{{Q5}}}{{{T4}}}"},{"name":"T4","label":"{{function}}","function":"{{Q4}}+{{Q5}}+{{Q6}}","temp":true}]},"algorithm":{"name":"calculateOperation","params":{"method":"equivSymbolic","keyboard":"INTERMEDIATE"}}}]}</v>
      </c>
      <c r="D309" s="139" t="n">
        <f aca="false">IF(B309=C309,0,1)</f>
        <v>1</v>
      </c>
    </row>
    <row r="310" customFormat="false" ht="15.75" hidden="false" customHeight="true" outlineLevel="0" collapsed="false">
      <c r="A310" s="139" t="str">
        <f aca="false">Seeds!AB316</f>
        <v>M5-EyP-9a-A-2</v>
      </c>
      <c r="B310" s="139" t="str">
        <f aca="false">Seeds!Z316</f>
        <v>{"id":"M5-EyP-9a-A-2-BR","seed":{"parameters":[{"name":"Q1","label":null,"min":25,"max":50,"step":1},{"name":"Q2","label":null,"min":25,"max":50,"step":1}],"uniques":true},"scaffolding":[{"id":"step-0","stimulus":"&lt;p&gt;Dois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C310" s="139" t="str">
        <f aca="false">Seeds!AA316</f>
        <v>{"id":"M5-EyP-9a-A-2","seed":{"parameters":[{"name":"Q1","label":null,"min":25,"max":50,"step":1},{"name":"Q2","label":null,"min":25,"max":50,"step":1}],"uniques":true},"scaffolding":[{"id":"step-0","stimulus":"&lt;p&gt;Dois clubes de regatas se enfrentam em uma competição. Se houver {{Q1}} participantes no primeiro clube e {{Q2}} no segundo, e, sabendo que os todos os times tem a mesma chance de vencer, qual é a probabilidade de um membro do primeiro clube ganhar? Escreva o resultado como uma fração.&lt;/p&gt;","template":"&lt;p&gt;A probabilidade de que um membro do primeiro clube ganhe é {{response}}.&lt;/p&gt;","seed":{"parameters":[],"calculated":[{"name":"T1","label":"","function":"{{Q1}}+{{Q2}}","temp":true},{"name":"A1","label":"","function":"\\frac{{{Q1}}}{{{T1}}}"}]},"algorithm":{"name":"calculateOperation","params":{"method":"equivSymbolic","keyboard":"INTERMEDIATE"}}},{"id":"step-1","stimulus":"&lt;p&gt;Quantos participantes são de cada clube?&lt;/p&gt;","template":"&lt;p&gt;Há {{response}} participantes do primeiro clube e {{response}} do segundo clube.&lt;/p&gt;","seed":{"calculated":[{"name":"4-A1","label":"{{function}}","function":"{{Q1}}"},{"name":"4-A2","label":"{{function}}","function":"{{Q2}}"}]},"algorithm":{"name":"calculateOperation","params":{"method":"equivLiteral","keyboard":"INTERMEDIATE"}}},{"id":"step-2","stimulus":"&lt;p&gt;O que o enunciado pede?&lt;/p&gt;","seed":{"calculated":[{"name":"2-A1","label":"&lt;p&gt;A probabilidade de que um membro do primeiro clube ganhe.&lt;/p&gt;"},{"name":"2-A2","label":"&lt;p&gt;A probabilidade de um membro do segundo clube ganhar.&lt;/p&gt;","incorrect":true},{"name":"2-A3","label":"&lt;p&gt;A probabilidade de um membro de qualquer clube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há {{Q1}} participantes do primeiro clube e {{Q2}} participantes do segundo clube, quantos são os casos possíveis? E quantos são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que um membro do primeiro clube ganhe. Escreva o resultado como uma fração.&lt;/p&gt;","template":"&lt;p style=\"text-align:center;\"&gt;&lt;span class=\"fr-math-v2 fr-draggable\" contenteditable=\"false\" data-original-math=\"\\(\\frac{{{\\text{membros do primeiro clube}}}}{{{\\text{todos os participantes}}}}\\)\" draggable=\"true\"&gt;\\(\\frac{{{\\text{membros do primeiro clube}}}}{{{\\text{todos os participantes}}}}\\)&lt;/span&gt; = {{response}}&lt;/p&gt;","seed":{"calculated":[{"name":"4-A1","label":"{{function}}","function":"\\frac{{{Q1}}}{{{T1}}}"},{"name":"T1","label":"{{function}}","function":"{{Q1}}+{{Q2}}","temp":true}]},"algorithm":{"name":"calculateOperation","params":{"method":"equivSymbolic","keyboard":"INTERMEDIATE"}}}]}</v>
      </c>
      <c r="D310" s="139" t="n">
        <f aca="false">IF(B310=C310,0,1)</f>
        <v>1</v>
      </c>
    </row>
    <row r="311" customFormat="false" ht="15.75" hidden="false" customHeight="true" outlineLevel="0" collapsed="false">
      <c r="A311" s="139" t="str">
        <f aca="false">Seeds!AB317</f>
        <v>M5-EyP-9a-A-3</v>
      </c>
      <c r="B311" s="139" t="str">
        <f aca="false">Seeds!Z317</f>
        <v>{"id":"M5-EyP-9a-A-3-BR","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C311" s="139" t="str">
        <f aca="false">Seeds!AA317</f>
        <v>{"id":"M5-EyP-9a-A-3","seed":{"parameters":[{"name":"Q1","label":null,"min":5,"max":10,"step":1},{"name":"Q2","label":null,"min":7,"max":12,"step":1},{"name":"Q3","label":null,"min":10,"max":20,"step":1}],"uniques":true},"scaffolding":[{"id":"step-0","stimulus":"&lt;p&gt;Amélia colocou {{Q1}} colas, {{Q2}} tesouras e {{Q3}} limpadores de canos em uma caixa. Qual é a probabilidade de ela tirar um limpador de canos sem olhar de dentro da caixa? Escreva o resultado como uma fração.&lt;/p&gt;","template":"&lt;p&gt;A probabilidade de Amélia tirar um limpador de canos é {{response}}.&lt;/p&gt;","seed":{"parameters":[],"calculated":[{"name":"T1","label":"","function":"{{Q1}}+{{Q2}}+{{Q3}}","temp":true},{"name":"A1","label":"","function":"\\frac{{{Q3}}}{{{T1}}}"}]},"algorithm":{"name":"calculateOperation","params":{"method":"equivSymbolic","keyboard":"INTERMEDIATE"}}},{"id":"step-1","stimulus":"&lt;p&gt;Quantos itens Amélia colocou na caixa, e quantos limpadores de canos?&lt;/p&gt;","template":"&lt;p&gt;Amélia colocou {{response}} objetos na caixa, dos quais {{response}} são limpadores de canos.&lt;/p&gt;","seed":{"calculated":[{"name":"4-A1","label":"{{function}}","function":"{{Q1}}+{{Q2}}+{{Q3}}"},{"name":"4-A2","label":"{{function}}","function":"{{Q3}}"}]},"algorithm":{"name":"calculateOperation","params":{"method":"equivLiteral","keyboard":"INTERMEDIATE"}}},{"id":"step-2","stimulus":"&lt;p&gt;O que o enunciado pede?&lt;/p&gt;","seed":{"calculated":[{"name":"2-A1","label":"&lt;p&gt;A probabilidade de tirar um limpador de canos da caixa.&lt;/p&gt;"},{"name":"2-A2","label":"&lt;p&gt;A probabilidade de tirar uma cola da caixa.&lt;/p&gt;","incorrect":true},{"name":"2-A3","label":"&lt;p&gt;A probabilidade de tirar uma tesoura da caixa.&lt;/p&gt;","incorrect":true}]},"algorithm":{"name":"trueFalse","template":"Multiple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colas, {{Q2}} tesouras e {{Q3}} limpadores de canos na caixa, quantos são os casos possíveis e os casos favoráveis?&lt;/p&gt;","template":"&lt;p&gt;Os casos possíveis são {{response}}, enquanto os casos favoráveis são {{response}}.&lt;/p&gt;","seed":{"calculated":[{"name":"4-A1","label":"{{function}}","function":"{{Q1}}+{{Q2}}+{{Q3}}"},{"name":"4-A2","label":"{{function}}","function":"{{Q3}}"}]},"algorithm":{"name":"calculateOperation","params":{"method":"equivLiteral","keyboard":"INTERMEDIATE"}}},{"id":"step-5","stimulus":"&lt;p&gt;Sabendo disso, calcule a probabilidade de Amélia tirar um limpador de canos da caixa. Escreva o resultado como uma fração.&lt;/p&gt;","template":"&lt;p style=\"text-align:center;\"&gt;&lt;span class=\"fr-math-v2 fr-draggable\" contenteditable=\"false\" data-original-math=\"\\(\\frac{{{\\text{limpadores de canos}}}}{{{\\text{objetos na caixa}}}}\\)\" draggable=\"true\"&gt;\\(\\frac{{{\\text{limpadores de tubos}}}}{{{\\text{objetos na caixa}}}}\\)&lt;/span&gt; = {{response}}&lt;/p&gt;","seed":{"calculated":[{"name":"4-A1","label":"{{function}}","function":"\\frac{{{Q3}}}{{{T1}}}"},{"name":"T1","label":"{{function}}","function":"{{Q1}}+{{Q2}}+{{Q3}}","temp":true}]},"algorithm":{"name":"calculateOperation","params":{"method":"equivSymbolic","keyboard":"INTERMEDIATE"}}}]}</v>
      </c>
      <c r="D311" s="139" t="n">
        <f aca="false">IF(B311=C311,0,1)</f>
        <v>1</v>
      </c>
    </row>
    <row r="312" customFormat="false" ht="15.75" hidden="false" customHeight="true" outlineLevel="0" collapsed="false">
      <c r="A312" s="139" t="str">
        <f aca="false">Seeds!AB318</f>
        <v>M5-EyP-9a-A-4</v>
      </c>
      <c r="B312" s="139" t="str">
        <f aca="false">Seeds!Z318</f>
        <v>{"id":"M5-EyP-9a-A-4-BR","seed":{"parameters":[{"name":"Q1","label":null,"min":4,"max":12,"step":1},{"name":"Q2","label":null,"min":4,"max":12,"step":1}],"uniques":true},"scaffolding":[{"id":"step-0","stimulus":"&lt;p&gt;Existem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C312" s="139" t="str">
        <f aca="false">Seeds!AA318</f>
        <v>{"id":"M5-EyP-9a-A-4","seed":{"parameters":[{"name":"Q1","label":null,"min":4,"max":12,"step":1},{"name":"Q2","label":null,"min":4,"max":12,"step":1}],"uniques":true},"scaffolding":[{"id":"step-0","stimulus":"&lt;p&gt;Existem {{T1}} competidores em uma corrida de cavalos, {{Q1}} dos quais {{Q1}} usam casacos lisos e {{Q2}} usam casacos estampados. Sabendo que os todos os competidores tem a mesma chance de vencer, qual a probabilidade de um competidor usando um casaco estampado ganhar a corrida? Escreva o resultado como uma fração.&lt;/p&gt;","template":"&lt;p&gt;A probabilidade de um competidor usando casaco estampado ganhar é {{response}}.&lt;/p&gt;","seed":{"parameters":[],"calculated":[{"name":"A1","function":"\\frac{{{Q2}}}{{{T1}}}"},{"name":"T1","label":"{{function}}","function":"{{Q1}}+{{Q2}}","temp":true}]},"algorithm":{"name":"calculateOperation","params":{"method":"equivSymbolic","keyboard":"INTERMEDIATE"}}},{"id":"step-1","stimulus":"&lt;p&gt;Quantos competidores participam da corrida no total? Quantos usam casaco estampado?&lt;/p&gt;","template":"&lt;p&gt;A corrida {{response}} competidores, dos quais {{response}} usam casaco estampado.&lt;/p&gt;","seed":{"calculated":[{"name":"4-A1","label":"{{function}}","function":"{{Q1}}+{{Q2}}"},{"name":"4-A2","label":"{{function}}","function":"{{Q2}}"}]},"algorithm":{"name":"calculateOperation","params":{"method":"equivLiteral","keyboard":"INTERMEDIATE"}}},{"id":"step-2","stimulus":"&lt;p&gt;O que pede o enunciado?&lt;/p&gt;","seed":{"calculated":[{"name":"2-A1","label":"&lt;p&gt;A probabilidade de um competidor usando um casaco estampado ganhar.&lt;/p&gt;"},{"name":"2-A2","label":"&lt;p&gt;A probabilidade de um competidor usando um casaco liso ganhar.&lt;/p&gt;","incorrect":true},{"name":"2-A3","label":"&lt;p&gt;A probabilidade de um competidor usando um casaco ganhar.&lt;/p&gt;","incorrect":true}]},"algorithm":{"name":"trueFalse","template":"Multiple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posibles}}}}{{{\\text{nº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{{Q1}} competidores usam casacos lisos e {{Q2}} competidores usam casacos estampados, quantos são os casos possíveis e os casos favoráveis?&lt;/p&gt;","template":"&lt;p&gt;Os casos possíveis são {{response}}, enquanto os casos favoráveis são {{response}}.&lt;/p&gt;","seed":{"calculated":[{"name":"4-A1","label":"{{function}}","function":"{{Q1}}+{{Q2}}"},{"name":"4-A2","label":"{{function}}","function":"{{Q2}}"}]},"algorithm":{"name":"calculateOperation","params":{"method":"equivLiteral","keyboard":"INTERMEDIATE"}}},{"id":"step-5","stimulus":"&lt;p&gt;Sabendo disso, calcule a probabilidade de um competidor com um casaco estampado ganhar. Escreva o resultado como uma fração.&lt;/p&gt;","template":"&lt;p style=\"text-align:center;\"&gt;&lt;span class=\"fr-math-v2 fr-draggable\" contenteditable=\"false\" data-original-math=\"\\(\\frac{{{\\text{competidores com casaco estampado}}}}{{{\\text{competidores}}}}\\)\" draggable=\"true\"&gt;\\(\\frac{{{\\text{competidores com casaco estampado}}}}{{{\\text{competidores}}}}\\)&lt;/span&gt; = {{response}}&lt;/p&gt;","seed":{"calculated":[{"name":"4-A1","label":"{{function}}","function":"\\frac{{{Q2}}}{{{T1}}}"},{"name":"T1","label":"{{function}}","function":"{{Q1}}+{{Q2}}","temp":true}]},"algorithm":{"name":"calculateOperation","params":{"method":"equivSymbolic","keyboard":"INTERMEDIATE"}}}]}</v>
      </c>
      <c r="D312" s="139" t="n">
        <f aca="false">IF(B312=C312,0,1)</f>
        <v>1</v>
      </c>
    </row>
    <row r="313" customFormat="false" ht="15.75" hidden="false" customHeight="true" outlineLevel="0" collapsed="false">
      <c r="A313" s="139" t="str">
        <f aca="false">Seeds!AB319</f>
        <v>M5-EyP-9a-A-5</v>
      </c>
      <c r="B313" s="139" t="str">
        <f aca="false">Seeds!Z319</f>
        <v>{"id":"M5-EyP-9a-A-5-BR","seed":{"parameters":[{"name":"Q1","label":null,"min":3,"max":9,"step":1},{"name":"Q2","label":null,"min":3,"max":9,"step":1}],"uniques":true},"scaffolding":[{"id":"step-0","stimulus":"&lt;p&gt;Soraya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C313" s="139" t="str">
        <f aca="false">Seeds!AA319</f>
        <v>{"id":"M5-EyP-9a-A-5","seed":{"parameters":[{"name":"Q1","label":null,"min":3,"max":9,"step":1},{"name":"Q2","label":null,"min":3,"max":9,"step":1}],"uniques":true},"scaffolding":[{"id":"step-0","stimulus":"&lt;p&gt;Soraya colocou {{T1}} pedaços de papel em uma urna; {{Q1}} pedaços têm um número par escrito neles e {{Q2}}, um número ímpar. Se sortear ao acaso, qual é a probabilidade de que ela retire da urna um papel com um número par? Escreva o resultado em forma de fração.&lt;/p&gt;","template":"&lt;p&gt;A probabilidade de Soraya sortear um número par é {{response}}.&lt;/p&gt;","seed":{"parameters":[],"calculated":[{"name":"A1","function":"\\frac{{{Q1}}}{{{T1}}}"},{"name":"T1","label":"{{function}}","function":"{{Q1}}+{{Q2}}","temp":true}]},"algorithm":{"name":"calculateOperation","params":{"method":"equivSymbolic","keyboard":"INTERMEDIATE"}}},{"id":"step-1","stimulus":"&lt;p&gt;Quantos pedaços de papel Soraya colocou na urna no total? E quantos têm um número par escrito neles?&lt;/p&gt;","template":"&lt;p&gt;Soraya colocou {{response}} pedaços de papel na urna, das quais {{response}} têm um número par escrito neles.&lt;/p&gt;","seed":{"calculated":[{"name":"4-A1","label":"{{function}}","function":"{{Q1}}+{{Q2}}"},{"name":"4-A2","label":"{{function}}","function":"{{Q1}}"}]},"algorithm":{"name":"calculateOperation","params":{"method":"equivLiteral","keyboard":"INTERMEDIATE"}}},{"id":"step-2","stimulus":"&lt;p&gt;O que o enunciado pede?&lt;/p&gt;","seed":{"calculated":[{"name":"2-A1","label":"&lt;p&gt;A probabilidade de tirar um pedaço de papel com número par da urna.&lt;/p&gt;"},{"name":"2-A2","label":"&lt;p&gt;A probabilidade de tirar um pedaço de papel da urna.&lt;/p&gt;","incorrect":true},{"name":"2-A3","label":"&lt;p&gt;A probabilidade de tirar um pedaço de papel com número ímpar da urna.&lt;/p&gt;","incorrect":true}]},"algorithm":{"name":"trueFalse","template":"Multiple choice – standard"}},{"id":"step-3","stimulus":"&lt;p&gt;Como se encontra a probabilidade de um evento?&lt;/p&gt;","seed":{"calculated":[{"name":"3-A1","label":"&lt;p&gt;Probabilidade de um evento = &lt;span class=\"fr-math-v2 fr-draggable\" contenteditable=\"false\" data-original-math=\"\\(\\frac{{{\\text{nº de casos favoráveis}}}}{{{\\text{nº de casos possíveis}}}}\\)\" draggable=\"true\"&gt;\\(\\frac{{{\\text{nº de casos favoráveis}}}}{{{\\text{nº de casos possíveis}}}}\\)&lt;/span&gt;&lt;/p&gt;"},{"name":"3-A2","label":"&lt;p&gt;Probabilidade de um evento = &lt;span class=\"fr-math-v2 fr-draggable\" contenteditable=\"false\" data-original-math=\"\\(\\frac{{{\\text{nº de casos possíveis}}}}{{{\\text{nº de casos favoráveis}}}}\\)\" draggable=\"true\"&gt;\\(\\frac{{{\\text{nº de casos possíveis}}}}{{{\\text{nº de casos favoráveis}}}}\\)&lt;/span&gt;&lt;/p&gt;","incorrect":true},{"name":"3-A3","label":"&lt;p&gt;Probabilidade de um evento = &lt;span class=\"fr-math-v2 fr-draggable\" contenteditable=\"false\" data-original-math=\"\\(\\frac{{{\\text{nº de casos desfavoráveis}}}}{{{\\text{nº de casos possíveis}}}}\\)\" draggable=\"true\"&gt;\\(\\frac{{{\\text{nº de casos desfavoráveis}}}}{{{\\text{nº de casos possíveis}}}}\\)&lt;/span&gt;&lt;/p&gt;","incorrect":true}]},"algorithm":{"name":"trueFalse","template":"Multiple choice – standard"}},{"id":"step-4","stimulus":"&lt;p&gt;Se houver {{Q1}} pedaços de papel com um número par e {{Q2}} com um número ímpar na urna, quais são os casos possíveis? E os casos favoráveis?&lt;/p&gt;","template":"&lt;p&gt;Os casos possíveis são {{response}}, enquanto os casos favoráveis são {{response}}.&lt;/p&gt;","seed":{"calculated":[{"name":"4-A1","label":"{{function}}","function":"{{Q1}}+{{Q2}}"},{"name":"4-A2","label":"{{function}}","function":"{{Q1}}"}]},"algorithm":{"name":"calculateOperation","params":{"method":"equivLiteral","keyboard":"INTERMEDIATE"}}},{"id":"step-5","stimulus":"&lt;p&gt;Sabendo disso, calcule a probabilidade de Soraya tirar um número par. Escreva o resultado como uma fração.&lt;/p&gt;","template":"&lt;p style=\"text-align:center;\"&gt;&lt;span class=\"fr-math-v2 fr-draggable\" contenteditable=\"false\" data-original-math=\"\\(\\frac{{{\\text{papéis com número par}}}}{{{\\text{total de papéis}}}}\\)\" draggable=\"true\"&gt;\\(\\frac{{{\\text{papéis com número par}}}}{{{\\text{total de papéis}}}}\\)&lt;/span&gt; = {{response}}&lt;/p&gt;","seed":{"calculated":[{"name":"4-A1","label":"{{function}}","function":"\\frac{{{Q1}}}{{{T1}}}"},{"name":"T1","label":"{{function}}","function":"{{Q1}}+{{Q2}}","temp":true}]},"algorithm":{"name":"calculateOperation","params":{"method":"equivSymbolic","keyboard":"INTERMEDIATE"}}}]}</v>
      </c>
      <c r="D313" s="139" t="n">
        <f aca="false">IF(B313=C313,0,1)</f>
        <v>1</v>
      </c>
    </row>
    <row r="314" customFormat="false" ht="15.75" hidden="false" customHeight="true" outlineLevel="0" collapsed="false">
      <c r="A314" s="139" t="str">
        <f aca="false">Seeds!AB320</f>
        <v>M5-MyM-1a-I-1</v>
      </c>
      <c r="B314" s="139" t="str">
        <f aca="false">Seeds!Z320</f>
        <v>{
    "id": "M5-MyM-1a-I-1-BR",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C314" s="139" t="str">
        <f aca="false">Seeds!AA320</f>
        <v>{
    "id": "M5-MyM-1a-I-1",
    "stimulus": "&lt;p&gt;Arraste cada unidade de comprimento para a distância mais adequada.&lt;/p&gt;",
    "feedback": "&lt;p&gt;Para estimar comprimentos, lembre-se de que &lt;span class=\"no-break\"&gt;1 km&lt;/span&gt; corresponde a &lt;span class=\"no-break\"&gt;1000 m&lt;/span&gt; e que &lt;span class=\"no-break\"&gt;1 m&lt;/span&gt; corresponde a &lt;span class=\"no-break\"&gt;100 cm.&lt;/span&gt;&lt;/p&gt;",
    "hint": "&lt;p&gt;&lt;span class=\"no-break\"&gt;1 km&lt;/span&gt; corresponde a &lt;span class=\"no-break\"&gt;1000 m&lt;/span&gt; e &lt;span class=\"no-break\"&gt;1 m&lt;/span&gt; corresponde a &lt;span class=\"no-break\"&gt;100 cm.&lt;/span&gt;&lt;/p&gt;",
    "seed": {
        "parameters": [
            {
                "name": "Q1",
                "list": [
                    "A distância entre duas cidades",
                    "O comprimento de um rio",
                    "A distância percorrida por um avião"
                ]
            },
            {
                "name": "Q2",
                "list": [
                    "O comprimento de um lápis",
                    "A altura de um copo",
                    "O tamanho do controle remoto"
                ]
            },
            {
                "name": "Q3",
                "list": [
                    "A altura de uma girafa",
                    "A largura de uma sala de jantar",
                    "O tamanho de uma piscina"
                ]
            }
        ],
        "calculated": [
            {
                "name": "A1",
                "label": "{{Q1}}",
                "function": "km",
                "feedback": "&lt;p&gt;Esta situação é expressa em uma unidade grande, ou seja, em {{function}}.&lt;/p&gt;"
            },
            {
                "name": "A2",
                "label": "{{Q2}}",
                "function": "cm",
                "feedback": "&lt;p&gt;Este comprimento é expresso em uma unidade de comprimento muito pequena, ou seja, em {{function}}.&lt;/p&gt;"
            },
            {
                "name": "A3",
                "label": "{{Q3}}",
                "function": "m",
                "feedback": "&lt;p&gt;Este comprimento é expresso em uma unidade próxima ao nosso tamanho, ou seja, em {{function}}.&lt;/p&gt;"
            }
        ],
        "uniques": true
    },
    "algorithm": {
        "name": "linkOperationResult",
        "params": {
            "invert": true
        },
        "template": "Match list"
    }
}</v>
      </c>
      <c r="D314" s="139" t="n">
        <f aca="false">IF(B314=C314,0,1)</f>
        <v>1</v>
      </c>
    </row>
    <row r="315" customFormat="false" ht="15.75" hidden="false" customHeight="true" outlineLevel="0" collapsed="false">
      <c r="A315" s="139" t="str">
        <f aca="false">Seeds!AB321</f>
        <v>M5-MyM-1a-E-1</v>
      </c>
      <c r="B315" s="139" t="str">
        <f aca="false">Seeds!Z321</f>
        <v>{"id":"M5-MyM-1a-E-1-BR","stimulus":"&lt;p&gt;Escreva,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C315" s="139" t="str">
        <f aca="false">Seeds!AA321</f>
        <v>{"id":"M5-MyM-1a-E-1","stimulus":"&lt;p&gt;Escreva, em sua forma abreviada, em qual dessas unidades de comprimento as seguintes medidas são melhor expressas: quilômetros, metros e milímetros.&lt;/p&gt;","template":"&lt;p&gt;{{Q1}} se expressa em {{response}}.&lt;/p&gt;&lt;p&gt;{{Q2}} se expressa em {{response}}.&lt;/p&gt;&lt;p&gt;{{Q3}} se expressa em {{response}}.&lt;/p&gt;","feedback":"&lt;p&gt;Para estimar comprimentos, lembre-se que &lt;span class=\"no-break\"&gt;1 km&lt;/span&gt; são &lt;span class=\"no-break\"&gt;1000 m&lt;/span&gt; e que &lt;span class=\"no-break\"&gt;1 m&lt;/span&gt; são &lt;span class=\"no-break\"&gt;100 cm.&lt;/span&gt;&lt;/p&gt;","hint":"&lt;p&gt;&lt;span class=\"no-break\"&gt;1 km&lt;/span&gt; são &lt;span class=\"no-break\"&gt;1000 m&lt;/span&gt; e &lt;span class=\"no-break\"&gt;1 m&lt;/span&gt; são &lt;span class=\"no-break\"&gt;100 cm.&lt;/span&gt;&lt;/p&gt;","seed":{"parameters":[{"name":"Q1","list":["O comprimento de um parafuso","O diâmetro de uma moeda","O tamanho de uma formiga","O diâmetro de um ovo de codorna"]},{"name":"Q2","list":["A altura da copa de uma árvore","O comprimento de uma mesa","A profundidade de uma piscina"]},{"name":"Q3","list":["O perímetro de um país","O percurso de uma maratona","A distância entre duas cidades"]}],"calculated":[{"name":"A1","label":"mm","function":"mm","feedback":"&lt;p&gt;Este comprimento é expresso em uma unidade de comprimento muito pequena, ou seja, em {{function}}.&lt;/p&gt;"},{"name":"A2","label":"m","function":"m","feedback":"&lt;p&gt;Este comprimento é expresso em uma unidade próxima ao nosso tamanho, ou seja, em {{function}}.&lt;/p&gt;"},{"name":"A3","label":"km","function":"km","feedback":"&lt;p&gt;Esta situação é expressa em uma grande unidade, ou seja, o {{function}}.&lt;/p&gt;"}],"uniques":true},"algorithm":{"name":"calculateOperation","template":"Cloze with text"}}</v>
      </c>
      <c r="D315" s="139" t="n">
        <f aca="false">IF(B315=C315,0,1)</f>
        <v>1</v>
      </c>
    </row>
    <row r="316" customFormat="false" ht="15.75" hidden="false" customHeight="true" outlineLevel="0" collapsed="false">
      <c r="A316" s="139" t="str">
        <f aca="false">Seeds!AB322</f>
        <v>M5-MyM-1a-E-2</v>
      </c>
      <c r="B316" s="139" t="str">
        <f aca="false">Seeds!Z322</f>
        <v>{"id":"M5-MyM-1a-E-2-BR","stimulus":"&lt;p&gt;Escreva,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C316" s="139" t="str">
        <f aca="false">Seeds!AA322</f>
        <v>{"id":"M5-MyM-1a-E-2","stimulus":"&lt;p&gt;Escreva, em sua forma abreviada, em qual dessas unidades de comprimento as seguintes medidas são melhor expressas: quilômetros, metros e milímetros.&lt;/p&gt;","template":"&lt;p&gt;{{Q1}} é expresso em {{response}}.&lt;/p&gt;&lt;p&gt;{{Q2}} é expresso em {{response}}.&lt;/p&gt;&lt;p&gt;{{Q3}} é expresso em {{response}}.&lt;/p&gt;","feedback":"&lt;p&gt;Para estimar comprimentos, lembre-se de que &lt;span class=\"no-break\"&gt;1 km&lt;/span&gt; são &lt;span class=\"no-break\"&gt;1000 m&lt;/span&gt; e que &lt;span class=\"no-break\"&gt;1 m&lt;/span&gt; são &lt;span class=\"no-break\"&gt;100 cm.&lt;/span&gt;&lt;/p&gt;","hint":"&lt;p&gt;&lt;span class=\"no-break\"&gt;1 km&lt;/span&gt; é &lt;span class=\"no-break\"&gt;1000 m&lt;/span&gt; e &lt;span class=\"no-break\"&gt;1 m&lt;/span&gt; são &lt;span class=\"no-break\"&gt;100 cm.&lt;/span&gt;&lt;/p&gt;","seed":{"parameters":[{"name":"Q1","list":["A altura da copa de uma árvore","O comprimento de uma mesa","A profundidade de uma piscina"]},{"name":"Q2","list":["O perímetro de um país","O percurso de uma maratona","A distância entre duas cidades"]},{"name":"Q3","list":["O comprimento de um parafuso","O diâmetro de uma moeda","O tamanho de uma formiga","O diâmetro de um ovo de codorna"]}],"calculated":[{"name":"A1","label":"m","function":"m","feedback":"&lt;p&gt;Este comprimento é expresso em uma unidade próxima ao nosso tamanho, ou seja, em {{function}}.&lt;/p&gt;"},{"name":"A2","label":"km","function":"km","feedback":"&lt;p&gt;Essa situação é expressa em uma grande unidade, ou seja, o {{function}}.&lt;/p&gt;"},{"name":"A3","label":"mm","function":"mm","feedback":"&lt;p&gt;Este comprimento é expresso em uma unidade de comprimento muito pequena, ou seja, em {{function}}.&lt;/p&gt;"}],"uniques":true},"algorithm":{"name":"calculateOperation","template":"Cloze with text"}}</v>
      </c>
      <c r="D316" s="139" t="n">
        <f aca="false">IF(B316=C316,0,1)</f>
        <v>1</v>
      </c>
    </row>
    <row r="317" customFormat="false" ht="15.75" hidden="false" customHeight="true" outlineLevel="0" collapsed="false">
      <c r="A317" s="139" t="str">
        <f aca="false">Seeds!AB323</f>
        <v>M5-MyM-25a-I-1</v>
      </c>
      <c r="B317" s="139" t="str">
        <f aca="false">Seeds!Z323</f>
        <v>{"id":"M5-MyM-25a-I-1-BR","stimulus":"&lt;p&gt;Selecione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C317" s="139" t="str">
        <f aca="false">Seeds!AA323</f>
        <v>{"id":"M5-MyM-25a-I-1","stimulus":"&lt;p&gt;Selecione a conversão de unidade correta.&lt;/p&gt;","template":"&lt;p style=\"text-align:center;\"&gt;{{Q1}} m = {{response}} cm&lt;/p&gt;&lt;p style=\"text-align:center;\"&gt;{{Q2}} cm = {{response}} dam&lt;/p&gt;&lt;p style=\"text-align:center;\"&gt;{{Q3}} km = {{response}} hm&lt;/p&gt;","hint":"&lt;div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max":99,"step":0.1},{"name":"Q2","label":null,"min":100,"max":990,"step":10},{"name":"Q3","label":null,"min":10,"max":99,"step":0.1}],"calculated":[{"name":"T1","function":"Lemonlib.round({{Q1}}*100, 2)","temp":true},{"name":"A1","label":"{{function}}","function":"Lemonlib.round({{Q1}}*100, 2)","group":1},{"name":"A2","label":"{{function}}","function":"Lemonlib.round({{Q1}}*1000, 2)","group":1,"incorrect":true,"feedback":"&lt;p&gt;{{Q1}} m × 100 = {{T1}} cm&lt;/p&gt;"},{"name":"A3","label":"{{function}}","function":"Lemonlib.round({{Q1}}/10, 2)","group":1,"incorrect":true,"feedback":"&lt;p&gt;{{Q1}} m × 100 = {{T1}} cm&lt;/p&gt;"},{"name":"T2","label":"{{function}}","function":"{{Q2}}/1000","temp":true},{"name":"A4","label":"{{function}}","function":"{{Q2}}/1000","group":2},{"name":"A5","label":"{{function}}","function":"{{Q2}}/10","group":2,"incorrect":true,"feedback":"&lt;p&gt;{{Q2}} cm : 1 000 = {{T2}} dam&lt;/p&gt;"},{"name":"A6","label":"{{function}}","function":"{{Q2}}*10","group":2,"incorrect":true,"feedback":"&lt;p&gt;{{Q2}} cm : 1 000 = {{T2}} dam&lt;/p&gt;"},{"name":"T3","label":"{{function}}","function":"{{Q3}}*10","temp":true},{"name":"A7","label":"{{function}}","function":"{{Q3}}*10","group":3},{"name":"A8","label":"{{function}}","function":"math.round({{Q3}}*100)","group":3,"incorrect":true,"feedback":"&lt;p&gt;{{Q3}} km × 10 = {{T3}} hm&lt;/p&gt;"},{"name":"A9","label":"{{function}}","function":"{{Q3}}*1000","group":3,"incorrect":true,"feedback":"&lt;p&gt;{{Q3}} km × 10 = {{T3}} hm&lt;/p&gt;"}],"uniques":true},"algorithm":{"name":"groupResponses","template":"Cloze with drop down"}}</v>
      </c>
      <c r="D317" s="139" t="n">
        <f aca="false">IF(B317=C317,0,1)</f>
        <v>1</v>
      </c>
    </row>
    <row r="318" customFormat="false" ht="15.75" hidden="false" customHeight="true" outlineLevel="0" collapsed="false">
      <c r="A318" s="139" t="str">
        <f aca="false">Seeds!AB324</f>
        <v>M5-MyM-25a-I-2</v>
      </c>
      <c r="B318" s="139" t="str">
        <f aca="false">Seeds!Z324</f>
        <v>{"id":"M5-MyM-25a-I-2-BR","stimulus":"&lt;p&gt;Selecione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C318" s="139" t="str">
        <f aca="false">Seeds!AA324</f>
        <v>{"id":"M5-MyM-25a-I-2","stimulus":"&lt;p&gt;Selecione a conversão de unidade correta.&lt;/p&gt;","template":"&lt;p style=\"text-align:center;\"&gt;{{Q1}} mm = {{response}} dm&lt;/p&gt;&lt;p style=\"text-align:center;\"&gt;{{Q2}} dm = {{response}} m&lt;/p&gt;&lt;p style=\"text-align:center;\"&gt;{{Q3}} m = {{response}} km&lt;/p&gt;","hint":"&lt;div style=\"display:flex; justify-content:center;\"&gt;&lt;img src='https://blueberry-assets.oneclick.es/M5_MyM_1b_3.svg'style=\"width: 500px;\"&gt;&lt;/div&gt;","feedback":"&lt;div style=\"display:flex; justify-content:center;\"&gt;&lt;img src='https://blueberry-assets.oneclick.es/M5_MyM_1b_3.svg'style=\"width: 500px;\"&gt;&lt;/div&gt;","seed":{"parameters":[{"name":"Q1","label":null,"min":1000,"max":9900,"step":100},{"name":"Q2","label":null,"min":10,"max":99,"step":1},{"name":"Q3","label":null,"min":10000,"max":99000,"step":100}],"calculated":[{"name":"T1","function":"Lemonlib.round({{Q1}}/100, 2)","temp":true},{"name":"A1","label":"{{function}}","function":"Lemonlib.round({{Q1}}/100, 2)","group":1},{"name":"A2","label":"{{function}}","function":"Lemonlib.round({{Q1}}*10, 2)","group":1,"incorrect":true,"feedback":"&lt;p&gt;{{Q1}} mm : 100 = {{T1}} dm&lt;/p&gt;"},{"name":"A3","label":"{{function}}","function":"Lemonlib.round({{Q1}}*100, 2)","group":1,"incorrect":true,"feedback":"&lt;p&gt;{{Q1}} mm : 100 = {{T1}} dm&lt;/p&gt;"},{"name":"T2","label":"{{function}}","function":"{{Q2}}/10","temp":true},{"name":"A4","label":"{{function}}","function":"{{Q2}}/10","group":2},{"name":"A5","label":"{{function}}","function":"{{Q2}}*10","group":2,"incorrect":true,"feedback":"&lt;p&gt;{{Q2}} dm : 10 = {{T2}} m&lt;/p&gt;"},{"name":"A6","label":"{{function}}","function":"{{Q2}}/100","group":2,"incorrect":true,"feedback":"&lt;p&gt;{{Q2}} dm : 10 = {{T2}} m&lt;/p&gt;"},{"name":"T3","label":"{{function}}","function":"{{Q3}}/1000","temp":true},{"name":"A7","label":"{{function}}","function":"{{Q3}}/1000","group":3},{"name":"A8","label":"{{function}}","function":"{{Q3}}/100","group":3,"incorrect":true,"feedback":"&lt;p&gt;{{Q3}} m : 1 000 = {{T3}} km&lt;/p&gt;"},{"name":"A9","label":"{{function}}","function":"{{Q3}}/10","group":3,"incorrect":true,"feedback":"&lt;p&gt;{{Q3}} m : 1 000 = {{T3}} km&lt;/p&gt;"}],"uniques":true},"algorithm":{"name":"groupResponses","template":"Cloze with drop down"}}</v>
      </c>
      <c r="D318" s="139" t="n">
        <f aca="false">IF(B318=C318,0,1)</f>
        <v>1</v>
      </c>
    </row>
    <row r="319" customFormat="false" ht="15.75" hidden="false" customHeight="true" outlineLevel="0" collapsed="false">
      <c r="A319" s="139" t="str">
        <f aca="false">Seeds!AB325</f>
        <v>M5-MyM-25a-E-1</v>
      </c>
      <c r="B319" s="139" t="str">
        <f aca="false">Seeds!Z325</f>
        <v>{"id":"M5-MyM-25a-E-1-BR","stimulus":"&lt;p&gt;Calcule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C319" s="139" t="str">
        <f aca="false">Seeds!AA325</f>
        <v>{"id":"M5-MyM-25a-E-1","stimulus":"&lt;p&gt;Calcule as conversões dos seguintes comprimentos.&lt;/p&gt;","template":"&lt;p style=\"text-align:center;\"&gt;{{Q1}} mm = {{response}} cm&lt;/p&gt;&lt;p style=\"text-align:center;\"&gt;{{T1}} hm = {{response}} 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500px;\"&gt;&lt;/div&gt;","seed":{"parameters":[{"name":"Q1","label":null,"min":10,"max":999,"step":1},{"name":"Q2","label":null,"min":0.01,"max":10,"step":0.01}],"calculated":[{"name":"A1","label":"{{function}}","function":"Lemonlib.round({{Q1}}/10, 2)","feedback":"&lt;p&gt;O cm é uma unidade imediatamente superior ao mm. Portanto, é preciso fazer o cálculo:&lt;/p&gt;&lt;p&gt;{{Q1}} mm : 10 = {{function}} cm&lt;/p&gt;"},{"name":"A2","label":"{{function}}","function":"Lemonlib.round({{T1}}*100, 2)","feedback":"&lt;p&gt;O m está duas unidades imediatamente abaixo do hm. Portanto, é preciso fazer o cálculo:&lt;/p&gt;&lt;p&gt;{{Q2}} hm × 100 = {{function}} m&lt;/p&gt;"},{"name":"T1","function":"Lemonlib.round({{Q2}}, 2)","temp":true}],"uniques":true},"algorithm":{"name":"calculateOperation","params":{"method":"equivLiteral","keyboard":"INTERMEDIATE"}}}</v>
      </c>
      <c r="D319" s="139" t="n">
        <f aca="false">IF(B319=C319,0,1)</f>
        <v>1</v>
      </c>
    </row>
    <row r="320" customFormat="false" ht="15.75" hidden="false" customHeight="true" outlineLevel="0" collapsed="false">
      <c r="A320" s="139" t="str">
        <f aca="false">Seeds!AB326</f>
        <v>M5-MyM-25a-E-2</v>
      </c>
      <c r="B320" s="139" t="str">
        <f aca="false">Seeds!Z326</f>
        <v>{"id":"M5-MyM-25a-E-2-BR","stimulus":"&lt;p&gt;Calcule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C320" s="139" t="str">
        <f aca="false">Seeds!AA326</f>
        <v>{"id":"M5-MyM-25a-E-2","stimulus":"&lt;p&gt;Calcule as conversões dos seguintes comprimentos.&lt;/p&gt;","template":"&lt;p style=\"text-align:center;\"&gt;{{Q1}} dm = {{response}} hm&lt;/p&gt;&lt;p style=\"text-align:center;\"&gt;{{T1}} dam = {{response}} dm&lt;/p&gt;","feedback":"&lt;p&gt;Cada unidade de medida é 10 vezes maior que a inferior e 10 vezes menor que a superior.&lt;/p&gt;&lt;div style=\"display:flex; justify-content:center;\"&gt;&lt;img src='https://blueberry-assets.oneclick.es/M5_MyM_1b_3.svg'style=\"width:500px;\"&gt;&lt;/div&gt;","hint":"&lt;p&gt;Converta as medidas de comprimento com este gráfico:&lt;/p&gt;&lt;div style=\"display:flex; justify-content:center;\"&gt;&lt;img src='https://blueberry-assets.oneclick.es/M5_MyM_1b_3.svg'style=\"width: 500px;\"&gt;&lt;/div&gt;","seed":{"parameters":[{"name":"Q1","label":null,"min":1000,"max":9900,"step":100},{"name":"Q2","label":null,"min":10,"max":99,"step":0.1}],"calculated":[{"name":"A1","label":"{{function}}","function":"Lemonlib.round({{Q1}}/1000,1)","feedback":"&lt;p&gt;O hm está três unidades imediatamente acima do dm. Portanto, é preciso calcular:&lt;/p&gt;&lt;p&gt;{{Q1}} dm : 1000 = {{function}} hm&lt;/p&gt;"},{"name":"A2","label":"{{function}}","function":"Lemonlib.round({{T1}}*100, 2)","feedback":"&lt;p&gt;O dm está duas unidades imediatamente abaixo do dam. Portanto, é preciso calcular:&lt;/p&gt;&lt;p&gt;{{Q2}} dam × 100 = {{function}} dm&lt;/p&gt;"},{"name":"T1","function":"Lemonlib.round({{Q2}}, 1)","temp":true}],"uniques":true},"algorithm":{"name":"calculateOperation","params":{"method":"equivLiteral","keyboard":"INTERMEDIATE"}}}</v>
      </c>
      <c r="D320" s="139" t="n">
        <f aca="false">IF(B320=C320,0,1)</f>
        <v>1</v>
      </c>
    </row>
    <row r="321" customFormat="false" ht="15.75" hidden="false" customHeight="true" outlineLevel="0" collapsed="false">
      <c r="A321" s="139" t="str">
        <f aca="false">Seeds!AB327</f>
        <v>M5-MyM-25a-E-3</v>
      </c>
      <c r="B321" s="139" t="str">
        <f aca="false">Seeds!Z327</f>
        <v>{"id":"M5-MyM-25a-E-3-BR","stimulus":"&lt;p&gt;Calcule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C321" s="139" t="str">
        <f aca="false">Seeds!AA327</f>
        <v>{"id":"M5-MyM-25a-E-3","stimulus":"&lt;p&gt;Calcule as conversões dos seguintes comprimentos.&lt;/p&gt;","template":"&lt;p style=\"text-align:center;\"&gt;{{T1}} m = {{response}} cm&lt;/p&gt;&lt;p style=\"text-align:center;\"&gt;{{Q2}} dm = {{response}} dam&lt;/p&gt;","feedback":"&lt;p&gt;Cada unidade de medida é 10 vezes maior que a inferior e 10 vezes menor que a superior.&lt;/p&gt;&lt;div style=\"display:flex; justify-content:center;\"&gt;&lt;img src='https://blueberry-assets.oneclick.es/M5_MyM_1b_3.svg'style=\"width: 500px;\"&gt;&lt;/div&gt;","hint":"&lt;p&gt;Converta as medidas de comprimento com este gráfico:&lt;/p&gt;&lt;div style=\"display:flex; justify-content:center;\"&gt;&lt;img src='https://blueberry-assets.oneclick.es/M5_MyM_1b_3.svg'style=\"width: 500px;\"&gt;&lt;/div&gt;","seed":{"parameters":[{"name":"Q1","label":null,"min":1,"max":9,"step":0.1},{"name":"Q2","label":null,"min":10,"max":90,"step":10}],"calculated":[{"name":"A1","label":"{{function}}","function":"Lemonlib.round({{Q1}}*100, 1)","feedback":"&lt;p&gt;O cm está duas unidades imediatamente abaixo do m. Portanto, é preciso calcular:&lt;/p&gt;&lt;p&gt;{{Q1}} m × 100 = {{function}} cm&lt;/p&gt;"},{"name":"A2","label":"{{function}}","function":"Lemonlib.round({{Q2}}/100,1)","feedback":"&lt;p&gt;O dam está duas unidades imediatamente acima do dm. Portanto, é preciso calcular:&lt;/p&gt;&lt;p&gt;{{Q2}} dm : 100 = {{function}} dam&lt;/p&gt;"},{"name":"T1","function":"Lemonlib.round({{Q1}}, 1)","temp":true}],"uniques":true},"algorithm":{"name":"calculateOperation","params":{"method":"equivLiteral","keyboard":"INTERMEDIATE"}}}</v>
      </c>
      <c r="D321" s="139" t="n">
        <f aca="false">IF(B321=C321,0,1)</f>
        <v>1</v>
      </c>
    </row>
    <row r="322" customFormat="false" ht="15.75" hidden="false" customHeight="true" outlineLevel="0" collapsed="false">
      <c r="A322" s="139" t="str">
        <f aca="false">Seeds!AB328</f>
        <v>M5-MyM-25a-A-1</v>
      </c>
      <c r="B322" s="139" t="str">
        <f aca="false">Seeds!Z328</f>
        <v>{"id":"M5-MyM-25a-A-1-BR","seed":{"parameters":[{"name":"Q1","label":null,"min":0.2,"max":0.5,"step":0.01}],"uniques":true},"scaffolding":[{"id":"step-0","stimulus":"&lt;p&gt;Augusto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C322" s="139" t="str">
        <f aca="false">Seeds!AA328</f>
        <v>{"id":"M5-MyM-25a-A-1","seed":{"parameters":[{"name":"Q1","label":null,"min":0.2,"max":0.5,"step":0.01}],"uniques":true},"scaffolding":[{"id":"step-0","stimulus":"&lt;p&gt;Augusto colocou todos os seus jogos enfileirados e notou que eles formavam uma fila de &lt;span class=\"no-break\"&gt;{{Q1}} dam.&lt;/span&gt; Quanto mede o comprimento da fila em metros?&lt;/p&gt;","template":"&lt;p&gt;A fila mede {{response}} m.&lt;/p&gt;","seed":{"parameters":[],"calculated":[{"name":"A1","label":"","function":"Lemonlib.round({{Q1}}*10, 2)"}]},"algorithm":{"name":"calculateOperation","params":{"method":"equivLiteral","keyboard":"INTERMEDIATE"}}},{"id":"step-1","stimulus":"&lt;p&gt;Quantos decâmetros de comprimento formam os jogos enfileirados de Augusto?&lt;/p&gt;","template":"&lt;p&gt;Os jogos enfileirados medem &lt;span class=\"no-break\"&gt;{{response}} dam.&lt;/span&gt;&lt;/p&gt;","seed":{"calculated":[{"name":"A1","label":"","function":"{{Q1}}"}]},"algorithm":{"name":"calculateOperation","params":{"method":"equivLiteral","keyboard":"INTERMEDIATE"}}},{"id":"step-2","stimulus":"&lt;p&gt;O que o enunciado pede?&lt;/p&gt;","seed":{"calculated":[{"name":"2-A1","label":"&lt;p&gt;Converter decâmetros para metros.&lt;/p&gt;"},{"name":"2-A2","label":"&lt;p&gt;Converter metros para decâmetros.&lt;/p&gt;","incorrect":true},{"name":"2-A3","label":"&lt;p&gt;Converter decâmetros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o comprimento da fila de jogos.&lt;/p&gt;","template":"&lt;p style=\"text-align:center;\"&gt;{{Q1}} dam × 10 = {{response}} m&lt;/p&gt;","seed":{"parameters":[],"calculated":[{"name":"A1","label":"{{function}}","function":"Lemonlib.round({{Q1}}*10, 2)"}]},"algorithm":{"name":"calculateOperation","params":{"method":"equivLiteral","keyboard":"INTERMEDIATE"}}}]}</v>
      </c>
      <c r="D322" s="139" t="n">
        <f aca="false">IF(B322=C322,0,1)</f>
        <v>1</v>
      </c>
    </row>
    <row r="323" customFormat="false" ht="15.75" hidden="false" customHeight="true" outlineLevel="0" collapsed="false">
      <c r="A323" s="139" t="str">
        <f aca="false">Seeds!AB329</f>
        <v>M5-MyM-25a-A-2</v>
      </c>
      <c r="B323" s="139" t="str">
        <f aca="false">Seeds!Z329</f>
        <v>{"id":"M5-MyM-25a-A-2-BR","seed":{"parameters":[{"name":"Q1","label":null,"min":2000,"max":9000,"step":100}],"uniques":true},"scaffolding":[{"id":"step-0","stimulus":"&lt;p&gt;Um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C323" s="139" t="str">
        <f aca="false">Seeds!AA329</f>
        <v>{"id":"M5-MyM-25a-A-2","seed":{"parameters":[{"name":"Q1","label":null,"min":2000,"max":9000,"step":100}],"uniques":true},"scaffolding":[{"id":"step-0","stimulus":"&lt;p&gt;Um ônibus percorre {{Q1}} m entre a parada de Raúl e a próxima. Quantos quilômetros há entre essas duas paradas?&lt;/p&gt;","template":"&lt;p&gt;Há uma distância de {{response}} km.&lt;/p&gt;","seed":{"parameters":[],"calculated":[{"name":"A1","label":"","function":"{{Q1}}/1000"}]},"algorithm":{"name":"calculateOperation","params":{"method":"equivLiteral","keyboard":"INTERMEDIATE"}}},{"id":"step-1","stimulus":"&lt;p&gt;Quantos metros o ônibus percorre até chegar à próxima parada?&lt;/p&gt;","template":"&lt;p&gt;O ônibus viaja &lt;span class=\"no-break\"&gt;{{response}} m.&lt;/span&gt;&lt;/p&gt;","seed":{"calculated":[{"name":"A1","label":"","function":"{{Q1}}"}]},"algorithm":{"name":"calculateOperation","params":{"method":"equivLiteral","keyboard":"INTERMEDIATE"}}},{"id":"step-2","stimulus":"&lt;p&gt;O que o enunciado pede?&lt;/p&gt;","seed":{"calculated":[{"name":"2-A1","label":"&lt;p&gt;Converter metros para quilômetros.&lt;/p&gt;"},{"name":"2-A2","label":"&lt;p&gt;Converter quilômetros em metros.&lt;/p&gt;","incorrect":true},{"name":"2-A3","label":"&lt;p&gt;Converter quilômetros para hectômetros.&lt;/p&gt;","incorrect":true}]},"algorithm":{"name":"trueFalse","template":"Multiple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entre as duas paradas.&lt;/p&gt;","template":"&lt;p style=\"text-align:center;\"&gt;{{Q1}} m : 1 000 = {{response}} km&lt;/p&gt;","seed":{"parameters":[],"calculated":[{"name":"A1","label":"{{function}}","function":"{{Q1}}/1000"}]},"algorithm":{"name":"calculateOperation","params":{"method":"equivLiteral","keyboard":"INTERMEDIATE"}}}]}</v>
      </c>
      <c r="D323" s="139" t="n">
        <f aca="false">IF(B323=C323,0,1)</f>
        <v>1</v>
      </c>
    </row>
    <row r="324" customFormat="false" ht="15.75" hidden="false" customHeight="true" outlineLevel="0" collapsed="false">
      <c r="A324" s="139" t="str">
        <f aca="false">Seeds!AB330</f>
        <v>M5-MyM-25a-A-3</v>
      </c>
      <c r="B324" s="139" t="str">
        <f aca="false">Seeds!Z330</f>
        <v>{"id":"M5-MyM-25a-A-3-BR","seed":{"parameters":[{"name":"Q1","label":null,"min":0.25,"max":0.6,"step":0.01}],"uniques":true},"scaffolding":[{"id":"step-0","stimulus":"&lt;p&gt;Depois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C324" s="139" t="str">
        <f aca="false">Seeds!AA330</f>
        <v>{"id":"M5-MyM-25a-A-3","seed":{"parameters":[{"name":"Q1","label":null,"min":0.25,"max":0.6,"step":0.01}],"uniques":true},"scaffolding":[{"id":"step-0","stimulus":"&lt;p&gt;Depois de passar pelo cabeleireiro, o cabelo de Rocío mede {{T1}} m. Quantos centímetros tem o cabelo de Rocío agora?&lt;/p&gt;","template":"&lt;p&gt;O cabelo da Rocío mede {{response}} cm.&lt;/p&gt;","seed":{"parameters":[],"calculated":[{"name":"A1","label":"{{function}}","function":"Lemonlib.round({{T1}}*100,2)"},{"name":"T1","label":"{{function}}","function":"Lemonlib.round({{Q1}}, 2)","temp":true}]},"algorithm":{"name":"calculateOperation","params":{"method":"equivLiteral","keyboard":"INTERMEDIATE"}}},{"id":"step-1","stimulus":"&lt;p&gt;Quantos metros tem o cabelo de Rocío depois de ir ao cabeleireiro?&lt;/p&gt;","template":"&lt;p&gt;Seu cabelo é &lt;span class=\"no-break\"&gt;{{response}} m.&lt;/span&gt;&lt;/p&gt;","seed":{"calculated":[{"name":"T1","label":"{{function}}","function":"Lemonlib.round({{Q1}}, 2)","temp":true},{"name":"A1","label":"","function":"{{T1}}"}]},"algorithm":{"name":"calculateOperation","params":{"method":"equivLiteral","keyboard":"INTERMEDIATE"}}},{"id":"step-2","stimulus":"&lt;p&gt;O que o enunciado pede?&lt;/p&gt;","seed":{"calculated":[{"name":"2-A1","label":"&lt;p&gt;Converter metros para centímetros.&lt;/p&gt;"},{"name":"2-A2","label":"&lt;p&gt;Converter centímetros para metros.&lt;/p&gt;","incorrect":true},{"name":"2-A3","label":"&lt;p&gt;Converter decâmetros para centímetros.&lt;/p&gt;","incorrect":true}]},"algorithm":{"name":"trueFalse","template":"Multiple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false}}},{"id":"step-4","stimulus":"&lt;p&gt;Faça a seguinte operação para obter o comprimento do cabelo de Rocío.&lt;/p&gt;","template":"&lt;p style=\"text-align:center;\"&gt;{{T1}} m × 100 = {{response}} cm&lt;/p&gt;","seed":{"parameters":[],"calculated":[{"name":"A1","label":"{{function}}","function":"Lemonlib.round({{T1}}*100,2)"},{"name":"T1","label":"{{function}}","function":"Lemonlib.round({{Q1}}, 2)","temp":true}]},"algorithm":{"name":"calculateOperation","params":{"method":"equivLiteral","keyboard":"INTERMEDIATE"}}}]}</v>
      </c>
      <c r="D324" s="139" t="n">
        <f aca="false">IF(B324=C324,0,1)</f>
        <v>1</v>
      </c>
    </row>
    <row r="325" customFormat="false" ht="15.75" hidden="false" customHeight="true" outlineLevel="0" collapsed="false">
      <c r="A325" s="139" t="str">
        <f aca="false">Seeds!AB331</f>
        <v>M5-MyM-25a-A-4</v>
      </c>
      <c r="B325" s="139" t="str">
        <f aca="false">Seeds!Z331</f>
        <v>{"id":"M5-MyM-25a-A-4-BR","seed":{"parameters":[{"name":"Q1","label":null,"min":5,"max":15,"step":1}],"uniques":true},"scaffolding":[{"id":"step-0","stimulus":"&lt;p&gt;Um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C325" s="139" t="str">
        <f aca="false">Seeds!AA331</f>
        <v>{"id":"M5-MyM-25a-A-4","seed":{"parameters":[{"name":"Q1","label":null,"min":5,"max":15,"step":1}],"uniques":true},"scaffolding":[{"id":"step-0","stimulus":"&lt;p&gt;Um jardineiro podou uma hortênsia a uma altura como esta. Quantos decâmetros tem a hortênsia?&lt;/p&gt;&lt;div style=\"display:flex; justify-content:center;\"&gt;&lt;div class=\"lemo-fixed-to-responsive\" style=\"max-width: 300px;max-height: 300px;position: relative;width: 100%;display: inline-block;\"&gt;&lt;img src=\"https://blueberry-assets.oneclick.es/M5_MyM_1b_1.svg\" alt=\"\" tabindex=\"0\"&gt;&lt;/img&gt;&lt;div class=\"lemo-graphie-container\" style=\"position: absolute;top: 0;left: 0;width: 100%;height: 100%; transform: rotate(270deg);\"&gt;&lt;div class=\"lemo-graphie\" style=\"position: relative; width: 100%; height: 100%;\"&gt;&lt;span class=\"lemo-graphie-label\" style=\"position: absolute; left: 43.4172%; top: 90%;\"&gt;{{Q1}} dm&lt;/span&gt;&lt;/div&gt;&lt;/div&gt;&lt;/div&gt;&lt;/div&gt;","template":"&lt;p&gt;A hortênsia mede &lt;span class=\"no-break\"&gt;{{response}} dam.&lt;/span&gt;&lt;/p&gt;","seed":{"parameters":[],"calculated":[{"name":"A1","label":"{{function}}","function":"{{Q1}}/100"}]},"algorithm":{"name":"calculateOperation","params":{"method":"equivLiteral","keyboard":"INTERMEDIATE"}}},{"id":"step-1","stimulus":"&lt;p&gt;Quantos decímetros tem a hortênsia?&lt;/p&gt;","template":"&lt;p&gt;A hortênsia mede &lt;span class=\"no-break\"&gt;{{response}} dm.&lt;/span&gt;&lt;/p&gt;","seed":{"calculated":[{"name":"A1","label":"","function":"{{Q1}}"}]},"algorithm":{"name":"calculateOperation","params":{"method":"equivLiteral","keyboard":"INTERMEDIATE"}}},{"id":"step-2","stimulus":"&lt;p&gt;O que o enunciado pede?&lt;/p&gt;","seed":{"calculated":[{"name":"2-A1","label":"&lt;p&gt;Converter decímetros para decâmetros.&lt;/p&gt;"},{"name":"2-A2","label":"&lt;p&gt;Converter decâmetros para decímetros.&lt;/p&gt;","incorrect":true},{"name":"2-A3","label":"&lt;p&gt;Converter metros para decâmetros.&lt;/p&gt;","incorrect":true}]},"algorithm":{"name":"trueFalse","template":"Multiple choice – standard"}},{"id":"step-3","stimulus":"&lt;p&gt;Em qual tabela estão as conversões de unidade corretas?&lt;/p&gt;","seed":{"calculated":[{"name":"2-A1","label":"&lt;p&gt;&lt;img src='https://blueberry-assets.oneclick.es/M5_MyM_1b_3.svg' width=\"500\"&gt;&lt;/p&gt;"},{"name":"2-A2","label":"&lt;p&gt;&lt;img src='https://blueberry-assets.oneclick.es/M5_MyM_1b_4.svg' width=\"500\"&gt;&lt;/p&gt;","incorrect":true},{"name":"2-A3","label":"&lt;p&gt;&lt;img src='https://blueberry-assets.oneclick.es/M5_MyM_1b_5.svg' width=\"500\"&gt;&lt;/p&gt;","incorrect":true}]},"algorithm":{"name":"trueFalse","template":"Multiple choice – standard",
                "params": {"showCheckIcon": false}}},{"id":"step-4","stimulus":"&lt;p&gt;Execute a seguinte operação para obter a altura da hortênsia.&lt;/p&gt;","template":"&lt;p style=\"text-align:center;\"&gt;{{Q1}} dm : 100 = {{response}} dam&lt;/p&gt;","seed":{"parameters":[],"calculated":[{"name":"A1","label":"{{function}}","function":"{{Q1}}/100"}]},"algorithm":{"name":"calculateOperation","params":{"method":"equivLiteral","keyboard":"INTERMEDIATE"}}}]}</v>
      </c>
      <c r="D325" s="139" t="n">
        <f aca="false">IF(B325=C325,0,1)</f>
        <v>1</v>
      </c>
    </row>
    <row r="326" customFormat="false" ht="15.75" hidden="false" customHeight="true" outlineLevel="0" collapsed="false">
      <c r="A326" s="139" t="str">
        <f aca="false">Seeds!AB332</f>
        <v>M5-MyM-25a-A-5</v>
      </c>
      <c r="B326" s="139" t="str">
        <f aca="false">Seeds!Z332</f>
        <v>{"id":"M5-MyM-25a-A-5-BR","seed":{"parameters":[{"name":"Q1","label":null,"min":50,"max":100,"step":1}],"uniques":true},"scaffolding":[{"id":"step-0","stimulus":"&lt;p&gt;Anahí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C326" s="139" t="str">
        <f aca="false">Seeds!AA332</f>
        <v>{"id":"M5-MyM-25a-A-5","seed":{"parameters":[{"name":"Q1","label":null,"min":50,"max":100,"step":1}],"uniques":true},"scaffolding":[{"id":"step-0","stimulus":"&lt;p&gt;Anahí participou de uma corrida na qual ela percorreu {{Q1}} hm. Quantos quilômetros equivalem a essa distância?&lt;/p&gt;","template":"&lt;p&gt;Anahí percorreu {{response}} km.&lt;/p&gt;","seed":{"parameters":[],"calculated":[{"name":"A1","label":"{{function}}","function":"{{Q1}}/10"}]},"algorithm":{"name":"calculateOperation","params":{"method":"equivLiteral","keyboard":"INTERMEDIATE"}}},{"id":"step-1","stimulus":"&lt;p&gt;Quantos hectômetros Anahí percorreu na corrida?&lt;/p&gt;","template":"&lt;p&gt;Anahí percorreu &lt;span class=\"no-break\"&gt;{{response}} hm.&lt;/span&gt;&lt;/p&gt;","seed":{"calculated":[{"name":"A1","label":"","function":"{{Q1}}"}]},"algorithm":{"name":"calculateOperation","params":{"method":"equivLiteral","keyboard":"INTERMEDIATE"}}},{"id":"step-2","stimulus":"&lt;p&gt;O que o enunciado pede?&lt;/p&gt;","seed":{"calculated":[{"name":"2-A1","label":"&lt;p&gt;Converter hectômetros para quilômetros.&lt;/p&gt;"},{"name":"2-A2","label":"&lt;p&gt;Converter quilômetros para hectômetros.&lt;/p&gt;","incorrect":true},{"name":"2-A3","label":"&lt;p&gt;Converter hectômetros para decímetros.&lt;/p&gt;","incorrect":true}]},"algorithm":{"name":"trueFalse","template":"Multiple choice – standard"}},{"id":"step-3","stimulus":"&lt;p&gt;Em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 false}}},{"id":"step-4","stimulus":"&lt;p&gt;Execute a seguinte operação para obter a distância que Anahí percorreu.&lt;/p&gt;","template":"&lt;p style=\"text-align:center;\"&gt;{{Q1}} hm : 10 = {{response}} km&lt;/p&gt;","seed":{"parameters":[],"calculated":[{"name":"A1","label":"{{function}}","function":"{{Q1}}/10"}]},"algorithm":{"name":"calculateOperation","params":{"method":"equivLiteral","keyboard":"INTERMEDIATE"}}}]}</v>
      </c>
      <c r="D326" s="139" t="n">
        <f aca="false">IF(B326=C326,0,1)</f>
        <v>1</v>
      </c>
    </row>
    <row r="327" customFormat="false" ht="15.75" hidden="false" customHeight="true" outlineLevel="0" collapsed="false">
      <c r="A327" s="139" t="str">
        <f aca="false">Seeds!AB333</f>
        <v>M5-MyM-26a-I-1</v>
      </c>
      <c r="B327" s="139" t="str">
        <f aca="false">Seeds!Z333</f>
        <v>{"id":"M5-MyM-26a-I-1-BR","stimulus":"&lt;p&gt;Indique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C327" s="139" t="str">
        <f aca="false">Seeds!AA333</f>
        <v>{"id":"M5-MyM-26a-I-1","stimulus":"&lt;p&gt;Indique se as seguintes comparações estão corretas ou não.&lt;/p&gt;","hint":"&lt;p&gt;Como eles são expressos na mesma unidade, basta comparar seus números a partir da esquerda.&lt;/p&gt;","feedback":"&lt;p&gt;Para comparar as medidas de comprimento, elas devem ser expressas na mesma unidade. Seus números são comparados a partir da esquerda. Por exemplo, &lt;span class=\"no-break\"&gt;50 m&lt;/span&gt; é maior que &lt;span class=\"no-break\"&gt;40 m.&lt;/span&gt;&lt;/p&gt;","seed":{"parameters":[{"name":"Q1","label":null,"min":500,"max":999,"step":1},{"name":"Q2","label":null,"min":300,"max":499,"step":1},{"name":"Q3","label":null,"min":100,"max":150,"step":0.1},{"name":"Q4","label":null,"min":151,"max":200,"step":0.1},{"name":"Q5","label":null,"min":10,"max":59.99,"step":0.01},{"name":"Q6","label":null,"min":60,"max":99.99,"step":0.01},{"name":"Q7","label":null,"min":500,"max":999,"step":1},{"name":"Q8","label":null,"min":1,"max":66.65,"step":0.01},{"name":"Q9","label":null,"min":100,"max":999,"step":0.1},{"name":"Q10","label":null,"min":5600,"max":9000,"step":1},{"name":"Q11","label":null,"min":1000,"max":5500,"step":1},{"name":"Q12","list":["km","hm","dam","m","dm","cm","mm"]},{"name":"Q13","list":["km","hm","dam","m","dm","cm","mm"]},{"name":"Q14","list":["km","hm","dam","m","dm","cm","mm"]},{"name":"Q15","list":["km","hm","dam","m","dm","cm","mm"]},{"name":"Q16","list":["km","hm","dam","m","dm","cm","mm"]},{"name":"Q17","list":["km","hm","dam","m","dm","cm","mm"]}],"calculated":[{"name":"T3","function":"Lemonlib.round({{Q3}}, 1)","temp":true},{"name":"T4","function":"Lemonlib.round({{Q4}}, 1)","temp":true},{"name":"T5","function":"Lemonlib.round({{Q5}}, 2)","temp":true},{"name":"T6","function":"Lemonlib.round({{Q6}}, 2)","temp":true},{"name":"T8","function":"Lemonlib.round({{Q8}}, 2)","temp":true},{"name":"T9","function":"Lemonlib.round({{Q9}}, 1)","temp":true},{"name":"A1","label":"{{Q1}} {{Q12}} &gt; {{Q2}} {{Q12}} "},{"name":"A2","label":"{{T3}} {{Q13}} &lt; {{T4}} {{Q13}}"},{"name":"A3","label":"{{T5}} {{Q14}} &lt; {{T6}} {{Q14}}"},{"name":"A4","label":"{{Q2}} {{Q15}} &gt; {{Q7}} {{Q15}}","incorrect":true},{"name":"A5","label":"{{T8}} {{Q16}} &gt; {{T9}} {{Q16}}","incorrect":true},{"name":"A6","label":"{{Q10}} {{Q17}} &lt; {{Q11}} {{Q17}}","incorrect":true}],"uniques":true},"algorithm":{"name":"trueFalse","template":"Choice matrix – inline","params":{"countCorrect":1,"countIncorrect":2,"options":["Correta","Incorreta"]}}}</v>
      </c>
      <c r="D327" s="139" t="n">
        <f aca="false">IF(B327=C327,0,1)</f>
        <v>1</v>
      </c>
    </row>
    <row r="328" customFormat="false" ht="15.75" hidden="false" customHeight="true" outlineLevel="0" collapsed="false">
      <c r="A328" s="139" t="str">
        <f aca="false">Seeds!AB334</f>
        <v>M5-MyM-26a-E-1</v>
      </c>
      <c r="B328" s="139" t="str">
        <f aca="false">Seeds!Z334</f>
        <v>{
    "id": "M5-MyM-26a-E-1-BR",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C328" s="139" t="str">
        <f aca="false">Seeds!AA334</f>
        <v>{
    "id": "M5-MyM-26a-E-1",
    "seed": {
        "parameters": [
            {
                "name": "Q1",
                "label": null,
                "min": 10,
                "max": 99,
                "step": 0.1
            },
            {
                "name": "Q2",
                "label": null,
                "min": 10,
                "max": 99,
                "step": 0.1
            },
            {
                "name": "Q3",
                "label": null,
                "min": 10,
                "max": 99,
                "step": 0.1
            },
            {
                "name": "Q4",
                "label": null,
                "min": 10,
                "max": 99,
                "step": 0.1
            }
        ],
        "uniques": true
    },
    "scaffolding": [
        {
            "id": "step-0",
            "stimulus": "&lt;p&gt;Arraste e ordene os seguintes comprimentos do maior para o menor. Coloque-os de cima para baixo.&lt;/p&gt;",
            "seed": {
                "parameters": [],
                "calculated": [
                    {
                        "name": "A1",
                        "label": "{{T1}} hm",
                        "function": "{{Q1}}"
                    },
                    {
                        "name": "A2",
                        "label": "{{Q2}} m",
                        "function": "{{Q2}}"
                    },
                    {
                        "name": "A3",
                        "label": "{{T3}} km",
                        "function": "{{Q3}}"
                    },
                    {
                        "name": "A4",
                        "label": "{{T4}} dam",
                        "function": "{{Q4}}"
                    },
                    {
                        "name": "T1",
                        "function": "Lemonlib.round({{Q1}}/100, 3)",
                        "temp": true
                    },
                    {
                        "name": "T3",
                        "function": "Lemonlib.round({{Q3}}/1000, 4)",
                        "temp": true
                    },
                    {
                        "name": "T4",
                        "function": "Lemonlib.round({{Q4}}/10, 3)",
                        "temp": true
                    }
                ]
            },
            "algorithm": {
                "name": "orderNumbers",
                "params": {
                    "order": "desc"
                }
            }
        },
        {
            "id": "step-1",
            "stimulus": "&lt;p&gt;O que o enunciado pede?&lt;/p&gt;",
            "seed": {
                "calculated": [
                    {
                        "name": "2-A1",
                        "label": "&lt;p&gt;Ordene as medidas de comprimento do maior para o menor.&lt;/p&gt;"
                    },
                    {
                        "name": "2-A2",
                        "label": "&lt;p&gt;Ordene as medidas de comprimento do menor para o maior.&lt;/p&gt;",
                        "incorrect": true
                    },
                    {
                        "name": "2-A3",
                        "label": "&lt;p&gt;Encontre a maior medida de comprimento.&lt;/p&gt;",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hm = {{T1}} × 100 = {{response}} m&lt;/p&gt;&lt;p style=\"text-align: center\"&gt;{{Q2}} m&lt;/p&gt;&lt;p style=\"text-align: center\"&gt;{{T3}} km = {{T3}}× 1 000 = {{response}} m&lt;/p&gt;&lt;p style=\"text-align: center\"&gt;{{T4}} dam = {{T4}} × 10 = {{response}} m&lt;/p&gt;",
            "seed": {
                "calculated": [
                    {
                        "name": "A1",
                        "label": "{{Q1}}",
                        "function": "{{Q1}}"
                    },
                    {
                        "name": "A2",
                        "label": "{{Q3}}",
                        "function": "{{Q3}}"
                    },
                    {
                        "name": "A3",
                        "label": "{{Q4}}",
                        "function": "{{Q4}}"
                    },
                    {
                        "name": "T1",
                        "function": "Lemonlib.round({{Q1}}/100, 3)",
                        "temp": true
                    },
                    {
                        "name": "T3",
                        "function": "Lemonlib.round({{Q3}}/1000, 4)",
                        "temp": true
                    },
                    {
                        "name": "T4",
                        "function": "Lemonlib.round({{Q4}}/10, 3)",
                        "temp": true
                    }
                ]
            },
            "algorithm": {
                "name": "calculateOperation",
                "params": {
                    "method": "equivLiteral",
                    "keyboard": "INTERMEDIATE"
                }
            }
        },
        {
            "id": "step-4",
            "stimulus": "&lt;p&gt;Com esses resultados, arraste e ordene os seguintes comprimentos do maior para o menor. Coloque-os de cima para baixo.&lt;/p&gt;",
            "seed": {
                "parameters": [],
                "calculated": [
                    {
                        "name": "A1",
                        "label": "{{T1}} hm = {{Q1}} m",
                        "function": "{{Q1}}"
                    },
                    {
                        "name": "A2",
                        "label": "{{Q2}} m",
                        "function": "{{Q2}}"
                    },
                    {
                        "name": "A3",
                        "label": "{{T3}} km = {{Q3}} m",
                        "function": "{{Q3}}"
                    },
                    {
                        "name": "A4",
                        "label": "{{T4}} dam = {{Q4}} m",
                        "function": "{{Q4}}"
                    },
                    {
                        "name": "T1",
                        "function": "Lemonlib.round({{Q1}}/100, 3)",
                        "temp": true
                    },
                    {
                        "name": "T3",
                        "function": "Lemonlib.round({{Q3}}/1000, 4)",
                        "temp": true
                    },
                    {
                        "name": "T4",
                        "function": "Lemonlib.round({{Q4}}/10, 2)",
                        "temp": true
                    }
                ]
            },
            "algorithm": {
                "name": "orderNumbers",
                "params": {
                    "order": "desc"
                }
            }
        }
    ]
}</v>
      </c>
      <c r="D328" s="139" t="n">
        <f aca="false">IF(B328=C328,0,1)</f>
        <v>1</v>
      </c>
    </row>
    <row r="329" customFormat="false" ht="15.75" hidden="false" customHeight="true" outlineLevel="0" collapsed="false">
      <c r="A329" s="139" t="str">
        <f aca="false">Seeds!AB335</f>
        <v>M5-MyM-26a-A-1</v>
      </c>
      <c r="B329" s="139" t="str">
        <f aca="false">Seeds!Z335</f>
        <v>{
    "id": "M5-MyM-26a-A-1-BR",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C329" s="139" t="str">
        <f aca="false">Seeds!AA335</f>
        <v>{
    "id": "M5-MyM-26a-A-1",
    "seed": {
        "parameters": [
            {
                "name": "Q1",
                "label": null,
                "min": 220,
                "max": 280,
                "step": 1
            },
            {
                "name": "Q2",
                "label": null,
                "min": 220,
                "max": 280,
                "step": 1
            }
        ],
        "uniques": true
    },
    "scaffolding": [
        {
            "id": "step-0",
            "stimulus": "&lt;p&gt;Na casa de Juan, o teto tem altura de {{Q1}} cm e na de Antonio, é de {{T1}} dam. Qual é o teto mais alto?&lt;/p&gt;",
            "template": "&lt;p&gt;O teto mais alto mede {{response}} m.&lt;/p&gt;",
            "seed": {
                "parameters": [],
                "calculated": [
                    {
                        "name": "A1",
                        "label": "{{function}}",
                        "function": "math.max({{Q1}}/100,{{Q2}}/100)"
                    },
                    {
                        "name": "T1",
                        "function": "Lemonlib.round({{Q2}}/1000, 4)",
                        "temp": true
                    }
                ]
            },
            "algorithm": {
                "name": "calculateOperation",
                "params": {
                    "method": "equivLiteral",
                    "keyboard": "INTERMEDIATE"
                }
            }
        },
        {
            "id": "step-1",
            "stimulus": "&lt;p&gt;Qual a altura do teto da casa de Juan? E no Antonio?&lt;/p&gt;",
            "template": "&lt;p&gt;O teto de Juan mede {{response}} cm.&lt;/p&gt;&lt;p&gt;O teto de Antonio mede {{response}} dam.&lt;/p&gt;",
            "seed": {
                "calculated": [
                    {
                        "name": "A1",
                        "label": "{{Q1}}",
                        "function": "{{Q1}}"
                    },
                    {
                        "name": "A2",
                        "label": "{{T1}}",
                        "function": "{{T1}}"
                    },
                    {
                        "name": "T1",
                        "function": "Lemonlib.round({{Q2}}/1000, 4)",
                        "temp": true
                    }
                ]
            },
            "algorithm": {
                "name": "calculateOperation",
                "params": {
                    "method": "equivLiteral",
                    "keyboard": "INTERMEDIATE"
                }
            }
        },
        {
            "id": "step-2",
            "stimulus": "&lt;p&gt;O que o enunciado pede?&lt;/p&gt;",
            "seed": {
                "calculated": [
                    {
                        "name": "2-A1",
                        "label": "&lt;p&gt;Encontre a medida do teto mais alto em m.&lt;/p&gt;"
                    },
                    {
                        "name": "2-A2",
                        "label": "&lt;p&gt;Encontre a medida do teto mais alto em dam.&lt;/p&gt;",
                        "incorrect": true
                    },
                    {
                        "name": "2-A3",
                        "label": "&lt;p&gt;Encontre a medida do teto de menor altura em 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conversões anterior, calcule os metros da altura de cada teto.&lt;/p&gt;",
            "template": "&lt;p style=\"text-align: center\"&gt;{{Q1}} cm = {{Q1}} : 100 = {{response}} m&lt;/p&gt;&lt;p style=\"text-align: center\"&gt;{{T1}} dam = {{T1}} × 10 = {{response}} m&lt;/p&gt;",
            "seed": {
                "parameters": [],
                "calculated": [
                    {
                        "name": "A1",
                        "label": "{{function}}",
                        "function": "{{Q1}}/100"
                    },
                    {
                        "name": "A2",
                        "label": "{{function}}",
                        "function": "{{Q2}}/100"
                    },
                    {
                        "name": "T1",
                        "function": "Lemonlib.round({{Q2}}/1000, 4)",
                        "temp": true
                    }
                ]
            },
            "algorithm": {
                "name": "calculateOperation",
                "params": {
                    "method": "equivLiteral",
                    "keyboard": "INTERMEDIATE"
                }
            }
        },
        {
            "id": "step-5",
            "stimulus": "&lt;p&gt;Selecione, portanto, qual é o teto mais alto.&lt;/p&gt;",
            "seed": {
                "calculated": [
                    {
                        "name": "T3",
                        "function": "math.max({{Q1}}/100,{{Q2}}/100)",
                        "temp": true
                    },
                    {
                        "name": "T4",
                        "function": "math.min({{Q1}}/100,{{Q2}}/100)",
                        "temp": true
                    },
                    {
                        "name": "2-A1",
                        "label": "&lt;p&gt;O teto de {{T3}} m&lt;/p&gt;"
                    },
                    {
                        "name": "2-A2",
                        "label": "&lt;p&gt;O teto de {{T4}} m&lt;/p&gt;",
                        "incorrect": true
                    }
                ]
            },
            "algorithm": {
                "name": "trueFalse",
                "template": "Multiple choice – standard",
                "showCheckIcon": true
            }
        }
    ]
}</v>
      </c>
      <c r="D329" s="139" t="n">
        <f aca="false">IF(B329=C329,0,1)</f>
        <v>1</v>
      </c>
    </row>
    <row r="330" customFormat="false" ht="15.75" hidden="false" customHeight="true" outlineLevel="0" collapsed="false">
      <c r="A330" s="139" t="str">
        <f aca="false">Seeds!AB336</f>
        <v>M5-MyM-26a-A-2</v>
      </c>
      <c r="B330" s="139" t="str">
        <f aca="false">Seeds!Z336</f>
        <v>{
    "id": "M5-MyM-26a-A-2-BR",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C330" s="139" t="str">
        <f aca="false">Seeds!AA336</f>
        <v>{
    "id": "M5-MyM-26a-A-2",
    "seed": {
        "parameters": [
            {
                "name": "Q1",
                "label": null,
                "min": 160,
                "max": 185,
                "step": 1
            },
            {
                "name": "Q2",
                "label": null,
                "min": 160,
                "max": 185,
                "step": 1
            },
            {
                "name": "Q3",
                "label": null,
                "min": 110,
                "max": 160,
                "step": 1
            },
            {
                "name": "Q4",
                "label": null,
                "min": 110,
                "max": 160,
                "step": 1
            }
        ],
        "uniques": true
    },
    "scaffolding": [
        {
            "id": "step-0",
            "stimulus": "&lt;p&gt;Alejo listou abaixo a altura de seus pais, sua irmã e sua própria. Arraste e ordene-as da maior para a menor. Coloque-as de cima para baixo.&lt;/p&gt;",
            "seed": {
                "parameters": [],
                "calculated": [
                    {
                        "name": "A1",
                        "label": "{{T1}} m",
                        "function": "{{Q1}}"
                    },
                    {
                        "name": "A2",
                        "label": "{{T2}} dam",
                        "function": "{{Q2}}"
                    },
                    {
                        "name": "A3",
                        "label": "{{T3}} dm",
                        "function": "{{Q3}}"
                    },
                    {
                        "name": "A4",
                        "label": "{{Q4}} cm",
                        "function": "{{Q4}}"
                    },
                    {
                        "name": "T1",
                        "function": "{{Q1}}/100",
                        "temp": true
                    },
                    {
                        "name": "T2",
                        "function": "{{Q2}}/1000",
                        "temp": true
                    },
                    {
                        "name": "T3",
                        "function": "{{Q3}}/10",
                        "temp": true
                    }
                ]
            },
            "algorithm": {
                "name": "orderNumbers",
                "params": {
                    "order": "desc"
                }
            }
        },
        {
            "id": "step-1",
            "stimulus": "&lt;p&gt;O que o enunciado pede?&lt;/p&gt;",
            "seed": {
                "calculated": [
                    {
                        "name": "2-A1",
                        "label": "&lt;p&gt;Ordene as alturas da família da maior para a menor.&lt;/p&gt;"
                    },
                    {
                        "name": "2-A2",
                        "label": "&lt;p&gt;Ordene as alturas da família da menor para a maior.&lt;/p&gt;",
                        "incorrect": true
                    },
                    {
                        "name": "2-A3",
                        "label": "&lt;p&gt;Encontre a altura da pessoa mais baixa.&lt;/p&gt;",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centímetros.&lt;/p&gt;",
            "template": "&lt;p style=\"text-align: center\"&gt;{{T1}} m = {{T1}} × 100 = {{response}} cm&lt;/p&gt;&lt;p style=\"text-align: center\"&gt;{{T2}} dam = {{T2}} × 1 000 = {{response}} cm&lt;/p&gt;&lt;p style=\"text-align: center\"&gt;{{T3}} dm = {{T3}} × 10 = {{response}} cm&lt;/p&gt;&lt;p style=\"text-align: center\"&gt;{{Q4}} cm&lt;/p&gt;",
            "seed": {
                "calculated": [
                    {
                        "name": "A1",
                        "label": "{{Q1}}",
                        "function": "{{Q1}}"
                    },
                    {
                        "name": "A2",
                        "label": "{{Q2}}",
                        "function": "{{Q2}}"
                    },
                    {
                        "name": "A3",
                        "label": "{{Q3}}",
                        "function": "{{Q3}}"
                    },
                    {
                        "name": "T1",
                        "function": "{{Q1}}/100",
                        "temp": true
                    },
                    {
                        "name": "T2",
                        "function": "{{Q2}}/1000",
                        "temp": true
                    },
                    {
                        "name": "T3",
                        "function": "{{Q3}}/10",
                        "temp": true
                    }
                ]
            },
            "algorithm": {
                "name": "calculateOperation",
                "params": {
                    "method": "equivLiteral",
                    "keyboard": "INTERMEDIATE"
                }
            }
        },
        {
            "id": "step-4",
            "stimulus": "&lt;p&gt;Com esses resultados, arraste e ordene as alturas da maior para a menor. Coloque-as de cima para baixo.&lt;/p&gt;",
            "seed": {
                "parameters": [],
                "calculated": [
                    {
                        "name": "A1",
                        "label": "{{T1}} m = {{Q1}} cm",
                        "function": "{{Q1}}"
                    },
                    {
                        "name": "A2",
                        "label": "{{T2}} dam = {{Q2}} cm",
                        "function": "{{Q2}}"
                    },
                    {
                        "name": "A3",
                        "label": "{{T3}} dm = {{Q3}} cm",
                        "function": "{{Q3}}"
                    },
                    {
                        "name": "A4",
                        "label": "{{Q4}} cm",
                        "function": "{{Q4}}"
                    },
                    {
                        "name": "T1",
                        "function": "{{Q1}}/100",
                        "temp": true
                    },
                    {
                        "name": "T2",
                        "function": "{{Q2}}/1000",
                        "temp": true
                    },
                    {
                        "name": "T3",
                        "function": "{{Q3}}/10",
                        "temp": true
                    }
                ]
            },
            "algorithm": {
                "name": "orderNumbers",
                "params": {
                    "order": "desc"
                }
            }
        }
    ]
}</v>
      </c>
      <c r="D330" s="139" t="n">
        <f aca="false">IF(B330=C330,0,1)</f>
        <v>1</v>
      </c>
    </row>
    <row r="331" customFormat="false" ht="15.75" hidden="false" customHeight="true" outlineLevel="0" collapsed="false">
      <c r="A331" s="139" t="str">
        <f aca="false">Seeds!AB337</f>
        <v>M5-MyM-26a-A-3</v>
      </c>
      <c r="B331" s="139" t="str">
        <f aca="false">Seeds!Z337</f>
        <v>{
    "id": "M5-MyM-26a-A-3-BR",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C331" s="139" t="str">
        <f aca="false">Seeds!AA337</f>
        <v>{
    "id": "M5-MyM-26a-A-3",
    "seed": {
        "parameters": [
            {
                "name": "Q1",
                "label": null,
                "min": 150,
                "max": 400,
                "step": 1
            },
            {
                "name": "Q2",
                "label": null,
                "min": 150,
                "max": 400,
                "step": 1
            }
        ],
        "uniques": true
    },
    "scaffolding": [
        {
            "id": "step-0",
            "stimulus": "&lt;p&gt;Para passear com os cachorros, Manuel comprou uma coleira &lt;span class=\"no-break\"&gt;{{Q1}} cm&lt;/span&gt; e Andrés uma de &lt;span class=\"no-break\"&gt; {{T1}} mm.&lt;/span&gt; Qual é a coleira mais longa?&lt;/p&gt;",
            "template": "&lt;p&gt;A coleira mais longa mede {{response}} dm.&lt;/p&gt;",
            "seed": {
                "parameters": [],
                "calculated": [
                    {
                        "name": "A1",
                        "label": "{{function}}",
                        "function": " math.max({{Q1}}/10,{{Q2}}/10)"
                    },
                    {
                        "name": "T1",
                        "function": "{{Q2}}*10",
                        "temp": true
                    }
                ]
            },
            "algorithm": {
                "name": "calculateOperation",
                "params": {
                    "method": "equivLiteral",
                    "keyboard": "INTERMEDIATE"
                }
            }
        },
        {
            "id": "step-1",
            "stimulus": "&lt;p&gt;Quanto mede a coleira do Manuel? E o de Andrés?&lt;/p&gt;",
            "template": "&lt;p&gt;A coleira de Manuel mede {{response}} cm.&lt;/p&gt;&lt;p&gt;A coleira de Andrés mede {{response}} mm.&lt;/p&gt;",
            "seed": {
                "calculated": [
                    {
                        "name": "A1",
                        "label": "{{Q1}}",
                        "function": "{{Q1}}"
                    },
                    {
                        "name": "A2",
                        "label": "{{T1}}",
                        "function": "{{T1}}"
                    },
                    {
                        "name": "T1",
                        "function": "{{Q2}}*10",
                        "temp": true
                    }
                ]
            },
            "algorithm": {
                "name": "calculateOperation",
                "params": {
                    "method": "equivLiteral",
                    "keyboard": "INTERMEDIATE"
                }
            }
        },
        {
            "id": "step-2",
            "stimulus": "&lt;p&gt;O que o enunciado pede?&lt;/p&gt;",
            "seed": {
                "calculated": [
                    {
                        "name": "2-A1",
                        "label": "&lt;p&gt;Encontre o comprimento da coleira mais longa em dm.&lt;/p&gt;"
                    },
                    {
                        "name": "2-A2",
                        "label": "&lt;p&gt;Encontre o comprimento da coleira mais longa em mm.&lt;/p&gt;",
                        "incorrect": true
                    },
                    {
                        "name": "2-A3",
                        "label": "&lt;p&gt;Encontre o comprimento da coleira mais curta emdm.&lt;/p&gt;",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"step-4",
            "stimulus": "&lt;p&gt;Com a ajuda da tabela de conversão anterior, calcule os decímetros do comprimento de cada tira.&lt;/p&gt;",
            "template": "&lt;p style=\"text-align: center\"&gt;{{Q1}} cm = {{Q1}} : 10 = {{response}} dm&lt;/p&gt;&lt;p style=\"text-align: center\"&gt;{{T1}} mm = {{T1}} : 100 = {{response}} dm&lt;/p&gt;",
            "seed": {
                "parameters": [],
                "calculated": [
                    {
                        "name": "A1",
                        "label": "{{function}}",
                        "function": "{{Q1}}/10"
                    },
                    {
                        "name": "A2",
                        "label": "{{function}}",
                        "function": "{{Q2}}/10"
                    },
                    {
                        "name": "T1",
                        "function": "{{Q2}}*10",
                        "temp": true
                    }
                ]
            },
            "algorithm": {
                "name": "calculateOperation",
                "params": {
                    "method": "equivLiteral",
                    "keyboard": "INTERMEDIATE"
                }
            }
        },
        {
            "id": "step-5",
            "stimulus": "&lt;p&gt;Selecione, portanto, qual é a coleira mais longa.&lt;/p&gt;",
            "seed": {
                "calculated": [
                    {
                        "name": "T3",
                        "function": "math.max({{Q1}}/10,{{Q2}}/10)",
                        "temp": true
                    },
                    {
                        "name": "T4",
                        "function": "math.min({{Q1}}/10,{{Q2}}/10)",
                        "temp": true
                    },
                    {
                        "name": "2-A1",
                        "label": "&lt;p&gt;A coleira de {{T3}} dm&lt;/p&gt;"
                    },
                    {
                        "name": "2-A2",
                        "label": "&lt;p&gt;A coleira de {{T4}} dm&lt;/p&gt;",
                        "incorrect": true
                    }
                ]
            },
            "algorithm": {
                "name": "trueFalse",
                "template": "Multiple choice – standard",
                "showCheckIcon": true
            }
        }
    ]
}</v>
      </c>
      <c r="D331" s="139" t="n">
        <f aca="false">IF(B331=C331,0,1)</f>
        <v>1</v>
      </c>
    </row>
    <row r="332" customFormat="false" ht="15.75" hidden="false" customHeight="true" outlineLevel="0" collapsed="false">
      <c r="A332" s="139" t="str">
        <f aca="false">Seeds!AB338</f>
        <v>M5-MyM-26a-A-4</v>
      </c>
      <c r="B332" s="139" t="str">
        <f aca="false">Seeds!Z338</f>
        <v>{
    "id": "M5-MyM-26a-A-4-BR",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C332" s="139" t="str">
        <f aca="false">Seeds!AA338</f>
        <v>{
    "id": "M5-MyM-26a-A-4",
    "seed": {
        "parameters": [
            {
                "name": "Q1",
                "label": null,
                "min": 1000,
                "max": 2000,
                "step": 10
            },
            {
                "name": "Q2",
                "label": null,
                "min": 1000,
                "max": 2000,
                "step": 10
            },
            {
                "name": "Q3",
                "label": null,
                "min": 1000,
                "max": 2000,
                "step": 10
            }
        ],
        "uniques": true
    },
    "scaffolding": [
        {
            "id": "step-0",
            "stimulus": "&lt;p&gt;Alfonso pode chegar à sua livraria favorita pelas três rotas a seguir. Arraste e ordene-as da maior para a menor. Coloque-as de cima para baixo.&lt;/p&gt;",
            "seed": {
                "parameters": [],
                "calculated": [
                    {
                        "name": "A1",
                        "label": "Passando pela padaria: {{Q1}} m.",
                        "function": "{{Q1}}"
                    },
                    {
                        "name": "A2",
                        "label": "Passando pelo banco: {{T2}} hm.",
                        "function": "{{Q2}}"
                    },
                    {
                        "name": "A3",
                        "label": "Passando pela sapataria: {{T3}} km.",
                        "function": "{{Q3}}"
                    },
                    {
                        "name": "T2",
                        "function": "{{Q2}}/100",
                        "temp": true
                    },
                    {
                        "name": "T3",
                        "function": "{{Q3}}/1000",
                        "temp": true
                    }
                ]
            },
            "algorithm": {
                "name": "orderNumbers",
                "params": {
                    "order": "desc"
                }
            }
        },
        {
            "id": "step-1",
            "stimulus": "&lt;p&gt;O que o enunciado pede?&lt;/p&gt;",
            "seed": {
                "calculated": [
                    {
                        "name": "2-A1",
                        "label": "&lt;p&gt;Ordene as medidas das rotas para a livraria da maior para a menor.&lt;/p&gt;"
                    },
                    {
                        "name": "2-A2",
                        "label": "&lt;p&gt;Ordene as medidas das rotas para a livraria da menor para a maior.&lt;/p&gt;",
                        "incorrect": true
                    },
                    {
                        "name": "2-A3",
                        "label": "&lt;p&gt;Encontre a rota mais curta para a livraria.&lt;/p&gt;",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center\"&gt;{{Q1}} m&lt;/p&gt;&lt;p style=\"text-align: center\"&gt;{{T2}} hm = {{T2}} × 100 = {{response}} m&lt;/p&gt;&lt;p style=\"text-align: center\"&gt;{{T3}} km = {{T3}} × 1 000 = {{response}} m&lt;/p&gt;",
            "seed": {
                "calculated": [
                    {
                        "name": "A1",
                        "label": "{{Q2}}",
                        "function": "{{Q2}}"
                    },
                    {
                        "name": "A2",
                        "label": "{{Q3}}",
                        "function": "{{Q3}}"
                    },
                    {
                        "name": "T2",
                        "function": "{{Q2}}/100",
                        "temp": true
                    },
                    {
                        "name": "T3",
                        "function": "{{Q3}}/1000",
                        "temp": true
                    }
                ]
            },
            "algorithm": {
                "name": "calculateOperation",
                "params": {
                    "method": "equivLiteral",
                    "keyboard": "INTERMEDIATE"
                }
            }
        },
        {
            "id": "step-4",
            "stimulus": "&lt;p&gt;Com esses resultados, arraste e ordene as medidas de comprimento da maior para a menor. Coloque-as de cima para baixo.&lt;/p&gt;",
            "seed": {
                "parameters": [],
                "calculated": [
                    {
                        "name": "A1",
                        "label": "{{Q1}} m",
                        "function": "{{Q1}}"
                    },
                    {
                        "name": "A2",
                        "label": "{{T2}} hm = {{Q2}} m",
                        "function": "{{Q2}}"
                    },
                    {
                        "name": "A3",
                        "label": "{{T3}} km = {{Q3}} m",
                        "function": "{{Q3}}"
                    },
                    {
                        "name": "T2",
                        "function": "{{Q2}}/100",
                        "temp": true
                    },
                    {
                        "name": "T3",
                        "function": "{{Q3}}/1000",
                        "temp": true
                    }
                ]
            },
            "algorithm": {
                "name": "orderNumbers",
                "params": {
                    "order": "desc"
                }
            }
        }
    ]
}</v>
      </c>
      <c r="D332" s="139" t="n">
        <f aca="false">IF(B332=C332,0,1)</f>
        <v>1</v>
      </c>
    </row>
    <row r="333" customFormat="false" ht="15.75" hidden="false" customHeight="true" outlineLevel="0" collapsed="false">
      <c r="A333" s="139" t="str">
        <f aca="false">Seeds!AB339</f>
        <v>M5-MyM-26a-A-5</v>
      </c>
      <c r="B333" s="139" t="str">
        <f aca="false">Seeds!Z339</f>
        <v>{
    "id": "M5-MyM-26a-A-5-BR",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C333" s="139" t="str">
        <f aca="false">Seeds!AA339</f>
        <v>{
    "id": "M5-MyM-26a-A-5",
    "seed": {
        "parameters": [
            {
                "name": "Q1",
                "label": null,
                "min": 4.5,
                "max": 6.4,
                "step": 0.1
            },
            {
                "name": "Q2",
                "label": null,
                "min": 4.5,
                "max": 6.4,
                "step": 0.1
            },
            {
                "name": "Q3",
                "label": null,
                "min": 4.5,
                "max": 6.4,
                "step": 0.1
            }
        ],
        "uniques": true
    },
    "scaffolding": [
        {
            "id": "step-0",
            "stimulus": "&lt;p&gt;Oceanógrafos notaram os seguintes comprimentos para três grandes tubarões brancos. Arraste e ordene-os do maior para o menor. Coloque-os de cima para baixo.&lt;/p&gt;",
            "seed": {
                "parameters": [],
                "calculated": [
                    {
                        "name": "A1",
                        "label": "{{T1}} dam",
                        "function": "{{Q1}}"
                    },
                    {
                        "name": "A2",
                        "label": "{{T2}} dm",
                        "function": "{{Q2}}"
                    },
                    {
                        "name": "A3",
                        "label": "{{T3}} m",
                        "function": "{{Q3}}"
                    },
                    {
                        "name": "T1",
                        "function": "Lemonlib.round({{Q1}}/10, 2)",
                        "temp": true
                    },
                    {
                        "name": "T2",
                        "function": "{{Q2}}*10",
                        "temp": true
                    },
                    {
                        "name": "T3",
                        "function": "{{Q3}}",
                        "temp": true
                    }
                ]
            },
            "algorithm": {
                "name": "orderNumbers",
                "params": {
                    "order": "desc"
                }
            }
        },
        {
            "id": "step-1",
            "stimulus": "&lt;p&gt;O que o enunciado pede?&lt;/p&gt;",
            "seed": {
                "calculated": [
                    {
                        "name": "2-A1",
                        "label": "&lt;p&gt;Ordene os comprimentos dos tubarões do mais longo ao mais curto.&lt;/p&gt;"
                    },
                    {
                        "name": "2-A2",
                        "label": "&lt;p&gt;Ordene os comprimentos dos tubarões do menor para o maior.&lt;/p&gt;",
                        "incorrect": true
                    },
                    {
                        "name": "2-A3",
                        "label": "&lt;p&gt;Encontre o comprimento do tubarão mais longo.&lt;/p&gt;",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src='https://blueberry-assets.oneclick.es/M5_MyM_1b_3.svg' width=\"500\"&gt;&lt;/div&gt;"
                    },
                    {
                        "name": "2-A2",
                        "label": "&lt;div style=\"display:flex; justify-content:center;\"&gt;&lt;img src='https://blueberry-assets.oneclick.es/M5_MyM_1b_4.svg' width=\"500\"&gt;&lt;/div&gt;",
                        "incorrect": true
                    },
                    {
                        "name": "2-A3",
                        "label": "&lt;div style=\"display:flex; justify-content:center;\"&gt;&lt;img src='https://blueberry-assets.oneclick.es/M5_MyM_1b_5.svg' width=\"500\"&gt;&lt;/div&gt;",
                        "incorrect": true
                    }
                ]
            },
            "algorithm": {
                "name": "trueFalse",
                "template": "Multiple choice – standard",
                "params": {
                    "showCheckIcon": false
                }
            }
        },
        {
            "id": "step-3",
            "stimulus": "&lt;p&gt;Com a ajuda da tabela de conversão acima, converta todos os comprimentos para metros.&lt;/p&gt;",
            "template": "&lt;p style=\"text-align: center\"&gt;{{T1}} dam = {{T1}} × 10 = {{response}} m&lt;/p&gt;&lt;p style=\"text-align: center\"&gt;{{T2}} dm = {{T2}} : 10 = {{response}} m&lt;/p&gt;&lt;p style=\"text-align: center\"&gt;{{Q3}} m&lt;/p&gt;",
            "seed": {
                "calculated": [
                    {
                        "name": "A1",
                        "label": "{{Q1}}",
                        "function": "{{Q1}}"
                    },
                    {
                        "name": "A2",
                        "label": "{{Q2}}",
                        "function": "{{Q2}}"
                    },
                    {
                        "name": "T1",
                        "function": "Lemonlib.round({{Q1}}/10, 2)",
                        "temp": true
                    },
                    {
                        "name": "T2",
                        "function": "{{Q2}}*10",
                        "temp": true
                    },
                    {
                        "name": "T3",
                        "function": "{{Q3}}",
                        "temp": true
                    }
                ]
            },
            "algorithm": {
                "name": "calculateOperation",
                "params": {
                    "method": "equivLiteral",
                    "keyboard": "INTERMEDIATE"
                }
            }
        },
        {
            "id": "step-4",
            "stimulus": "&lt;p&gt;Com esses resultados, arraste e ordene-os do maior para o menor. Coloque-os de cima para baixo.&lt;/p&gt;",
            "seed": {
                "parameters": [],
                "calculated": [
                    {
                        "name": "A1",
                        "label": "{{T1}} dam = {{Q1}} m",
                        "function": "{{Q1}}"
                    },
                    {
                        "name": "A2",
                        "label": "{{T2}} dm = {{Q2}} m",
                        "function": "{{Q2}}"
                    },
                    {
                        "name": "A3",
                        "label": "{{T3}} m",
                        "function": "{{Q3}}"
                    },
                    {
                        "name": "T1",
                        "function": "Lemonlib.round({{Q1}}/10, 2)",
                        "temp": true
                    },
                    {
                        "name": "T2",
                        "function": "{{Q2}}*10",
                        "temp": true
                    },
                    {
                        "name": "T3",
                        "function": "{{Q3}}",
                        "temp": true
                    }
                ]
            },
            "algorithm": {
                "name": "orderNumbers",
                "params": {
                    "order": "desc"
                }
            }
        }
    ]
}</v>
      </c>
      <c r="D333" s="139" t="n">
        <f aca="false">IF(B333=C333,0,1)</f>
        <v>1</v>
      </c>
    </row>
    <row r="334" customFormat="false" ht="15.75" hidden="false" customHeight="true" outlineLevel="0" collapsed="false">
      <c r="A334" s="139" t="str">
        <f aca="false">Seeds!AB340</f>
        <v>M5-MyM-17a-I-1</v>
      </c>
      <c r="B334" s="139" t="str">
        <f aca="false">Seeds!Z340</f>
        <v>{
    "id": "M5-MyM-17a-I-1-BR",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C334" s="139" t="str">
        <f aca="false">Seeds!AA340</f>
        <v>{
    "id": "M5-MyM-17a-I-1",
"stimulus": "&lt;p&gt;Selecione as igualdades que estão corretas.&lt;/p&gt;",
     "hint": "&lt;p&gt;Para transformar uma medida de forma complexa em forma simples, converta as medidas para a mesma unidade e some-as.&lt;/p&gt;",
     "feedback": "&lt;p&gt;Para transformar uma medida complexa em simples, converta as medidas para a mesma unidade e some-as.&lt;/p&gt;",
    "seed": {
        "parameters": [
            {
                "name": "Q1",
                "label": null,
                "min": 1,
                "max": 20,
                "step": 1
            },
            {
                "name": "Q2",
                "label": null,
                "min": 1,
                "max": 99,
                "step": 1
            },
            {
                "name": "Q3",
                "label": null,
                "min": 1,
                "max": 20,
                "step": 1
            },
            {
                "name": "Q4",
                "label": null,
                "min": 1,
                "max": 99,
                "step": 1
            },
            {
                "name": "Q5",
                "label": null,
                "min": 1,
                "max": 20,
                "step": 1
            },
            {
                "name": "Q6",
                "label": null,
                "min": 1,
                "max": 999,
                "step": 1
            },
            {
                "name": "Q7",
                "label": null,
                "min": 1,
                "max": 20,
                "step": 1
            },
            {
                "name": "Q8",
                "label": null,
                "min": 1,
                "max": 99,
                "step": 1
            },
            {
                "name": "Q9",
                "label": null,
                "min": 1,
                "max": 9,
                "step": 1
            },
            {
                "name": "Q10",
                "label": null,
                "min": 10,
                "max": 990,
                "step": 10
            },
            {
                "name": "Q11",
                "label": null,
                "min": 1,
                "max": 20,
                "step": 1
            },
            {
                "name": "Q12",
                "label": null,
                "min": 1,
                "max": 99,
                "step": 1
            }
        ],
        "calculated": [
            {
                "name": "T7",
                "function": "{{Q8}}+{{Q7}}*1000",
                "temp": true
            },
            {
                "name": "T8",
                "function": "{{Q10}}+{{Q9}}*1000",
                "temp": true
            },
            {
                "name": "T9",
                "function": "{{Q12}}+{{Q11}}*100",
                "temp": true
            },
            {
                "name": "T10",
                "function": "{{Q7}}*1000",
                "temp": true
            },
            {
                "name": "T11",
                "function": "{{Q9}}*1000",
                "temp": true
            },
            {
                "name": "T12",
                "function": "{{Q11}}*100",
                "temp": true
            },
            {
                "name": "A1",
                "label": "{{Q1}} m e {{Q2}} cm = {{function}} cm",
                "function": "{{Q1}}*100+{{Q2}}"
            },
            {
                "name": "A2",
                "label": "{{Q3}} km e {{Q4}} dam = {{function}} dam",
                "function": "{{Q3}}*100+{{Q4}}"
            },
            {
                "name": "A3",
                "label": "{{Q5}} hm e {{Q6}} dm = {{function}} dm",
                "function": "{{Q5}}*1000+{{Q6}}"
            },
            {
                "name": "A4",
                "label": "{{Q7}} dam e {{Q8}} cm = {{function}} cm ",
                "function": "{{Q7}}*100+{{Q8}}",
                "incorrect": true,
                "feedback": "&lt;p&gt;{{Q7}} dam e {{Q8}} cm = ({{Q7}} dam × 1 000) + &lt;span class=\"no-break\"&gt;{{Q8}} cm&lt;/span&gt; = {{T10}} cm + &lt;span class=\"no-break\"&gt;{{Q8}} cm&lt;/span&gt; = {{T7}} cm&lt;/p&gt;"
            },
            {
                "name": "A5",
                "label": "{{Q9}} m e {{Q10}} mm = {{function}} mm ",
                "function": "{{Q9}}*1000+{{Q10}}/10",
                "incorrect": true,
                "feedback": "&lt;p&gt;{{Q9}} m e {{Q10}} mm = ({{Q9}} m × 1 000) + &lt;span class=\"no-break\"&gt;{{Q10}} mm&lt;/span&gt; = {{T11}} mm + &lt;span class=\"no-break\"&gt;{{Q10}} mm&lt;/span&gt; = {{T8}} mm&lt;/p&gt;"
            },
            {
                "name": "A6",
                "label": "{{Q11}} m e {{Q12}} cm = {{function}} cm",
                "function": "{{Q11}}+{{Q12}}/100",
                "incorrect": true,
                "feedback": "&lt;p&gt;{{Q11}} m e {{Q12}} cm = ({{Q11}} m × 100) + &lt;span class=\"no-break\"&gt;{{Q12}} cm&lt;/span&gt; = {{T12}} cm + &lt;span class=\"no-break\"&gt;{{Q12}} cm&lt;/span&gt; = {{T9}} cm&lt;/p&gt;"
            }
        ],
        "uniques": true
    },
    "algorithm": {
        "name": "trueFalse",
        "template": "Multiple choice – multiple response",
        "params": {
            "countCorrect": 2,
            "countIncorrect": 1,
            "showCheckIcon": true
        }
    }
}</v>
      </c>
      <c r="D334" s="139" t="n">
        <f aca="false">IF(B334=C334,0,1)</f>
        <v>1</v>
      </c>
    </row>
    <row r="335" customFormat="false" ht="15.75" hidden="false" customHeight="true" outlineLevel="0" collapsed="false">
      <c r="A335" s="139" t="str">
        <f aca="false">Seeds!AB341</f>
        <v>M5-MyM-17a-I-2</v>
      </c>
      <c r="B335" s="139" t="str">
        <f aca="false">Seeds!Z341</f>
        <v>{
    "id": "M5-MyM-17a-I-2-BR",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C335" s="139" t="str">
        <f aca="false">Seeds!AA341</f>
        <v>{
    "id": "M5-MyM-17a-I-2",
"stimulus": "&lt;p&gt;Selecione as igualdades que estão corretas.&lt;/p&gt;",
  "hint": "&lt;p&gt;Ao converter uma medida da forma simples para a forma complexa, certifique-se de que a alteração das unidades está correta.&lt;/p&gt;",
     "feedback": "&lt;p&gt;Ao converter uma medida da forma simples para a forma complexa, certifique-se de que a alteração das unidades está correta.&lt;/p&gt;",
    "seed": {
        "parameters": [
            {
                "name": "Q1",
                "label": null,
                "min": 1,
                "max": 90,
                "step": 1
            },
            {
                "name": "Q2",
                "label": null,
                "min": 1,
                "max": 99,
                "step": 1
            },
            {
                "name": "Q3",
                "label": null,
                "min": 1,
                "max": 900,
                "step": 1
            },
            {
                "name": "Q4",
                "label": null,
                "min": 1,
                "max": 9,
                "step": 1
            },
            {
                "name": "Q5",
                "label": null,
                "min": 1,
                "max": 90,
                "step": 1
            },
            {
                "name": "Q6",
                "label": null,
                "min": 1,
                "max": 99,
                "step": 1
            },
            {
                "name": "Q7",
                "label": null,
                "min": 10,
                "max": 20,
                "step": 1
            },
            {
                "name": "Q8",
                "label": null,
                "min": 1,
                "max": 99,
                "step": 1
            },
            {
                "name": "Q9",
                "label": null,
                "min": 10,
                "max": 90,
                "step": 10
            },
            {
                "name": "Q10",
                "label": null,
                "min": 1,
                "max": 99,
                "step": 1
            },
            {
                "name": "Q11",
                "label": null,
                "min": 10,
                "max": 200,
                "step": 1
            },
            {
                "name": "Q12",
                "label": null,
                "min": 1,
                "max": 9,
                "step": 1
            }
        ],
        "calculated": [
            {
                "name": "T7",
                "function": "math.floor({{Q7}}/10)",
                "temp": true
            },
            {
                "name": "T8",
                "function": "Lemonlib.round({{Q8}}+({{Q7}}/10-math.floor({{Q7}}/10))*1000, 2)",
                "temp": true
            },
            {
                "name": "T9",
                "function": "math.floor({{Q9}}/10)",
                "temp": true
            },
            {
                "name": "T10",
                "function": "Lemonlib.round({{Q10}}+({{Q9}}/10-math.floor({{Q9}}/10))*1000, 2)",
                "temp": true
            },
            {
                "name": "T11",
                "function": "{{Q11}}",
                "temp": true
            },
            {
                "name": "T12",
                "function": "{{Q12}}/10",
                "temp": true
            },
            {
                "name": "T13",
                "function": "{{Q7}}*100",
                "temp": true
            },
            {
                "name": "T14",
                "function": "{{Q9}}*100",
                "temp": true
            },
            {
                "name": "A1",
                "label": "{{function}} dm = {{Q1}} dam e {{Q2}} dm",
                "function": "{{Q1}}*100+{{Q2}}"
            },
            {
                "name": "A2",
                "label": "{{function}} mm = {{Q3}} cm e {{Q4}} mm",
                "function": "{{Q3}}*10+{{Q4}}"
            },
            {
                "name": "A3",
                "label": "{{function}} m = {{Q5}} hm e {{Q6}} m",
                "function": "{{Q5}}*100+{{Q6}}"
            },
            {
                "name": "A4",
                "label": "{{function}} dam = {{T7}} km e {{T8}} dam",
                "function": "{{Q7}}*100+{{Q8}}",
                "incorrect": true,
                "feedback": "&lt;p&gt;{{function}} dam = {{T13}} dam + {{Q8}} dam = {{Q7}} km e {{Q8}} dam&lt;/p&gt;"
            },
            {
                "name": "A5",
                "label": "{{function}} cm = {{T9}} m e {{T10}} cm",
                "function": "{{Q9}}*100+{{Q10}}",
                "incorrect": true,
                "feedback": "&lt;p&gt;{{function}} cm = {{T14}} cm + {{Q10}} cm = {{Q9}} m e {{Q10}} cm&lt;/p&gt;"
            },
            {
                "name": "A6",
                "label": "{{function}} km = {{T11}} km e {{T12}} hm",
                "function": "{{Q11}}+{{Q12}}/10",
                "incorrect": true,
                "feedback": "&lt;p&gt;{{function}} km = {{Q11}} km + {{T12}} km = {{Q11}} km e {{Q12}} hm&lt;/p&gt;"
            }
        ],
        "uniques": true
    },
    "algorithm": {
        "name": "trueFalse",
        "template": "Multiple choice – multiple response",
        "params": {
            "countCorrect": 2,
            "countIncorrect": 1,
            "showCheckIcon": true
        }
    }
}</v>
      </c>
      <c r="D335" s="139" t="n">
        <f aca="false">IF(B335=C335,0,1)</f>
        <v>1</v>
      </c>
    </row>
    <row r="336" customFormat="false" ht="15.75" hidden="false" customHeight="true" outlineLevel="0" collapsed="false">
      <c r="A336" s="139" t="str">
        <f aca="false">Seeds!AB342</f>
        <v>M5-MyM-17a-E-1</v>
      </c>
      <c r="B336" s="139" t="str">
        <f aca="false">Seeds!Z342</f>
        <v>{
    "id": "M5-MyM-17a-E-1-BR",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C336" s="139" t="str">
        <f aca="false">Seeds!AA342</f>
        <v>{
    "id": "M5-MyM-17a-E-1",
    "stimulus": "&lt;p&gt;Expresse os seguintes comprimentos na forma complexa.&lt;/p&gt;",
    "template": "&lt;p style=\"text-align: center\"&gt;{{T1}} cm = &lt;span class=\"no-break\"&gt;{{response}} m&lt;/span&gt; y &lt;span class=\"no-break\"&gt;{{response}} cm&lt;/span&gt;&lt;/p&gt;&lt;p style=\"text-align: center\"&gt;{{T2}} hm = &lt;span class=\"no-break\"&gt;{{response}} km&lt;/span&gt; y &lt;span class=\"no-break\"&gt;{{response}} hm&lt;/span&gt;&lt;/p&gt;",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10,
                "step": 1
            },
            {
                "name": "Q2",
                "label": null,
                "min": 1,
                "max": 99,
                "step": 1
            },
            {
                "name": "Q3",
                "label": null,
                "min": 1,
                "max": 9,
                "step": 1
            },
            {
                "name": "Q4",
                "label": null,
                "min": 1,
                "max": 9,
                "step": 1
            }
        ],
        "calculated": [
            {
                "name": "T1",
                "function": "{{Q1}}*100 + {{Q2}}",
                "temp": true
            },
            {
                "name": "T3",
                "function": "{{Q1}}*100",
                "temp": true
            },
            {
                "name": "T4",
                "function": "{{Q3}}*10",
                "temp": true
            },
            {
                "name": "A1",
                "label": "{{function}}",
                "function": "{{Q1}}",
                "feedback": "&lt;p style=\"text-align: center\"&gt;{{T1}} cm = {{T3}} cm y {{Q2}} cm = {{Q1}} m y {{Q2}} cm&lt;/p&gt;"
            },
            {
                "name": "A2",
                "label": "{{function}}",
                "function": "{{Q2}}",
                "feedback": "&lt;p style=\"text-align: center\"&gt;{{T1}} cm = {{T3}} cm y {{Q2}} cm = {{Q1}} m y {{Q2}} cm&lt;/p&gt;"
            },
            {
                "name": "T2",
                "function": "{{Q3}}*10 + {{Q4}}",
                "temp": true
            },
            {
                "name": "A3",
                "label": "{{function}}",
                "function": "{{Q3}}",
                "feedback": "&lt;p style=\"text-align: center\"&gt;{{T2}} hm = {{T4}} hm y {{Q4}} hm = {{Q3}} km y {{Q4}} hm&lt;/p&gt;"
            },
            {
                "name": "A4",
                "label": "{{function}}",
                "function": "{{Q4}}",
                "feedback": "&lt;p style=\"text-align: center\"&gt;{{T2}} hm = {{T4}} hm y {{Q4}} hm = {{Q3}} km y {{Q4}} hm&lt;/p&gt;"
            }
        ],
        "uniques": true
    },
    "algorithm": {
        "name": "calculateOperation",
        "params": {
            "method": "equivLiteral",
            "keyboard": "NUMERICAL"
        }
    }
}</v>
      </c>
      <c r="D336" s="139" t="n">
        <f aca="false">IF(B336=C336,0,1)</f>
        <v>1</v>
      </c>
    </row>
    <row r="337" customFormat="false" ht="15.75" hidden="false" customHeight="true" outlineLevel="0" collapsed="false">
      <c r="A337" s="139" t="str">
        <f aca="false">Seeds!AB343</f>
        <v>M5-MyM-17a-E-2</v>
      </c>
      <c r="B337" s="139" t="str">
        <f aca="false">Seeds!Z343</f>
        <v>{
    "id": "M5-MyM-17a-E-2-BR",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C337" s="139" t="str">
        <f aca="false">Seeds!AA343</f>
        <v>{
    "id": "M5-MyM-17a-E-2",
    "stimulus": "&lt;p&gt;Expresse os comprimentos a seguir na forma simples.&lt;/p&gt;",
    "template": "&lt;p style=\"text-align: center\"&gt;{{Q1}} dam e {{Q2}} m = {{response}} m&lt;/p&gt;&lt;p style=\"text-align: center\"&gt;{{Q3}} dm e {{Q4}} cm = {{response}} dm&lt;/p&gt;",
    "feedback": "&lt;div style=\"display:flex; justify-content:center;\"&gt;&lt;img src='http://drive.google.com/uc?export=view&amp;id=1eSLGCfNTIjBvQi9U6SOhn_kGVuAuUfIt'style=\"width: 500px;\"&gt;&lt;/div&gt;",
    "hint": "&lt;div style=\"display:flex; justify-content:center;\"&gt;&lt;img src='http://drive.google.com/uc?export=view&amp;id=1eSLGCfNTIjBvQi9U6SOhn_kGVuAuUfIt'style=\"width: 500px;\"&gt;&lt;/div&gt;",
    "seed": {
        "parameters": [
            {
                "name": "Q1",
                "label": null,
                "min": 1,
                "max": 20,
                "step": 1
            },
            {
                "name": "Q2",
                "label": null,
                "min": 1,
                "max": 9,
                "step": 1
            },
            {
                "name": "Q3",
                "label": null,
                "min": 1,
                "max": 20,
                "step": 1
            },
            {
                "name": "Q4",
                "label": null,
                "min": 1,
                "max": 9,
                "step": 1
            }
        ],
        "calculated": [
            {
                "name": "T1",
                "function": "{{Q1}}*10",
                "temp": true
            },
            {
                "name": "T2",
                "function": "{{Q1}}*10 + {{Q2}}",
                "temp": true
            },
            {
                "name": "T3",
                "function": "{{Q4}}/10",
                "temp": true
            },
            {
                "name": "T4",
                "function": "{{Q3}} + {{Q4}}/10",
                "temp": true
            },
            {
                "name": "A1",
                "label": "{{function}}",
                "function": "{{Q1}}*10 + {{Q2}}",
                "feedback": "{{Q1}} dam y {{Q2}} m = {{Q1}} dam × 10 + {{Q2}} = {{T1}} m + {{Q2}} m = {{T2}} m "
            },
            {
                "name": "A2",
                "label": "{{function}}",
                "function": "{{Q3}} + {{Q4}}/10",
                "feedback": "{{Q3}} dm y {{Q4}} cm = {{Q3}} dm + {{Q4}} cm : 10 = {{Q3}} dm + {{T3}} dm = {{T4}} dm"
            }
        ],
        "uniques": true
    },
    "algorithm": {
        "name": "calculateOperation",
        "params": {
            "method": "equivLiteral","keyboard":"INTERMEDIATE"}}}</v>
      </c>
      <c r="D337" s="139" t="n">
        <f aca="false">IF(B337=C337,0,1)</f>
        <v>1</v>
      </c>
    </row>
    <row r="338" customFormat="false" ht="15.75" hidden="false" customHeight="true" outlineLevel="0" collapsed="false">
      <c r="A338" s="139" t="str">
        <f aca="false">Seeds!AB344</f>
        <v>M5-MyM-17a-A-1</v>
      </c>
      <c r="B338" s="139" t="str">
        <f aca="false">Seeds!Z344</f>
        <v>{
    "id": "M5-MyM-17a-A-1-BR",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C338" s="139" t="str">
        <f aca="false">Seeds!AA344</f>
        <v>{
    "id": "M5-MyM-17a-A-1",
    "seed": {
        "parameters": [
            {
                "name": "Q1",
                "label": null,
                "min": 1,
                "max": 20,
                "step": 1
            },
            {
                "name": "Q2",
                "label": null,
                "min": 10,
                "max": 99,
                "step": 1
            }
        ],
        "uniques": true
    },
    "scaffolding": [
        {
            "id": "step-0",
            "stimulus": "&lt;p&gt;Emília tem &lt;span class=\"no-break\"&gt;{{Q1}} dam&lt;/span&gt; e &lt;span class=\"no-break\"&gt;{{Q2}} dm&lt;/span&gt; de tecido vermelho para fazer um vestido. Quantos decímetros ela tem de tecido?&lt;/p&gt;",
            "template": "&lt;p&gt;Emília tem &lt;span class=\"no-break\"&gt;{{response}} dm&lt;/span&gt; de tecido.&lt;/p&gt;",
            "seed": {
                "parameters": [],
                "calculated": [
                    {
                        "name": "A1",
                        "label": "{{function}}",
                        "function": "{{Q1}}*100 + {{Q2}}"
                    }
                ]
            },
            "algorithm": {
                "name": "calculateOperation",
                "params": {
                    "method": "equivLiteral"
                }
            }
        },
        {
            "id": "step-1",
            "stimulus": "&lt;p&gt;Quanto de tecido Emília tem?&lt;/p&gt;",
            "template": "&lt;p&gt;Ela tem &lt;span class=\"no-break\"&gt;{{response}} dam&lt;/span&gt; e &lt;span class=\"no-break\"&gt;{{response}} dm&lt;/span&gt; de tecido.&lt;/p&gt;",
            "seed": {
                "calculated": [
                    {
                        "name": "A1",
                        "label": "",
                        "function": "{{Q1}}"
                    },
                    {
                        "name": "A2",
                        "label": "",
                        "function": "{{Q2}}"
                    }
                ]
            },
            "algorithm": {
                "name": "calculateOperation",
                "params": {
                    "method": "equivLiteral"
                }
            }
        },
        {
            "id": "step-2",
            "stimulus": "&lt;p&gt;O que o enunciado pede?&lt;/p&gt;",
            "seed": {
                "calculated": [
                    {
                        "name": "2-A1",
                        "label": "&lt;p&gt;Os decímetros de tecido que Emília tem.&lt;/p&gt;"
                    },
                    {
                        "name": "2-A2",
                        "label": "&lt;p&gt;Os decâmetros de tecido que a Emília tem.&lt;/p&gt;",
                        "incorrect": true
                    },
                    {
                        "name": "2-A3",
                        "label": "&lt;p&gt;Os metros de tecido que a Emília tem.&lt;/p&gt;",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decímetros de tecido.&lt;/p&gt;",
            "template": "&lt;p&gt;{{Q1}} dam e {{Q2}} dm = {{Q1}} dam × 100 + {{Q2}} dm = {{response}} dm + {{Q2}} dm = {{response}} dm&lt;/p&gt;",
            "seed": {
                "parameters": [],
                "calculated": [
                    {
                        "name": "A1",
                        "label": "{{function}}",
                        "function": "{{Q1}}*100"
                    },
                    {
                        "name": "A2",
                        "label": "{{function}}",
                        "function": "{{Q1}}*100 + {{Q2}}"
                    }
                ]
            },
            "algorithm": {
                "name": "calculateOperation",
                "params": {
                    "method": "equivLiteral",
                    "keyboard": "NUMERICAL"
                }
            }
        }
    ]
}</v>
      </c>
      <c r="D338" s="139" t="n">
        <f aca="false">IF(B338=C338,0,1)</f>
        <v>1</v>
      </c>
    </row>
    <row r="339" customFormat="false" ht="15.75" hidden="false" customHeight="true" outlineLevel="0" collapsed="false">
      <c r="A339" s="139" t="str">
        <f aca="false">Seeds!AB345</f>
        <v>M5-MyM-17a-A-2</v>
      </c>
      <c r="B339" s="139" t="str">
        <f aca="false">Seeds!Z345</f>
        <v>{
    "id": "M5-MyM-17a-A-2-BR",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C339" s="139" t="str">
        <f aca="false">Seeds!AA345</f>
        <v>{
    "id": "M5-MyM-17a-A-2",
    "seed": {
        "parameters": [
            {
                "name": "Q1",
                "label": null,
                "min": 1,
                "max": 9,
                "step": 1
            },
            {
                "name": "Q2",
                "label": null,
                "min": 100,
                "max": 999,
                "step": 1
            }
        ],
        "uniques": true
    },
    "scaffolding": [
        {
            "id": "step-0",
            "stimulus": "&lt;p&gt;Suzana tem uma bandeira de &lt;span class=\"no-break\"&gt;{{Q1}} m&lt;/span&gt; e &lt;span class=\"no-break\"&gt;{{Q2}} mm.&lt;/span &gt; A quantos milímetros equivale este comprimento?&lt;/p&gt;",
            "template": "&lt;p&gt;A bandeira mede &lt;span class=\"no-break\"&gt;{{response}} mm.&lt;/span&gt;&lt;/p&gt;",
            "seed": {
                "parameters": [],
                "calculated": [
                    {
                        "name": "A1",
                        "label": "{{function}}",
                        "function": "{{Q1}}*1000 + {{Q2}}"
                    }
                ]
            },
            "algorithm": {
                "name": "calculateOperation",
                "params": {
                    "method": "equivLiteral"
                }
            }
        },
        {
            "id": "step-1",
            "stimulus": "&lt;p&gt;Qual é o tamanho da bandeira?&lt;/p&gt;",
            "template": "&lt;p&gt;A bandeira mede &lt;span class=\"no-break\"&gt;{{response}} m&lt;/span&gt; e &lt;span class=\"no-break\"&gt;{{response}} mm.&lt;/span&gt;&lt;/p&gt;",
            "seed": {
                "calculated": [
                    {
                        "name": "A1",
                        "label": "",
                        "function": "{{Q1}}"
                    },
                    {
                        "name": "A2",
                        "label": "",
                        "function": "{{Q2}}"
                    }
                ]
            },
            "algorithm": {
                "name": "calculateOperation",
                "params": {
                    "method": "equivLiteral"
                }
            }
        },
        {
            "id": "step-2",
            "stimulus": "&lt;p&gt;O que o enunciado pede?&lt;/p&gt;",
            "seed": {
                "calculated": [
                    {
                        "name": "2-A1",
                        "label": "&lt;p&gt;Os milímetros que a bandeira mede.&lt;/p&gt;"
                    },
                    {
                        "name": "2-A2",
                        "label": "&lt;p&gt;Os centímetros que a bandeira mede.&lt;/p&gt;",
                        "incorrect": true
                    },
                    {
                        "name": "2-A3",
                        "label": "&lt;p&gt;Os metros que a bandeira mede.&lt;/p&gt;",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faça o seguinte cálculo para obter os milímetros da bandeira.&lt;/p&gt;",
            "template": "&lt;p&gt;{{Q1}} m e {{Q2}} mm = {{Q1}} m × 1 000 + {{Q2}} mm = {{response}} mm + {{Q2}} mm = {{response}} mm&lt;/p&gt;",
            "seed": {
                "parameters": [],
                "calculated": [
                    {
                        "name": "A1",
                        "label": "{{function}}",
                        "function": "{{Q1}}*1000"
                    },
                    {
                        "name": "A2",
                        "label": "{{function}}",
                        "function": "{{Q1}}*1000 + {{Q2}}"
                    }
                ]
            },
            "algorithm": {
                "name": "calculateOperation",
                "params": {
                    "method": "equivLiteral",
                    "keyboard": "NUMERICAL"
                }
            }
        }
    ]
}</v>
      </c>
      <c r="D339" s="139" t="n">
        <f aca="false">IF(B339=C339,0,1)</f>
        <v>1</v>
      </c>
    </row>
    <row r="340" customFormat="false" ht="15.75" hidden="false" customHeight="true" outlineLevel="0" collapsed="false">
      <c r="A340" s="139" t="str">
        <f aca="false">Seeds!AB346</f>
        <v>M5-MyM-17a-A-3</v>
      </c>
      <c r="B340" s="139" t="str">
        <f aca="false">Seeds!Z346</f>
        <v>{
    "id": "M5-MyM-17a-A-3-BR",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C340" s="139" t="str">
        <f aca="false">Seeds!AA346</f>
        <v>{
    "id": "M5-MyM-17a-A-3",
    "seed": {
        "parameters": [
            {
                "name": "Q1",
                "label": null,
                "min": 1,
                "max": 20,
                "step": 1
            },
            {
                "name": "Q2",
                "label": null,
                "min": 1,
                "max": 99,
                "step": 1
            }
        ],
        "uniques": true
    },
    "scaffolding": [
        {
            "id": "step-0",
            "stimulus": "&lt;p&gt;Lucas tem uma corda de &lt;span class=\"no-break\"&gt;{{Q1}} m&lt;/span&gt; e &lt;span class=\"no-break\"&gt;{{Q2}} cm&lt;/span&gt; de comprimento. Qual é o comprimento da corda em centímetros?&lt;/p&gt;",
            "template": "&lt;p&gt;A corda mede &lt;span class=\"no-break\"&gt;{{response}} cm.&lt;/span&gt;&lt;/p&gt;",
            "seed": {
                "parameters": [],
                "calculated": [
                    {
                        "name": "A1",
                        "label": "{{function}}",
                        "function": "{{Q1}}*100 + {{Q2}}"
                    }
                ]
            },
            "algorithm": {
                "name": "calculateOperation",
                "params": {
                    "method": "equivLiteral"
                }
            }
        },
        {
            "id": "step-1",
            "stimulus": "&lt;p&gt;Qual é o comprimento da corda?&lt;/p&gt;",
            "template": "&lt;p&gt;A corda mede {{response}} m e {{response}} cm.&lt;/p&gt;",
            "seed": {
                "calculated": [
                    {
                        "name": "A1",
                        "label": "",
                        "function": "{{Q1}}"
                    },
                    {
                        "name": "A2",
                        "label": "",
                        "function": "{{Q2}}"
                    }
                ]
            },
            "algorithm": {
                "name": "calculateOperation",
                "params": {
                    "method": "equivLiteral"
                }
            }
        },
        {
            "id": "step-2",
            "stimulus": "&lt;p&gt;O que o enunciado pede?&lt;/p&gt;",
            "seed": {
                "calculated": [
                    {
                        "name": "2-A1",
                        "label": "&lt;p&gt;O comprimento da corda em centímetros.&lt;/p&gt;"
                    },
                    {
                        "name": "2-A2",
                        "label": "&lt;p&gt;O comprimento da corda em metros.&lt;/p&gt;",
                        "incorrect": true
                    },
                    {
                        "name": "2-A3",
                        "label": "&lt;p&gt;O comprimento da corda em quilômetros.&lt;/p&gt;",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os centímetros da corda.&lt;/p&gt;",
            "template": "&lt;p&gt;{{Q1}} m e {{Q2}} cm = {{Q1}} m × 100 + {{Q2}} cm = {{response}} cm + {{Q2}} cm = {{response}} cm&lt;/p&gt;",
            "seed": {
                "parameters": [],
                "calculated": [
                    {
                        "name": "A1",
                        "label": "{{function}}",
                        "function": "{{Q1}}*100"
                    },
                    {
                        "name": "A2",
                        "label": "{{function}}",
                        "function": "{{Q1}}*100 + {{Q2}}"
                    }
                ]
            },
            "algorithm": {
                "name": "calculateOperation",
                "params": {
                    "method": "equivLiteral",
                    "keyboard": "NUMERICAL"
                }
            }
        }
    ]
}</v>
      </c>
      <c r="D340" s="139" t="n">
        <f aca="false">IF(B340=C340,0,1)</f>
        <v>1</v>
      </c>
    </row>
    <row r="341" customFormat="false" ht="15.75" hidden="false" customHeight="true" outlineLevel="0" collapsed="false">
      <c r="A341" s="139" t="str">
        <f aca="false">Seeds!AB347</f>
        <v>M5-MyM-17a-A-4</v>
      </c>
      <c r="B341" s="139" t="str">
        <f aca="false">Seeds!Z347</f>
        <v>{
    "id": "M5-MyM-17a-A-4-BR",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C341" s="139" t="str">
        <f aca="false">Seeds!AA347</f>
        <v>{
    "id": "M5-MyM-17a-A-4",
    "seed": {
        "parameters": [
            {
                "name": "Q1",
                "label": null,
                "min": 2,
                "max": 8,
                "step": 1
            },
            {
                "name": "Q2",
                "label": null,
                "min": 10,
                "max": 99,
                "step": 1
            }
        ],
        "uniques": true
    },
    "scaffolding": [
        {
            "id": "step-0",
            "stimulus": "&lt;p&gt;Um arranha-céu foi construído com uma altura de {{T1}} m. Como essa medida é expressa na forma complexa?&lt;/p&gt;",
            "template": "&lt;p&gt;O arranha-céu mede {{response}} hm e {{response}} m.&lt;/p&gt;",
            "seed": {
                "parameters": [],
                "calculated": [
                    {
                        "name": "A1",
                        "label": "{{Q1}}",
                        "function": "{{Q1}}"
                    },
                    {
                        "name": "A2",
                        "label": "{{Q2}}",
                        "function": "{{Q2}}"
                    },
                    {
                        "name": "T1",
                        "function": "{{Q1}}*100+{{Q2}}",
                        "temp": true
                    }
                ]
            },
            "algorithm": {
                "name": "calculateOperation",
                "params": {
                    "method": "equivLiteral"
                }
            }
        },
        {
            "id": "step-1",
            "stimulus": "&lt;p&gt;Qual a altura do arranha-céu?&lt;/p&gt;",
            "template": "&lt;p&gt;O arranha-céu mede &lt;span class=\"no-break\"&gt;{{response}} m.&lt;/span&gt;&lt;/p&gt;",
            "seed": {
                "calculated": [
                    {
                        "name": "A1",
                        "label": "",
                        "function": "{{Q1}}*100+{{Q2}}"
                    }
                ]
            },
            "algorithm": {
                "name": "calculateOperation",
                "params": {
                    "method": "equivLiteral"
                }
            }
        },
        {
            "id": "step-2",
            "stimulus": "&lt;p&gt;O que o enunciado pede?&lt;/p&gt;",
            "seed": {
                "calculated": [
                    {
                        "name": "2-A1",
                        "label": "&lt;p&gt;A altura do arranha-céu expressa em hectômetros e metros.&lt;/p&gt;"
                    },
                    {
                        "name": "2-A2",
                        "label": "&lt;p&gt;A altura do arranha-céu expressa em metros.&lt;/p&gt;",
                        "incorrect": true
                    },
                    {
                        "name": "2-A3",
                        "label": "&lt;p&gt;A altura do arranha-céu expressa em hectômetros.&lt;/p&gt;",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seguinte cálculo para obter a altura do arranha-céu.&lt;/p&gt;",
            "template": "&lt;p&gt;{{T1}} m = {{response}} m e {{Q2}} m = {{response}} hm e {{response}} m&lt;/p&gt;",
            "seed": {
                "parameters": [],
                "calculated": [
                    {
                        "name": "A1",
                        "label": "",
                        "function": "{{Q1}}*100"
                    },
                    {
                        "name": "A2",
                        "label": "{{Q1}}",
                        "function": "{{Q1}}"
                    },
                    {
                        "name": "A3",
                        "label": "{{Q2}}",
                        "function": "{{Q2}}"
                    },
                    {
                        "name": "T1",
                        "function": "{{Q1}}*100+{{Q2}}",
                        "temp": true
                    }
                ]
            },
            "algorithm": {
                "name": "calculateOperation",
                "params": {
                    "method": "equivLiteral",
                    "keyboard": "NUMERICAL"
                }
            }
        }
    ]
}</v>
      </c>
      <c r="D341" s="139" t="n">
        <f aca="false">IF(B341=C341,0,1)</f>
        <v>1</v>
      </c>
    </row>
    <row r="342" customFormat="false" ht="15.75" hidden="false" customHeight="true" outlineLevel="0" collapsed="false">
      <c r="A342" s="139" t="str">
        <f aca="false">Seeds!AB348</f>
        <v>M5-MyM-17a-A-5</v>
      </c>
      <c r="B342" s="139" t="str">
        <f aca="false">Seeds!Z348</f>
        <v>{
    "id": "M5-MyM-17a-A-5-BR",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C342" s="139" t="str">
        <f aca="false">Seeds!AA348</f>
        <v>{
    "id": "M5-MyM-17a-A-5",
    "seed": {
        "parameters": [
            {
                "name": "Q1",
                "label": null,
                "min": 1,
                "max": 9,
                "step": 1
            },
            {
                "name": "Q2",
                "label": null,
                "min": 10,
                "max": 999,
                "step": 1
            }
        ],
        "uniques": true
    },
    "scaffolding": [
        {
            "id": "step-0",
            "stimulus": "&lt;p&gt;Em uma cidade, um novo trecho de &lt;span class=\"no-break\"&gt;{{T1}} m de uma estrada foi construído.&lt;/span&gt; Como é expreessa essa medida na forma complexa?&lt;/p&gt;",
            "template": "&lt;p&gt;Foram construídos &lt;span class=\"no-break\"&gt;{{response}} km&lt;/span&gt; e &lt;span class=\"no-break\"&gt;{{response}} m&lt;/span&gt; de novo trecho da estrada.&lt;/p&gt;",
            "seed": {
                "parameters": [],
                "calculated": [
                    {
                        "name": "T1",
                        "function": "{{Q1}}*1000+{{Q2}}",
                        "temp": true
                    },
                    {
                        "name": "A1",
                        "label": "{{function}}",
                        "function": "{{Q1}}"
                    },
                    {
                        "name": "A2",
                        "label": "{{function}}",
                        "function": "{{Q2}}"
                    }
                ]
            },
            "algorithm": {
                "name": "calculateOperation",
                "params": {
                    "method": "equivLiteral"
                }
            }
        },
        {
            "id": "step-1",
            "stimulus": "&lt;p&gt;Qual é o comprimento do novo trecho da estrada?&lt;/p&gt;",
            "template": "&lt;p&gt;O novo trecho mede &lt;span class=\"no-break\"&gt;{{response}} m.&lt;/span&gt;&lt;/p&gt;",
            "seed": {
                "calculated": [
                    {
                        "name": "A1",
                        "label": "",
                        "function": "{{Q1}}*1000+{{Q2}}"
                    }
                ]
            },
            "algorithm": {
                "name": "calculateOperation",
                "params": {
                    "method": "equivLiteral"
                }
            }
        },
        {
            "id": "step-2",
            "stimulus": "&lt;p&gt;O que o enunciado pede?&lt;/p&gt;",
            "seed": {
                "calculated": [
                    {
                        "name": "2-A1",
                        "label": "&lt;p&gt;O comprimento do novo trecho da estrada expresso em quilômetros e metros.&lt;/p&gt;"
                    },
                    {
                        "name": "2-A2",
                        "label": "&lt;p&gt;O comprimento do novo trecho da estrada expresso em quilômetros.&lt;/p&gt;",
                        "incorrect": true
                    },
                    {
                        "name": "2-A3",
                        "label": "&lt;p&gt;O comprimento novo do trecho da estrada expresso em hectômetros e metros.&lt;/p&gt;",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"step-4",
            "stimulus": "&lt;p&gt;Com isso em mente, complete o cálculo a seguir para obter o comprimento do novo trecho da estrada.&lt;/p&gt;",
            "template": "&lt;p&gt;{{T1}} m = {{response}} m e {{Q2}} m = {{response}} km e {{response}} m&lt;/p&gt;",
            "seed": {
                "parameters": [],
                "calculated": [
                    {
                        "name": "T1",
                        "function": "{{Q1}}*1000+{{Q2}}",
                        "temp": true
                    },
                    {
                        "name": "A1",
                        "label": "{{function}}",
                        "function": "{{Q1}}*1000"
                    },
                    {
                        "name": "A2",
                        "label": "{{function}}",
                        "function": "{{Q1}}"
                    },
                    {
                        "name": "A3",
                        "label": "{{function}}",
                        "function": "{{Q2}}"
                    }
                ]
            },
            "algorithm": {
                "name": "calculateOperation",
                "params": {
                    "method": "equivLiteral",
                    "keyboard": "NUMERICAL"
                }
            }
        }
    ]
}</v>
      </c>
      <c r="D342" s="139" t="n">
        <f aca="false">IF(B342=C342,0,1)</f>
        <v>1</v>
      </c>
    </row>
    <row r="343" customFormat="false" ht="15.75" hidden="false" customHeight="true" outlineLevel="0" collapsed="false">
      <c r="A343" s="139" t="str">
        <f aca="false">Seeds!AB349</f>
        <v>M5-MyM-17b-I-1</v>
      </c>
      <c r="B343" s="139" t="str">
        <f aca="false">Seeds!Z349</f>
        <v>{
    "id": "M5-MyM-17b-I-1-BR",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C343" s="139" t="str">
        <f aca="false">Seeds!AA349</f>
        <v>{
    "id": "M5-MyM-17b-I-1",
    "stimulus": "&lt;p&gt;Classifique os seguintes comprimentos do maior para o menor.&lt;/p&gt;",
    "hint": "&lt;p&gt;Transforme todas as medidas na mesma unidade.&lt;/p&gt;",
    "feedback": "&lt;p&gt;Para ordenar essas medidas da maior para a menor, converta todas para a mesma unidade e compare-as.&lt;/p&gt;&lt;div style=\"display:flex; justify-content:center;\"&gt;&lt;img src='http://drive.google.com/uc?export=view&amp;id=1eSLGCfNTIjBvQi9U6SOhn_kGVuAuUfIt' width=\"500\"&gt;&lt;/div&gt;&lt;p style=\"text-align: center\"&gt;{{T4}} dam = {{T4}} × 1 000 = {{Q4}} cm&lt;/p&gt;&lt;p style=\"text-align: center\"&gt;{{T1}} m = {{T1}} × 100 = {{Q1}} cm&lt;/p&gt;&lt;p style=\"text-align: center\"&gt;{{T2}} dm = {{T2}} × 10 = {{Q2}} cm&lt;/p&gt;&lt;p style=\"text-align: center\"&gt;{{T3}} cm&lt;/p&gt;",
    "seed": {
        "parameters": [
            {
                "name": "Q1",
                "label": null,
                "min": 1,
                "max": 9999,
                "step": 1
            },
            {
                "name": "Q2",
                "label": null,
                "min": 1,
                "max": 9999,
                "step": 1
            },
            {
                "name": "Q3",
                "label": null,
                "min": 1,
                "max": 9999,
                "step": 1
            },
            {
                "name": "Q4",
                "label": null,
                "min": 1,
                "max": 9999,
                "step": 1
            }
        ],
        "calculated": [
            {
                "name": "T1",
                "function": "{{Q1}}/100",
                "temp": true
            },
            {
                "name": "T2",
                "function": "{{Q2}}/10",
                "temp": true
            },
            {
                "name": "T3",
                "function": "{{Q3}}",
                "temp": true
            },
            {
                "name": "T4",
                "function": "{{Q4}}/1000",
                "temp": true
            },
            {
                "name": "A1",
                "label": "{{T1}} m",
                "function": "{{Q1}}"
            },
            {
                "name": "A2",
                "label": "{{T2}} dm",
                "function": "{{Q2}}"
            },
            {
                "name": "A3",
                "label": "{{T3}} cm",
                "function": "{{Q3}}"
            },
            {
                "name": "A4",
                "label": "{{T4}} dam",
                "function": "{{Q4}}"
            }
        ],
        "uniques": true
    },
    "algorithm": {
        "name": "orderNumbers",
        "params": {
            "order": "desc"
        }
    }
}</v>
      </c>
      <c r="D343" s="139" t="n">
        <f aca="false">IF(B343=C343,0,1)</f>
        <v>1</v>
      </c>
    </row>
    <row r="344" customFormat="false" ht="15.75" hidden="false" customHeight="true" outlineLevel="0" collapsed="false">
      <c r="A344" s="139" t="str">
        <f aca="false">Seeds!AB350</f>
        <v>M5-MyM-17b-E-1</v>
      </c>
      <c r="B344" s="139" t="str">
        <f aca="false">Seeds!Z350</f>
        <v>{
    "id": "M5-MyM-17b-E-1-BR",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C344" s="139" t="str">
        <f aca="false">Seeds!AA350</f>
        <v>{
    "id": "M5-MyM-17b-E-1",
    "seed": {
        "parameters": [
            {
                "name": "Q1",
                "label": null,
                "min": 100,
                "max": 9999,
                "step": 1
            },
            {
                "name": "Q2",
                "label": null,
                "min": 100,
                "max": 9999,
                "step": 1
            },
            {
                "name": "Q3",
                "label": null,
                "min": 100,
                "max": 9999,
                "step": 1
            },
            {
                "name": "Q4",
                "label": null,
                "min": 100,
                "max": 9999,
                "step": 1
            }
        ],
        "uniques": true
    },
    "scaffolding": [
        {
            "id": "step-0",
            "stimulus": "&lt;p&gt;Ordene as seguintes medidas de comprimento do menor para o maior.&lt;/p&gt;",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dm e {{T12}} cm",
                        "function": "{{Q1}}"
                    },
                    {
                        "name": "A2",
                        "label": "{{T21}} m e {{T22}} cm",
                        "function": "{{Q2}}"
                    },
                    {
                        "name": "A3",
                        "label": "{{T3}} dm",
                        "function": "{{Q3}}"
                    },
                    {
                        "name": "A4",
                        "label": "{{T4}} cm",
                        "function": "{{Q4}}"
                    }
                ]
            },
            "algorithm": {
                "name": "orderNumbers",
                "params": {
                    "order": "asc"
                }
            }
        },
        {
            "id": "step-1",
            "stimulus": "&lt;p&gt;O que o enunciado pede?&lt;/p&gt;",
            "seed": {
                "calculated": [
                    {
                        "name": "1-A1",
                        "label": "&lt;p&gt;Ordene as medidas de comprimento do maior para o menor.&lt;/p&gt;",
                        "incorrect": true
                    },
                    {
                        "name": "1-A2",
                        "label": "&lt;p&gt;Ordene as medidas de comprimento do menor para o maior.&lt;/p&gt;"
                    }
                ]
            },
            "algorithm": {
                "name": "trueFalse",
                "template": "Multiple choice – standard"
            }
        },
        {
            "id": "step-2",
            "stimulus": "&lt;p&gt;Para ordenar as diferentes medidas, elas devem estar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"params": {"showCheckIcon": false}
            }
        },
        {
            "id": "step-3",
            "stimulus": "&lt;p&gt;Agora pegue uma das quatro medidas como exemplo e converta para centímetros.&lt;/p&gt;",
            "template": "&lt;p&gt;{{T21}} m = {{T21}} × 100 = {{response}} cm&lt;/p&gt;&lt;p&gt;{{T21}} m e {{T22}} cm = {{response}} cm&lt;/p&gt;",
            "seed": {
                "calculated": [
                    {
                        "name": "T21",
                        "function": "math.floor({{Q2}}/100)",
                        "temp": true
                    },
                    {
                        "name": "T22",
                        "function": "{{Q2}}-math.floor({{Q2}}/100)*100",
                        "temp": true
                    },
                    {
                        "name": "3-A1",
                        "function": "math.floor({{Q2}}/100)*100"
                    },
                    {
                        "name": "3-A2",
                        "function": "{{Q2}}"
                    }
                ]
            },
            "algorithm": {
                "name": "calculateOperation",
                "params": {
                    "method": "equivLiteral"
                }
            }
        },
        {
            "id": "step-4",
            "stimulus": "&lt;p&gt;Repetindo os cálculos do passo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dm e {{T12}} cm = {{Q1}} cm",
                        "function": "{{Q1}}"
                    },
                    {
                        "name": "4-A2",
                        "label": "{{T21}} m e {{T22}} cm = {{Q2}} cm",
                        "function": "{{Q2}}"
                    },
                    {
                        "name": "4-A3",
                        "label": "{{T3}} dm = {{Q3}} cm",
                        "function": "{{Q3}}"
                    },
                    {
                        "name": "4-A4",
                        "label": "{{T4}} cm",
                        "function": "{{Q4}}"
                    }
                ]
            },
            "algorithm": {
                "name": "orderNumbers",
                "params": {
                    "order": "asc"
                }
            }
        }
    ]
}</v>
      </c>
      <c r="D344" s="139" t="n">
        <f aca="false">IF(B344=C344,0,1)</f>
        <v>1</v>
      </c>
    </row>
    <row r="345" customFormat="false" ht="15.75" hidden="false" customHeight="true" outlineLevel="0" collapsed="false">
      <c r="A345" s="139" t="str">
        <f aca="false">Seeds!AB351</f>
        <v>M5-MyM-17b-A-1</v>
      </c>
      <c r="B345" s="139" t="str">
        <f aca="false">Seeds!Z351</f>
        <v>{
    "id": "M5-MyM-17b-A-1-BR",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C345" s="139" t="str">
        <f aca="false">Seeds!AA351</f>
        <v>{
    "id": "M5-MyM-17b-A-1",
    "seed": {
        "parameters": [
            {
                "name": "Q1",
                "label": null,
                "list": [
                    "1"
                ]
            },
            {
                "name": "Q2",
                "label": null,
                "min": 1,
                "max": 9,
                "step": 2
            },
            {
                "name": "Q3",
                "label": null,
                "min": 1000,
                "max": 2000,
                "step": 200
            }
        ],
        "uniques": true
    },
    "scaffolding": [
        {
            "id": "step-0",
            "stimulus": "&lt;p&gt;Um agricultor precisa de &lt;span class=\"no-break\"&gt;{{Q1}} dam&lt;/span&gt; e &lt;span class=\"no-break\"&gt;{{Q2}} m&lt;/span&gt; de arame para cercar o galinheiro, e &lt;span class=\"no-break\"&gt;{{Q3}} cm&lt;/span&gt; para o curral das ovelhas. Quantos centímetros tem a cerca mais curta?&lt;/p&gt;",
            "template": "&lt;p&gt;A cerca mais curta tem &lt;span class=\"no-break\"&gt;{{response}} cm.&lt;/span&gt;&lt;/p&gt;",
            "seed": {
                "parameters": [],
                "calculated": [
                    {
                        "name": "A1",
                        "function": "math.min({{Q1}}*1000+{{Q2}}*100, {{Q3}})"
                    }
                ]
            },
            "algorithm": {
                "name": "calculateOperation",
                "params": {
                    "method": "equivLiteral"
                }
            }
        },
        {
            "id": "step-1",
            "stimulus": "&lt;p&gt;O agricultor precisa de quanto arame para cada cerca?&lt;/p&gt;",
            "template": "&lt;p&gt;Ele precisa de &lt;span class=\"no-break\"&gt;{{response}} dam&lt;/span&gt; e &lt;span class=\"no-break\"&gt;{{response}} m&lt;/span&gt; para o galinheiro e &lt;span class=\"no-break\"&gt;{{response}} cm&lt;/span&gt; para o curral.&lt;/p&gt;",
            "seed": {
                "calculated": [
                    {
                        "name": "A2",
                        "label": "{{Q1}}",
                        "function": "{{Q1}}"
                    },
                    {
                        "name": "A3",
                        "label": "{{Q2}}",
                        "function": "{{Q2}}"
                    },
                    {
                        "name": "A4",
                        "label": "{{Q3}}",
                        "function": "{{Q3}}"
                    }
                ]
            },
            "algorithm": {
                "name": "calculateOperation",
                "params": {
                    "method": "equivLiteral"
                }
            }
        },
        {
            "id": "step-2",
            "stimulus": "&lt;p&gt;De acordo com o enunciado, o que deve ser calculado?&lt;/p&gt;",
            "seed": {
                "calculated": [
                    {
                        "name": "2-A1",
                        "label": "&lt;p&gt;O comprimento da menor cerca em centímetros.&lt;/p&gt;"
                    },
                    {
                        "name": "2-A2",
                        "label": "&lt;p&gt;O comprimento da maior cerca em centímetros.&lt;/p&gt;",
                        "incorrect": true
                    },
                    {
                        "name": "2-A3",
                        "label": "&lt;p&gt;O comprimento total de ambas as cercas em centímetros.&lt;/p&gt;",
                        "incorrect": true
                    }
                ]
            },
            "algorithm": {
                "name": "trueFalse",
                "template": "Multiple choice – standard"
            }
        },
        {
            "id": "step-3",
            "stimulus": "&lt;p&gt;Para verificar qual é a menor cerca, é preciso comparar as duas medidas. Como se comparam comprimentos que são escritos em unidades diferentes?&lt;/p&gt;",
            "seed": {
                "calculated": [
                    {
                        "name": "2-A1",
                        "label": "&lt;p&gt;Um dos comprimentos deve ser reescrito na unidade do outro.&lt;/p&gt;"
                    },
                    {
                        "name": "2-A2",
                        "label": "&lt;p&gt;Aquele com o maior dígito à esquerda é o mais longo.&lt;/p&gt;",
                        "incorrect": true
                    },
                    {
                        "name": "2-A3",
                        "label": "&lt;p&gt;Aquele com a maior unidade de comprimento é o mais longo.&lt;/p&gt;",
                        "incorrect": true
                    }
                ]
            },
            "algorithm": {
                "name": "trueFalse",
                "template": "Multiple choice – standard"
            }
        },
        {
            "id": "step-4",
            "stimulus": "&lt;p&gt;Como o comprimento do galinheiro é escrito de forma complexa, ele deve ser convertido para a unidade do curral das ovelhas. Complete este cálculo.&lt;/p&gt;",
            "template": "&lt;p&gt;{{Q1}} dam e {{Q2}} m = {{Q1}} dam × 1 000 + {{Q2}} m × 100 = {{response}} cm&lt;/p&gt;",
            "seed": {
                "calculated": [
                    {
                        "name": "A1",
                        "function": "{{Q1}}*1000+{{Q2}}*100"
                    }
                ]
            },
            "algorithm": {
                "name": "calculateOperation",
                "params": {
                    "method": "equivLiteral"
                }
            }
        },
        {
            "id": "step-5",
            "stimulus": "&lt;p&gt;Portanto, qual é o menor comprimento? O galinheiro de {{T1}} cm ou o curral de {{Q3}} cm?&lt;/p&gt;",
            "template": "&lt;p&gt;O menor comprimento mede {{response}} cm.&lt;/p&gt;",
            "seed": {
                "calculated": [
                    {
                        "name": "A1",
                        "function": "math.min({{Q1}}*1000+{{Q2}}*100, {{Q3}})"
                    },
                    {
                        "name": "T1",
                        "function": "{{Q1}}*1000+{{Q2}}*100",
                        "temp": true
                    }
                ]
            },
            "algorithm": {
                "name": "calculateOperation",
                "params": {
                    "method": "equivLiteral",
                    "keyboard": "NUMERICAL"
                }
            }
        }
    ]
}</v>
      </c>
      <c r="D345" s="139" t="n">
        <f aca="false">IF(B345=C345,0,1)</f>
        <v>1</v>
      </c>
    </row>
    <row r="346" customFormat="false" ht="15.75" hidden="false" customHeight="true" outlineLevel="0" collapsed="false">
      <c r="A346" s="139" t="str">
        <f aca="false">Seeds!AB352</f>
        <v>M5-MyM-17b-A-2</v>
      </c>
      <c r="B346" s="139" t="str">
        <f aca="false">Seeds!Z352</f>
        <v>{
    "id": "M5-MyM-17b-A-2-BR",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C346" s="139" t="str">
        <f aca="false">Seeds!AA352</f>
        <v>{
    "id": "M5-MyM-17b-A-2",
    "seed": {
        "parameters": [
            {
                "name": "Q1",
                "label": null,
                "min": 5010,
                "max": 16000,
                "step": 20
            },
            {
                "name": "Q2",
                "label": null,
                "min": 5000,
                "max": 16000,
                "step": 10
            },
            {
                "name": "Q3",
                "label": null,
                "min": 5000,
                "max": 16000,
                "step": 10
            },
            {
                "name": "Q91",
                "list": [
                    "Jorge",
                    "Felipe",
                    "Ronaldo"
                ]
            },
            {
                "name": "Q92",
                "list": [
                    "Catarina",
                    "Irene",
                    "Otávio"
                ]
            },
            {
                "name": "Q93",
                "list": [
                    "Elisa",
                    "Carla",
                    "Gilberto"
                ]
            }
        ],
        "uniques": true
    },
    "scaffolding": [
        {
            "id": "step-0",
            "stimulus": "&lt;p&gt;{{Q91}}, {{Q92}} e {{Q93}} estão empinando suas pipas. {{Q91}} lançou &lt;span class=\"no-break\"&gt;{{T11}} dm&lt;/span&gt; e &lt;span class=\"no-break\"&gt;{{T12}} cm&lt;/span&gt; de linha; {{Q92}}, &lt;span class=\"no-break\"&gt;{{T2}} cm&lt;/span&gt; e {{Q93}}, &lt;span class=\"no-break\"&gt;{{Q3}} mm.&lt;/span&gt; Ordene-os do maior para o menor de acordo com a quantidade de linha que eles lançaram.&lt;/p&gt;",
            "seed": {
                "parameters": [],
                "calculated": [
                    {
                        "name": "A1",
                        "label": "{{Q91}}",
                        "function": "{{Q1}}"
                    },
                    {
                        "name": "A2",
                        "label": "{{Q92}}",
                        "function": "{{Q2}}"
                    },
                    {
                        "name": "A3",
                        "label": "{{Q93}}",
                        "function": "{{Q3}}"
                    },
                    {
                        "name": "T11",
                        "label": "{{function}}",
                        "function": "math.floor({{Q1}}/100)",
                        "temp": "true"
                    },
                    {
                        "name": "T12",
                        "label": "{{function}}",
                        "function": "{{Q1}}/10-math.floor({{Q1}}/100)*10",
                        "temp": "true"
                    },
                    {
                        "name": "T2",
                        "label": "{{function}}",
                        "function": "{{Q2}}/10",
                        "temp": "true"
                    }
                ]
            },
            "algorithm": {
                "name": "orderNumbers",
                "params": {
                    "order": "desc"
                }
            }
        },
        {
            "id": "step-1",
            "stimulus": "&lt;p&gt;O que o enunciado pede?&lt;/p&gt;",
            "seed": {
                "calculated": [
                    {
                        "name": "1-A1",
                        "label": "&lt;p&gt;Ordene os comprimentos das linha da maior para a menor.&lt;/p&gt;"
                    },
                    {
                        "name": "1-A2",
                        "label": "&lt;p&gt;Ordene os comprimentos das linhas da menor para a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converta-a para milímetros.&lt;/p&gt;",
            "template": "&lt;p&gt;{{T11}} dm = {{T11}} × 100 = {{response}} mm&lt;/p&gt;&lt;p&gt;{{T12}} cm = {{T12}} × 10 = {{response}} mm&lt;/p&gt;&lt;p&gt;{{T11}} dm e {{T12}} cm = {{response}} mm&lt;/p&gt;",
            "seed": {
                "calculated": [
                    {
                        "name": "T11",
                        "label": "{{function}}",
                        "function": "math.floor({{Q1}}/100)",
                        "temp": "true"
                    },
                    {
                        "name": "T12",
                        "label": "{{function}}",
                        "function": "{{Q1}}/10-math.floor({{Q1}}/100)*10",
                        "temp": "true"
                    },
                    {
                        "name": "3-A1",
                        "function": "math.floor({{Q1}}/100)*100"
                    },
                    {
                        "name": "3-A2",
                        "function": "{{Q1}}-math.floor({{Q1}}/100)*100"
                    },
                    {
                        "name": "3-A3",
                        "function": "{{Q1}}"
                    }
                ]
            },
            "algorithm": {
                "name": "calculateOperation",
                "params": {
                    "method": "equivLiteral"
                }
            }
        },
        {
            "id": "step-4",
            "stimulus": "&lt;p&gt;Repetindo os cálculos do passo anterior, ordene o comprimento das linhas da maior para a menor.&lt;/p&gt;",
            "seed": {
                "calculated": [
                    {
                        "name": "A1",
                        "label": "{{Q91}}: {{T11}} dm e {{T12}} cm = {{Q1}} mm",
                        "function": "{{Q1}}"
                    },
                    {
                        "name": "A2",
                        "label": "{{Q92}}: {{T2}} cm = {{Q2}} mm",
                        "function": "{{Q2}}"
                    },
                    {
                        "name": "A3",
                        "label": "{{Q93}}: {{Q3}} mm",
                        "function": "{{Q3}}"
                    },
                    {
                        "name": "T11",
                        "label": "{{function}}",
                        "function": "math.floor({{Q1}}/100)",
                        "temp": "true"
                    },
                    {
                        "name": "T12",
                        "label": "{{function}}",
                        "function": "{{Q1}}/10-math.floor({{Q1}}/100)*10",
                        "temp": "true"
                    },
                    {
                        "name": "T2",
                        "label": "{{function}}",
                        "function": "{{Q2}}/10",
                        "temp": "true"
                    }
                ]
            },
            "algorithm": {
                "name": "orderNumbers",
                "params": {
                    "order": "desc"
                }
            }
        }
    ]
}</v>
      </c>
      <c r="D346" s="139" t="n">
        <f aca="false">IF(B346=C346,0,1)</f>
        <v>1</v>
      </c>
    </row>
    <row r="347" customFormat="false" ht="15.75" hidden="false" customHeight="true" outlineLevel="0" collapsed="false">
      <c r="A347" s="139" t="str">
        <f aca="false">Seeds!AB353</f>
        <v>M5-MyM-17b-A-3</v>
      </c>
      <c r="B347" s="139" t="str">
        <f aca="false">Seeds!Z353</f>
        <v>{
    "id": "M5-MyM-17b-A-3-BR",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C347" s="139" t="str">
        <f aca="false">Seeds!AA353</f>
        <v>{
    "id": "M5-MyM-17b-A-3",
    "seed": {
        "parameters": [
            {
                "name": "Q1",
                "label": null,
                "min": 21,
                "max": 41,
                "step": 2
            },
            {
                "name": "Q2",
                "label": null,
                "min": 21,
                "max": 41,
                "step": 2
            }
        ],
        "uniques": true
    },
    "scaffolding": [
        {
            "id": "step-0",
            "stimulus": "&lt;p&gt;Camila comprou uma corda de pular de &lt;span class=\"no-break\"&gt;{{T1}} cm&lt;/span&gt; e sua irmã, uma de &lt;span class=\"no-break\"&gt;{{T21}} m&lt;/span&gt; e &lt;span class=\"no-break\"&gt;{{T22}} dm.&lt;/span&gt; Quantos decímetros tem a corda mais curta?&lt;/p&gt;",
            "template": "&lt;p&gt;A corda mais curta mede &lt;span class=\"no-break\"&gt;{{response}} dm.&lt;/span&gt;&lt;/p&gt;",
            "seed": {
                "parameters": [],
                "calculated": [
                    {
                        "name": "A1",
                        "label": "{{function}}",
                        "function": "math.min({{Q1}}, {{Q2}})"
                    },
                    {
                        "name": "T1",
                        "label": "{{function}}",
                        "function": "{{Q1}}*10",
                        "temp": "true"
                    },
                    {
                        "name": "T21",
                        "label": "{{function}}",
                        "function": "math.floor({{Q2}}/10)",
                        "temp": "true"
                    },
                    {
                        "name": "T22",
                        "label": "{{function}}",
                        "function": "{{Q2}}-math.floor({{Q2}}/10)*10",
                        "temp": "true"
                    }
                ]
            },
            "algorithm": {
                "name": "calculateOperation",
                "params": {
                    "method": "equivLiteral"
                }
            }
        },
        {
            "id": "step-1",
            "stimulus": "&lt;p&gt;Qual o comprimento de cada corda?&lt;/p&gt;",
            "template": "&lt;p&gt;A corda de Camila tem &lt;span class=\"no-break\"&gt;{{response}} cm&lt;/span&gt; e a de sua irmã mede &lt;span class=\"no-break\"&gt;{{response}} m&lt;/span&gt; e &lt;span class=\"no-break\"&gt;{{response}} dm&lt;/span&gt;.&lt;/p&gt;",
            "seed": {
                "calculated": [
                    {
                        "name": "A2",
                        "label": "{{T1}}",
                        "function": "{{T1}}"
                    },
                    {
                        "name": "A3",
                        "label": "{{T21}}",
                        "function": "{{T21}}"
                    },
                    {
                        "name": "A4",
                        "label": "{{T22}}",
                        "function": "{{T22}}"
                    },
                    {
                        "name": "T1",
                        "label": "{{function}}",
                        "function": "{{Q1}}*10",
                        "temp": "true"
                    },
                    {
                        "name": "T21",
                        "label": "{{function}}",
                        "function": "math.floor({{Q2}}/10)",
                        "temp": "true"
                    },
                    {
                        "name": "T22",
                        "label": "{{function}}",
                        "function": "{{Q2}}-math.floor({{Q2}}/10)*10",
                        "temp": "true"
                    }
                ]
            },
            "algorithm": {
                "name": "calculateOperation",
                "params": {
                    "method": "equivLiteral"
                }
            }
        },
        {
            "id": "step-2",
            "stimulus": "&lt;p&gt;De acordo com o enunciado, o que deve ser calculado?&lt;/p&gt;",
            "seed": {
                "calculated": [
                    {
                        "name": "2-A1",
                        "label": "&lt;p&gt;O comprimento da corda mais curta em decímetros.&lt;/p&gt;"
                    },
                    {
                        "name": "2-A2",
                        "label": "&lt;p&gt;O comprimento da corda mais longa em decímetros.&lt;/p&gt;",
                        "incorrect": true
                    },
                    {
                        "name": "2-A3",
                        "label": "&lt;p&gt;O comprimento total das duas cordas em decímetros.&lt;/p&gt;",
                        "incorrect": true
                    }
                ]
            },
            "algorithm": {
                "name": "trueFalse",
                "template": "Multiple choice – standard"
            }
        },
        {
            "id": "step-3",
            "stimulus": "&lt;p&gt;Para verificar qual é a corda mais curta, deve-se converter os dois comprimentos em decímetros.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decímetros.&lt;/p&gt;",
            "template": "&lt;p&gt;Corda de Camila:&lt;/p&gt;&lt;p&gt;{{T1}} cm = {{T1}} : 10 = {{response}} dm&lt;/p&gt;&lt;p&gt;Corda de sua irmã:&lt;/p&gt;&lt;p&gt;{{T21}} m = {{T21}} × 10 = {{response}} dm&lt;/p&gt;&lt;p&gt;{{T21}} m e {{T22}} dm = {{response}} dm&lt;/p&gt;",
            "seed": {
                "calculated": [
                    {
                        "name": "T1",
                        "label": "{{function}}",
                        "function": "{{Q1}}*10",
                        "temp": "true"
                    },
                    {
                        "name": "T21",
                        "label": "{{function}}",
                        "function": "math.floor({{Q2}}/10)",
                        "temp": "true"
                    },
                    {
                        "name": "T22",
                        "label": "{{function}}",
                        "function": "{{Q2}}-math.floor({{Q2}}/10)*10",
                        "temp": "true"
                    },
                    {
                        "name": "A5",
                        "function": "{{Q1}}"
                    },
                    {
                        "name": "A6",
                        "function": "math.floor({{Q2}}/10)*10"
                    },
                    {
                        "name": "A7",
                        "function": "{{Q2}}"
                    }
                ]
            },
            "algorithm": {
                "name": "calculateOperation",
                "params": {
                    "method": "equivLiteral"
                }
            }
        },
        {
            "id": "step-5",
            "stimulus": "&lt;p&gt;Portanto, qual é a corda de menor tamanho?&lt;/p&gt;",
            "template": "&lt;p&gt;O menor comprimento é {{response}} cm.&lt;/p&gt;",
            "seed": {
                "calculated": [
                    {
                        "name": "T3",
                        "function": "math.min({{Q1}}, {{Q2}})",
                        "temp": true
                    },
                    {
                        "name": "T4",
                        "function": "math.max({{Q1}}, {{Q2}})",
                        "temp": true
                    },
                    {
                        "name": "A1",
                        "label": "A corda de {{T3}} dm."
                    },
                    {
                        "name": "A2",
                        "label": "A corda de {{T4}} dm.",
                        "incorrect": true
                    }
                ]
            },
            "algorithm": {
                "name": "trueFalse",
                "template": "Multiple choice – standard"
            }
        }
    ]
}</v>
      </c>
      <c r="D347" s="139" t="n">
        <f aca="false">IF(B347=C347,0,1)</f>
        <v>1</v>
      </c>
    </row>
    <row r="348" customFormat="false" ht="15.75" hidden="false" customHeight="true" outlineLevel="0" collapsed="false">
      <c r="A348" s="139" t="str">
        <f aca="false">Seeds!AB354</f>
        <v>M5-MyM-17b-A-4</v>
      </c>
      <c r="B348" s="139" t="str">
        <f aca="false">Seeds!Z354</f>
        <v>{
    "id": "M5-MyM-17b-A-4-BR",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C348" s="139" t="str">
        <f aca="false">Seeds!AA354</f>
        <v>{
    "id": "M5-MyM-17b-A-4",
    "seed": {
        "parameters": [
            {
                "name": "Q1",
                "label": null,
                "min": 601,
                "max": 701,
                "step": 2
            },
            {
                "name": "Q2",
                "label": null,
                "min": 600,
                "max": 700,
                "step": 1
            },
            {
                "name": "Q3",
                "label": null,
                "min": 601,
                "max": 701,
                "step": 2
            }
        ],
        "uniques": true
    },
    "scaffolding": [
        {
            "id": "step-0",
            "stimulus": "&lt;p&gt;Durante uma competição de salto em distância, Carol saltou &lt;span class=\"no-break\"&gt;{{T11}} m&lt;/span&gt; e &lt;span class=\"no-break\"&gt;{{T12}} cm, &lt;/span&gt; Laura &lt;span class=\"no-break\"&gt;{{T2}} m&lt;/span&gt; e Isabel &lt;span class=\"no-break\"&gt;{{T31}} dm&lt;/span &gt; e &lt;span class=\"no-break\"&gt;{{T32}} cm.&lt;/span&gt; Ordene os saltos do maior para o menor.&lt;/p&gt;",
            "seed": {
                "parameters": [],
                "calculated": [
                    {
                        "name": "A1",
                        "label": "Carol",
                        "function": "{{Q1}}"
                    },
                    {
                        "name": "A2",
                        "label": "Laura",
                        "function": "{{Q2}}"
                    },
                    {
                        "name": "A3",
                        "label": "Isabel",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"id": "step-1",
            "stimulus": "&lt;p&gt;O que o enunciado pede?&lt;/p&gt;",
            "seed": {
                "calculated": [
                    {
                        "name": "1-A1",
                        "label": "&lt;p&gt;Ordene os comprimentos dos saltos do maior para o menor.&lt;/p&gt;"
                    },
                    {
                        "name": "1-A2",
                        "label": "&lt;p&gt;Ordene os comprimentos dos saltos do menor para o maior.&lt;/p&gt;",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"step-3",
            "stimulus": "&lt;p&gt;Agora pegue uma das três medidas como exemplo e converta para centímetros.&lt;/p&gt;",
            "template": "&lt;p&gt;{{T11}} m = {{T11}} × 100 = {{response}} cm&lt;/p&gt;&lt;p&gt;{{T11}} m e {{T12}} cm = {{response}} cm&lt;/p&gt;",
            "seed": {
                "calculated": [
                    {
                        "name": "T11",
                        "label": "{{function}}",
                        "function": "math.floor({{Q1}}/100)",
                        "temp": "true"
                    },
                    {
                        "name": "T12",
                        "label": "{{function}}",
                        "function": "{{Q1}}-math.floor({{Q1}}/100)*100",
                        "temp": "true"
                    },
                    {
                        "name": "3-A1",
                        "function": "math.floor({{Q1}}/100)*100"
                    },
                    {
                        "name": "3-A2",
                        "function": "{{Q1}}"
                    }
                ]
            },
            "algorithm": {
                "name": "calculateOperation",
                "params": {
                    "method": "equivLiteral"
                }
            }
        },
        {
            "id": "step-4",
            "stimulus": "&lt;p&gt;Repetindo os cálculos da etapa anterior, ordene os saltos do maior para o menor.&lt;/p&gt;",
            "seed": {
                "calculated": [
                    {
                        "name": "A1",
                        "label": "Carol: {{T11}} m e {{T12}} cm = {{Q1}} cm",
                        "function": "{{Q1}}"
                    },
                    {
                        "name": "A2",
                        "label": "Laura: {{T2}} m = {{Q2}} cm",
                        "function": "{{Q2}}"
                    },
                    {
                        "name": "A3",
                        "label": "Isabel: {{T31}} dm e {{T32}} cm = {{Q3}} cm",
                        "function": "{{Q3}}"
                    },
                    {
                        "name": "T11",
                        "label": "{{function}}",
                        "function": "math.floor({{Q1}}/100)",
                        "temp": "true"
                    },
                    {
                        "name": "T12",
                        "label": "{{function}}",
                        "function": "{{Q1}}-math.floor({{Q1}}/100)*100",
                        "temp": "true"
                    },
                    {
                        "name": "T2",
                        "label": "{{function}}",
                        "function": "{{Q2}}/100",
                        "temp": "true"
                    },
                    {
                        "name": "T31",
                        "label": "{{function}}",
                        "function": "math.floor({{Q3}}/10)",
                        "temp": "true"
                    },
                    {
                        "name": "T32",
                        "label": "{{function}}",
                        "function": "{{Q3}}-math.floor({{Q3}}/10)*10",
                        "temp": "true"
                    }
                ]
            },
            "algorithm": {
                "name": "orderNumbers",
                "params": {
                    "order": "desc"
                }
            }
        }
    ]
}</v>
      </c>
      <c r="D348" s="139" t="n">
        <f aca="false">IF(B348=C348,0,1)</f>
        <v>1</v>
      </c>
    </row>
    <row r="349" customFormat="false" ht="15.75" hidden="false" customHeight="true" outlineLevel="0" collapsed="false">
      <c r="A349" s="139" t="str">
        <f aca="false">Seeds!AB355</f>
        <v>M5-MyM-17b-A-5</v>
      </c>
      <c r="B349" s="139" t="str">
        <f aca="false">Seeds!Z355</f>
        <v>{
    "id": "M5-MyM-17b-A-5-BR",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C349" s="139" t="str">
        <f aca="false">Seeds!AA355</f>
        <v>{
    "id": "M5-MyM-17b-A-5",
    "seed": {
        "parameters": [
            {
                "name": "Q1",
                "label": null,
                "min": 600,
                "max": 800,
                "step": 1
            },
            {
                "name": "Q2",
                "label": null,
                "min": 600,
                "max": 800,
                "step": 1
            }
        ],
        "uniques": true
    },
    "scaffolding": [
        {
            "id": "step-0",
            "stimulus": "&lt;p&gt;Uma ponte tem &lt;span class=\"no-break\"&gt;{{T1}} m&lt;/span&gt; de comprimento e a outra tem &lt;span class=\"no-break\"&gt;{{T21}} km&lt;/span&gt; e &lt;span class=\"no-break\"&gt;{{T22}} m.&lt;/span&gt; Quantos hectômetros tem a maior ponte?&lt;/p&gt;",
            "template": "&lt;p&gt;A maior ponte mede &lt;span class=\"no-break\"&gt;{{response}} hm.&lt;/span&gt;&lt;/p&gt;",
            "seed": {
                "parameters": [],
                "calculated": [
                    {
                        "name": "A1",
                        "label": "{{function}}",
                        "function": "math.max({{Q1}}/10,{{Q2}}/10)"
                    },
                    {
                        "name": "T1",
                        "label": "{{function}}",
                        "function": "{{Q1}}*10",
                        "temp": "true"
                    },
                    {
                        "name": "T21",
                        "label": "{{function}}",
                        "function": "math.floor({{Q2}}/100)",
                        "temp": "true"
                    },
                    {
                        "name": "T22",
                        "label": "{{function}}",
                        "function": "{{Q2}}*10-math.floor({{Q2}}/100)*1000",
                        "temp": "true"
                    }
                ]
            },
            "algorithm": {
                "name": "calculateOperation",
                "params": {
                    "method": "equivLiteral"
                }
            }
        },
        {
            "id": "step-1",
            "stimulus": "&lt;p&gt;Qual o comprimento de cada ponte?&lt;/p&gt;",
            "template": "&lt;p&gt;A primeira ponte mede &lt;span class=\"no-break\"&gt;{{response}} m&lt;/span&gt; e a segunda mede &lt;span class=\"no-break\"&gt;{{response}} km&lt;/span&gt; e &lt;span class=\"no-break\"&gt;{{response}} m&lt;/span&gt;.&lt;/p&gt;",
            "seed": {
                "calculated": [
                    {
                        "name": "A2",
                        "label": "{{T1}}",
                        "function": "{{T1}}"
                    },
                    {
                        "name": "A3",
                        "label": "{{T21}}",
                        "function": "{{T21}}"
                    },
                    {
                        "name": "A4",
                        "label": "{{T22}}",
                        "function": "{{T22}}"
                    },
                    {
                        "name": "T1",
                        "label": "{{function}}",
                        "function": "{{Q1}}*10",
                        "temp": "true"
                    },
                    {
                        "name": "T21",
                        "label": "{{function}}",
                        "function": "math.floor({{Q2}}/100)",
                        "temp": "true"
                    },
                    {
                        "name": "T22",
                        "label": "{{function}}",
                        "function": "{{Q2}}*10-math.floor({{Q2}}/100)*1000",
                        "temp": "true"
                    }
                ]
            },
            "algorithm": {
                "name": "calculateOperation",
                "params": {
                    "method": "equivLiteral"
                }
            }
        },
        {
            "id": "step-2",
            "stimulus": "&lt;p&gt;De acordo com o enunciado, o que deve ser calculado?&lt;/p&gt;",
            "seed": {
                "calculated": [
                    {
                        "name": "2-A1",
                        "label": "&lt;p&gt;O comprimento da maior ponte em hectômetros.&lt;/p&gt;"
                    },
                    {
                        "name": "2-A2",
                        "label": "&lt;p&gt;O comprimento da menor ponte em hectômetros.&lt;/p&gt;",
                        "incorrect": true
                    },
                    {
                        "name": "2-A3",
                        "label": "&lt;p&gt;O comprimento total das duas pontes em hectômetros.&lt;/p&gt;",
                        "incorrect": true
                    }
                ]
            },
            "algorithm": {
                "name": "trueFalse",
                "template": "Multiple choice – standard"
            }
        },
        {
            "id": "step-3",
            "stimulus": "&lt;p&gt;Para verificar qual é a maior ponte, é preciso converter os comprimentos em hectômetros. Em qual tabela estão as conversões de unidade corretas?&lt;/p&gt;",
            "seed": {
                "calculated": [
                    {
                        "name": "2-A1",
                        "label": "&lt;div style=\"display:flex; justify-content:center;\"&gt;&lt;img src='http://drive.google.com/uc?export=view&amp;id=1eSLGCfNTIjBvQi9U6SOhn_kGVuAuUfIt' width=\"500\"&gt;&lt;/div&gt;"
                    },
                    {
                        "name": "2-A2",
                        "label": "&lt;div style=\"display:flex; justify-content:center;\"&gt;&lt;img src='http://drive.google.com/uc?export=view&amp;id=1gIMdi8nI3yrRphWnxzTmBr6B9aP5qs32' width=\"500\"&gt;&lt;/div&gt;",
                        "incorrect": true
                    },
                    {
                        "name": "2-A3",
                        "label": "&lt;div style=\"display:flex; justify-content:center;\"&gt;&lt;img src='http://drive.google.com/uc?export=view&amp;id=1iM6H7tTLNmjGAAXlx2ExN7mUiIH_piaH' width=\"500\"&gt;&lt;/div&gt;",
                        "incorrect": true
                    }
                ]
            },
            "algorithm": {
                "name": "trueFalse",
                "template": "Multiple choice – standard"
            }
        },
        {
            "id": "step-4",
            "stimulus": "&lt;p&gt;Agora complete esses cálculos para deixar ambos os comprimentos em hectômetros.&lt;/p&gt;",
            "template": "&lt;p&gt;A primeira ponte:&lt;/p&gt;&lt;p&gt;{{T1}} m = {{T1}} : 100 = {{response}} hm&lt;/p&gt;&lt;p&gt;A segunda ponte:&lt;/p&gt;&lt;p&gt;{{T21}} km = {{T21}} × 10 = {{response}} hm&lt;/p&gt;&lt;p&gt;{{T22}} m = {{T22}} : 100 = {{response}} hm&lt;/p&gt;&lt;p&gt;{{T21}} km e {{T22}} m = {{response}} hm&lt;/p&gt;",
            "seed": {
                "calculated": [
                    {
                        "name": "T1",
                        "label": "{{function}}",
                        "function": "{{Q1}}*10",
                        "temp": "true"
                    },
                    {
                        "name": "T21",
                        "label": "{{function}}",
                        "function": "math.floor({{Q2}}/100)",
                        "temp": "true"
                    },
                    {
                        "name": "T22",
                        "label": "{{function}}",
                        "function": "{{Q2}}*10-math.floor({{Q2}}/100)*1000",
                        "temp": "true"
                    },
                    {
                        "name": "A5",
                        "function": "{{Q1}}/10"
                    },
                    {
                        "name": "A6",
                        "function": "math.floor({{Q2}}/100)*10"
                    },
                    {
                        "name": "A7",
                        "function": "({{Q2}}*10-math.floor({{Q2}}/100)*1000)/100"
                    },
                    {
                        "name": "A8",
                        "function": "{{Q2}}/10"
                    }
                ]
            },
            "algorithm": {
                "name": "calculateOperation",
                "params": {
                    "method": "equivLiteral"
                }
            }
        },
        {
            "id": "step-5",
            "stimulus": "&lt;p&gt;Portanto, qual é a maior ponte?&lt;/p&gt;",
            "seed": {
                "calculated": [
                    {
                        "name": "T3",
                        "function": "math.min({{Q1}}/10, {{Q2}}/10)",
                        "temp": true
                    },
                    {
                        "name": "T4",
                        "function": "math.max({{Q1}}/10, {{Q2}}/10)",
                        "temp": true
                    },
                    {
                        "name": "A1",
                        "label": "A ponte de {{T3}} hm.",
                        "incorrect": true
                    },
                    {
                        "name": "A2",
                        "label": "A ponte de {{T4}} hm."
                    }
                ]
            },
            "algorithm": {
                "name": "trueFalse",
                "template": "Multiple choice – standard"
            }
        }
    ]
}</v>
      </c>
      <c r="D349" s="139" t="n">
        <f aca="false">IF(B349=C349,0,1)</f>
        <v>1</v>
      </c>
    </row>
    <row r="350" customFormat="false" ht="15.75" hidden="false" customHeight="true" outlineLevel="0" collapsed="false">
      <c r="A350" s="139" t="str">
        <f aca="false">Seeds!AB356</f>
        <v>M5-MyM-2a-I-1</v>
      </c>
      <c r="B350" s="139" t="str">
        <f aca="false">Seeds!Z356</f>
        <v>{"id":"M5-MyM-2a-I-1-BR","stimulus":"&lt;p&gt;Escolha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C350" s="139" t="str">
        <f aca="false">Seeds!AA356</f>
        <v>{"id":"M5-MyM-2a-I-1","stimulus":"&lt;p&gt;Escolha a unidade mais apropriada para expressar o peso dos seguintes objetos.&lt;/p&gt;","template":"&lt;p&gt;{{Q1}}: {{response}}&lt;/p&gt;&lt;p&gt;{{Q2}}: {{response}}&lt;/p&gt;&lt;p&gt;{{Q3}}: {{response}}&lt;/p&gt;","hint":"&lt;p&gt;1 kg = 1 000 g y 1 g = 1 000 mg&lt;/p&gt;","feedback":"&lt;p&gt;1 kg equivale a 1 000 g e 1 g equivale a 1 000 mg.&lt;/p&gt;","seed":{"parameters":[{"name":"Q1","label":null,"list":["Guarda roupa","Mesa","Computador"]},{"name":"Q2","label":null,"list":["Livro","Barra de chocolate","Saco de caramelos"]},{"name":"Q3","label":null,"list":["Grão de arroz","Gota d'água","Folha de Árvore"]}],"calculated":[{"name":"A1","label":"kg","function":"","feedback":"&lt;p&gt;Para comparação, o peso de uma mesa de jantar geralmente é de cerca de 100 kg.&lt;/p&gt;"},{"name":"A2","label":"g","function":"","feedback":"&lt;p&gt;Para comparação, o peso de um livro é geralmente em torno de 500 g.&lt;/p&gt;"},{"name":"A3","label":"mg","function":"","feedback":"&lt;p&gt;Para comparação, o peso de um grão de arroz geralmente é de cerca de 1,5 mg.&lt;/p&gt;"}],"uniques":true},"algorithm":{"name":"calculateOperation","template":"Cloze with drag &amp; drop","params":{"keyboard":"INTERMEDIATE"}}}</v>
      </c>
      <c r="D350" s="139" t="n">
        <f aca="false">IF(B350=C350,0,1)</f>
        <v>1</v>
      </c>
    </row>
    <row r="351" customFormat="false" ht="15.75" hidden="false" customHeight="true" outlineLevel="0" collapsed="false">
      <c r="A351" s="139" t="str">
        <f aca="false">Seeds!AB357</f>
        <v>M5-MyM-2a-E-1</v>
      </c>
      <c r="B351" s="139" t="str">
        <f aca="false">Seeds!Z357</f>
        <v>{"id":"M5-MyM-2a-E-1-BR","stimulus":"&lt;p&gt;Escreva,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C351" s="139" t="str">
        <f aca="false">Seeds!AA357</f>
        <v>{"id":"M5-MyM-2a-E-1","stimulus":"&lt;p&gt;Escreva, em sua forma abreviada, em qual dessas unidades de peso (quilogramas, gramas e miligramas) dos seguintes animais é melhor expressa.&lt;/p&gt;","template":"&lt;p&gt;{{Q1}}: {{response}}&lt;/p&gt;&lt;p&gt;{{Q2}}: {{response}}&lt;/p&gt;&lt;p&gt;{{Q3}}: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aquário","Hamster","Periquito"]}],"calculated":[{"name":"A1","label":"mg","function":"","feedback":"&lt;p&gt;O peso de borboletas, abelhas e formigas está entre 2 mg e 8 mg.&lt;/p&gt;"},{"name":"A2","label":"kg","function":"","feedback":"&lt;p&gt;O peso de cavalos, rinocerontes e elefantes está entre 300 kg e 6000 kg.&lt;/p&gt;"},{"name":"A3","label":"g","function":"","feedback":"&lt;p&gt;O peso de peixes de aquário, hamsters e periquitos é entre 10 g e 150 g.&lt;/p&gt;"}],"uniques":true},"algorithm":{"name":"calculateOperation","template":"Cloze with text"}}</v>
      </c>
      <c r="D351" s="139" t="n">
        <f aca="false">IF(B351=C351,0,1)</f>
        <v>1</v>
      </c>
    </row>
    <row r="352" customFormat="false" ht="15.75" hidden="false" customHeight="true" outlineLevel="0" collapsed="false">
      <c r="A352" s="139" t="str">
        <f aca="false">Seeds!AB358</f>
        <v>M5-MyM-2a-E-2</v>
      </c>
      <c r="B352" s="139" t="str">
        <f aca="false">Seeds!Z358</f>
        <v>{"id":"M5-MyM-2a-E-2-BR","stimulus":"&lt;p&gt;Escreva,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C352" s="139" t="str">
        <f aca="false">Seeds!AA358</f>
        <v>{"id":"M5-MyM-2a-E-2","stimulus":"&lt;p&gt;Escreva, em sua forma abreviada, em qual dessas unidades de peso (quilogramas, gramas e miligramas) dos seguintes animais é melhor expressa.&lt;/p&gt;","template":"&lt;p&gt;{{Q3}}: {{response}}&lt;/p&gt;&lt;p&gt;{{Q2}}: {{response}}&lt;/p&gt;&lt;p&gt;{{Q1}}: {{response}}&lt;/p&gt;","hint":"&lt;p&gt;1 kg = 1 000 g e 1 g = 1 000 mg&lt;/p&gt;","feedback":"&lt;p&gt;1 kg equivale a 1 000 g e 1 g equivale a 1 000 mg.&lt;/p&gt;","seed":{"parameters":[{"name":"Q1","label":null,"list":["Formiga","Abelha","Borboleta"]},{"name":"Q2","label":null,"list":["Elefante","Rinoceronte","Cavalo"]},{"name":"Q3","label":null,"list":["Peixe de aquário","Hamster","Periquito"]}],"calculated":[{"name":"A1","label":"g","function":"","feedback":"&lt;p&gt;O peso de peixes de aquário, hamsters e periquitos é entre 10 g e 150 g.&lt;/p&gt;"},{"name":"A2","label":"kg","function":"","feedback":"&lt;p&gt;O peso de cavalos, rinocerontes e elefantes está entre 300 kg e 6000 kg.&lt;/p&gt;"},{"name":"A3","label":"mg","function":"","feedback":"&lt;p&gt;O peso de borboletas, abelhas e formigas está entre 2 mg e 8 mg.&lt;/p&gt;"}],"uniques":true},"algorithm":{"name":"calculateOperation","template":"Cloze with text"}}</v>
      </c>
      <c r="D352" s="139" t="n">
        <f aca="false">IF(B352=C352,0,1)</f>
        <v>1</v>
      </c>
    </row>
    <row r="353" customFormat="false" ht="15.75" hidden="false" customHeight="true" outlineLevel="0" collapsed="false">
      <c r="A353" s="139" t="str">
        <f aca="false">Seeds!AB359</f>
        <v>M5-MyM-27a-I-1</v>
      </c>
      <c r="B353" s="139" t="str">
        <f aca="false">Seeds!Z359</f>
        <v>{"id":"M5-MyM-27a-I-1-BR","stimulus":"&lt;p&gt;Selecione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C353" s="139" t="str">
        <f aca="false">Seeds!AA359</f>
        <v>{"id":"M5-MyM-27a-I-1","stimulus":"&lt;p&gt;Selecione a conversão de unidade correta.&lt;/p&gt;","template":"&lt;p&gt;{{Q1}} kg = {{response}} dg&lt;/p&gt;&lt;p&gt;{{Q2}} g = {{response}} cg&lt;/p&gt;&lt;p&gt;{{Q3}} mg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step":0.1},{"name":"Q2","label":null,"min":100,"max":999,"step":1},{"name":"Q3","label":null,"min":100,"max":900,"step":10}],"calculated":[{"name":"T1","function":"math.round({{Q1}}*10000)","temp":true},{"name":"T2","function":"math.round({{Q2}}*100)","temp":true},{"name":"T3","function":"Lemonlib.round({{Q3}}/100, 1)","temp":true},{"name":"A1","label":"{{function}}","function":"math.round({{Q1}}*10000)","group":1},{"name":"A2","label":"{{function}}","function":"math.round({{Q1}}*1000)","group":1,"incorrect":true,"feedback":"&lt;p&gt;{{Q1}} kg = {{Q1}} × 10 000 = {{T1}} dg&lt;/p&gt;"},{"name":"A3","label":"{{function}}","function":"math.round({{Q1}}*100)","group":1,"incorrect":true,"feedback":"&lt;p&gt;{{Q1}} kg = {{Q1}} × 10 000 = {{T1}} dg&lt;/p&gt;"},{"name":"A4","label":"{{function}}","function":"math.round({{Q2}}*100)","group":2},{"name":"A5","label":"{{function}}","function":"math.round({{Q2}}*10)","group":2,"incorrect":true,"feedback":"&lt;p&gt;{{Q2}} g = {{Q2}} × 100 = {{T2}} cg&lt;/p&gt;"},{"name":"A6","label":"{{function}}","function":"math.round({{Q2}}*1000)","group":2,"incorrect":true,"feedback":"&lt;p&gt;{{Q2}} g = {{Q2}} × 100 = {{T2}} cg&lt;/p&gt;"},{"name":"A7","label":"{{function}}","function":"Lemonlib.round({{Q3}}/100, 1)","group":3},{"name":"A8","label":"{{function}}","function":"math.round({{Q3}}/10)","group":3,"incorrect":true,"feedback":"&lt;p&gt;{{Q3}} mg = {{Q3}} : 100 = {{T3}} dg&lt;/p&gt;"},{"name":"A9","label":"{{function}}","function":"math.round({{Q3}}*100)","group":3,"incorrect":true,"feedback":"&lt;p&gt;{{Q3}} mg = {{Q3}} : 100 = {{T3}} dg&lt;/p&gt;"}],"uniques":true},"algorithm":{"name":"groupResponses","template":"Cloze with drop down"}}</v>
      </c>
      <c r="D353" s="139" t="n">
        <f aca="false">IF(B353=C353,0,1)</f>
        <v>1</v>
      </c>
    </row>
    <row r="354" customFormat="false" ht="15.75" hidden="false" customHeight="true" outlineLevel="0" collapsed="false">
      <c r="A354" s="139" t="str">
        <f aca="false">Seeds!AB360</f>
        <v>M5-MyM-27a-I-2</v>
      </c>
      <c r="B354" s="139" t="str">
        <f aca="false">Seeds!Z360</f>
        <v>{"id":"M5-MyM-27a-I-2-BR","stimulus":"&lt;p&gt;Selecione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C354" s="139" t="str">
        <f aca="false">Seeds!AA360</f>
        <v>{"id":"M5-MyM-27a-I-2","stimulus":"&lt;p&gt;Selecione a conversão de unidade correta.&lt;/p&gt;","template":"&lt;p&gt;{{Q1}} dg = {{response}} hg&lt;/p&gt;&lt;p&gt;{{Q2}} g = {{response}} dag&lt;/p&gt;&lt;p&gt;{{Q3}} dag = {{response}} dg&lt;/p&gt;","hint":"&lt;div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1000,"max":9900,"step":10},{"name":"Q2","label":null,"min":10,"max":99,"step":0.1},{"name":"Q3","label":null,"min":10,"max":90,"step":0.1}],"calculated":[{"name":"T1","function":"math.round({{Q1}}/1000, 2)","temp":true},{"name":"T2","function":"math.round({{Q2}}/10, 2)","temp":true},{"name":"T3","function":"Lemonlib.round({{Q3}}*100, 2)","temp":true},{"name":"A1","label":"{{function}}","function":"Lemonlib.round({{Q1}}/1000, 3)","group":1},{"name":"A2","label":"{{function}}","function":"Lemonlib.round({{Q1}}/100, 2)","group":1,"incorrect":true,"feedback":"&lt;p&gt;{{Q1}} dg = {{Q1}} : 1 000 = {{T1}} hg&lt;/p&gt;"},{"name":"A3","label":"{{function}}","function":"math.round({{Q1}}*10)","group":1,"incorrect":true,"feedback":"&lt;p&gt;{{Q1}} dg = {{Q1}} : 1 000 = {{T1}} hg&lt;/p&gt;"},{"name":"A4","label":"{{function}}","function":"Lemonlib.round({{Q2}}/10, 2)","group":2},{"name":"A5","label":"{{function}}","function":"math.round({{Q2}}*10)","group":2,"incorrect":true,"feedback":"&lt;p&gt;{{Q2}} g = {{Q2}} : 10 = {{T2}} dag&lt;/p&gt;"},{"name":"A6","label":"{{function}}","function":"Lemonlib.round({{Q2}}/100, 3)","group":2,"incorrect":true,"feedback":"&lt;p&gt;{{Q2}} g = {{Q2}} : 10 = {{T2}} dag&lt;/p&gt;"},{"name":"A7","label":"{{function}}","function":"math.round({{Q3}}*100)","group":3},{"name":"A8","label":"{{function}}","function":"math.round({{Q3}}*10)","group":3,"incorrect":true,"feedback":"&lt;p&gt;{{Q3}} dag = {{Q3}} × 100 = {{T3}} dg&lt;/p&gt;"},{"name":"A9","label":"{{function}}","function":"Lemonlib.round({{Q3}}/100, 3)","group":3,"incorrect":true,"feedback":"&lt;p&gt;{{Q3}} dag = {{Q3}} × 100 = {{T3}} dg&lt;/p&gt;"}],"uniques":true},"algorithm":{"name":"groupResponses","template":"Cloze with drop down"}}</v>
      </c>
      <c r="D354" s="139" t="n">
        <f aca="false">IF(B354=C354,0,1)</f>
        <v>1</v>
      </c>
    </row>
    <row r="355" customFormat="false" ht="15.75" hidden="false" customHeight="true" outlineLevel="0" collapsed="false">
      <c r="A355" s="139" t="str">
        <f aca="false">Seeds!AB361</f>
        <v>M5-MyM-27a-E-1</v>
      </c>
      <c r="B355" s="139" t="str">
        <f aca="false">Seeds!Z361</f>
        <v>{"id":"M5-MyM-27a-E-1-BR","stimulus":"&lt;p&gt;Expresse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C355" s="139" t="str">
        <f aca="false">Seeds!AA361</f>
        <v>{"id":"M5-MyM-27a-E-1","stimulus":"&lt;p&gt;Expresse as seguintes quantidades na unidade de peso indicado.&lt;/p&gt;","template":"&lt;p&gt;{{T1}} g = {{response}} mg&lt;/p&gt;&lt;p&gt;{{Q2}} dg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width=\"450\"&gt;&lt;/div&gt;","seed":{"parameters":[{"name":"Q1","label":null,"min":0.01,"max":9.99,"step":0.01},{"name":"Q2","label":null,"min":100,"max":9900,"step":100}],"calculated":[{"name":"A1","label":"{{function}})","function":"{{T1}}*1000","feedback":"&lt;p&gt;{{Q1}} g = {{Q1}} × 1 000 = {{function}} mg&lt;/p&gt;"},{"name":"A2","label":"{{function}})","function":"{{Q2}}/10000","feedback":"&lt;p&gt;{{Q2}} dg = {{Q2}} : 10 000 = {{function}} kg"},{"name":"T1","function":"Lemonlib.round({{Q1}}, 2)","temp":true}],"uniques":true},"algorithm":{"name":"calculateOperation","params":{"method":"equivLiteral","keyboard":"INTERMEDIATE"}}}</v>
      </c>
      <c r="D355" s="139" t="n">
        <f aca="false">IF(B355=C355,0,1)</f>
        <v>1</v>
      </c>
    </row>
    <row r="356" customFormat="false" ht="15.75" hidden="false" customHeight="true" outlineLevel="0" collapsed="false">
      <c r="A356" s="139" t="str">
        <f aca="false">Seeds!AB362</f>
        <v>M5-MyM-27a-E-2</v>
      </c>
      <c r="B356" s="139" t="str">
        <f aca="false">Seeds!Z362</f>
        <v>{"id":"M5-MyM-27a-E-2-BR","stimulus":"&lt;p&gt;Expresse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C356" s="139" t="str">
        <f aca="false">Seeds!AA362</f>
        <v>{"id":"M5-MyM-27a-E-2","stimulus":"&lt;p&gt;Expresse as seguintes quantidades na unidade de peso indicado.&lt;/p&gt;","template":"&lt;p&gt;{{T1}} hg = {{response}} g&lt;/p&gt;&lt;p&gt;{{T2}} dag = {{response}} cg&lt;/p&gt;","hint":"&lt;div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width=\"450\"&gt;&lt;/div&gt;","seed":{"parameters":[{"name":"Q1","label":null,"min":10,"max":99.9,"step":0.1},{"name":"Q2","label":null,"min":0.01,"max":9.99,"step":0.01}],"calculated":[{"name":"A1","label":"{{function}})","function":"{{T1}}*100","feedback":"&lt;p&gt;{{Q1}} hg = {{Q1}} × 100 = {{function}} g&lt;/p&gt;"},{"name":"A2","label":"{{function}})","function":"{{T2}}*1000","feedback":"&lt;p&gt;{{Q2}} dag = {{Q2}} × 1 000 = {{function}} cg&lt;/p&gt;"},{"name":"T1","label":"{{function}})","function":"Lemonlib.round({{Q1}}, 1)","temp":true},{"name":"T2","label":"{{function}})","function":"Lemonlib.round({{Q2}}, 2)","temp":true}],"uniques":true},"algorithm":{"name":"calculateOperation","params":{"method":"equivLiteral","keyboard":"INTERMEDIATE"}}}</v>
      </c>
      <c r="D356" s="139" t="n">
        <f aca="false">IF(B356=C356,0,1)</f>
        <v>1</v>
      </c>
    </row>
    <row r="357" customFormat="false" ht="15.75" hidden="false" customHeight="true" outlineLevel="0" collapsed="false">
      <c r="A357" s="139" t="str">
        <f aca="false">Seeds!AB363</f>
        <v>M5-MyM-27a-E-3</v>
      </c>
      <c r="B357" s="139" t="str">
        <f aca="false">Seeds!Z363</f>
        <v>{"id":"M5-MyM-27a-E-3-BR","stimulus":"&lt;p&gt;Expresse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C357" s="139" t="str">
        <f aca="false">Seeds!AA363</f>
        <v>{"id":"M5-MyM-27a-E-3","stimulus":"&lt;p&gt;Expresse as seguintes quantidades na unidade de peso indicado.&lt;/p&gt;","template":"&lt;p&gt;{{T1}} g = {{response}} cg&lt;/p&gt;&lt;p&gt;{{Q2}} g = {{response}} kg&lt;/p&gt;","hint":"&lt;div style=\"display:flex; justify-content:center;\"&gt;&lt;img src='https://blueberry-assets.oneclick.es/M5_MyM_2b_1.svg' width=\"450\"&gt;&lt;/div&gt;","feedback":"&lt;div style=\"display:flex; justify-content:center;\"&gt;&lt;img src='https://blueberry-assets.oneclick.es/M5_MyM_2b_1.svg' width=\"450\"&gt;&lt;/div&gt;","seed":{"parameters":[{"name":"Q1","label":null,"min":0.0001,"max":0.999,"step":0.001},{"name":"Q2","label":null,"min":100,"max":9900,"step":100}],"calculated":[{"name":"A1","label":"{{function}})","function":"Lemonlib.round({{T1}}*100, 1)","feedback":"&lt;p&gt;{{Q1}} g = {{Q1}} × 100 = {{function}} cg&lt;/p&gt;"},{"name":"A2","label":"{{function}})","function":"{{Q2}}/10000","feedback":"&lt;p&gt;{{Q2}} g = {{Q2}} : 1 000 = {{function}} kg&lt;/p&gt;"},{"name":"T1","function":"Lemonlib.round({{Q1}}, 3)","temp":true}],"uniques":true},"algorithm":{"name":"calculateOperation","params":{"method":"equivLiteral","keyboard":"INTERMEDIATE"}}}</v>
      </c>
      <c r="D357" s="139" t="n">
        <f aca="false">IF(B357=C357,0,1)</f>
        <v>1</v>
      </c>
    </row>
    <row r="358" customFormat="false" ht="15.75" hidden="false" customHeight="true" outlineLevel="0" collapsed="false">
      <c r="A358" s="139" t="str">
        <f aca="false">Seeds!AB364</f>
        <v>M5-MyM-27a-A-1</v>
      </c>
      <c r="B358" s="139" t="str">
        <f aca="false">Seeds!Z364</f>
        <v>{"id":"M5-MyM-27a-A-1-BR","seed":{"parameters":[{"name":"Q1","label":null,"min":1.01,"max":9.99,"step":0.01}],"uniques":true},"scaffolding":[{"id":"step-0","stimulus":"&lt;p&gt;Nicolás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C358" s="139" t="str">
        <f aca="false">Seeds!AA364</f>
        <v>{"id":"M5-MyM-27a-A-1","seed":{"parameters":[{"name":"Q1","label":null,"min":1.01,"max":9.99,"step":0.01}],"uniques":true},"scaffolding":[{"id":"step-0","stimulus":"&lt;p&gt;Nicolás comprou &lt;span class=\"no-break\"&gt;{{Q1}} kg&lt;/span&gt; de damascos para fazer geleia. Como essa quantidade seria expressa em gramas?&lt;/p&gt;","template":"&lt;p&gt;Nicolás comprou &lt;span class=\"no-break\"&gt;{{response}} g&lt;/span&gt; de damasco.&lt;/p&gt;","seed":{"parameters":[],"calculated":[{"name":"A1","label":"{{function}}","function":"{{Q1}}*1000"}]},"algorithm":{"name":"calculateOperation","params":{"method":"equivLiteral","keyboard":"INTERMEDIATE"}}},{"id":"step-1","stimulus":"&lt;p&gt;Quantos quilogramas de damascos Nicolás comprou?&lt;/p&gt;","template":"&lt;p&gt;Nicolás comprou &lt;span class=\"no-break\"&gt;{{response}} kg&lt;/span&gt; de damascos.&lt;/p&gt;","seed":{"calculated":[{"name":"A2","label":"{{Q1}}","function":"{{Q1}}"}]},"algorithm":{"name":"calculateOperation","params":{"method":"equivLiteral","keyboard":"INTERMEDIATE"}}},{"id":"step-2","stimulus":"&lt;p&gt;O que o enunciado pede?&lt;/p&gt;","seed":{"calculated":[{"name":"2-A1","label":"&lt;p&gt;Converter quilogramas em gramas.&lt;/p&gt;"},{"name":"2-A2","label":"&lt;p&gt;Converter gramas para quilogramas.&lt;/p&gt;","incorrect":true},{"name":"2-A3","label":"&lt;p&gt;Converter quilogramas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as gramas de damascos.&lt;/p&gt;","template":"&lt;p&gt;{{Q1}} kg = {{Q1}} × 1 000 = {{response}} g&lt;/p&gt;","seed":{"calculated":[{"name":"A5","function":"{{Q1}}*1000"}]},"algorithm":{"name":"calculateOperation","params":{"method":"equivLiteral","keyboard":"INTERMEDIATE"}}}]}</v>
      </c>
      <c r="D358" s="139" t="n">
        <f aca="false">IF(B358=C358,0,1)</f>
        <v>1</v>
      </c>
    </row>
    <row r="359" customFormat="false" ht="15.75" hidden="false" customHeight="true" outlineLevel="0" collapsed="false">
      <c r="A359" s="139" t="str">
        <f aca="false">Seeds!AB365</f>
        <v>M5-MyM-27a-A-2</v>
      </c>
      <c r="B359" s="139" t="str">
        <f aca="false">Seeds!Z365</f>
        <v>{"id":"M5-MyM-27a-A-2-BR","seed":{"parameters":[{"name":"Q1","label":null,"min":3,"max":6,"step":0.1}],"uniques":true},"scaffolding":[{"id":"step-0","stimulus":"&lt;p&gt;Um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C359" s="139" t="str">
        <f aca="false">Seeds!AA365</f>
        <v>{"id":"M5-MyM-27a-A-2","seed":{"parameters":[{"name":"Q1","label":null,"min":3,"max":6,"step":0.1}],"uniques":true},"scaffolding":[{"id":"step-0","stimulus":"&lt;p&gt;Um elefante pesa {{Q1}} toneladas. Isso equivale a quantos hectogramas?&lt;/p&gt;","template":"&lt;p&gt;Equivale a &lt;span class=\"no-break\"&gt;{{response}} hg.&lt;/span&gt;&lt;/p&gt;","seed":{"parameters":[],"calculated":[{"name":"A1","label":"{{function}}","function":"{{Q1}}*10000"}]},"algorithm":{"name":"calculateOperation","params":{"method":"equivLiteral","keyboard":"INTERMEDIATE"}}},{"id":"step-1","stimulus":"&lt;p&gt;Quantas toneladas pesa o elefante?&lt;/p&gt;","template":"&lt;p&gt;El elefante pesa &lt;span class=\"no-break\"&gt;{{response}} toneladas.&lt;/span&gt;&lt;/p&gt;","seed":{"calculated":[{"name":"A2","label":"{{Q1}}","function":"{{Q1}}"}]},"algorithm":{"name":"calculateOperation","params":{"method":"equivLiteral","keyboard":"INTERMEDIATE"}}},{"id":"step-2","stimulus":"&lt;p&gt;O que o enunciado pede?&lt;/p&gt;","seed":{"calculated":[{"name":"2-A1","label":"&lt;p&gt;Converter toneladas em hectogramas.&lt;/p&gt;"},{"name":"2-A2","label":"&lt;p&gt;Converter hectogramas para toneladas.&lt;/p&gt;","incorrect":true},{"name":"2-A3","label":"&lt;p&gt;Converter toneladas para quilogramas.&lt;/p&gt;","incorrect":true}]},"algorithm":{"name":"trueFalse","template":"Multiple choice – standard"}},{"id":"step-3","stimulus":"&lt;p&gt;Qual destes equivalentes de toneladas e quilogramas está correto?&lt;/p&gt;","seed":{"calculated":[{"name":"3-A1","label":"&lt;p&gt;1 t = 1 000 kg&lt;/p&gt;"},{"name":"3-A2","label":"&lt;p&gt;1 t = 10 kg&lt;/p&gt;","incorrect":true},{"name":"3-A3","label":"&lt;p&gt;1 t = 100 kg&lt;/p&gt;","incorrect":true}]},"algorithm":{"name":"trueFalse","template":"Multiple choice – standard",
                "params": {"showCheckIcon": false}}},{"id":"step-4","stimulus":"&lt;p&gt;Execute a seguinte operação para obter os hectogramas do elefante.&lt;/p&gt;","template":"&lt;p&gt;{{Q1}} t = {{Q1}} × 10 000 = {{response}} hg&lt;/p&gt;","seed":{"calculated":[{"name":"A5","function":"{{Q1}}*10000"}]},"algorithm":{"name":"calculateOperation","params":{"method":"equivLiteral","keyboard":"INTERMEDIATE"}}}]}</v>
      </c>
      <c r="D359" s="139" t="n">
        <f aca="false">IF(B359=C359,0,1)</f>
        <v>1</v>
      </c>
    </row>
    <row r="360" customFormat="false" ht="15.75" hidden="false" customHeight="true" outlineLevel="0" collapsed="false">
      <c r="A360" s="139" t="str">
        <f aca="false">Seeds!AB366</f>
        <v>M5-MyM-27a-A-3</v>
      </c>
      <c r="B360" s="139" t="str">
        <f aca="false">Seeds!Z366</f>
        <v>{"id":"M5-MyM-27a-A-3-BR","seed":{"parameters":[{"name":"Q1","label":null,"min":1000,"max":9999,"step":1}],"uniques":true},"scaffolding":[{"id":"step-0","stimulus":"&lt;p&gt;Uma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C360" s="139" t="str">
        <f aca="false">Seeds!AA366</f>
        <v>{"id":"M5-MyM-27a-A-3","seed":{"parameters":[{"name":"Q1","label":null,"min":1000,"max":9999,"step":1}],"uniques":true},"scaffolding":[{"id":"step-0","stimulus":"&lt;p&gt;Uma padaria pediu &lt;span class=\"no-break\"&gt;{{Q1}} dag&lt;/span&gt; de farinha. Quantos quilogramas são?&lt;/p&gt;","template":"&lt;p&gt;Solicitou &lt;span class=\"no-break\"&gt;{{response}} kg&lt;/span&gt; de farinha.&lt;/p&gt;","seed":{"parameters":[],"calculated":[{"name":"A1","label":"{{function}}","function":"{{Q1}}/100"}]},"algorithm":{"name":"calculateOperation","params":{"method":"equivLiteral","keyboard":"INTERMEDIATE"}}},{"id":"step-1","stimulus":"&lt;p&gt;Quantos decagramas de farinha a padaria encomendou?&lt;/p&gt;","template":"&lt;p&gt;Encomendou &lt;span class=\"no-break\"&gt;{{response}} dag.&lt;/span&gt;&lt;/p&gt;","seed":{"calculated":[{"name":"A2","label":"{{Q1}}","function":"{{Q1}}"}]},"algorithm":{"name":"calculateOperation","params":{"method":"equivLiteral","keyboard":"INTERMEDIATE"}}},{"id":"step-2","stimulus":"&lt;p&gt;O que o enunciado pede?&lt;/p&gt;","seed":{"calculated":[{"name":"2-A1","label":"&lt;p&gt;Converter decagramas para quilogramas.&lt;/p&gt;"},{"name":"2-A2","label":"&lt;p&gt;Converter quilogramas em decagramas.&lt;/p&gt;","incorrect":true},{"name":"2-A3","label":"&lt;p&gt;Converter gramas para quilogramas.&lt;/p&gt;","incorrect":true}]},"algorithm":{"name":"trueFalse","template":"Multiple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quilogramas de farinha.&lt;/p&gt;","template":"&lt;p&gt;{{Q1}} dag = {{Q1}} : 100 = {{response}} kg&lt;/p&gt;","seed":{"calculated":[{"name":"A5","function":"{{Q1}}/100"}]},"algorithm":{"name":"calculateOperation","params":{"method":"equivLiteral","keyboard":"INTERMEDIATE"}}}]}</v>
      </c>
      <c r="D360" s="139" t="n">
        <f aca="false">IF(B360=C360,0,1)</f>
        <v>1</v>
      </c>
    </row>
    <row r="361" customFormat="false" ht="15.75" hidden="false" customHeight="true" outlineLevel="0" collapsed="false">
      <c r="A361" s="139" t="str">
        <f aca="false">Seeds!AB367</f>
        <v>M5-MyM-27a-A-4</v>
      </c>
      <c r="B361" s="139" t="str">
        <f aca="false">Seeds!Z367</f>
        <v>{"id":"M5-MyM-27a-A-4-BR","seed":{"parameters":[{"name":"Q1","label":null,"min":100,"max":999,"step":1}],"uniques":true},"scaffolding":[{"id":"step-0","stimulus":"&lt;p&gt;Raquel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C361" s="139" t="str">
        <f aca="false">Seeds!AA367</f>
        <v>{"id":"M5-MyM-27a-A-4","seed":{"parameters":[{"name":"Q1","label":null,"min":100,"max":999,"step":1}],"uniques":true},"scaffolding":[{"id":"step-0","stimulus":"&lt;p&gt;Raquel comprou &lt;span class=\"no-break\"&gt;{{Q1}} cg&lt;/span&gt; de canela. Quantos decagramas são equivalentes?&lt;/p&gt;","template":"&lt;p&gt;Rachel comprou &lt;span class=\"no-break\"&gt;{{response}} dag.&lt;/span&gt;&lt;/p&gt;","seed":{"parameters":[],"calculated":[{"name":"A1","label":"{{function}}","function":"{{Q1}}/1000"}]},"algorithm":{"name":"calculateOperation","params":{"method":"equivLiteral","keyboard":"INTERMEDIATE"}}},{"id":"step-1","stimulus":"&lt;p&gt;Quantas centigramas de canela a Raquel comprou?&lt;/p&gt;","template":"&lt;p&gt;Tem comprado &lt;span class=\"no-break\"&gt;{{response}} cg.&lt;/span&gt;&lt;/p&gt;","seed":{"calculated":[{"name":"A2","label":"{{Q1}}","function":"{{Q1}}"}]},"algorithm":{"name":"calculateOperation","params":{"method":"equivLiteral","keyboard":"INTERMEDIATE"}}},{"id":"step-2","stimulus":"&lt;p&gt;O que o enunciado pede?&lt;/p&gt;","seed":{"calculated":[{"name":"2-A1","label":"&lt;p&gt;Converter centigramas em decagramas.&lt;/p&gt;"},{"name":"2-A2","label":"&lt;p&gt;Converter decagramas para centigramas.&lt;/p&gt;","incorrect":true},{"name":"2-A3","label":"&lt;p&gt;Converter centigramas para miligramas.&lt;/p&gt;","incorrect":true}]},"algorithm":{"name":"trueFalse","template":"Multiple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decagramas de canela.&lt;/p&gt;","template":"&lt;p&gt;{{Q1}} cg = {{Q1}} : 1 000 = {{response}} dag&lt;/p&gt;","seed":{"calculated":[{"name":"A5","function":"{{Q1}}/1000"}]},"algorithm":{"name":"calculateOperation","params":{"method":"equivLiteral","keyboard":"INTERMEDIATE"}}}]}</v>
      </c>
      <c r="D361" s="139" t="n">
        <f aca="false">IF(B361=C361,0,1)</f>
        <v>1</v>
      </c>
    </row>
    <row r="362" customFormat="false" ht="15.75" hidden="false" customHeight="true" outlineLevel="0" collapsed="false">
      <c r="A362" s="139" t="str">
        <f aca="false">Seeds!AB368</f>
        <v>M5-MyM-27a-A-5</v>
      </c>
      <c r="B362" s="139" t="str">
        <f aca="false">Seeds!Z368</f>
        <v>{"id":"M5-MyM-27a-A-5-BR","seed":{"parameters":[{"name":"Q1","label":null,"min":500,"max":5500,"step":1}],"uniques":true},"scaffolding":[{"id":"step-0","stimulus":"&lt;p&gt;Sonia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C362" s="139" t="str">
        <f aca="false">Seeds!AA368</f>
        <v>{"id":"M5-MyM-27a-A-5","seed":{"parameters":[{"name":"Q1","label":null,"min":500,"max":5500,"step":1}],"uniques":true},"scaffolding":[{"id":"step-0","stimulus":"&lt;p&gt;Sonia comprou &lt;span class=\"no-break\"&gt;{{Q1}} dag&lt;/span&gt; de fertilizante para suas plantas. Quantos hectogramas é isso?&lt;/p&gt;","template":"&lt;p&gt;Tem comprado&lt;span class=\"no-break\"&gt;{{response}} hg&lt;/span&gt; de fertilizante.&lt;/p&gt;","seed":{"parameters":[],"calculated":[{"name":"A1","label":"{{function}}","function":"{{Q1}}/10"}]},"algorithm":{"name":"calculateOperation","params":{"method":"equivLiteral","keyboard":"INTERMEDIATE"}}},{"id":"step-1","stimulus":"&lt;p&gt;Quantos decagramas de fertilizante a Sonia comprou?&lt;/p&gt;","template":"&lt;p&gt;Tem comprado &lt;span class=\"no-break\"&gt;{{response}} dag.&lt;/span&gt;&lt;/p&gt;","seed":{"calculated":[{"name":"A2","label":"{{Q1}}","function":"{{Q1}}"}]},"algorithm":{"name":"calculateOperation","params":{"method":"equivLiteral","keyboard":"INTERMEDIATE"}}},{"id":"step-2","stimulus":"&lt;p&gt;O que o enunciado pede?&lt;/p&gt;","seed":{"calculated":[{"name":"2-A1","label":"&lt;p&gt;Converter decagramas em hectogramas.&lt;/p&gt;"},{"name":"2-A2","label":"&lt;p&gt;Converter hectogramas em decagramas.&lt;/p&gt;","incorrect":true},{"name":"2-A3","label":"&lt;p&gt;Converter gramas em hectogramas.&lt;/p&gt;","incorrect":true}]},"algorithm":{"name":"trueFalse","template":"Multiple choice – standard"}},{"id":"step-3","stimulus":"&lt;p&gt;Em qual tabela estão as conversões de unidade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false}}},{"id":"step-4","stimulus":"&lt;p&gt;Execute a seguinte operação para obter os hectogramas de fertilizante.&lt;/p&gt;","template":"&lt;p&gt;{{Q1}} dag = {{Q1}} : 10 = {{response}} hg&lt;/p&gt;","seed":{"calculated":[{"name":"A5","function":"{{Q1}}/10"}]},"algorithm":{"name":"calculateOperation","params":{"method":"equivLiteral","keyboard":"INTERMEDIATE"}}}]}</v>
      </c>
      <c r="D362" s="139" t="n">
        <f aca="false">IF(B362=C362,0,1)</f>
        <v>1</v>
      </c>
    </row>
    <row r="363" customFormat="false" ht="15.75" hidden="false" customHeight="true" outlineLevel="0" collapsed="false">
      <c r="A363" s="139" t="str">
        <f aca="false">Seeds!AB369</f>
        <v>M5-MyM-28a-I-1</v>
      </c>
      <c r="B363" s="139" t="str">
        <f aca="false">Seeds!Z369</f>
        <v>{"id":"M5-MyM-28a-I-1-BR","stimulus":"&lt;p&gt;Arraste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C363" s="139" t="str">
        <f aca="false">Seeds!AA369</f>
        <v>{"id":"M5-MyM-28a-I-1","stimulus":"&lt;p&gt;Arraste e ordene da maior para a menor as seguintes medidas de massa.&lt;/p&gt;","template":"&lt;p style=\"text-align:center;\"&gt;{{response}} &gt; {{response}} &gt; {{response}}&lt;/p&gt;","hint":"&lt;p&gt;Como estão expressos na mesma unidade, é necessário apenas comparar seus números a partir da esquerda.&lt;/p&gt;","feedback":"&lt;p&gt;Para comparar as medidas de massa, elas têm que ser expressas na mesma unidade. Portanto, seus números são comparados a partir da esquerda. Por exemplo, 50 {{Q9}} é superior a 40 {{Q9}}.&lt;/p&gt;","seed":{"parameters":[{"name":"Q1","label":null,"min":1,"max":100,"step":1},{"name":"Q2","label":null,"min":1,"max":100,"step":1},{"name":"Q3","label":null,"min":1,"max":100,"step":1},{"name":"Q9","list":["dg","cg","g","dag","hg","kg"]}],"calculated":[{"name":"A1","label":"{{function}} {{Q9}}","function":"math.max({{Q1}}, {{Q2}}, {{Q3}})"},{"name":"A2","label":"{{function}} {{Q9}}","function":"{{Q1}}+{{Q2}}+{{Q3}}-math.min({{Q1}}, {{Q2}}, {{Q3}})-math.max({{Q1}}, {{Q2}}, {{Q3}})"},{"name":"A3","label":"{{function}} {{Q9}}","function":"math.min({{Q1}}, {{Q2}}, {{Q3}})"}],"uniques":true},"algorithm":{"name":"calculateOperation","template":"Cloze with drag &amp; drop","params":{"keyboard":"INTERMEDIATE"}}}</v>
      </c>
      <c r="D363" s="139" t="n">
        <f aca="false">IF(B363=C363,0,1)</f>
        <v>1</v>
      </c>
    </row>
    <row r="364" customFormat="false" ht="15.75" hidden="false" customHeight="true" outlineLevel="0" collapsed="false">
      <c r="A364" s="139" t="str">
        <f aca="false">Seeds!AB370</f>
        <v>M5-MyM-28a-E-1</v>
      </c>
      <c r="B364" s="139" t="str">
        <f aca="false">Seeds!Z370</f>
        <v>{"id":"M5-MyM-28a-E-1-BR","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C364" s="139" t="str">
        <f aca="false">Seeds!AA370</f>
        <v>{"id":"M5-MyM-28a-E-1","seed":{"parameters":[{"name":"Q1","label":null,"min":1,"max":100,"step":0.1},{"name":"Q2","label":null,"min":1,"max":100,"step":0.1},{"name":"Q3","label":null,"min":1,"max":100,"step":0.1},{"name":"Q4","label":null,"min":1,"max":100,"step":0.1}],"uniques":true},"scaffolding":[{"id":"step-0","stimulus":"&lt;p&gt;Arraste e ordene as seguintes medidas de massa da maior para a menor. Coloque-as de cima para baixo.&lt;/p&gt;","seed":{"parameters":[],"calculated":[{"name":"T1","function":"Lemonlib.round({{Q1}}*100, 3)","temp":true},{"name":"T2","function":"Lemonlib.round({{Q2}}*10, 3)","temp":true},{"name":"T3","function":"{{Q3}}","temp":true},{"name":"T4","function":"Lemonlib.round({{Q4}}/10, 2)","temp":true},{"name":"A1","label":"{{T1}} cg","function":"{{Q1}}"},{"name":"A2","label":"{{T2}} dg","function":"{{Q2}}"},{"name":"A3","label":"{{T3}} g","function":"{{Q3}}"},{"name":"A4","label":"{{T4}} dag","function":"{{Q4}}"}]},"algorithm":{"name":"orderNumbers","params":{"order":"desc"}}},{"id":"step-1","stimulus":"&lt;p&gt;O que o enunciado pede?&lt;/p&gt;","seed":{"calculated":[{"name":"2-A1","label":"&lt;p&gt;Ordene as medidas de massa da maior para a menor.&lt;/p&gt;"},{"name":"2-A2","label":"&lt;p&gt;Ordene as medidas de massa da menor para a maior.&lt;/p&gt;","incorrect":true},{"name":"2-A3","label":"&lt;p&gt;Descubra a medida da maior massa.&lt;/p&gt;","incorrect":true},{"name":"2-A4","label":"&lt;p&gt;Descubra a medida da menor massa.&lt;/p&gt;","incorrect":true}]},"algorithm":{"name":"trueFalse","template":"Multiple choice – standard"}},{"id":"step-2","stimulus":"&lt;p&gt;Para ordenar as diferentes medidas, elas têm que ser expressas na mesma unidade. Em qual tabela estão as conversões de unidade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cg = {{T1}} : 100 = {{response}} g&lt;/p&gt;&lt;p&gt;{{T2}} dg = {{T2}} : 10 = {{response}} g&lt;/p&gt;&lt;p&gt;{{Q3}} g&lt;/p&gt;&lt;p&gt;{{T4}} dag = {{T4}} × 10 = {{response}} g&lt;/p&gt;","seed":{"calculated":[{"name":"T1","function":"Lemonlib.round({{Q1}}*100, 3)","temp":true},{"name":"T2","function":"Lemonlib.round({{Q2}}*10, 3)","temp":true},{"name":"T4","function":"Lemonlib.round({{Q4}}/10, 2)","temp":true},{"name":"A1","function":"{{Q1}}"},{"name":"A2","function":"{{Q2}}"},{"name":"A4","function":"{{Q4}}"}]},"algorithm":{"name":"calculateOperation","params":{"method":"equivLiteral","keyboard":"INTERMEDIATE"}}},{"id":"step-4","stimulus":"&lt;p&gt;Usando os resultados acima, arraste e ordene as medidas de massa da maior para a menor. Coloque-as de cima para baixo.&lt;/p&gt;","seed":{"parameters":[],"calculated":[{"name":"T1","function":"Lemonlib.round({{Q1}}*100, 3)","temp":true},{"name":"T2","function":"Lemonlib.round({{Q2}}*10, 3)","temp":true},{"name":"T3","function":"{{Q3}}","temp":true},{"name":"T4","function":"Lemonlib.round({{Q4}}/10, 2)","temp":true},{"name":"A1","label":"{{T1}} cg = {{Q1}} g ","function":"{{Q1}}"},{"name":"A2","label":"{{T2}} dg = {{Q2}} g","function":"{{Q2}}"},{"name":"A3","label":"{{Q3}} g","function":"{{Q3}}"},{"name":"A4","label":"{{T4}} dag = {{Q4}} g","function":"{{Q4}}"}]},"algorithm":{"name":"orderNumbers","params":{"order":"desc"}}}]}</v>
      </c>
      <c r="D364" s="139" t="n">
        <f aca="false">IF(B364=C364,0,1)</f>
        <v>1</v>
      </c>
    </row>
    <row r="365" customFormat="false" ht="15.75" hidden="false" customHeight="true" outlineLevel="0" collapsed="false">
      <c r="A365" s="139" t="str">
        <f aca="false">Seeds!AB371</f>
        <v>M5-MyM-28a-A-1</v>
      </c>
      <c r="B365" s="139" t="str">
        <f aca="false">Seeds!Z371</f>
        <v>{"id":"M5-MyM-28a-A-1-BR","seed":{"parameters":[{"name":"Q1","label":null,"min":100,"max":999,"step":0.1},{"name":"Q2","label":null,"min":100,"max":999,"step":1}],"uniques":true},"scaffolding":[{"id":"step-0","stimulus":"&lt;p&gt;Em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C365" s="139" t="str">
        <f aca="false">Seeds!AA371</f>
        <v>{"id":"M5-MyM-28a-A-1","seed":{"parameters":[{"name":"Q1","label":null,"min":100,"max":999,"step":0.1},{"name":"Q2","label":null,"min":100,"max":999,"step":1}],"uniques":true},"scaffolding":[{"id":"step-0","stimulus":"&lt;p&gt;Em um museu, acabam de chegar dois fósseis de trilobitas. Um tem massa de &lt;span class=\"no-break\"&gt;{{T1}} dag&lt;/span&gt; e o outro de &lt;span class=\"no-break\"&gt;{{T2}} dg.&lt;/span&gt; Qual a massa do fóssil mais leve?&lt;/p&gt;","template":"&lt;p&gt;O fóssil mais leve tem massa de &lt;span class=\"no-break\"&gt;{{response}} g.&lt;/span&gt;&lt;/p&gt;","seed":{"parameters":[],"calculated":[{"name":"T1","function":"Lemonlib.round({{Q1}}/10, 2)","temp":true},{"name":"T2","function":"{{Q2}}*10","temp":true},{"name":"A1","label":"{{function}}","function":"math.min({{Q1}}, {{Q2}})"}]},"algorithm":{"name":"calculateOperation","params":{"method":"equivLiteral","keyboard":"INTERMEDIATE"}}},{"id":"step-1","stimulus":"&lt;p&gt;Qual a massa dos fósseis de trilobitas?&lt;/p&gt;","template":"&lt;p&gt;O primeiro tem massa de {{response}} dag.&lt;/p&gt;&lt;p&gt;O segundo tem {{response}} dg.&lt;/p&gt;","seed":{"parameters":[],"calculated":[{"name":"A2","function":"Lemonlib.round({{Q1}}/10, 2)"},{"name":"A3","function":"{{Q2}}*10"}]},"algorithm":{"name":"calculateOperation","params":{"method":"equivLiteral","keyboard":"INTERMEDIATE"}}},{"id":"step-2","stimulus":"&lt;p&gt;O que o enunciado pede?&lt;/p&gt;","seed":{"calculated":[{"name":"2-A1","label":"&lt;p&gt;Indicar quantos gramas tem o fóssil mais leve.&lt;/p&gt;"},{"name":"2-A2","label":"&lt;p&gt;Indicar quantos gramas tem o fóssil mais pesado.&lt;/p&gt;","incorrect":true},{"name":"2-A3","label":"&lt;p&gt;Indicar quantos gramas os fósseis tem juntos.&lt;/p&gt;","incorrect":true}]},"algorithm":{"name":"trueFalse","template":"Multiple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fóssil tem.&lt;/p&gt;","template":"&lt;p&gt;{{T1}} dag = {{T1}} × 10 = {{response}} g&lt;/p&gt;&lt;p&gt;{{T2}} dg = {{T2}} : 10 = {{response}} g&lt;/p&gt;","seed":{"calculated":[{"name":"T1","function":"Lemonlib.round({{Q1}}/10, 2)","temp":true},{"name":"T2","function":"{{Q2}}*10","temp":true},{"name":"A2","function":"{{Q1}}"},{"name":"A3","function":"{{Q2}}"}]},"algorithm":{"name":"calculateOperation","params":{"method":"equivLiteral","keyboard":"INTERMEDIATE"}}},{"id":"step-5","stimulus":"&lt;p&gt;Selecione o fóssil mais leve.&lt;/p&gt;","seed":{"calculated":[{"name":"T3","function":"math.max({{Q1}}, {{Q2}})","temp":true},{"name":"T4","function":"math.min({{Q1}}, {{Q2}})","temp":true},{"name":"2-A1","label":"&lt;p&gt;A trilobita de {{T3}} g&lt;/p&gt;","incorrect":true},{"name":"2-A2","label":"&lt;p&gt;A trilobita de {{T4}} g&lt;/p&gt;"}]},"algorithm":{"name":"trueFalse","template":"Multiple choice – standard"}}]}</v>
      </c>
      <c r="D365" s="139" t="n">
        <f aca="false">IF(B365=C365,0,1)</f>
        <v>1</v>
      </c>
    </row>
    <row r="366" customFormat="false" ht="15.75" hidden="false" customHeight="true" outlineLevel="0" collapsed="false">
      <c r="A366" s="139" t="str">
        <f aca="false">Seeds!AB372</f>
        <v>M5-MyM-28a-A-2</v>
      </c>
      <c r="B366" s="139" t="str">
        <f aca="false">Seeds!Z372</f>
        <v>{"id":"M5-MyM-28a-A-2-BR","seed":{"parameters":[{"name":"Q1","label":null,"min":2000,"max":5000,"step":100},{"name":"Q2","label":null,"min":2000,"max":5000,"step":10}],"uniques":true},"scaffolding":[{"id":"step-0","stimulus":"&lt;p&gt;O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C366" s="139" t="str">
        <f aca="false">Seeds!AA372</f>
        <v>{"id":"M5-MyM-28a-A-2","seed":{"parameters":[{"name":"Q1","label":null,"min":2000,"max":5000,"step":100},{"name":"Q2","label":null,"min":2000,"max":5000,"step":10}],"uniques":true},"scaffolding":[{"id":"step-0","stimulus":"&lt;p&gt;O pai de Mariano tem uma van que tem massa de {{T1}} toneladas e seu tio tem um carro com massa de &lt;span class=\"no-break\"&gt;{{T2}} hg.&lt;/span&gt; Qual a massa, em quilogramas, do veículo mais pesado?&lt;/p&gt;","template":"&lt;p&gt;O veículo mais pesado tem massa de &lt;span class=\"no-break\"&gt;{{response}} kg.&lt;/span&gt;&lt;/p&gt;","seed":{"parameters":[],"calculated":[{"name":"T1","function":"Lemonlib.round({{Q1}}/1000, 2)","temp":true},{"name":"T2","function":"Lemonlib.round({{Q2}}*10, 2)","temp":true},{"name":"A1","label":"{{function}}","function":"math.max({{Q1}}, {{Q2}})"}]},"algorithm":{"name":"calculateOperation","params":{"method":"equivLiteral","keyboard":"INTERMEDIATE"}}},{"id":"step-1","stimulus":"&lt;p&gt;Quanto medem as massas dos veículos?&lt;/p&gt;","template":"&lt;p&gt;O caminhão tem massa de {{response}} toneladas.&lt;/p&gt;&lt;p&gt;O carro tem {{response}} hg.&lt;/p&gt;","seed":{"parameters":[],"calculated":[{"name":"A2","function":"Lemonlib.round({{Q1}}/1000, 2)"},{"name":"A3","function":"Lemonlib.round({{Q2}}*10, 2)"}]},"algorithm":{"name":"calculateOperation","params":{"method":"equivLiteral","keyboard":"INTERMEDIATE"}}},{"id":"step-2","stimulus":"&lt;p&gt;O que o enunciado pede?&lt;/p&gt;","seed":{"calculated":[{"name":"2-A1","label":"&lt;p&gt;Indicar quanto mede a massa do veículo mais pesado.&lt;/p&gt;"},{"name":"2-A2","label":"&lt;p&gt;Indicar quanto mede a massa do veículo mais leve.&lt;/p&gt;","incorrect":true},{"name":"2-A3","label":"&lt;p&gt;Indicar quanto mede, em gramas, a massa do veículo mais leve.&lt;/p&gt;","incorrect":true}]},"algorithm":{"name":"trueFalse","template":"Multiple choice – standard"}},{"id":"step-3","stimulus":"&lt;p&gt;Para ordenar as diferentes medidas, elas têm de ser expressas na mesma unidade. Em qual tabela estão as conversões de unidades corretas?&lt;/p&gt;","seed":{"calculated":[{"name":"3-A1","label":"&lt;div style=\"display:flex; justify-content:center;\"&gt;&lt;img src='https://blueberry-assets.oneclick.es/M5_MyM_2b_1.svg' width=\"450\"&gt;&lt;/div&gt;"},{"name":"3-A2","label":"&lt;div style=\"display:flex; justify-content:center;\"&gt;&lt;img src='https://blueberry-assets.oneclick.es/M5_MyM_2b_2.svg' width=\"450\"&gt;&lt;/div&gt;","incorrect":true},{"name":"3-A3","label":"&lt;div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 mede a massa de cada veículo.&lt;/p&gt;","template":"&lt;p&gt;{{T1}} toneladas = {{T1}} × 1 000 = {{response}} kg&lt;/p&gt;&lt;p&gt;{{T2}} hg = {{T2}} : 10 = {{response}} kg&lt;/p&gt;","seed":{"calculated":[{"name":"T1","function":"Lemonlib.round({{Q1}}/1000, 2)","temp":true},{"name":"T2","function":"Lemonlib.round({{Q2}}*10, 2)","temp":true},{"name":"A2","function":"{{Q1}}"},{"name":"A3","function":"{{Q2}}"}]},"algorithm":{"name":"calculateOperation","params":{"method":"equivLiteral","keyboard":"INTERMEDIATE"}}},{"id":"step-5","stimulus":"&lt;p&gt;Selecione qual veículo é o mais pesado.&lt;/p&gt;","seed":{"calculated":[{"name":"T3","function":"math.max({{Q1}}, {{Q2}})","temp":true},{"name":"T4","function":"math.min({{Q1}}, {{Q2}})","temp":true},{"name":"5-A1","label":"&lt;p&gt;O caminhão de {{T3}} kg&lt;/p&gt;"},{"name":"5-A2","label":"&lt;p&gt;O carro de {{T4}} kg&lt;/p&gt;","incorrect":true}]},"algorithm":{"name":"trueFalse","template":"Multiple choice – standard"}}]}</v>
      </c>
      <c r="D366" s="139" t="n">
        <f aca="false">IF(B366=C366,0,1)</f>
        <v>1</v>
      </c>
    </row>
    <row r="367" customFormat="false" ht="15.75" hidden="false" customHeight="true" outlineLevel="0" collapsed="false">
      <c r="A367" s="139" t="str">
        <f aca="false">Seeds!AB373</f>
        <v>M5-MyM-28a-A-3</v>
      </c>
      <c r="B367" s="139" t="str">
        <f aca="false">Seeds!Z373</f>
        <v>{"id":"M5-MyM-28a-A-3-BR","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C367" s="139" t="str">
        <f aca="false">Seeds!AA373</f>
        <v>{"id":"M5-MyM-28a-A-3","seed":{"parameters":[{"name":"Q1","label":null,"min":800,"max":1200,"step":1},{"name":"Q2","label":null,"min":800,"max":1200,"step":1},{"name":"Q3","label":null,"min":800,"max":1200,"step":1},{"name":"Q4","label":null,"min":800,"max":1200,"step":1},{"name":"Qa","label":null,"list":["Gouda","Parmesão","Ricota","Cheddar","Gorgonzola","Muçarela","Provolone"]},{"name":"Qb","label":null,"list":["Gouda","Parmesão","Ricota","Cheddar","Gorgonzola","Muçarela","Provolone"]},{"name":"Qc","label":null,"list":["Gouda","Parmesão","Ricota","Cheddar","Gorgonzola","Muçarela","Provolone"]},{"name":"Qd","label":null,"list":["Gouda","Parmesão","Ricota","Cheddar","Gorgonzola","Muçarela","Provolone"]}],"uniques":true},"scaffolding":[{"id":"step-0","stimulus":"&lt;p&gt;Rodrigo quer cozinhar uma grande lasanha e precisa comprar um grande pedaço de queijo. Arraste e ordene as seguintes opções em ordem da maior para a menor. Coloque-as de cima para baixo.&lt;/p&gt;","seed":{"parameters":[],"calculated":[{"name":"A1","label":"{{T1}} kg de {{Qa}}","function":"{{Q1}}"},{"name":"A2","label":"{{T2}} hg de {{Qb}}","function":"{{Q2}}"},{"name":"A3","label":"{{T3}} dag de {{Qc}}","function":"{{Q3}}"},{"name":"A4","label":"{{Q4}} g de {{Qd}}","function":"{{Q4}}"},{"name":"T1","function":"Lemonlib.round({{Q1}}/1000, 3)","temp":true},{"name":"T2","function":"Lemonlib.round({{Q2}}/100, 3)","temp":true},{"name":"T3","function":"Lemonlib.round({{Q3}}/10, 3)","temp":true}]},"algorithm":{"name":"orderNumbers","params":{"order":"desc"}}},{"id":"step-1","stimulus":"&lt;p&gt;O que o enunciado pede?&lt;/p&gt;","seed":{"calculated":[{"name":"2-A1","label":"&lt;p&gt;Ordenar as massas dos queijos da maior para a menor.&lt;/p&gt;"},{"name":"2-A2","label":"&lt;p&gt;Ordenar as massas dos queijos da menor para a maior.&lt;/p&gt;","incorrect":true},{"name":"2-A3","label":"&lt;p&gt;Selecione o queijo com a menor massa.&lt;/p&gt;","incorrect":true},{"name":"2-A4","label":"&lt;p&gt;Selecione o queijo com a maior massa.&lt;/p&gt;","incorrect":true}]},"algorithm":{"name":"trueFalse","template":"Multiple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gramas.&lt;/p&gt;","template":"&lt;p&gt;{{T1}} kg = {{T1}} × 1 000 = {{response}} g de {{Qa}}&lt;/p&gt;&lt;p&gt;{{T2}} hg = {{T2}} × 100 = {{response}} g de {{Qb}}&lt;/p&gt;&lt;p&gt;{{T3}} dag = {{T3}} × 10 = {{response}} g de {{Qc}}&lt;/p&gt;&lt;p&gt;{{Q4}} g de {{Qd}}&lt;/p&gt;","seed":{"calculated":[{"name":"T1","function":"Lemonlib.round({{Q1}}/1000, 3)","temp":true},{"name":"T2","function":"Lemonlib.round({{Q2}}/100, 3)","temp":true},{"name":"T3","function":"Lemonlib.round({{Q3}}/10, 3)","temp":true},{"name":"A1","function":"{{Q1}}"},{"name":"A2","function":"{{Q2}}"},{"name":"A3","function":"{{Q3}}"}]},"algorithm":{"name":"calculateOperation","params":{"method":"equivLiteral","keyboard":"INTERMEDIATE"}}},{"id":"step-4","stimulus":"&lt;p&gt;Com os resultados acima, arraste e ordene as massas dos queijos da maior para a menor. Coloque-as de cima para baixo.&lt;/p&gt;","seed":{"parameters":[],"calculated":[{"name":"T1","function":"Lemonlib.round({{Q1}}/1000, 3)","temp":true},{"name":"T2","function":"Lemonlib.round({{Q2}}/100, 3)","temp":true},{"name":"T3","function":"Lemonlib.round({{Q3}}/10, 3)","temp":true},{"name":"A1","label":"{{T1}} kg × 1 000 = {{function}} g de {{Qa}}","function":"{{Q1}}"},{"name":"A2","label":"{{T2}} hg × 100 = {{function}} g de {{Qb}}","function":"{{Q2}}"},{"name":"A3","label":"{{T3}} dag × 10 = {{function}} g de {{Qc}}","function":"{{Q3}}"},{"name":"A4","label":"{{Q4}} g de {{Qd}}","function":"{{Q4}}"}]},"algorithm":{"name":"orderNumbers","params":{"order":"desc"}}}]}</v>
      </c>
      <c r="D367" s="139" t="n">
        <f aca="false">IF(B367=C367,0,1)</f>
        <v>1</v>
      </c>
    </row>
    <row r="368" customFormat="false" ht="15.75" hidden="false" customHeight="true" outlineLevel="0" collapsed="false">
      <c r="A368" s="139" t="str">
        <f aca="false">Seeds!AB374</f>
        <v>M5-MyM-28a-A-4</v>
      </c>
      <c r="B368" s="139" t="str">
        <f aca="false">Seeds!Z374</f>
        <v>{"id":"M5-MyM-28a-A-4-BR","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C368" s="139" t="str">
        <f aca="false">Seeds!AA374</f>
        <v>{"id":"M5-MyM-28a-A-4","seed":{"parameters":[{"name":"Q1","label":null,"min":1,"max":2,"step":0.1},{"name":"Q2","label":null,"min":1,"max":2,"step":0.1},{"name":"Q3","label":null,"min":1,"max":2,"step":0.1}],"uniques":true},"scaffolding":[{"id":"step-0","stimulus":"&lt;p&gt;Alexandre comprou as seguintes quantidades de frutas. Arraste e ordene-as da menor para a maior massa. Coloque-as de cima para baixo.&lt;/p&gt;","seed":{"parameters":[],"calculated":[{"name":"A1","label":"{{Q1}} kg de peras","function":"{{Q1}}"},{"name":"A2","label":"{{T2}} hg de framboesas","function":"{{Q2}}"},{"name":"A3","label":"{{T3}} dag de uvas","function":"{{Q3}}"},{"name":"T1","function":"{{Q1}}","temp":true},{"name":"T2","function":"Lemonlib.round({{Q2}}*10, 3)","temp":true},{"name":"T3","function":"Lemonlib.round({{Q3}}*100, 3)","temp":true}]},"algorithm":{"name":"orderNumbers","params":{"order":"asc"}}},{"id":"step-1","stimulus":"&lt;p&gt;O que o enunciado pede?&lt;/p&gt;","seed":{"calculated":[{"name":"2-A1","label":"&lt;p&gt;Ordene as massas das frutas da menor para a maior.&lt;/p&gt;"},{"name":"2-A2","label":"&lt;p&gt;Ordene as massas das frutas da maior para a menor.&lt;/p&gt;","incorrect":true},{"name":"2-A3","label":"&lt;p&gt;Selecione qual fruta foi comprada em menor quantidade.&lt;/p&gt;","incorrect":true}]},"algorithm":{"name":"trueFalse","template":"Multiple choice – standard"}},{"id":"step-2","stimulus":"&lt;p&gt;Para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false}}},{"id":"step-3","stimulus":"&lt;p&gt;Com a ajuda da tabela de conversão acima, converta todas as quantidades em quilogramas.&lt;/p&gt;","template":"&lt;p&gt;{{T1}} kg&lt;/p&gt;&lt;p&gt;{{T2}} hg = {{T2}} : 10 = {{response}} kg&lt;/p&gt;&lt;p&gt;{{T3}} dag = {{T3}} : 100 = {{response}} kg&lt;/p&gt;","seed":{"calculated":[{"name":"T1","function":"{{Q1}}","temp":true},{"name":"T2","function":"Lemonlib.round({{Q2}}*10, 3)","temp":true},{"name":"T3","function":"Lemonlib.round({{Q3}}*100, 3)","temp":true},{"name":"A2","function":"{{Q2}}"},{"name":"A3","function":"{{Q3}}"}]},"algorithm":{"name":"calculateOperation","params":{"method":"equivLiteral","keyboard":"INTERMEDIATE"}}},{"id":"step-4","stimulus":"&lt;p&gt;Com os resultados acima, arraste e ordene a massa das frutas da menor para a maior. Coloque-as de cima para baixo.&lt;/p&gt;","seed":{"parameters":[],"calculated":[{"name":"T1","function":"{{Q1}}","temp":true},{"name":"T2","function":"Lemonlib.round({{Q2}}*10, 3)","temp":true},{"name":"T3","function":"Lemonlib.round({{Q3}}*100, 3)","temp":true},{"name":"A1","label":"{{T1}} kg de peras","function":"{{Q1}}"},{"name":"A2","label":"{{T2}} hg de framboesas = {{function}} kg","function":"{{Q2}}"},{"name":"A3","label":"{{T3}} dag de uvas = {{function}} kg","function":"{{Q3}}"}]},"algorithm":{"name":"orderNumbers","params":{"order":"asc"}}}]}</v>
      </c>
      <c r="D368" s="139" t="n">
        <f aca="false">IF(B368=C368,0,1)</f>
        <v>1</v>
      </c>
    </row>
    <row r="369" customFormat="false" ht="15.75" hidden="false" customHeight="true" outlineLevel="0" collapsed="false">
      <c r="A369" s="139" t="str">
        <f aca="false">Seeds!AB375</f>
        <v>M5-MyM-28a-A-5</v>
      </c>
      <c r="B369" s="139" t="str">
        <f aca="false">Seeds!Z375</f>
        <v>{"id":"M5-MyM-28a-A-5-BR","seed":{"parameters":[{"name":"Q1","label":null,"min":500,"max":750,"step":1},{"name":"Q2","label":null,"min":500,"max":750,"step":1}],"uniques":true},"scaffolding":[{"id":"step-0","stimulus":"&lt;p&gt;Paulo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C369" s="139" t="str">
        <f aca="false">Seeds!AA375</f>
        <v>{"id":"M5-MyM-28a-A-5","seed":{"parameters":[{"name":"Q1","label":null,"min":500,"max":750,"step":1},{"name":"Q2","label":null,"min":500,"max":750,"step":1}],"uniques":true},"scaffolding":[{"id":"step-0","stimulus":"&lt;p&gt;Paulo comprou uma sacola com &lt;span class=\"no-break\"&gt;{{T1}} dg&lt;/span&gt; de doce e Vera comprou uma sacola com &lt;span class=\"no-break\"&gt;{{T2}} dag.&lt;/span&gt; Quantos gramas tem a sacola mais pesada?&lt;/p&gt;","template":"&lt;p&gt;A sacola mais pesada tem &lt;span class=\"no-break\"&gt;{{response}} g.&lt;/span&gt;&lt;/p&gt;","seed":{"parameters":[],"calculated":[{"name":"T1","function":"{{Q1}}*10","temp":true},{"name":"T2","function":"{{Q2}}/10","temp":true},{"name":"A1","label":"{{function}}","function":"math.max({{Q1}}, {{Q2}})"}]},"algorithm":{"name":"calculateOperation","params":{"method":"equivLiteral","keyboard":"INTERMEDIATE"}}},{"id":"step-1","stimulus":"&lt;p&gt;Quanto pesam as sacolas de doces?&lt;/p&gt;","template":"&lt;p&gt;A de Paulo pesa {{response}} dg.&lt;/p&gt;&lt;p&gt;A de Vera pesa {{response}} dag.&lt;/p&gt;","seed":{"parameters":[],"calculated":[{"name":"A2","function":"{{Q1}}*10"},{"name":"A3","function":"{{Q2}}/10"}]},"algorithm":{"name":"calculateOperation","params":{"method":"equivLiteral","keyboard":"INTERMEDIATE"}}},{"id":"step-2","stimulus":"&lt;p&gt;O que o enunciado pede?&lt;/p&gt;","seed":{"calculated":[{"name":"2-A1","label":"&lt;p&gt;Indicar quantos gramas tem a sacola mais pesada.&lt;/p&gt;"},{"name":"2-A2","label":"&lt;p&gt;Indicar quantos gramas pesa a sacola mais leve.&lt;/p&gt;","incorrect":true},{"name":"2-A3","label":"&lt;p&gt;Indicar quantos gramas as duas sacolas pesam juntas.&lt;/p&gt;","incorrect":true}]},"algorithm":{"name":"trueFalse","template":"Multiple choice – standard"}},{"id":"step-3","stimulus":"&lt;p&gt;Para ordenar as diferentes medidas, elas têm que ser expressas na mesma unidade. Em qual tabela estão as conversões de unidades corretas?&lt;/p&gt;","seed":{"calculated":[{"name":"2-A1","label":"&lt;div style=\"display:flex; justify-content:center;\"&gt;&lt;img src='https://blueberry-assets.oneclick.es/M5_MyM_2b_1.svg' width=\"450\"&gt;&lt;/div&gt;"},{"name":"2-A2","label":"&lt;div style=\"display:flex; justify-content:center;\"&gt;&lt;img src='https://blueberry-assets.oneclick.es/M5_MyM_2b_2.svg' width=\"450\"&gt;&lt;/div&gt;","incorrect":true},{"name":"2-A3","label":"&lt;div style=\"display:flex; justify-content:center;\"&gt;&lt;img src='https://blueberry-assets.oneclick.es/M5_MyM_2b_3.svg' width=\"450\"&gt;&lt;/div&gt;","incorrect":true}]},"algorithm":{"name":"trueFalse","template":"Multiple choice – standard",
                "params": {"showCheckIcon": false}}},{"id":"step-4","stimulus":"&lt;p&gt;Com a ajuda da tabela de conversão acima, calcule quantos gramas cada sacola pesa.&lt;/p&gt;","template":"&lt;p&gt;{{T1}} dg = {{T1}} : 10 = {{response}} g&lt;/p&gt;&lt;p&gt;{{T2}} dag = {{T2}} × 10 = {{response}} g&lt;/p&gt;","seed":{"calculated":[{"name":"T1","function":"{{Q1}}*10","temp":true},{"name":"T2","function":"{{Q2}}/10","temp":true},{"name":"A2","function":"{{Q1}}"},{"name":"A3","function":"{{Q2}}"}]},"algorithm":{"name":"calculateOperation","params":{"method":"equivLiteral","keyboard":"INTERMEDIATE"}}},{"id":"step-5","stimulus":"&lt;p&gt;Selecione qual sacola é a mais pesada.&lt;/p&gt;","seed":{"calculated":[{"name":"T3","function":"math.max({{Q1}}, {{Q2}})","temp":true},{"name":"T4","function":"math.min({{Q1}}, {{Q2}})","temp":true},{"name":"2-A1","label":"&lt;p&gt;A sacola de {{T3}} g&lt;/p&gt;"},{"name":"2-A2","label":"&lt;p&gt;A sacola de {{T4}} g&lt;/p&gt;","incorrect":true}]},"algorithm":{"name":"trueFalse","template":"Multiple choice – standard"}}]}</v>
      </c>
      <c r="D369" s="139" t="n">
        <f aca="false">IF(B369=C369,0,1)</f>
        <v>1</v>
      </c>
    </row>
    <row r="370" customFormat="false" ht="15.75" hidden="false" customHeight="true" outlineLevel="0" collapsed="false">
      <c r="A370" s="139" t="str">
        <f aca="false">Seeds!AB376</f>
        <v>M5-MyM-18a-I-1</v>
      </c>
      <c r="B370" s="139" t="str">
        <f aca="false">Seeds!Z376</f>
        <v>{
    "id": "M5-MyM-18a-I-1-BR",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C370" s="139" t="str">
        <f aca="false">Seeds!AA376</f>
        <v>{
    "id": "M5-MyM-18a-I-1",
    "stimulus": "&lt;p&gt;Indique quais das seguintes equivalências estão corretas.&lt;/p&gt;",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900,
                "step": 1
            },
            {
                "name": "Q4",
                "label": null,
                "min": 1,
                "max": 9,
                "step": 1
            },
            {
                "name": "Q5",
                "label": null,
                "min": 10,
                "max": 90,
                "step": 10
            },
            {
                "name": "Q6",
                "label": null,
                "min": 1,
                "max": 99,
                "step": 1
            },
            {
                "name": "Q7",
                "label": null,
                "min": 10,
                "max": 90,
                "step": 10
            },
            {
                "name": "Q8",
                "label": null,
                "min": 10,
                "max": 99,
                "step": 1
            },
            {
                "name": "Q9",
                "label": null,
                "min": 1,
                "max": 90,
                "step": 1
            },
            {
                "name": "Q10",
                "label": null,
                "min": 1,
                "max": 99,
                "step": 1
            },
            {
                "name": "Q11",
                "label": null,
                "min": 1,
                "max": 9,
                "step": 1
            },
            {
                "name": "Q12",
                "label": null,
                "min": 1,
                "max": 999,
                "step": 1
            }
        ],
        "calculated": [
            {
                "name": "T7",
                "function": "Lemonlib.round({{Q5}}*100, 2)",
                "temp": true
            },
            {
                "name": "T8",
                "function": "Lemonlib.round({{Q7}}*100, 2)",
                "temp": true
            },
            {
                "name": "T9",
                "function": "Lemonlib.round({{Q10}}/100, 2)",
                "temp": true
            },
            {
                "name": "T10",
                "function": "Lemonlib.round({{Q10}}/100, 2)+{{Q9}}",
                "temp": true
            },
            {
                "name": "T11",
                "function": "{{Q11}}*1000",
                "temp": true
            },
            {
                "name": "T12",
                "function": "{{Q11}}*1000 + {{Q12}}",
                "temp": true
            },
            {
                "name": "T13",
                "function": "{{Q7}}/10",
                "temp": true
            },
            {
                "name": "T14",
                "function": "{{Q5}}/10",
                "temp": true
            },
            {
                "name": "A1",
                "label": "{{function}} g = {{Q1}} g e {{Q2}} cg",
                "function": "{{Q1}}+ {{Q2}}/100"
            },
            {
                "name": "A2",
                "label": "{{Q3}} dag e {{Q4}} g = {{function}} g ",
                "function": "{{Q3}}*10 + {{Q4}}"
            },
            {
                "name": "A3",
                "label": "{{function}} kg = {{Q5}} kg e {{Q6}} g",
                "function": "{{Q5}}*100 + {{Q6}}",
                "incorrect": true,
                "feedback": "&lt;p&gt;{{function}} kg = {{T7}} g + {{Q6}} g = {{T14}} kg e {{Q6}} g&lt;/p&gt;"
            },
            {
                "name": "A4",
                "label": "{{function}} mg = {{Q7}} g e {{Q8}} mg",
                "function": "{{Q7}}*100 + {{Q8}}",
                "incorrect": true,
                "feedback": "&lt;p&gt;{{function}} mg = {{T8}} mg + {{Q8}} mg = {{T13}} g e {{Q8}} mg&lt;/p&gt;"
            },
            {
                "name": "A5",
                "label": "{{Q9}} g e {{Q10}} cg = {{function}} g",
                "function": "{{Q9}} + {{Q10}}/10",
                "incorrect": true,
                "feedback": "&lt;p&gt;{{Q9}} g e {{Q10}} cg = {{Q9}} g + {{T9}} g = {{T10}} g&lt;/p&gt;"
            },
            {
                "name": "A6",
                "label": "{{Q11}} hg e {{Q12}} dg = {{function}} dg",
                "function": "{{Q11}}*10000 + {{Q12}}",
                "incorrect": true,
                "feedback": "&lt;p&gt;{{Q11}} hg e {{Q12}} dg = {{T11}} dg + {{Q12}} dg = {{T12}} dg&lt;/p&gt;"
            }
        ],
        "uniques": true
    },
    "algorithm": {
        "name": "trueFalse",
        "template": "Multiple choice – standard",
        "params": {
            "countCorrect": 1,
            "countIncorrect": 2,
            "showCheckIcon": true
        }
    }
}</v>
      </c>
      <c r="D370" s="139" t="n">
        <f aca="false">IF(B370=C370,0,1)</f>
        <v>1</v>
      </c>
    </row>
    <row r="371" customFormat="false" ht="15.75" hidden="false" customHeight="true" outlineLevel="0" collapsed="false">
      <c r="A371" s="139" t="str">
        <f aca="false">Seeds!AB377</f>
        <v>M5-MyM-18a-E-1</v>
      </c>
      <c r="B371" s="139" t="str">
        <f aca="false">Seeds!Z377</f>
        <v>{
    "id": "M5-MyM-18a-E-1-BR",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C371" s="139" t="str">
        <f aca="false">Seeds!AA377</f>
        <v>{
    "id": "M5-MyM-18a-E-1",
    "stimulus": "&lt;p&gt;Expresse as seguintes massas na forma simples.&lt;/p&gt;",
    "template": "&lt;p&gt;{{Q1}} hg e {{Q2}} g = {{response}} hg&lt;/p&gt;&lt;p&gt;{{Q3}} dag e {{Q4}} cg = {{response}} cg&lt;/p&gt;",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
                "step": 1
            },
            {
                "name": "Q4",
                "label": null,
                "min": 1,
                "max": 999,
                "step": 1
            }
        ],
        "calculated": [
            {
                "name": "T1",
                "function": "{{Q2}}/100",
                "temp": true
            },
            {
                "name": "T3",
                "function": "{{Q3}}*1000",
                "temp": true
            },
            {
                "name": "A1",
                "label": "{{function}}",
                "function": "{{Q1}} + {{Q2}}/100",
                "feedback": "&lt;p&gt;{{Q1}} hg e {{Q2}} g = {{Q1}} hg + {{Q2}} g : 100 = {{Q1}} hg + {{T1}} hg = &lt;span class=\"no-break\"&gt;{{function}} hg&lt;/span&gt;&lt;/p&gt;"
            },
            {
                "name": "A2",
                "label": "{{function}}",
                "function": "{{Q3}}*1000 + {{Q4}}",
                "feedback": "&lt;p&gt;{{Q3}} dag e {{Q4}} cg = {{Q3}} dag × 1 000 + {{Q4}} cg = {{T3}} cg + {{Q4}} cg = &lt;span class=\"no-break\"&gt;{{function}} cg&lt;/span&gt;&lt;/p&gt;"
            }
        ],
        "uniques": true
    },
    "algorithm": {
        "name": "calculateOperation",
        "params": {
            "method": "equivLiteral",
            "keyboard": "INTERMEDIATE"
        }
    }
}</v>
      </c>
      <c r="D371" s="139" t="n">
        <f aca="false">IF(B371=C371,0,1)</f>
        <v>1</v>
      </c>
    </row>
    <row r="372" customFormat="false" ht="15.75" hidden="false" customHeight="true" outlineLevel="0" collapsed="false">
      <c r="A372" s="139" t="str">
        <f aca="false">Seeds!AB378</f>
        <v>M5-MyM-18a-E-2</v>
      </c>
      <c r="B372" s="139" t="str">
        <f aca="false">Seeds!Z378</f>
        <v>{
    "id": "M5-MyM-18a-E-2-BR",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C372" s="139" t="str">
        <f aca="false">Seeds!AA378</f>
        <v>{
    "id": "M5-MyM-18a-E-2",
    "stimulus": "&lt;p&gt;Expresse as seguintes massas na forma complexa.&lt;/p&gt;",
    "template": "&lt;p&gt;{{T1}} mg = {{response}} dg e {{response}} mg&lt;/p&gt;&lt;p&gt;{{T2}} kg = {{response}} kg e {{response}} dg&lt;/p&gt;",
    "hint": "&lt;div style=\"display:flex; justify-content:center;\"&gt;&lt;img src='http://drive.google.com/uc?export=view&amp;id=1k49g-88oKZZ_3IJjrnrEEZhVgIOnyYMK' width=\"450\"&gt;&lt;/div&gt;",
    "feedback": "&lt;div style=\"display:flex; justify-content:center;\"&gt;&lt;img src='http://drive.google.com/uc?export=view&amp;id=1k49g-88oKZZ_3IJjrnrEEZhVgIOnyYMK' width=\"450\"&gt;&lt;/div&gt;",
    "seed": {
        "parameters": [
            {
                "name": "Q1",
                "label": null,
                "min": 1,
                "max": 99,
                "step": 1
            },
            {
                "name": "Q2",
                "label": null,
                "min": 1,
                "max": 99,
                "step": 1
            },
            {
                "name": "Q3",
                "label": null,
                "min": 1,
                "max": 99,
                "step": 1
            },
            {
                "name": "Q4",
                "label": null,
                "min": 1,
                "max": 9999,
                "step": 1
            }
        ],
        "calculated": [
            {
                "name": "T1",
                "function": "{{Q1}} *100 + {{Q2}}",
                "temp": true
            },
            {
                "name": "T2",
                "function": "{{Q3}}+ {{Q4}}/10000",
                "temp": true
            },
            {
                "name": "T3",
                "function": "{{Q1}}*100",
                "temp": true
            },
            {
                "name": "T4",
                "function": "{{Q4}}/10000",
                "temp": true
            },
            {
                "name": "A1",
                "label": "{{function}}",
                "function": "{{Q1}}",
                "feedback": "&lt;p&gt;{{T1}} mg = {{T3}} mg e {{Q2}} mg = {{Q1}} dg e {{Q2}} mg&lt;/p&gt;"
            },
            {
                "name": "A2",
                "label": "{{function}}",
                "function": "{{Q2}}",
                "feedback": "&lt;p&gt;{{T1}} mg = {{T3}} mg e {{Q2}} mg = {{Q1}} dg e {{Q2}} mg&lt;/p&gt;"
            },
            {
                "name": "A3",
                "label": "{{function}}",
                "function": "{{Q3}}",
                "feedback": "&lt;p&gt;{{T2}} kg = {{Q3}} kg e {{T4}} kg = {{Q3}} kg e {{Q4}} dg&lt;/p&gt;"
            },
            {
                "name": "A4",
                "label": "{{function}}",
                "function": "{{Q4}}",
                "feedback": "&lt;p&gt;{{T2}} kg = {{Q3}} kg e {{T4}} kg = {{Q3}} kg e {{Q4}} dg&lt;/p&gt;"
            }
        ],
        "uniques": true
    },
    "algorithm": {
        "name": "calculateOperation",
        "params": {
            "method": "equivLiteral",
            "keyboard": "NUMERICAL"
        }
    }
}</v>
      </c>
      <c r="D372" s="139" t="n">
        <f aca="false">IF(B372=C372,0,1)</f>
        <v>1</v>
      </c>
    </row>
    <row r="373" customFormat="false" ht="15.75" hidden="false" customHeight="true" outlineLevel="0" collapsed="false">
      <c r="A373" s="139" t="str">
        <f aca="false">Seeds!AB379</f>
        <v>M5-MyM-18a-A-1</v>
      </c>
      <c r="B373" s="139" t="str">
        <f aca="false">Seeds!Z379</f>
        <v>{
    "id": "M5-MyM-18a-A-1-BR",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C373" s="139" t="str">
        <f aca="false">Seeds!AA379</f>
        <v>{
    "id": "M5-MyM-18a-A-1",
    "seed": {
        "parameters": [
            {
                "name": "Q1",
                "label": null,
                "min": 20,
                "max": 99,
                "step": 1
            },
            {
                "name": "Q2",
                "label": null,
                "min": 1,
                "max": 99,
                "step": 1
            }
        ],
        "uniques": true
    },
    "scaffolding": [
        {
            "id": "step-0",
            "stimulus": "&lt;p&gt;Uma empresa comprou &lt;span class=\"no-break\"&gt;{{T1}} dag&lt;/span&gt; de areia para uma construção. Como é escrita essa quantidade na forma complexa?&lt;/p&gt;",
            "template": "&lt;p&gt;Foram comprados &lt;span class=\"no-break\"&gt;{{response}} kg&lt;/span&gt; e &lt;span class=\"no-break\"&gt;{{response}} dag&lt;/span&gt; de areia.&lt;/p&gt;",
            "seed": {
                "parameters": [],
                "calculated": [
                    {
                        "name": "T1",
                        "function": "{{Q1}} *100 + {{Q2}}",
                        "temp": true
                    },
                    {
                        "name": "A1",
                        "label": "{{function}}",
                        "function": "{{Q1}}"
                    },
                    {
                        "name": "A2",
                        "label": "{{function}}",
                        "function": "{{Q2}}"
                    }
                ]
            },
            "algorithm": {
                "name": "calculateOperation",
                "params": {
                    "method": "equivLiteral",
                    "keyboard": "NUMERICAL"
                }
            }
        },
        {
            "id": "step-1",
            "stimulus": "&lt;p&gt;Quanta areia a empresa comprou?&lt;/p&gt;",
            "template": "&lt;p&gt;A empresa comprou {{response}} dag de areia.&lt;/p&gt;",
            "seed": {
                "parameters": [],
                "calculated": [
                    {
                        "name": "A2",
                        "function": "{{Q1}}*100 + {{Q2}}"
                    }
                ]
            },
            "algorithm": {
                "name": "calculateOperation",
                "params": {
                    "method": "equivLiteral",
                    "keyboard": "NUMERICAL"
                }
            }
        },
        {
            "id": "step-2",
            "stimulus": "&lt;p&gt;O que o enunciado pede?&lt;/p&gt;",
            "seed": {
                "calculated": [
                    {
                        "name": "2-A1",
                        "label": "&lt;p&gt;A massa de areia expressa em quilogramas e decagramas.&lt;/p&gt;"
                    },
                    {
                        "name": "2-A2",
                        "label": "&lt;p&gt;A massa de areia expressa em quilogramas.&lt;/p&gt;",
                        "incorrect": true
                    },
                    {
                        "name": "2-A3",
                        "label": "&lt;p&gt;A massa de areia expressa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areia.&lt;/p&gt;",
            "template": "&lt;p&gt;{{T1}} dag = {{response}} dag e {{Q2}} dag = {{response}} kg e {{response}} dag&lt;/p&gt;",
            "seed": {
                "calculated": [
                    {
                        "name": "T1",
                        "function": "{{Q1}} *100 + {{Q2}}",
                        "temp": true
                    },
                    {
                        "name": "A1",
                        "label": "{{function}}",
                        "function": "{{Q1}}*100"
                    },
                    {
                        "name": "A2",
                        "label": "{{function}}",
                        "function": "{{Q1}}"
                    },
                    {
                        "name": "A3",
                        "label": "{{function}}",
                        "function": "{{Q2}}"
                    }
                ]
            },
            "algorithm": {
                "name": "calculateOperation",
                "params": {
                    "method": "equivLiteral",
                    "keyboard": "NUMERICAL"
                }
            }
        }
    ]
}</v>
      </c>
      <c r="D373" s="139" t="n">
        <f aca="false">IF(B373=C373,0,1)</f>
        <v>1</v>
      </c>
    </row>
    <row r="374" customFormat="false" ht="15.75" hidden="false" customHeight="true" outlineLevel="0" collapsed="false">
      <c r="A374" s="139" t="str">
        <f aca="false">Seeds!AB380</f>
        <v>M5-MyM-18a-A-2</v>
      </c>
      <c r="B374" s="139" t="str">
        <f aca="false">Seeds!Z380</f>
        <v>{
    "id": "M5-MyM-18a-A-2-BR",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C374" s="139" t="str">
        <f aca="false">Seeds!AA380</f>
        <v>{
    "id": "M5-MyM-18a-A-2",
    "seed": {
        "parameters": [
            {
                "name": "Q1",
                "label": null,
                "min": 5,
                "max": 70,
                "step": 1
            },
            {
                "name": "Q2",
                "label": null,
                "min": 1,
                "max": 9,
                "step": 1
            }
        ],
        "uniques": true
    },
    "scaffolding": [
        {
            "id": "step-0",
            "stimulus": "&lt;p&gt;Rocky, o cachorro de Camila, pesa &lt;span class=\"no-break\"&gt;{{Q1}} kg&lt;/span&gt; e &lt;span class=\"no-break\"&gt;{{Q2}} hg. &lt;/span&gt; A quantos hectogramas essa massa é equivalente?&lt;/p&gt;",
            "template": "&lt;p&gt;Rocky pesa &lt;span class=\"no-break\"&gt;{{response}} hg.&lt;/span&gt;&lt;/p&gt;",
            "seed": {
                "parameters": [],
                "calculated": [
                    {
                        "name": "A1",
                        "label": "{{function}}",
                        "function": "{{Q1}}*10 + {{Q2}}"
                    }
                ]
            },
            "algorithm": {
                "name": "calculateOperation",
                "params": {
                    "method": "equivLiteral",
                    "keyboard": "NUMERICAL"
                }
            }
        },
        {
            "id": "step-1",
            "stimulus": "&lt;p&gt;Quanto pesa Rocky?&lt;/p&gt;",
            "template": "&lt;p&gt;Rocky pesa &lt;span class=\"no-break\"&gt;{{response}} kg&lt;/span&gt; e &lt;span class=\"no-break\"&gt;{{response}} hg.&lt;/span&gt;&lt;/p&gt;",
            "seed": {
                "parameters": [],
                "calculated": [
                    {
                        "name": "A2",
                        "function": "{{Q1}}"
                    },
                    {
                        "name": "A3",
                        "function": "{{Q2}}"
                    }
                ]
            },
            "algorithm": {
                "name": "calculateOperation",
                "params": {
                    "method": "equivLiteral",
                    "keyboard": "NUMERICAL"
                }
            }
        },
        {
            "id": "step-2",
            "stimulus": "&lt;p&gt;O que o enunciado pede?&lt;/p&gt;",
            "seed": {
                "calculated": [
                    {
                        "name": "2-A1",
                        "label": "&lt;p&gt;O peso de Rocky em hectogramas.&lt;/p&gt;"
                    },
                    {
                        "name": "2-A2",
                        "label": "&lt;p&gt;O peso de Rocky em quilogramas.&lt;/p&gt;",
                        "incorrect": true
                    },
                    {
                        "name": "2-A3",
                        "label": "&lt;p&gt;O peso de Rocky em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os hectogramas de Rocky.&lt;/p&gt;",
            "template": "&lt;p&gt;{{Q1}} kg e {{Q2}} hg = {{Q1}} kg × 10 + {{Q2}} hg = {{response}} hg + {{Q2}} hg = {{response}} hg&lt;/p&gt;",
            "seed": {
                "calculated": [
                    {
                        "name": "A1",
                        "label": "{{function}}",
                        "function": "{{Q1}}*10"
                    },
                    {
                        "name": "A2",
                        "label": "{{function}}",
                        "function": "{{Q1}}*10+{{Q2}}"
                    }
                ]
            },
            "algorithm": {
                "name": "calculateOperation",
                "params": {
                    "method": "equivLiteral",
                    "keyboard": "NUMERICAL"
                }
            }
        }
    ]
}</v>
      </c>
      <c r="D374" s="139" t="n">
        <f aca="false">IF(B374=C374,0,1)</f>
        <v>1</v>
      </c>
    </row>
    <row r="375" customFormat="false" ht="15.75" hidden="false" customHeight="true" outlineLevel="0" collapsed="false">
      <c r="A375" s="139" t="str">
        <f aca="false">Seeds!AB381</f>
        <v>M5-MyM-18a-A-3</v>
      </c>
      <c r="B375" s="139" t="str">
        <f aca="false">Seeds!Z381</f>
        <v>{
    "id": "M5-MyM-18a-A-3-BR",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C375" s="139" t="str">
        <f aca="false">Seeds!AA381</f>
        <v>{
    "id": "M5-MyM-18a-A-3",
    "seed": {
        "parameters": [
            {
                "name": "Q1",
                "label": null,
                "min": 1,
                "max": 9,
                "step": 1
            },
            {
                "name": "Q2",
                "label": null,
                "min": 100,
                "max": 999,
                "step": 10
            }
        ],
        "uniques": true
    },
    "scaffolding": [
        {
            "id": "step-0",
            "stimulus": "&lt;p&gt;Um zoológico precisa de &lt;span class=\"no-break\"&gt;{{T1}} g&lt;/span&gt; de vegetais por dia para alimentar as tartarugas. Quantos quilogramas e gramas elas comem diariamente?&lt;/p&gt;",
            "template": "&lt;p&gt;As tartarugas comem &lt;span class=\"no-break\"&gt;{{response}} kg&lt;/span&gt; e &lt;span class=\"no-break\"&gt;{{response}} g&lt;/span&gt; por dia.&lt;/p&gt;",
            "seed": {
                "parameters": [],
                "calculated": [
                    {
                        "name": "T1",
                        "function": "{{Q1}}*1000 + {{Q2}}",
                        "temp": true
                    },
                    {
                        "name": "A1",
                        "label": "{{function}}",
                        "function": "{{Q1}}"
                    },
                    {
                        "name": "A2",
                        "label": "{{function}}",
                        "function": "{{Q2}}"
                    }
                ]
            },
            "algorithm": {
                "name": "calculateOperation",
                "params": {
                    "method": "equivLiteral",
                    "keyboard": "NUMERICAL"
                }
            }
        },
        {
            "id": "step-1",
            "stimulus": "&lt;p&gt;Qual a massa de vegetais que as tartarugas comem por dia?&lt;/p&gt;",
            "template": "&lt;p&gt;Elas comem &lt;span class=\"no-break\"&gt;{{response}} g&lt;/span&gt; de vegetais por dia.&lt;/p&gt;",
            "seed": {
                "parameters": [],
                "calculated": [
                    {
                        "name": "A2",
                        "function": "{{Q1}} *1000 + {{Q2}}"
                    }
                ]
            },
            "algorithm": {
                "name": "calculateOperation",
                "params": {
                    "method": "equivLiteral",
                    "keyboard": "NUMERICAL"
                }
            }
        },
        {
            "id": "step-2",
            "stimulus": "&lt;p&gt;O que o enunciado pede?&lt;/p&gt;",
            "seed": {
                "calculated": [
                    {
                        "name": "2-A1",
                        "label": "&lt;p&gt;A massa de vegetais expressa em quilogramas e gramas.&lt;/p&gt;"
                    },
                    {
                        "name": "2-A2",
                        "label": "&lt;p&gt;A massa de vegetais expressa em quilogramas.&lt;/p&gt;",
                        "incorrect": true
                    },
                    {
                        "name": "2-A3",
                        "label": "&lt;p&gt;A massa de vegetais expressa em decagramas e gramas.&lt;/p&gt;",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seguinte cálculo para obter a massa de vegetais que as tartarugas comem.&lt;/p&gt;",
            "template": "&lt;p&gt;{{T1}} g = {{response}} g e {{Q2}} g = {{response}} kg e {{response}} g&lt;/p&gt;",
            "seed": {
                "calculated": [
                    {
                        "name": "T1",
                        "function": "{{Q1}}*1000 + {{Q2}}",
                        "temp": true
                    },
                    {
                        "name": "A1",
                        "label": "{{function}}",
                        "function": "{{Q1}}*1000"
                    },
                    {
                        "name": "A2",
                        "label": "{{function}}",
                        "function": "{{Q1}}"
                    },
                    {
                        "name": "A3",
                        "label": "{{function}}",
                        "function": "{{Q2}}"
                    }
                ]
            },
            "algorithm": {
                "name": "calculateOperation",
                "params": {
                    "method": "equivLiteral",
                    "keyboard": "NUMERICAL"
                }
            }
        }
    ]
}</v>
      </c>
      <c r="D375" s="139" t="n">
        <f aca="false">IF(B375=C375,0,1)</f>
        <v>1</v>
      </c>
    </row>
    <row r="376" customFormat="false" ht="15.75" hidden="false" customHeight="true" outlineLevel="0" collapsed="false">
      <c r="A376" s="139" t="str">
        <f aca="false">Seeds!AB382</f>
        <v>M5-MyM-18a-A-4</v>
      </c>
      <c r="B376" s="139" t="str">
        <f aca="false">Seeds!Z382</f>
        <v>{
    "id": "M5-MyM-18a-A-4-BR",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C376" s="139" t="str">
        <f aca="false">Seeds!AA382</f>
        <v>{
    "id": "M5-MyM-18a-A-4",
    "seed": {
        "parameters": [
            {
                "name": "Q1",
                "label": null,
                "min": 100,
                "max": 500,
                "step": 10
            },
            {
                "name": "Q2",
                "label": null,
                "min": 1,
                "max": 9,
                "step": 1
            }
        ],
        "uniques": true
    },
    "scaffolding": [
        {
            "id": "step-0",
            "stimulus": "&lt;p&gt;Para fazer um bolo, &lt;span class=\"no-break\"&gt;{{Q1}} g&lt;/span&gt; e &lt;span class=\"no-break\"&gt;{{Q2}} dg&lt;/span&gt; de açúcar foram usados. Quantos gramas são equivalentes a essa medida?&lt;/p&gt;",
            "template": "&lt;p&gt;Foram necessários &lt;span class=\"no-break\"&gt;{{response}} g de açúcar.&lt;/span&gt;&lt;/p&gt;",
            "seed": {
                "parameters": [],
                "calculated": [
                    {
                        "name": "A1",
                        "label": "{{function}}",
                        "function": "{{Q1}}+{{Q2}}/10"
                    }
                ]
            },
            "algorithm": {
                "name": "calculateOperation",
                "params": {
                    "method": "equivLiteral",
                    "keyboard": "INTERMEDIATE"
                }
            }
        },
        {
            "id": "step-1",
            "stimulus": "&lt;p&gt;Quanto açúcar foi usado no bolo?&lt;/p&gt;",
            "template": "&lt;p&gt;Foram usados &lt;span class=\"no-break\"&gt;{{response}} g&lt;/span&gt; e &lt;span class=\"no-break\"&gt;{{response}} dg&lt;/span&gt; de açúcar.&lt;/p&gt;",
            "seed": {
                "parameters": [],
                "calculated": [
                    {
                        "name": "A2",
                        "function": "{{Q1}}"
                    },
                    {
                        "name": "A3",
                        "function": "{{Q2}}"
                    }
                ]
            },
            "algorithm": {
                "name": "calculateOperation",
                "params": {
                    "method": "equivLiteral",
                    "keyboard": "INTERMEDIATE"
                }
            }
        },
        {
            "id": "step-2",
            "stimulus": "&lt;p&gt;O que o enunciado pede?&lt;/p&gt;",
            "seed": {
                "calculated": [
                    {
                        "name": "2-A1",
                        "label": "&lt;p&gt;O total de gramas de açúcar.&lt;/p&gt;"
                    },
                    {
                        "name": "2-A2",
                        "label": "&lt;p&gt;O total de decigramas de açúcar.&lt;/p&gt;",
                        "incorrect": true
                    },
                    {
                        "name": "2-A3",
                        "label": "&lt;p&gt;O total de centigramas de açúcar.&lt;/p&gt;",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complete o cálculo a seguir para obter os gramas de açúcar.&lt;/p&gt;",
            "template": "&lt;p&gt;{{Q1}} g e {{Q2}} dg = {{Q1}} g + {{Q2}} dg : 10 = {{Q1}} g + {{response}} g = {{response}} g&lt;/p&gt;",
            "seed": {
                "calculated": [
                    {
                        "name": "A1",
                        "label": "{{function}}",
                        "function": "{{Q2}}/10"
                    },
                    {
                        "name": "A2",
                        "label": "{{function}}",
                        "function": "{{Q1}} + {{Q2}}/10"
                    }
                ]
            },
            "algorithm": {
                "name": "calculateOperation",
                "params": {
                    "method": "equivLiteral",
                    "keyboard": "INTERMEDIATE"
                }
            }
        }
    ]
}</v>
      </c>
      <c r="D376" s="139" t="n">
        <f aca="false">IF(B376=C376,0,1)</f>
        <v>1</v>
      </c>
    </row>
    <row r="377" customFormat="false" ht="15.75" hidden="false" customHeight="true" outlineLevel="0" collapsed="false">
      <c r="A377" s="139" t="str">
        <f aca="false">Seeds!AB383</f>
        <v>M5-MyM-18a-A-5</v>
      </c>
      <c r="B377" s="139" t="str">
        <f aca="false">Seeds!Z383</f>
        <v>{
    "id": "M5-MyM-18a-A-5-BR",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C377" s="139" t="str">
        <f aca="false">Seeds!AA383</f>
        <v>{
    "id": "M5-MyM-18a-A-5",
    "seed": {
        "parameters": [
            {
                "name": "Q1",
                "label": null,
                "min": 5,
                "max": 32,
                "step": 1
            },
            {
                "name": "Q2",
                "label": null,
                "min": 1,
                "max": 99,
                "step": 1
            }
        ],
        "uniques": true
    },
    "scaffolding": [
        {
            "id": "step-0",
            "stimulus": "&lt;p&gt;A mala de Jorge pesa &lt;span class=\"no-break\"&gt;{{Q1}} kg&lt;/span&gt; e &lt;span class=\"no-break\"&gt;{{Q2}} dag.&lt;/span &gt; Como essa quantidade seria escrita em quilogramas?&lt;/p&gt;",
            "template": "&lt;p&gt;A mala pesa &lt;span class=\"no-break\"&gt;{{response}} kg.&lt;/span&gt;&lt;/p&gt;",
            "seed": {
                "parameters": [],
                "calculated": [
                    {
                        "name": "A1",
                        "label": "{{function}}",
                        "function": "{{Q1}}+{{Q2}}/100"
                    }
                ]
            },
            "algorithm": {
                "name": "calculateOperation",
                "params": {
                    "method": "equivLiteral",
                    "keyboard": "INTERMEDIATE"
                }
            }
        },
        {
            "id": "step-1",
            "stimulus": "&lt;p&gt;Quanto pesa a mala de Jorge?&lt;/p&gt;",
            "template": "&lt;p&gt;A mala pesa &lt;span class=\"no-break\"&gt;{{response}} kg&lt;/span&gt; e &lt;span class=\"no-break\"&gt;{{response}} dag.&lt;/span&lt;/p&gt;",
            "seed": {
                "parameters": [],
                "calculated": [
                    {
                        "name": "A2",
                        "function": "{{Q1}}"
                    },
                    {
                        "name": "A3",
                        "function": "{{Q2}}"
                    }
                ]
            },
            "algorithm": {
                "name": "calculateOperation",
                "params": {
                    "method": "equivLiteral",
                    "keyboard": "NUMERICAL"
                }
            }
        },
        {
            "id": "step-2",
            "stimulus": "&lt;p&gt;O que o enunciado pede?&lt;/p&gt;",
            "seed": {
                "calculated": [
                    {
                        "name": "2-A1",
                        "label": "&lt;p&gt;O peso em quilogramas da mala.&lt;/p&gt;"
                    },
                    {
                        "name": "2-A2",
                        "label": "&lt;p&gt;O peso em decagramas da mala.&lt;/p&gt;",
                        "incorrect": true
                    },
                    {
                        "name": "2-A3",
                        "label": "&lt;p&gt;O peso em gramas da mala.&lt;/p&gt;",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"&lt;p&gt;Com isso em mente, faça o seguinte cálculo para obter quantos quilogramas a mala pesa.&lt;/p&gt;",
            "template": "&lt;p&gt;{{Q1}} kg e {{Q2}} dag = {{Q1}} kg + {{Q2}} dag : 100 = {{Q1}} kg + {{response}} kg = {{response}} kg&lt;/p&gt;",
            "seed": {
                "calculated": [
                    {
                        "name": "A1",
                        "label": "{{function}}",
                        "function": "{{Q2}}/100"
                    },
                    {
                        "name": "A2",
                        "label": "{{function}}",
                        "function": "{{Q1}} + {{Q2}}/100"
                    }
                ]
            },
            "algorithm": {
                "name": "calculateOperation",
                "params": {
                    "method": "equivLiteral",
                    "keyboard": "INTERMEDIATE"
                }
            }
        }
    ]
}</v>
      </c>
      <c r="D377" s="139" t="n">
        <f aca="false">IF(B377=C377,0,1)</f>
        <v>1</v>
      </c>
    </row>
    <row r="378" customFormat="false" ht="15.75" hidden="false" customHeight="true" outlineLevel="0" collapsed="false">
      <c r="A378" s="139" t="str">
        <f aca="false">Seeds!AB384</f>
        <v>M5-MyM-18b-I-1</v>
      </c>
      <c r="B378" s="139" t="str">
        <f aca="false">Seeds!Z384</f>
        <v>{
    "id": "M5-MyM-18b-I-1-BR",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C378" s="139" t="str">
        <f aca="false">Seeds!AA384</f>
        <v>{
    "id": "M5-MyM-18b-I-1",
    "stimulus": "&lt;p&gt;Ordene da maior para a menor as seguintes medidas de massa.&lt;/p&gt;",
    "hint": "&lt;p&gt;Transforme todas as medidas em uma mesma unidade.&lt;/p&gt;",
    "feedback": "&lt;p&gt;Para ordenar estas medidas da maior para a menor, converta-as todas para a mesma unidade e depois compare-as.&lt;/p&gt;&lt;div style=\"display:flex; justify-content:center;\"&gt;&lt;img src='http://drive.google.com/uc?export=view&amp;id=1k49g-88oKZZ_3IJjrnrEEZhVgIOnyYMK' width=\"450\"&gt;&lt;/div&gt;&lt;p&gt;{{T4}} dag = {{T4}} × 1 000 = {{Q4}} cg&lt;/p&gt;&lt;p&gt;{{T1}} g = {{T1}} × 100 = {{Q1}} cg&lt;/p&gt;&lt;p&gt;{{T2}} dg = {{T2}} × 10 = {{Q2}} cg&lt;/p&gt;&lt;p&gt;{{T3}} cg&lt;/p&gt;",
    "seed": {
        "parameters": [
            {
                "name": "Q1",
                "label": null,
                "min": 1,
                "max": 9999,
                "step": 1
            },
            {
                "name": "Q2",
                "label": null,
                "min": 1,
                "max": 9999,
                "step": 1
            },
            {
                "name": "Q3",
                "label": null,
                "min": 1,
                "max": 9999,
                "step": 1
            },
            {
                "name": "Q4",
                "label": null,
                "min": 1,
                "max": 9999,
                "step": 1
            }
        ],
        "calculated": [
            {
                "name": "A1",
                "label": "{{T1}} g",
                "function": "{{Q1}}"
            },
            {
                "name": "A2",
                "label": "{{T2}} dg",
                "function": "{{Q2}}"
            },
            {
                "name": "A3",
                "label": "{{T3}} cg",
                "function": "{{Q3}}"
            },
            {
                "name": "A4",
                "label": "{{T4}} dag",
                "function": "{{Q4}}"
            },
            {
                "name": "T1",
                "function": "Lemonlib.round({{Q1}}/100,2)",
                "temp": true
            },
            {
                "name": "T2",
                "function": "Lemonlib.round({{Q2}}/10,1)",
                "temp": true
            },
            {
                "name": "T3",
                "function": "{{Q3}}",
                "temp": true
            },
            {
                "name": "T4",
                "function": "Lemonlib.round({{Q4}}/1000,3)",
                "temp": true
            }
        ],
        "uniques": true
    },
    "algorithm": {
        "name": "orderNumbers",
        "params": {
            "order": "desc"
        }
    }
}</v>
      </c>
      <c r="D378" s="139" t="n">
        <f aca="false">IF(B378=C378,0,1)</f>
        <v>1</v>
      </c>
    </row>
    <row r="379" customFormat="false" ht="15.75" hidden="false" customHeight="true" outlineLevel="0" collapsed="false">
      <c r="A379" s="139" t="str">
        <f aca="false">Seeds!AB385</f>
        <v>M5-MyM-18b-E-1</v>
      </c>
      <c r="B379" s="139" t="str">
        <f aca="false">Seeds!Z385</f>
        <v>{
    "id": "M5-MyM-18b-E-1-BR",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C379" s="139" t="str">
        <f aca="false">Seeds!AA385</f>
        <v>{
    "id": "M5-MyM-18b-E-1",
    "seed": {
        "parameters": [
            {
                "name": "Q1",
                "label": null,
                "min": 101,
                "max": 9999,
                "step": 2
            },
            {
                "name": "Q2",
                "label": null,
                "min": 101,
                "max": 9999,
                "step": 2
            },
            {
                "name": "Q3",
                "label": null,
                "min": 101,
                "max": 9999,
                "step": 2
            },
            {
                "name": "Q4",
                "label": null,
                "min": 101,
                "max": 9999,
                "step": 2
            }
        ],
        "uniques": true
    },
    "scaffolding": [
        {
            "id": "step-0",
            "stimulus": "&lt;p&gt;Ordene da menor para a maior as seguintes medidas de massa.&lt;/p&gt;",
            "seed": {
                "parameters": [],
                "calculated": [
                    {
                        "name": "T11",
                        "function": "math.floor({{Q1}}/10)",
                        "temp": true
                    },
                    {
                        "name": "T12",
                        "function": "{{Q1}}-math.floor({{Q1}}/10)*10",
                        "temp": true
                    },
                    {
                        "name": "T21",
                        "function": "math.floor({{Q2}}/100)",
                        "temp": true
                    },
                    {
                        "name": "T22",
                        "function": "{{Q2}}-math.floor({{Q2}}/100)*100",
                        "temp": true
                    },
                    {
                        "name": "T3",
                        "function": "{{Q3}}*10",
                        "temp": true
                    },
                    {
                        "name": "T4",
                        "function": "{{Q4}}",
                        "temp": true
                    },
                    {
                        "name": "A1",
                        "label": "{{T11}} hg y {{T12}} dag",
                        "function": "{{Q1}}"
                    },
                    {
                        "name": "A2",
                        "label": "{{T21}} kg y {{T22}} dag",
                        "function": "{{Q2}}"
                    },
                    {
                        "name": "A3",
                        "label": "{{T3}} hg",
                        "function": "{{Q3}}"
                    },
                    {
                        "name": "A4",
                        "label": "{{T4}} dag",
                        "function": "{{Q4}}"
                    }
                ]
            },
            "algorithm": {
                "name": "orderNumbers",
                "params": {
                    "order": "asc"
                }
            }
        },
        {
            "id": "step-1",
            "stimulus": "&lt;p&gt;O que o enunciado pede?&lt;/p&gt;",
            "seed": {
                "calculated": [
                    {
                        "name": "1-A1",
                        "label": "&lt;p&gt;Ordenar as medidas de massa da maior para a menor.&lt;/p&gt;",
                        "incorrect": true
                    },
                    {
                        "name": "1-A2",
                        "label": "&lt;p&gt;Ordenar as medidas de massa da menor para a maior.&lt;/p&gt;"
                    }
                ]
            },
            "algorithm": {
                "name": "trueFalse",
                "template": "Multiple choice – standard"
            }
        },
        {
            "id": "step-2",
            "stimulus": "&lt;p&gt;Para ordenar as diferentes medidas,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"&lt;p&gt;Agora tome como exemplo uma das quatro medidas e converta-a em decagramas.&lt;/p&gt;",
            "template": "&lt;p&gt;{{T21}} kg = {{T21}} × 100 = {{response}} dag&lt;/p&gt;&lt;p&gt;{{T21}} kg y {{T22}} dag = {{response}} dag&lt;/p&gt;",
            "seed": {
                "calculated": [
                    {
                        "name": "T21",
                        "function": "math.floor({{Q2}}/100)",
                        "temp": true
                    },
                    {
                        "name": "T22",
                        "function": "{{Q2}}-math.floor({{Q2}}/100)*100",
                        "temp": true
                    },
                    {
                        "name": "3-A2",
                        "function": "math.floor({{Q2}}/100)*100"
                    },
                    {
                        "name": "3-A4",
                        "function": "{{Q2}}"
                    }
                ]
            },
            "algorithm": {
                "name": "calculateOperation",
                "params": {
                    "method": "equivLiteral"
                }
            }
        },
        {
            "id": "step-4",
            "stimulus": "&lt;p&gt;Repetindo os cálculos da etapa anterior, ordene as medidas da menor para a maior.&lt;/p&gt;",
            "seed": {
                "calculated": [
                    {
                        "name": "T11",
                        "function": "math.floor({{Q1}}/10)",
                        "temp": true
                    },
                    {
                        "name": "T12",
                        "function": "{{Q1}}-math.floor({{Q1}}/10)*10",
                        "temp": true
                    },
                    {
                        "name": "T21",
                        "function": "math.floor({{Q2}}/100)",
                        "temp": true
                    },
                    {
                        "name": "T22",
                        "function": "{{Q2}}-math.floor({{Q2}}/100)*100",
                        "temp": true
                    },
                    {
                        "name": "T3",
                        "function": "{{Q3}}*10",
                        "temp": true
                    },
                    {
                        "name": "T4",
                        "function": "{{Q4}}",
                        "temp": true
                    },
                    {
                        "name": "4-A1",
                        "label": "{{T11}} hg y {{T12}} dag = {{Q1}} dag",
                        "function": "{{Q1}}"
                    },
                    {
                        "name": "4-A2",
                        "label": "{{T21}} kg y {{T22}} dag = {{Q2}} dag",
                        "function": "{{Q2}}"
                    },
                    {
                        "name": "4-A3",
                        "label": "{{T3}} hg = {{Q3}} dag",
                        "function": "{{Q3}}"
                    },
                    {
                        "name": "4-A4",
                        "label": "{{T4}} dag",
                        "function": "{{Q4}}"
                    }
                ]
            },
            "algorithm": {
                "name": "orderNumbers",
                "params": {
                    "order": "asc"
                }
            }
        }
    ]
}</v>
      </c>
      <c r="D379" s="139" t="n">
        <f aca="false">IF(B379=C379,0,1)</f>
        <v>1</v>
      </c>
    </row>
    <row r="380" customFormat="false" ht="15.75" hidden="false" customHeight="true" outlineLevel="0" collapsed="false">
      <c r="A380" s="139" t="str">
        <f aca="false">Seeds!AB386</f>
        <v>M5-MyM-18b-A-1</v>
      </c>
      <c r="B380" s="139" t="str">
        <f aca="false">Seeds!Z386</f>
        <v>{
    "id": "M5-MyM-18b-A-1-BR",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C380" s="139" t="str">
        <f aca="false">Seeds!AA386</f>
        <v>{
    "id": "M5-MyM-18b-A-1",
    "seed": {
        "parameters": [
            {
                "name": "Q1",
                "label": null,
                "min": 1010,
                "max": 1510,
                "step": 20
            },
            {
                "name": "Q2",
                "label": null,
                "min": 1010,
                "max": 1510,
                "step": 20
            }
        ],
        "uniques": true
    },
    "scaffolding": [
        {
            "id": "step-0",
            "stimulus": "&lt;p&gt;Mario hesita entre duas barracas para uma caminhada nas montanhas: uma pesa &lt;span class=\"no-break\"&gt;{{T1}} hg&lt;/span&gt; e &lt;span class=\"no-break\"&gt;{{T2}} dag&lt;/span&gt; e a outra pesa &lt;span class=\"no-break\"&gt;{{T3}} dag.&lt;/span&gt; Como ele deseja que sua mochila seja a mais leve possível, quantas gramas pesa a tenda que ele deve escolher?&lt;/p&gt;",
            "template": "&lt;p&gt;A tenda mais leve pesa &lt;span class=\"no-break\"&gt;{{response}} g.&lt;/span&gt;&lt;/p&gt;",
            "seed": {
                "parameters": [],
                "calculated": [
                    {
                        "name": "A1",
                        "function": "math.min({{Q1}},{{Q2}})"
                    },
                    {
                        "name": "T1",
                        "function": "math.floor({{Q1}}/100)",
                        "temp": true
                    },
                    {
                        "name": "T2",
                        "function": "{{Q1}}/10-math.floor({{Q1}}/100)*10",
                        "temp": true
                    },
                    {
                        "name": "T3",
                        "function": "{{Q2}}/10",
                        "temp": true
                    }
                ]
            },
            "algorithm": {
                "name": "calculateOperation",
                "params": {
                    "method": "equivLiteral",
                    "keyboard": "NUMERICAL"
                }
            }
        },
        {
            "id": "step-1",
            "stimulus": "&lt;p&gt;Qual é a massa de cada tenda?&lt;/p&gt;",
            "template": "&lt;p&gt;A massa da primeira tenda é de &lt;span class=\"no-break\"&gt;{{response}} hg&lt;/span&gt; e &lt;span class=\"no-break\"&gt;{{response}} dag&lt;/span&gt; e a massa da segunda tenda é de &lt;span class=\"no-break\"&gt;{{response}} dag.&lt;/span&gt;&lt;/p&gt;",
            "seed": {
                "parameters": [],
                "calculated": [
                    {
                        "name": "T1",
                        "function": "math.floor({{Q1}}/100)",
                        "temp": true
                    },
                    {
                        "name": "T2",
                        "function": "{{Q1}}/10-math.floor({{Q1}}/100)*10",
                        "temp": true
                    },
                    {
                        "name": "T3",
                        "function": "{{Q2}}/10",
                        "temp": true
                    },
                    {
                        "name": "1-A1",
                        "function": "{{T1}}"
                    },
                    {
                        "name": "1-A2",
                        "function": "{{T2}}"
                    },
                    {
                        "name": "1-A3",
                        "function": "{{T3}}"
                    }
                ]
            },
            "algorithm": {
                "name": "calculateOperation",
                "params": {
                    "method": "equivLiteral",
                    "keyboard": "NUMERICAL"
                }
            }
        },
        {
            "id": "step-2",
            "stimulus": "&lt;p&gt;De acordo com o encunciado, o que deve ser calculado?&lt;/p&gt;",
            "seed": {
                "calculated": [
                    {
                        "name": "2-A1",
                        "label": "&lt;p&gt;A massa, em gramas, da tenda mais leve.&lt;/p&gt;"
                    },
                    {
                        "name": "2-A2",
                        "label": "&lt;p&gt;A massa, em gramas, da tenda mais pesada.&lt;/p&gt;",
                        "incorrect": true
                    },
                    {
                        "name": "2-A3",
                        "label": "&lt;p&gt;A massa total, em gramas, das duas tendas.&lt;/p&gt;",
                        "incorrect": true
                    }
                ]
            },
            "algorithm": {
                "name": "trueFalse",
                "template": "Multiple choice – standard"
            }
        },
        {
            "id": "step-3",
            "stimulus": "&lt;p&gt;Para verificar qual tenda é a mais leve, as massas têm que ser convertidas em gramas. Em qual tabela estão as conversões de unidade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complete estes cálculos para encontrar as gramas das duas massas.&lt;/p&gt;",
            "template": "&lt;p&gt;A primeira tenda:&lt;/p&gt;&lt;p&gt;{{T1}} hg = {{T1}} × 100 = {{response}} g&lt;/p&gt;&lt;p&gt;{{T2}} dag = {{T2}} × 10 = {{response}} g&lt;/p&gt;&lt;p&gt;{{T1}} hg y {{T2}} dag = {{response}} g&lt;/p&gt;&lt;p&gt;A segunda tenda:&lt;/p&gt;&lt;p&gt;{{T3}} dag = {{T3}} × 10 = {{response}} g&lt;/p&gt;",
            "seed": {
                "calculated": [
                    {
                        "name": "T1",
                        "function": "math.floor({{Q1}}/100)",
                        "temp": true
                    },
                    {
                        "name": "T2",
                        "function": "{{Q1}}/10-math.floor({{Q1}}/100)*10",
                        "temp": true
                    },
                    {
                        "name": "T3",
                        "function": "{{Q2}}/10",
                        "temp": true
                    },
                    {
                        "name": "4-A1",
                        "function": "{{T1}}*100"
                    },
                    {
                        "name": "4-A2",
                        "function": "{{T2}}*10"
                    },
                    {
                        "name": "4-A3",
                        "function": "{{Q1}}"
                    },
                    {
                        "name": "4-A4",
                        "function": "{{T3}}*10"
                    }
                ]
            },
            "algorithm": {
                "name": "calculateOperation",
                "params": {
                    "method": "equivLiteral",
                    "keyboard": "NUMERICAL"
                }
            }
        },
        {
            "id": "step-5",
            "stimulus": "&lt;p&gt;Então, qual é a massa da tenda mais leve?&lt;/p&gt;",
            "seed": {
                "parameters": [],
                "calculated": [
                    {
                        "name": "T3",
                        "function": "math.min({{Q1}}, {{Q2}})",
                        "temp": true
                    },
                    {
                        "name": "T4",
                        "function": "math.max({{Q1}}, {{Q2}})",
                        "temp": true
                    },
                    {
                        "name": "A1",
                        "label": "A tenda de {{T3}} g.",
                        "function": "math.min({{Q1}}, {{Q2}})"
                    },
                    {
                        "name": "A2",
                        "label": "A tenda de {{T4}} g.",
                        "function": "math.max({{Q1}}, {{Q2}})",
                        "incorrect": true
                    }
                ]
            },
            "algorithm": {
                "name": "trueFalse",
                "template": "Multiple choice – standard"
            }
        }
    ]
}</v>
      </c>
      <c r="D380" s="139" t="n">
        <f aca="false">IF(B380=C380,0,1)</f>
        <v>1</v>
      </c>
    </row>
    <row r="381" customFormat="false" ht="15.75" hidden="false" customHeight="true" outlineLevel="0" collapsed="false">
      <c r="A381" s="139" t="str">
        <f aca="false">Seeds!AB387</f>
        <v>M5-MyM-18b-A-2</v>
      </c>
      <c r="B381" s="139" t="str">
        <f aca="false">Seeds!Z387</f>
        <v>{
    "id": "M5-MyM-18b-A-2-BR",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C381" s="139" t="str">
        <f aca="false">Seeds!AA387</f>
        <v>{
    "id": "M5-MyM-18b-A-2",
    "seed": {
        "parameters": [
            {
                "name": "Q1",
                "label": null,
                "min": 300,
                "max": 500,
                "step": 10
            },
            {
                "name": "Q2",
                "label": null,
                "min": 300,
                "max": 500,
                "step": 10
            },
            {
                "name": "Q3",
                "label": null,
                "min": 300,
                "max": 500,
                "step": 10
            },
            {
                "name": "QA",
                "label": null,
                "list": [
                    "gótica",
                    "barroca",
                    "neoclássica"
                ]
            },
            {
                "name": "QB",
                "label": null,
                "list": [
                    "gótica",
                    "barroca",
                    "neoclássica"
                ]
            },
            {
                "name": "QC",
                "label": null,
                "list": [
                    "gótica",
                    "barroca",
                    "neoclássica"
                ]
            }
        ],
        "uniques": true
    },
    "scaffolding": [
        {
            "id": "step-0",
            "stimulus": "&lt;p&gt;Abaixo estão as medidas das massas que podem ser carregadas pelos elevadores de três torres diferentes. Ordene as medidas da menor para a maior.&lt;/p&gt;",
            "seed": {
                "parameters": [],
                "calculated": [
                    {
                        "name": "A1",
                        "label": "O elevador na torre {{QA}} suporta {{T1}} kg.",
                        "function": "{{Q1}}"
                    },
                    {
                        "name": "A2",
                        "label": "O elevador na torre {{QB}} suporta {{T2}} hg.",
                        "function": "{{Q2}}"
                    },
                    {
                        "name": "A3",
                        "label": "O elevador na torre {{QC}} suporta {{T3}} dag.",
                        "function": "{{Q3}}"
                    },
                    {
                        "name": "T1",
                        "function": "{{Q1}}",
                        "temp": true
                    },
                    {
                        "name": "T2",
                        "function": "{{Q2}}*10",
                        "temp": true
                    },
                    {
                        "name": "T3",
                        "function": "{{Q3}}*100",
                        "temp": true
                    }
                ]
            },
            "algorithm": {
                "name": "orderNumbers",
                "params": {
                    "order": "asc"
                }
            }
        },
        {
            "id": "step-1",
            "stimulus": "&lt;p&gt;O que o enunciado pede?&lt;/p&gt;",
            "seed": {
                "calculated": [
                    {
                        "name": "1-A1",
                        "label": "&lt;p&gt;Ordenar da menor para a maior as medidas de massa que os elevadores podem carregar.&lt;/p&gt;"
                    },
                    {
                        "name": "1-A2",
                        "label": "&lt;p&gt;Ordenar da maior para a menor as medidas de massa que os elevadores podem carregar.&lt;/p&gt;",
                        "incorrect": true
                    }
                ]
            },
            "algorithm": {
                "name": "trueFalse",
                "template": "Multiple choice – standard"
            }
        },
        {
            "id": "step-2",
            "stimulus": "&lt;p&gt;Para ordenar as diferentes massas, elas têm que ser expressas na mesma unidade. Em qual tabela estão as conversões de unidades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quilogramas.&lt;/p&gt;",
            "template": "&lt;p&gt;{{T1}} kg&lt;/p&gt;&lt;p&gt;{{T2}} hg = {{T2}} : 10 = {{response}} kg&lt;/p&gt;&lt;p&gt;{{T3}} dag = {{T3}} : 100 = {{response}} kg&lt;/p&gt;",
            "seed": {
                "calculated": [
                    {
                        "name": "T1",
                        "function": "{{Q1}}",
                        "temp": true
                    },
                    {
                        "name": "T2",
                        "function": "{{Q2}}*10",
                        "temp": true
                    },
                    {
                        "name": "T3",
                        "function": "{{Q3}}*100",
                        "temp": true
                    },
                    {
                        "name": "3-A1",
                        "function": "{{Q2}}"
                    },
                    {
                        "name": "3-A2",
                        "function": "{{Q3}}"
                    }
                ]
            },
            "algorithm": {
                "name": "calculateOperation",
                "params": {
                    "method": "equivLiteral"
                }
            }
        },
        {
            "id": "step-4",
            "stimulus": "&lt;p&gt;Agora ordene da menor para a maior as medidas de massa que os elevadores podem carregar.&lt;/p&gt;",
            "seed": {
                "parameters": [],
                "calculated": [
                    {
                        "name": "T1",
                        "function": "{{Q1}}",
                        "temp": true
                    },
                    {
                        "name": "T2",
                        "function": "{{Q2}}*10",
                        "temp": true
                    },
                    {
                        "name": "T3",
                        "function": "{{Q3}}*100",
                        "temp": true
                    },
                    {
                        "name": "4-A1",
                        "label": "La torre {{QA}}: {{Q1}} kg",
                        "function": "{{Q1}}"
                    },
                    {
                        "name": "4-A2",
                        "label": "La torre {{QB}}: {{T2}} hg = {{Q2}} kg",
                        "function": "{{Q2}}"
                    },
                    {
                        "name": "4-A3",
                        "label": "La torre {{QC}}: {{T3}} dag = {{Q3}} kg",
                        "function": "{{Q3}}"
                    }
                ]
            },
            "algorithm": {
                "name": "orderNumbers",
                "params": {
                    "order": "asc"
                }
            }
        }
    ]
}</v>
      </c>
      <c r="D381" s="139" t="n">
        <f aca="false">IF(B381=C381,0,1)</f>
        <v>1</v>
      </c>
    </row>
    <row r="382" customFormat="false" ht="15.75" hidden="false" customHeight="true" outlineLevel="0" collapsed="false">
      <c r="A382" s="139" t="str">
        <f aca="false">Seeds!AB388</f>
        <v>M5-MyM-18b-A-3</v>
      </c>
      <c r="B382" s="139" t="str">
        <f aca="false">Seeds!Z388</f>
        <v>{
    "id": "M5-MyM-18b-A-3-BR",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C382" s="139" t="str">
        <f aca="false">Seeds!AA388</f>
        <v>{
    "id": "M5-MyM-18b-A-3",
    "seed": {
        "parameters": [
            {
                "name": "Q1",
                "label": null,
                "min": 2500,
                "max": 4000,
                "step": 1
            },
            {
                "name": "Q2",
                "label": null,
                "min": 2500,
                "max": 4000,
                "step": 1
            },
            {
                "name": "Q3",
                "label": null,
                "min": 2500,
                "max": 4000,
                "step": 1
            },
            {
                "name": "Q11",
                "label": null,
                "list": [
                    "Lorena",
                    "Matilde",
                    "Diana",
                    "Maria",
                    "Isabela",
                    "Juliana",
                    "Esther",
                    "Ruth",
                    "Aline"
                ]
            },
            {
                "name": "Q12",
                "label": null,
                "list": [
                    "Lorena",
                    "Matilde",
                    "Diana",
                    "Maria",
                    "Isabela",
                    "Juliana",
                    "Esther",
                    "Ruth",
                    "Aline"
                ]
            },
            {
                "name": "Q13",
                "label": null,
                "list": [
                    "Lorena",
                    "Matilde",
                    "Diana",
                    "Maria",
                    "Isabela",
                    "Juliana",
                    "Esther",
                    "Ruth",
                    "Aline"
                ]
            }
        ],
        "uniques": true
    },
    "scaffolding": [
        {
            "id": "step-0",
            "stimulus": "&lt;p&gt;{{Q11}}, {{Q12}}, y {{Q13}} são trigêmeas. {{Q11}} pesava &lt;span class=\"no-break\"&gt;{{T1}} kg&lt;/span&gt; ao nascer; {{Q12}} pesava &lt;span class=\"no-break\"&gt;{{T21}} kg&lt;/span&gt; y &lt;span class=\"no-break\"&gt;{{T22}} g&lt;/span&gt; y {{Q13}} pesava &lt;span class=\"no-break\"&gt;{{T3}} hg.&lt;/span&gt; Quantas gramas pesava a irmã mais leve?&lt;/p&gt;",
            "template": "&lt;p&gt;A irmã mais leve pesava &lt;span class=\"no-break\"&gt;{{response}} g.&lt;/span&gt;&lt;/span&gt;&lt;/p&gt;",
            "seed": {
                "parameters": [],
                "calculated": [
                    {
                        "name": "A1",
                        "function": "math.min({{Q1}}, {{Q2}}, {{Q3}})"
                    },
                    {
                        "name": "T1",
                        "function": "{{Q1}}/1000",
                        "temp": true
                    },
                    {
                        "name": "T21",
                        "function": "math.floor({{Q2}}/1000)",
                        "temp": true
                    },
                    {
                        "name": "T22",
                        "function": "{{Q2}}-math.floor({{Q2}}/1000)*1000",
                        "temp": true
                    },
                    {
                        "name": "T3",
                        "function": "{{Q3}}/100",
                        "temp": true
                    }
                ]
            },
            "algorithm": {
                "name": "calculateOperation",
                "params": {
                    "method": "equivLiteral"
                }
            }
        },
        {
            "id": "step-1",
            "stimulus": "&lt;p&gt;Qual era a massa de cada trigêmea?&lt;/p&gt;",
            "template": "&lt;p&gt;{{Q11}} pesava &lt;span class=\"no-break\"&gt;{{response}} kg.&lt;/span&gt;&lt;/p&gt;&lt;p&gt;{{Q12}} pesava &lt;span class=\"no-break\"&gt;{{response}} kg&lt;/span&gt; y &lt;span class=\"no-break\"&gt;{{response}} g.&lt;/span&gt;&lt;/p&gt;&lt;p&gt;{{Q13}} pesava &lt;span class=\"no-break\"&gt;{{response}} hg.&lt;/span&gt;&lt;/p&gt;",
            "seed": {
                "parameters": [],
                "calculated": [
                    {
                        "name": "T1",
                        "function": "{{Q1}}/1000",
                        "temp": true
                    },
                    {
                        "name": "T21",
                        "function": "math.floor({{Q2}}/1000)",
                        "temp": true
                    },
                    {
                        "name": "T22",
                        "function": "{{Q2}}-math.floor({{Q2}}/1000)*1000",
                        "temp": true
                    },
                    {
                        "name": "T3",
                        "function": "{{Q3}}/100",
                        "temp": true
                    },
                    {
                        "name": "1-A1",
                        "function": "{{T1}}"
                    },
                    {
                        "name": "1-A2",
                        "function": "{{T21}}"
                    },
                    {
                        "name": "1-A3",
                        "function": "{{T22}}"
                    },
                    {
                        "name": "1-A4",
                        "function": "{{T3}}"
                    }
                ]
            },
            "algorithm": {
                "name": "calculateOperation",
                "params": {
                    "method": "equivLiteral"
                }
            }
        },
        {
            "id": "step-2",
            "stimulus": "&lt;p&gt;De acordo com o enunciado, o que deve ser obtido?&lt;/p&gt;",
            "seed": {
                "calculated": [
                    {
                        "name": "2-A1",
                        "label": "&lt;p&gt;A massa, em gramas, da irmã mais leve.&lt;/p&gt;"
                    },
                    {
                        "name": "2-A2",
                        "label": "&lt;p&gt;A massa, em gramas, da irmã mais pesada.&lt;/p&gt;",
                        "incorrect": true
                    },
                    {
                        "name": "2-A3",
                        "label": "&lt;p&gt;A massa total, em gramas, das trigêmeas.&lt;/p&gt;",
                        "incorrect": true
                    }
                ]
            },
            "algorithm": {
                "name": "trueFalse",
                "template": "Multiple choice – standard"
            }
        },
        {
            "id": "step-3",
            "stimulus": "&lt;p&gt;Para verificar qual irmã tem menor massa,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{"showCheckIcon": false}
            }
        },
        {
            "id": "step-4",
            "stimulus": "&lt;p&gt;Agora complete estes cálculos para encontrar a medida, em gramas, das três massas.&lt;/p&gt;",
            "template": "&lt;p&gt;A massa de {{Q11}}:&lt;/p&gt;&lt;p&gt;{{T1}} kg = {{T1}} × 1 000 = {{response}} g&lt;/p&gt;&lt;p&gt;A massa de {{Q12}}:&lt;/p&gt;&lt;p&gt;{{T21}} kg = {{T21}} × 1 000 = {{response}} g&lt;/p&gt;&lt;p&gt;{{T21}} kg y {{T22}} g = {{response}} g&lt;/p&gt;&lt;p&gt;A massa de {{Q13}}:&lt;/p&gt;&lt;p&gt;{{T3}} hg = {{T3}} × 100 = {{response}} g&lt;/p&gt;",
            "seed": {
                "calculated": [
                    {
                        "name": "T1",
                        "function": "{{Q1}}/1000",
                        "temp": true
                    },
                    {
                        "name": "T21",
                        "function": "math.floor({{Q2}}/1000)",
                        "temp": true
                    },
                    {
                        "name": "T22",
                        "function": "{{Q2}}-math.floor({{Q2}}/1000)*1000",
                        "temp": true
                    },
                    {
                        "name": "T3",
                        "function": "{{Q3}}/100",
                        "temp": true
                    },
                    {
                        "name": "4-A1",
                        "function": "{{Q1}}"
                    },
                    {
                        "name": "4-A2",
                        "function": "math.floor({{Q2}}/1000)*1000"
                    },
                    {
                        "name": "4-A3",
                        "function": "{{Q2}}"
                    },
                    {
                        "name": "4-A4",
                        "function": "{{Q3}}"
                    }
                ]
            },
            "algorithm": {
                "name": "calculateOperation",
                "params": {
                    "method": "equivLiteral"
                }
            }
        },
        {
            "id": "step-5",
            "stimulus": "&lt;p&gt;Então qual irmã tem menor massa?&lt;/p&gt;",
            "seed": {
                "parameters": [],
                "calculated": [
                    {
                        "name": "T5",
                        "function": "math.min({{Q1}}, {{Q2}}, {{Q3}})",
                        "temp": true
                    },
                    {
                        "name": "T6",
                        "function": "math.max({{Q1}}, {{Q2}}, {{Q3}})",
                        "temp": true
                    },
                    {
                        "name": "T7",
                        "function": "{{Q1}}+{{Q2}}+{{Q3}}-math.min({{Q1}}, {{Q2}}, {{Q3}})-math.max({{Q1}}, {{Q2}}, {{Q3}})",
                        "temp": true
                    },
                    {
                        "name": "5-A1",
                        "label": "O recém-nascido de {{T5}} g.",
                        "function": "math.min({{Q1}}, {{Q2}}, {{Q3}})"
                    },
                    {
                        "name": "5-A2",
                        "label": "O recém-nascido de {{T6}} g.",
                        "function": "",
                        "incorrect": true
                    },
                    {
                        "name": "5-A3",
                        "label": "O recém-nascido de {{T7}} g.",
                        "function": "",
                        "incorrect": true
                    }
                ]
            },
            "algorithm": {
                "name": "trueFalse",
                "template": "Multiple choice – standard"
            }
        }
    ]
}</v>
      </c>
      <c r="D382" s="139" t="n">
        <f aca="false">IF(B382=C382,0,1)</f>
        <v>1</v>
      </c>
    </row>
    <row r="383" customFormat="false" ht="15.75" hidden="false" customHeight="true" outlineLevel="0" collapsed="false">
      <c r="A383" s="139" t="str">
        <f aca="false">Seeds!AB389</f>
        <v>M5-MyM-18b-A-4</v>
      </c>
      <c r="B383" s="139" t="str">
        <f aca="false">Seeds!Z389</f>
        <v>{
    "id": "M5-MyM-18b-A-4-BR",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C383" s="139" t="str">
        <f aca="false">Seeds!AA389</f>
        <v>{
    "id": "M5-MyM-18b-A-4",
    "seed": {
        "parameters": [
            {
                "name": "Q1",
                "label": null,
                "min": 1,
                "max": 9999,
                "step": 1
            },
            {
                "name": "Q2",
                "label": null,
                "min": 1,
                "max": 9999,
                "step": 1
            },
            {
                "name": "Q3",
                "label": null,
                "min": 1,
                "max": 9999,
                "step": 1
            },
            {
                "name": "Q4",
                "label": null,
                "min": 1,
                "max": 9999,
                "step": 1
            }
        ],
        "uniques": true
    },
    "scaffolding": [
        {
            "id": "step-0",
            "stimulus": "&lt;p&gt;Emília escreveu a massa de vários animais. Ordene da maior para a menor as medidas destas massas.&lt;/p&gt;",
            "seed": {
                "parameters": [],
                "calculated": [
                    {
                        "name": "A1",
                        "label": "{{T1}} cg",
                        "function": "{{Q1}}"
                    },
                    {
                        "name": "A2",
                        "label": "{{T2}} g",
                        "function": "{{Q2}}"
                    },
                    {
                        "name": "A3",
                        "label": "{{T3}} hg",
                        "function": "{{Q3}}"
                    },
                    {
                        "name": "A4",
                        "label": "{{T4}} kg",
                        "function": "{{Q4}}"
                    },
                    {
                        "name": "T1",
                        "function": "{{Q1}}*100",
                        "temp": true
                    },
                    {
                        "name": "T2",
                        "function": "{{Q2}}",
                        "temp": true
                    },
                    {
                        "name": "T3",
                        "function": "Lemonlib.round({{Q3}}/100, 2)",
                        "temp": true
                    },
                    {
                        "name": "T4",
                        "function": "Lemonlib.round({{Q4}}/1000, 3)",
                        "temp": true
                    }
                ]
            },
            "algorithm": {
                "name": "orderNumbers",
                "params": {
                    "order": "desc"
                }
            }
        },
        {
            "id": "step-1",
            "stimulus": "&lt;p&gt;O que o enunciado pede?&lt;/p&gt;",
            "seed": {
                "calculated": [
                    {
                        "name": "1-A1",
                        "label": "&lt;p&gt;Ordenar da maior para a menor as medidas das massas dos animais.&lt;/p&gt;"
                    },
                    {
                        "name": "1-A2",
                        "label": "&lt;p&gt;Ordenar da menor para a maior as medidas das massas dos animais.&lt;/p&gt;",
                        "incorrect": true
                    }
                ]
            },
            "algorithm": {
                "name": "trueFalse",
                "template": "Multiple choice – standard"
            }
        },
        {
            "id": "step-2",
            "stimulus": "&lt;p&gt;Para ordenar as massas dos animais, elas têm que ser expressas na mesma unidade. Em qual tabela estão as conversões de unidade corretas?&lt;/p&gt;",
            "seed": {
                "calculated": [
                    {
                        "name": "2-A1",
                        "label": "&lt;div style=\"display:flex; justify-content:center;\"&gt;&lt;img src='http://drive.google.com/uc?export=view&amp;id=1k49g-88oKZZ_3IJjrnrEEZhVgIOnyYMK' width=\"450\"&gt;&lt;/div&gt;"
                    },
                    {
                        "name": "2-A2",
                        "label": "&lt;div style=\"display:flex; justify-content:center;\"&gt;&lt;img src='http://drive.google.com/uc?export=view&amp;id=1OZdTknh1eS8KfYc-Ec5HEf4SY3cMzbry' width=\"450\"&gt;&lt;/div&gt;",
                        "incorrect": true
                    },
                    {
                        "name": "2-A3",
                        "label": "&lt;div style=\"display:flex; justify-content:center;\"&gt;&lt;img src='http://drive.google.com/uc?export=view&amp;id=1ky0yIVG5tKQeMolLH78r3j5cCcJL8uRC' width=\"450\"&gt;&lt;/div&gt;",
                        "incorrect": true
                    }
                ]
            },
            "algorithm": {
                "name": "trueFalse",
                "template": "Multiple choice – standard",
                "params": {"showCheckIcon": false}
            }
        },
        {
            "id": "step-3",
            "stimulus": "&lt;p&gt;Complete os seguintes cálculos para converter todas as massas em gramas.&lt;/p&gt;",
            "template": "&lt;p&gt;{{T1}} cg = {{T1}} : 100 = {{response}} g&lt;/p&gt;&lt;p&gt;{{T2}} g&lt;/p&gt;&lt;p&gt;{{T3}} hg = {{T3}} × 100 = {{response}} g&lt;/p&gt;&lt;p&gt;{{T4}} kg = {{T4}} × 1 000 = {{response}} g&lt;/p&gt;",
            "seed": {
                "calculated": [
                    {
                        "name": "T1",
                        "function": "{{Q1}}*100",
                        "temp": true
                    },
                    {
                        "name": "T2",
                        "function": "{{Q2}}",
                        "temp": true
                    },
                    {
                        "name": "T3",
                        "function": "Lemonlib.round({{Q3}}/100, 2)",
                        "temp": true
                    },
                    {
                        "name": "T4",
                        "function": "Lemonlib.round({{Q4}}/1000, 3)",
                        "temp": true
                    },
                    {
                        "name": "3-A1",
                        "function": "{{Q1}}"
                    },
                    {
                        "name": "3-A2",
                        "function": "{{Q3}}"
                    },
                    {
                        "name": "3-A3",
                        "function": "{{Q4}}"
                    }
                ]
            },
            "algorithm": {
                "name": "calculateOperation",
                "params": {
                    "method": "equivLiteral"
                }
            }
        },
        {
            "id": "step-4",
            "stimulus": "&lt;p&gt;Agora, ordene da maior para a menor as medidas das massas dos animais.&lt;/p&gt;",
            "seed": {
                "parameters": [],
                "calculated": [
                    {
                        "name": "T1",
                        "function": "{{Q1}}*100",
                        "temp": true
                    },
                    {
                        "name": "T2",
                        "function": "{{Q2}}",
                        "temp": true
                    },
                    {
                        "name": "T3",
                        "function": "Lemonlib.round({{Q3}}/100, 2)",
                        "temp": true
                    },
                    {
                        "name": "T4",
                        "function": "Lemonlib.round({{Q4}}/1000, 3)",
                        "temp": true
                    },
                    {
                        "name": "4-A1",
                        "label": "{{T1}} cg = {{Q1}} g",
                        "function": "{{Q1}}"
                    },
                    {
                        "name": "4-A2",
                        "label": "{{T2}} g",
                        "function": "{{Q2}}"
                    },
                    {
                        "name": "4-A3",
                        "label": "{{T3}} hg = {{Q3}} g",
                        "function": "{{Q3}}"
                    },
                    {
                        "name": "4-A4",
                        "label": "{{T4}} kg = {{Q4}} g",
                        "function": "{{Q4}}"
                    }
                ]
            },
            "algorithm": {
                "name": "orderNumbers",
                "params": {
                    "order": "desc"
                }
            }
        }
    ]
}</v>
      </c>
      <c r="D383" s="139" t="n">
        <f aca="false">IF(B383=C383,0,1)</f>
        <v>1</v>
      </c>
    </row>
    <row r="384" customFormat="false" ht="15.75" hidden="false" customHeight="true" outlineLevel="0" collapsed="false">
      <c r="A384" s="139" t="str">
        <f aca="false">Seeds!AB390</f>
        <v>M5-MyM-18b-A-5</v>
      </c>
      <c r="B384" s="139" t="str">
        <f aca="false">Seeds!Z390</f>
        <v>{
    "id": "M5-MyM-18b-A-5-BR",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C384" s="139" t="str">
        <f aca="false">Seeds!AA390</f>
        <v>{
    "id": "M5-MyM-18b-A-5",
    "seed": {
        "parameters": [
            {
                "name": "Q1",
                "label": null,
                "min": 20000,
                "max": 45000,
                "step": 10
            },
            {
                "name": "Q2",
                "label": null,
                "min": 20000,
                "max": 45000,
                "step": 10
            },
            {
                "name": "Q3",
                "label": null,
                "min": 20000,
                "max": 45000,
                "step": 10
            }
        ],
        "uniques": true
    },
    "scaffolding": [
        {
            "id": "step-0",
            "stimulus": "&lt;p&gt;Júlio consegue levantar um peso de &lt;span class=\"no-break\"&gt;{{T1}} kg&lt;/span&gt; na academia, enquanto Matias levanta &lt;span class=\"no-break\"&gt;{{T21}} kg&lt;/span&gt; e &lt;span class=\"no-break\"&gt;{{T22}} g&lt;/span&gt; e Alice levanta &lt;span class=\"no-break\"&gt;{{T31}} hg&lt;/span&gt; e &lt;span class=\"no-break\"&gt;{{T32}} dag.&lt;/span&gt; Quantas gramas pode levantar o mais forte dos três levantadores?&lt;/p&gt;",
            "template": "&lt;p&gt;O mais forte levanta &lt;span class=\"no-break\"&gt;{{response}} g.&lt;/span&gt;&lt;/p&gt;",
            "seed": {
                "parameters": [],
                "calculated": [
                    {
                        "name": "A1",
                        "function": "math.max({{Q1}}, {{Q2}}, {{Q3}})"
                    },
                    {
                        "name": "T1",
                        "function": "{{Q1}}/1000",
                        "temp": true
                    },
                    {
                        "name": "T21",
                        "function": "math.floor({{Q2}}/1000)",
                        "temp": true
                    },
                    {
                        "name": "T22",
                        "function": "{{Q2}}-math.floor({{Q2}}/1000)*1000",
                        "temp": true
                    },
                    {
                        "name": "T31",
                        "function": "math.floor({{Q3}}/100)",
                        "temp": true
                    },
                    {
                        "name": "T32",
                        "function": "Lemonlib.round({{Q3}}/10-math.floor({{Q3}}/100)*10, 1)",
                        "temp": true
                    }
                ]
            },
            "algorithm": {
                "name": "calculateOperation",
                "params": {
                    "method": "equivLiteral",
                    "keyboard": "NUMERICAL"
                }
            }
        },
        {
            "id": "step-1",
            "stimulus": "&lt;p&gt;Quanto peso cada um consegue levantar na academia?&lt;/p&gt;",
            "template": "&lt;p&gt;Júlio levanta &lt;span class=\"no-break\"&gt;{{response}} kg.&lt;/span&gt;&lt;/p&gt;&lt;p&gt;Matias levanta &lt;span class=\"no-break\"&gt;{{response}} kg&lt;/span&gt; y &lt;span class=\"no-break\"&gt;{{response}} g.&lt;/span&gt;&lt;/p&gt;&lt;p&gt;Alice levanta &lt;span class=\"no-break\"&gt;{{response}} hg&lt;/span&gt; y &lt;span class=\"no-break\"&gt;{{response}} dag.&lt;/span&gt;&lt;/p&gt;",
            "seed": {
                "parameters": [],
                "calculated": [
                    {
                        "name": "T1",
                        "function": "{{Q1}}/1000",
                        "temp": true
                    },
                    {
                        "name": "T21",
                        "function": "math.floor({{Q2}}/1000)",
                        "temp": true
                    },
                    {
                        "name": "T22",
                        "function": "{{Q2}}-math.floor({{Q2}}/1000)*1000",
                        "temp": true
                    },
                    {
                        "name": "T31",
                        "function": "math.floor({{Q3}}/100)",
                        "temp": true
                    },
                    {
                        "name": "T32",
                        "function": "Lemonlib.round({{Q3}}/10-math.floor({{Q3}}/100)*10,1)",
                        "temp": true
                    },
                    {
                        "name": "1-A1",
                        "function": "{{T1}}"
                    },
                    {
                        "name": "1-A2",
                        "function": "{{T21}}"
                    },
                    {
                        "name": "1-A3",
                        "function": "{{T22}}"
                    },
                    {
                        "name": "1-A4",
                        "function": "{{T31}}"
                    },
                    {
                        "name": "1-A5",
                        "function": "{{T32}}"
                    }
                ]
            },
            "algorithm": {
                "name": "calculateOperation",
                "params": {
                    "method": "equivLiteral",
                    "keyboard": "INTERMEDIATE"
                }
            }
        },
        {
            "id": "step-2",
            "stimulus": "&lt;p&gt;De acordo com o enunciado, o que precisa ser calculado?&lt;/p&gt;",
            "seed": {
                "calculated": [
                    {
                        "name": "2-A1",
                        "label": "&lt;p&gt;A massa em gramas levantada pela pessoa mais forte.&lt;/p&gt;"
                    },
                    {
                        "name": "2-A2",
                        "label": "&lt;p&gt;A massa em gramas levantada pela pessoa mais fraca.&lt;/p&gt;",
                        "incorrect": true
                    },
                    {
                        "name": "2-A3",
                        "label": "&lt;p&gt;A massa em gramas que eles levantam juntos.&lt;/p&gt;",
                        "incorrect": true
                    }
                ]
            },
            "algorithm": {
                "name": "trueFalse",
                "template": "Multiple choice – standard"
            }
        },
        {
            "id": "step-3",
            "stimulus": "&lt;p&gt;Para verificar quem levanta mais peso, as massas têm que ser convertidas em gramas. Em qual tabela estão as conversões de unidades corretas?&lt;/p&gt;",
            "seed": {
                "calculated": [
                    {
                        "name": "3-A1",
                        "label": "&lt;div style=\"display:flex; justify-content:center;\"&gt;&lt;img src='http://drive.google.com/uc?export=view&amp;id=1k49g-88oKZZ_3IJjrnrEEZhVgIOnyYMK' width=\"450\"&gt;&lt;/div&gt;"
                    },
                    {
                        "name": "3-A2",
                        "label": "&lt;div style=\"display:flex; justify-content:center;\"&gt;&lt;img src='http://drive.google.com/uc?export=view&amp;id=1OZdTknh1eS8KfYc-Ec5HEf4SY3cMzbry' width=\"450\"&gt;&lt;/div&gt;",
                        "incorrect": true
                    },
                    {
                        "name": "3-A3",
                        "label": "&lt;div style=\"display:flex; justify-content:center;\"&gt;&lt;img src='http://drive.google.com/uc?export=view&amp;id=1ky0yIVG5tKQeMolLH78r3j5cCcJL8uRC' width=\"450\"&gt;&lt;/div&gt;",
                        "incorrect": true
                    }
                ]
            },
            "algorithm": {
                "name": "trueFalse",
                "template": "Multiple choice – standard",
                "params": {
                    "showCheckIcon": false
                }
            }
        },
        {
            "id": "step-4",
            "stimulus": "&lt;p&gt;Agora tome esta medida como um exemplo para convertê-la em gramas.&lt;/p&gt;",
            "template": "&lt;p&gt;A massa que a Alice levanta:&lt;/p&gt;&lt;p&gt;{{T31}} hg = {{T31}} × 100 = {{response}} g&lt;/p&gt;&lt;p&gt;{{T32}} dag = {{T32}} × 10 = {{response}} g&lt;/p&gt;&lt;p&gt;{{T31}} hg y {{T32}} dag = {{response}} g&lt;/p&gt;",
            "seed": {
                "calculated": [
                    {
                        "name": "T31",
                        "function": "math.floor({{Q3}}/100)",
                        "temp": true
                    },
                    {
                        "name": "T32",
                        "function": "Lemonlib.round({{Q3}}/10-math.floor({{Q3}}/100)*10, 1)",
                        "temp": true
                    },
                    {
                        "name": "4-A1",
                        "function": "math.floor({{Q3}}/100)*100"
                    },
                    {
                        "name": "4-A2",
                        "function": "{{Q3}}-math.floor({{Q3}}/100)*100"
                    },
                    {
                        "name": "4-A3",
                        "function": "{{Q3}}"
                    }
                ]
            },
            "algorithm": {
                "name": "calculateOperation",
                "params": {
                    "method": "equivLiteral",
                    "keyboard": "NUMERICAL"
                }
            }
        },
        {
            "id": "step-5",
            "stimulus": "&lt;p&gt;Então, qual é a massa levantada pelo mais forte dos três?&lt;/p&gt;",
            "seed": {
                "parameters": [],
                "calculated": [
                    {
                        "name": "T4",
                        "function": "math.max({{Q1}}, {{Q2}}, {{Q3}})",
                        "temp": true
                    },
                    {
                        "name": "T5",
                        "function": "math.min({{Q1}}, {{Q2}}, {{Q3}})",
                        "temp": true
                    },
                    {
                        "name": "T6",
                        "function": "{{Q1}}+{{Q2}}+{{Q3}}-math.min({{Q1}}, {{Q2}}, {{Q3}})-math.max({{Q1}}, {{Q2}}, {{Q3}})",
                        "temp": true
                    },
                    {
                        "name": "5-A1",
                        "label": "{{T4}} g",
                        "function": "math.max({{Q1}}, {{Q2}}, {{Q3}})"
                    },
                    {
                        "name": "5-A2",
                        "label": "{{T5}} g",
                        "function": "",
                        "incorrect": true
                    },
                    {
                        "name": "5-A3",
                        "label": "{{T6}} g",
                        "function": "",
                        "incorrect": true
                    }
                ]
            },
            "algorithm": {
                "name": "trueFalse",
                "template": "Multiple choice – standard"
            }
        }
    ]
}</v>
      </c>
      <c r="D384" s="139" t="n">
        <f aca="false">IF(B384=C384,0,1)</f>
        <v>1</v>
      </c>
    </row>
    <row r="385" customFormat="false" ht="15.75" hidden="false" customHeight="true" outlineLevel="0" collapsed="false">
      <c r="A385" s="139" t="str">
        <f aca="false">Seeds!AB391</f>
        <v>M5-MyM-3a-I-1</v>
      </c>
      <c r="B385" s="139" t="str">
        <f aca="false">Seeds!Z391</f>
        <v>{"id":"M5-MyM-3a-I-1-BR","stimulus":"&lt;p&gt;Selecione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C385" s="139" t="str">
        <f aca="false">Seeds!AA391</f>
        <v>{"id":"M5-MyM-3a-I-1","stimulus":"&lt;p&gt;Selecione as afirmações corretas.&lt;/p&gt;","hint":"&lt;p&gt;1 kl = 1 000 l e 1 l = 1 000 ml&lt;/p&gt;","feedback":"&lt;p&gt;1 kl equivale a 1 000 l e 1 l equivale a 1 000 ml.&lt;/p&gt;","seed":{"parameters":[{"name":"Q1","label":null,"min":10,"max":30,"step":5},{"name":"Q2","list":["l","dal","hl","kl","ml"]},{"name":"Q3","label":null,"min":5,"max":30,"step":5},{"name":"Q4","list":["l","dal","hl","kl","ml"]},{"name":"Q5","label":null,"min":100,"max":200,"step":5},{"name":"Q6","list":["ml","dl","cl","kl"]},{"name":"Q7","label":null,"min":5,"max":20,"step":1},{"name":"Q8","list":["ml","dl","cl","kl"]}],"calculated":[{"name":"A1","label":"Uma garrafa tem uma capacidade de 50 cl."},{"name":"A2","label":"Um copo tem capacidade para 20 cl."},{"name":"A3","label":"Uma banheira tem uma capacidade de 200 l."},{"name":"A4","label":"Um galão tem capacidade para 20 l."},{"name":"A5","label":"Uma garrafa de água tem capacidade de {{Q1}} {{Q2}}.","incorrect":true,"feedback":"&lt;p&gt;A capacidade de uma garrafa de água é geralmente de 0,50 l a 2 l.&lt;/p&gt;"},{"name":"A6","label":"Um copo tem capacidade de {{Q3}} {{Q4}}.","incorrect":true,"feedback":"&lt;p&gt;A capacidade de um copo é geralmente cerca de 25 cl.&lt;/p&gt;"},{"name":"A7","label":"Uma banheira tem uma capacidade de {{Q5}} {{Q6}}.","incorrect":true,"feedback":"&lt;p&gt;A capacidade de uma banheira é superior a 100 l.&lt;/p&gt;"},{"name":"A8","label":"Um galão tem capacidade de {{Q7}} {{Q8}}.","incorrect":true,"feedback":"&lt;p&gt;A capacidade de um galão é geralmente de 5 l a 20 l.&lt;/p&gt;"}],"uniques":true},"algorithm":{"name":"trueFalse","template":"Multiple choice – multiple response","params":{"countCorrect":2,"countIncorrect":1,"showCheckIcon":true}}}</v>
      </c>
      <c r="D385" s="139" t="n">
        <f aca="false">IF(B385=C385,0,1)</f>
        <v>1</v>
      </c>
    </row>
    <row r="386" customFormat="false" ht="15.75" hidden="false" customHeight="true" outlineLevel="0" collapsed="false">
      <c r="A386" s="139" t="str">
        <f aca="false">Seeds!AB392</f>
        <v>M5-MyM-3a-E-1</v>
      </c>
      <c r="B386" s="139" t="str">
        <f aca="false">Seeds!Z392</f>
        <v>{"id":"M5-MyM-3a-E-1-BR","stimulus":"&lt;p&gt;Complete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C386" s="139" t="str">
        <f aca="false">Seeds!AA392</f>
        <v>{"id":"M5-MyM-3a-E-1","stimulus":"&lt;p&gt;Complete as frases a seguir com a unidade de volume abreviada correspondente.&lt;/p&gt;","template":"&lt;p&gt;O tanque de um carro tem capacidade de {{Q1}} {{response}}.&lt;/p&gt;&lt;p&gt;Estefânia encheu uma xícara com {{Q2}} {{response}} leite.&lt;/p&gt;&lt;p&gt;O volume de uma lágrima é {{Q3}} {{response}}.&lt;/p&gt;","hint":"&lt;p&gt;1 kl = 1 000 l e 1 l = 1 000 ml&lt;/p&gt;","feedback":"&lt;p&gt;1 kl equivale a 1 000 l e 1 l equivale a 1 000 ml.&lt;/p&gt;","seed":{"parameters":[{"name":"Q1","label":null,"min":40,"max":70,"step":1},{"name":"Q2","label":null,"min":20,"max":30,"step":0.5},{"name":"Q3","label":null,"min":0.001,"max":0.007,"step":0.001}],"calculated":[{"name":"A1","label":"l","function":"","feedback":"&lt;p&gt;O tanque de um carro tem um volume entre &lt;span class=\"no-break\"&gt;40 l&lt;/span&gt; e &lt;span class=\"no-break\"&gt;70 l.&lt;/span&gt;&lt;/p&gt;"},{"name":"A2","label":"cl","function":"","feedback":"&lt;p&gt;Uma xícara de café da manhã tem capacidade de &lt;span class=\"no-break\"&gt;33 cl.&lt;/span&gt;&lt;/p&gt;"},{"name":"A3","label":"ml","function":"","feedback":"&lt;p&gt;O volume de uma lágrima é aproximadamente &lt;span class=\"no-break\"&gt;0.005 ml.&lt;/span&gt;&lt;/p&gt;"}],"uniques":true},"algorithm":{"name":"calculateOperation","template":"Cloze with text"}}</v>
      </c>
      <c r="D386" s="139" t="n">
        <f aca="false">IF(B386=C386,0,1)</f>
        <v>1</v>
      </c>
    </row>
    <row r="387" customFormat="false" ht="15.75" hidden="false" customHeight="true" outlineLevel="0" collapsed="false">
      <c r="A387" s="139" t="str">
        <f aca="false">Seeds!AB393</f>
        <v>M5-MyM-3a-E-2</v>
      </c>
      <c r="B387" s="139" t="str">
        <f aca="false">Seeds!Z393</f>
        <v>{"id":"M5-MyM-3a-E-2-BR","stimulus":"&lt;p&gt;Complete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C387" s="139" t="str">
        <f aca="false">Seeds!AA393</f>
        <v>{"id":"M5-MyM-3a-E-2","stimulus":"&lt;p&gt;Complete as frases a seguir com a unidade de volume abreviada correspondente.&lt;/p&gt;","template":"&lt;p&gt;O volume de um pote de geléia mede {{Q1}} {{response}}.&lt;/p&gt;&lt;p&gt;Recomenda-se beber {{Q2}} {{response}} de água por dia.&lt;/p&gt; &lt;p &gt;Uma caixa de leite tem uma capacidade de {{Q3}} {{response}}.&lt;/p&gt;","hint":"&lt;p&gt;1 kl = 1 000 l e 1 l = 1 000 ml&lt;/p&gt;","feedback":"&lt;p&gt;1 kl equivale a 1 000 l e 1 l equivale a 1 000 ml.&lt;/p&gt;","seed":{"parameters":[{"name":"Q1","label":null,"min":20,"max":30,"step":1},{"name":"Q2","label":null,"min":2,"max":3,"step":0.1},{"name":"Q3","label":null,"min":950,"max":1000,"step":1}],"calculated":[{"name":"A1","label":"cl","function":"","feedback":"&lt;p&gt;O volume de um pote de geléia tem geralmente entre &lt;span class=\"no-break\"&gt;20 cl&lt;/span&gt; e &lt;span class=\"no-break\"&gt;30 cl.&lt;/span&gt;&lt;/p&gt;"},{"name":"A2","label":"l","function":"","feedback":"&lt;p&gt;Recomenda-se beber em um dia entre &lt;span class=\"no-break\"&gt;2 l&lt;/span&gt; e &lt;span class=\"no-break\"&gt;3 l&lt;/span&gt; de água.&lt;/p&gt;"},{"name":"A3","label":"ml","function":"","feedback":"&lt;p&gt;O volume de uma caixa de leite é de cerca de &lt;span class=\"no-break\"&gt;1 l.&lt;/span&gt;&lt;/p&gt;"}],"uniques":true},"algorithm":{"name":"calculateOperation","template":"Cloze with text"}}</v>
      </c>
      <c r="D387" s="139" t="n">
        <f aca="false">IF(B387=C387,0,1)</f>
        <v>1</v>
      </c>
    </row>
    <row r="388" customFormat="false" ht="15.75" hidden="false" customHeight="true" outlineLevel="0" collapsed="false">
      <c r="A388" s="139" t="str">
        <f aca="false">Seeds!AB394</f>
        <v>M5-MyM-3a-E-3</v>
      </c>
      <c r="B388" s="139" t="str">
        <f aca="false">Seeds!Z394</f>
        <v>{"id":"M5-MyM-3a-E-3-BR","stimulus":"&lt;p&gt;Complete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C388" s="139" t="str">
        <f aca="false">Seeds!AA394</f>
        <v>{"id":"M5-MyM-3a-E-3","stimulus":"&lt;p&gt;Complete as frases a seguir com a unidade de volume abreviada correspondente.&lt;/p&gt;","template":"&lt;p&gt;Uma dose de vacina contém {{Q1}} {{response}}.&lt;/p&gt;&lt;p&gt;Um galão de água tem um volume de {{Q2}} {{response}}.&lt;/p&gt;&lt;p&gt;Uma lata de refrigerante tem uma capacidade de {{Q3}} {{response}}.&lt;/p&gt;","hint":"&lt;p&gt;1 kl = 1 000 l e 1 l = 1 000 ml&lt;/p&gt;","feedback":"&lt;p&gt;1 kl equivale a 1 000 l e 1 l equivale a 1 000 ml.&lt;/p&gt;","seed":{"parameters":[{"name":"Q1","label":null,"min":0.1,"max":0.5,"step":0.1},{"name":"Q2","label":null,"min":5,"max":20,"step":0.1},{"name":"Q3","label":null,"min":25,"max":35,"step":1}],"calculated":[{"name":"A1","label":"ml","function":"","feedback":"&lt;p&gt;Uma dose de vacina tem geralmente cerca de &lt;span class=\"no-break\"&gt;0.5 ml.&lt;/span&gt;&lt;/p&gt;"},{"name":"A2","label":"l","function":"","feedback":"&lt;p&gt;A capacidade de um galão de água é geralmente entre &lt;span class=\"no-break\"&gt;5 l&lt;/span&gt; e &lt;span class=\"no-break\"&gt;20 l.&lt;/span&gt;&lt;/p&gt;"},{"name":"A3","label":"cl","function":"","feedback":"&lt;p&gt;Uma lata de refrigerante contém entre &lt;span class=\"no-break\"&gt;33 cl&lt;/span&gt; e &lt;span class=\"no-break\"&gt;50 cl&lt;/span&gt; de líquido.&lt;/p&gt;"}],"uniques":true},"algorithm":{"name":"calculateOperation","template":"Cloze with text"}}</v>
      </c>
      <c r="D388" s="139" t="n">
        <f aca="false">IF(B388=C388,0,1)</f>
        <v>1</v>
      </c>
    </row>
    <row r="389" customFormat="false" ht="15.75" hidden="false" customHeight="true" outlineLevel="0" collapsed="false">
      <c r="A389" s="139" t="str">
        <f aca="false">Seeds!AB395</f>
        <v>M5-MyM-29a-I-1</v>
      </c>
      <c r="B389" s="139" t="str">
        <f aca="false">Seeds!Z395</f>
        <v>{"id":"M5-MyM-29a-I-1-BR","stimulus":"&lt;p&gt;Selecione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C389" s="139" t="str">
        <f aca="false">Seeds!AA395</f>
        <v>{"id":"M5-MyM-29a-I-1","stimulus":"&lt;p&gt;Selecione a conversão de unidade correta.&lt;/p&gt;","template":"&lt;p&gt;{{Q1}} l = {{response}} ml&lt;/p&gt;&lt;p&gt;{{Q2}}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max":9,"step":0.01},{"name":"Q2","label":null,"min":100,"max":999,"step":1},{"name":"Q3","label":null,"min":100,"max":900,"step":1}],"calculated":[{"name":"T1","function":"math.round({{Q1}}*1000)","temp":true},{"name":"T2","function":"Lemonlib.round({{Q2}}/100, 2)","temp":true},{"name":"T3","function":"Lemonlib.round({{Q3}}/10, 1)","temp":true},{"name":"A1","label":"{{function}}","function":"math.round({{Q1}}*1000)","group":1},{"name":"A2","label":"{{function}}","function":"Lemonlib.round({{Q1}}*10, 1)","group":1,"incorrect":true,"feedback":"&lt;p&gt;{{Q1}} l = {{Q1}} × 1 000 = {{T1}} ml&lt;/p&gt;"},{"name":"A3","label":"{{function}}","function":"math.round({{Q1}}*100)","group":1,"incorrect":true,"feedback":"&lt;p&gt;{{Q1}} l = {{Q1}} × 1 000 = {{T1}} ml&lt;/p&gt;"},{"name":"A4","label":"{{function}}","function":"Lemonlib.round({{Q2}}/100, 2)","group":2},{"name":"A5","label":"{{function}}","function":"Lemonlib.round({{Q2}}/1000, 3)","group":2,"incorrect":true,"feedback":"&lt;p&gt;{{Q2}} dl = {{Q2}} : 100 = {{T2}} dal&lt;/p&gt;"},{"name":"A6","label":"{{function}}","function":"Lemonlib.round({{Q2}}/10, 1)","group":2,"incorrect":true,"feedback":"&lt;p&gt;{{Q2}} dl = {{Q2}} : 100 = {{T2}} dal&lt;/p&gt;"},{"name":"A7","label":"{{function}}","function":"Lemonlib.round({{Q3}}/10, 1)","group":3},{"name":"A8","label":"{{function}}","function":"math.round({{Q3}}*10)","group":3,"incorrect":true,"feedback":"&lt;p&gt;{{Q3}} hl = {{Q3}} : 10 = {{T3}} kl&lt;/p&gt;"},{"name":"A9","label":"{{function}}","function":"Lemonlib.round({{Q3}}/100, 2)","group":3,"incorrect":true,"feedback":"&lt;p&gt;{{Q3}} hl = {{Q3}} : 10 = {{T3}} kl&lt;/p&gt;"}],"uniques":true},"algorithm":{"name":"groupResponses","template":"Cloze with drop down"}}</v>
      </c>
      <c r="D389" s="139" t="n">
        <f aca="false">IF(B389=C389,0,1)</f>
        <v>1</v>
      </c>
    </row>
    <row r="390" customFormat="false" ht="15.75" hidden="false" customHeight="true" outlineLevel="0" collapsed="false">
      <c r="A390" s="139" t="str">
        <f aca="false">Seeds!AB396</f>
        <v>M5-MyM-29a-I-2</v>
      </c>
      <c r="B390" s="139" t="str">
        <f aca="false">Seeds!Z396</f>
        <v>{"id":"M5-MyM-29a-I-2-BR","stimulus":"&lt;p&gt;Selecione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C390" s="139" t="str">
        <f aca="false">Seeds!AA396</f>
        <v>{"id":"M5-MyM-29a-I-2","stimulus":"&lt;p&gt;Selecione a conversão de unidade correta.&lt;/p&gt;","template":"&lt;p&gt;{{Q1}} cl = {{response}} dal&lt;/p&gt;&lt;p&gt;{{Q2}} ml = {{response}} dl&lt;/p&gt;&lt;p&gt;{{Q3}} hl = {{response}} dl&lt;/p&gt;","hint":"&lt;div style=\"display:flex; justify-content:center;\"&gt;&lt;img src='https://blueberry-assets.oneclick.es/M5_MyM_3c_1.svg' width=\"450\"&gt;&lt;/div&gt;","feedback":"&lt;div style=\"display:flex; justify-content:center;\"&gt;&lt;img src='https://blueberry-assets.oneclick.es/M5_MyM_3c_1.svg' width=\"450\"&gt;&lt;/div&gt;","seed":{"parameters":[{"name":"Q1","label":null,"min":100,"max":9900,"step":10},{"name":"Q2","label":null,"min":100,"max":9900,"step":10},{"name":"Q3","label":null,"min":1,"max":9,"step":0.01}],"calculated":[{"name":"T1","function":"Lemonlib.round({{Q1}}/1000, 3)","temp":true},{"name":"T2","function":"Lemonlib.round({{Q2}}/100, 2)","temp":true},{"name":"T3","function":"math.round({{Q3}}*1000)","temp":true},{"name":"A1","label":"{{function}}","function":"Lemonlib.round({{Q1}}/1000, 3)","group":1},{"name":"A2","label":"{{function}}","function":"Lemonlib.round({{Q1}}/10, 1)","group":1,"incorrect":true,"feedback":"&lt;p&gt;{{Q1}} cl = {{Q1}} : 1 000 = {{T1}} dal&lt;/p&gt;"},{"name":"A3","label":"{{function}}","function":"Lemonlib.round({{Q1}}/100, 2)","group":1,"incorrect":true,"feedback":"&lt;p&gt;{{Q1}} cl = {{Q1}} : 1 000 = {{T1}} dal&lt;/p&gt;"},{"name":"A4","label":"{{function}}","function":"Lemonlib.round({{Q2}}/100, 2)","group":2},{"name":"A5","label":"{{function}}","function":"math.round({{Q2}}*100)","group":2,"incorrect":true,"feedback":"&lt;p&gt;{{Q2}} ml = {{Q2}} : 100 = {{T2}} dl&lt;/p&gt;"},{"name":"A6","label":"{{function}}","function":"Lemonlib.round({{Q2}}/10, 1)","group":2,"incorrect":true,"feedback":"&lt;p&gt;{{Q2}} ml = {{Q2}} : 100 = {{T2}} dl&lt;/p&gt;"},{"name":"A7","label":"{{function}}","function":"math.round({{Q3}}*1000)","group":3},{"name":"A8","label":"{{function}}","function":"Lemonlib.round({{Q3}}*10, 1)","group":3,"incorrect":true,"feedback":"&lt;p&gt;{{Q3}} hl = {{Q3}} × 1000 = {{T3}} dl&lt;/p&gt;"},{"name":"A9","label":"{{function}}","function":"math.round({{Q3}}*100)","group":3,"incorrect":true,"feedback":"&lt;p&gt;{{Q3}} hl = {{Q3}} × 1000 = {{T3}} dl&lt;/p&gt;"}],"uniques":true},"algorithm":{"name":"groupResponses","template":"Cloze with drop down"}}</v>
      </c>
      <c r="D390" s="139" t="n">
        <f aca="false">IF(B390=C390,0,1)</f>
        <v>1</v>
      </c>
    </row>
    <row r="391" customFormat="false" ht="15.75" hidden="false" customHeight="true" outlineLevel="0" collapsed="false">
      <c r="A391" s="139" t="str">
        <f aca="false">Seeds!AB397</f>
        <v>M5-MyM-29a-E-1</v>
      </c>
      <c r="B391" s="139" t="str">
        <f aca="false">Seeds!Z397</f>
        <v>{
    "id": "M5-MyM-29a-E-1-BR",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C391" s="139" t="str">
        <f aca="false">Seeds!AA397</f>
        <v>{
    "id": "M5-MyM-29a-E-1",
    "stimulus": "&lt;p&gt;Calcule as seguintes conversões.&lt;/p&gt;",
    "template": "&lt;p&gt;{{Q1}} kl = {{response}} dal&lt;/p&gt;&lt;p&gt;{{Q2}} dl = {{response}} 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"Q1",
                "label": null,
                "min": 0.01,
                "max": 0.09,
                "step": 0.01
            },
            {
                "name": "Q2",
                "label": null,
                "min": 1,
                "max": 9.99,
                "step": 0.1
            }
        ],
        "calculated": [
            {
                "name": "A1",
                "label": "{{function}}",
                "function": "Lemonlib.round({{Q1}}*100, 1)",
                "feedback": "&lt;p&gt;{{Q1}} kl = {{Q1}} × 100 = {{function}} dal&lt;/p&gt;"
            },
            {
                "name": "A2",
                "label": "{{function}}",
                "function": "Lemonlib.round({{Q2}}/10, 2)",
                "feedback": "&lt;p&gt;{{Q2}} dl = {{Q2}} : 10 = {{function}} l&lt;/p&gt;"
            }
        ],
        "uniques": true
    },
    "algorithm": {
        "name": "calculateOperation",
        "params": {
            "method": "equivLiteral",
            "keyboard": "INTERMEDIATE"
        }
    }
}</v>
      </c>
      <c r="D391" s="139" t="n">
        <f aca="false">IF(B391=C391,0,1)</f>
        <v>1</v>
      </c>
    </row>
    <row r="392" customFormat="false" ht="15.75" hidden="false" customHeight="true" outlineLevel="0" collapsed="false">
      <c r="A392" s="139" t="str">
        <f aca="false">Seeds!AB398</f>
        <v>M5-MyM-29a-E-2</v>
      </c>
      <c r="B392" s="139" t="str">
        <f aca="false">Seeds!Z398</f>
        <v>{
    "id": "M5-MyM-29a-E-2-BR",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C392" s="139" t="str">
        <f aca="false">Seeds!AA398</f>
        <v>{
    "id": "M5-MyM-29a-E-2",
    "stimulus": "&lt;p&gt;Calcule as seguintes conversões.&lt;/p&gt;",
    "template": "&lt;p&gt;{{Q3}} cl = {{response}} ml&lt;/p&gt;&lt;p&gt;{{Q1}} l = {{response}} cl&lt;/p&gt;",
    "hint": "&lt;div style=\"display:flex; justify-content:center;\"&gt;&lt;img src='https://blueberry-assets.oneclick.es/M5_MyM_3c_1.svg' width=\"450\"&gt;&lt;/div&gt;",
    "feedback": "&lt;div style=\"display:flex; justify-content:center;\"&gt;&lt;img src='https://blueberry-assets.oneclick.es/M5_MyM_3c_1.svg' width=\"450\"&gt;&lt;/div&gt;",
    "seed": {
        "parameters": [
            {
                "name": "Q3",
                "label": null,
                "min": 10,
                "max": 90,
                "step": 0.1
            },
            {
                "name": "Q1",
                "label": null,
                "min": 0.01,
                "max": 0.99,
                "step": 0.01
            }
        ],
        "calculated": [
            {
                "name": "A1",
                "label": "{{function}}",
                "function": "Lemonlib.round({{Q3}}*10, 1)",
                "feedback": "&lt;p&gt;{{Q3}} cl = {{Q3}} × 10 = {{function}} ml&lt;/p&gt;"
            },
            {
                "name": "A2",
                "label": "{{function}}",
                "function": "Lemonlib.round({{Q1}}*100, 1)",
                "feedback": "&lt;p&gt;{{Q1}} l = {{Q1}} × 100 = {{function}} cl&lt;/p&gt;"
            }
        ],
        "uniques": true
    },
    "algorithm": {
        "name": "calculateOperation",
        "params": {
            "method": "equivLiteral",
            "keyboard": "NUMERICAL"
        }
    }
}</v>
      </c>
      <c r="D392" s="139" t="n">
        <f aca="false">IF(B392=C392,0,1)</f>
        <v>1</v>
      </c>
    </row>
    <row r="393" customFormat="false" ht="15.75" hidden="false" customHeight="true" outlineLevel="0" collapsed="false">
      <c r="A393" s="139" t="str">
        <f aca="false">Seeds!AB399</f>
        <v>M5-MyM-29a-E-3</v>
      </c>
      <c r="B393" s="139" t="str">
        <f aca="false">Seeds!Z399</f>
        <v>{"id":"M5-MyM-29a-E-3-BR","stimulus":"&lt;p&gt;Calcule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C393" s="139" t="str">
        <f aca="false">Seeds!AA399</f>
        <v>{"id":"M5-MyM-29a-E-3","stimulus":"&lt;p&gt;Calcule as seguintes conversões.&lt;/p&gt;","template":"&lt;p&gt;{{Q2}} dl = {{response}} dal&lt;/p&gt;&lt;p&gt;{{Q3}} hl = {{response}} kl&lt;/p&gt;","hint":"&lt;div style=\"display:flex; justify-content:center;\"&gt;&lt;img src='https://blueberry-assets.oneclick.es/M5_MyM_3c_1.svg' width=\"450\"&gt;&lt;/div&gt;","feedback":"&lt;div style=\"display:flex; justify-content:center;\"&gt;&lt;img src='https://blueberry-assets.oneclick.es/M5_MyM_3c_1.svg' width=\"450\"&gt;&lt;/div&gt;","seed":{"parameters":[{"name":"Q2","label":null,"min":10,"max":99.9,"step":0.1},{"name":"Q3","label":null,"min":10,"max":90,"step":0.1}],"calculated":[{"name":"A2","label":"{{function}}","function":"Lemonlib.round({{Q2}}/100, 3)","feedback":"&lt;p&gt;{{Q2}} dl = {{Q2}} : 100 = {{function}} dal"},{"name":"A3","label":"{{function}}","function":"Lemonlib.round({{Q3}}/10, 3)","feedback":"&lt;p&gt;{{Q3}} hl = {{Q3}} : 10 = {{function}} kl&lt;/p&gt;"}],"uniques":true},"algorithm":{"name":"calculateOperation","params":{"method":"equivLiteral","keyboard":"INTERMEDIATE"}}}</v>
      </c>
      <c r="D393" s="139" t="n">
        <f aca="false">IF(B393=C393,0,1)</f>
        <v>1</v>
      </c>
    </row>
    <row r="394" customFormat="false" ht="15.75" hidden="false" customHeight="true" outlineLevel="0" collapsed="false">
      <c r="A394" s="139" t="str">
        <f aca="false">Seeds!AB400</f>
        <v>M5-MyM-29a-A-1</v>
      </c>
      <c r="B394" s="139" t="str">
        <f aca="false">Seeds!Z400</f>
        <v>{
    "id": "M5-MyM-29a-A-1-BR",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C394" s="139" t="str">
        <f aca="false">Seeds!AA400</f>
        <v>{
    "id": "M5-MyM-29a-A-1",
    "seed": {
        "parameters": [
            {
                "name": "Q1",
                "label": null,
                "min": 5,
                "max": 10,
                "step": 0.1
            }
        ],
        "uniques": true
    },
    "scaffolding": [
        {
            "id": "step-0",
            "stimulus": "&lt;p&gt;Uma garrafa tem capacidade de &lt;span class=\"no-break\"&gt;{{Q1}} dl.&lt;/span&gt; Essa medida equivale a quantos centilitros?&lt;/p&gt;",
            "template": "&lt;p&gt;A garrafa tem capacidade de &lt;span class=\"no-break\"&gt;{{response}} cl&lt;/span&gt;.&lt;/p&gt;",
            "seed": {
                "parameters": [],
                "calculated": [
                    {
                        "name": "A1",
                        "label": "{{function}}",
                        "function": "{{Q1}}*10"
                    }
                ]
            },
            "algorithm": {
                "name": "calculateOperation",
                "params": {
                    "method": "equivLiteral",
                    "keyboard": "NUMERICAL"
                }
            }
        },
        {
            "id": "step-1",
            "stimulus": "&lt;p&gt;Qual a capacidade em decilitros da garrafa?&lt;/p&gt;",
            "template": "&lt;p&gt;Na garrafa cabem &lt;span class=\"no-break\"&gt;{{response}} dl.&lt;/span&gt;&lt;/p&gt;",
            "seed": {
                "parameters": [],
                "calculated": [
                    {
                        "name": "A3",
                        "function": "{{Q1}}"
                    }
                ]
            },
            "algorithm": {
                "name": "calculateOperation",
                "params": {
                    "method": "equivLiteral",
                    "keyboard": "INTERMEDIATE"
                }
            }
        },
        {
            "id": "step-2",
            "stimulus": "&lt;p&gt;O que o enunciado pede?&lt;/p&gt;",
            "seed": {
                "calculated": [
                    {
                        "name": "2-A1",
                        "label": "&lt;p&gt;Converter decilitros para centilitros.&lt;/p&gt;"
                    },
                    {
                        "name": "2-A2",
                        "label": "&lt;p&gt;Converter centilitros para decilitros.&lt;/p&gt;",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centilitros que cabem na garrafa.&lt;/p&gt;",
            "template": "&lt;p&gt;{{Q1}} dl = {{Q1}} × 10 = {{response}} cl&lt;/p&gt;",
            "seed": {
                "calculated": [
                    {
                        "name": "A2",
                        "function": "{{Q1}}*10"
                    }
                ]
            },
            "algorithm": {
                "name": "calculateOperation",
                "params": {
                    "method": "equivLiteral",
                    "keyboard": "NUMERICAL"
                }
            }
        }
    ]
}</v>
      </c>
      <c r="D394" s="139" t="n">
        <f aca="false">IF(B394=C394,0,1)</f>
        <v>1</v>
      </c>
    </row>
    <row r="395" customFormat="false" ht="15.75" hidden="false" customHeight="true" outlineLevel="0" collapsed="false">
      <c r="A395" s="139" t="str">
        <f aca="false">Seeds!AB401</f>
        <v>M5-MyM-29a-A-2</v>
      </c>
      <c r="B395" s="139" t="str">
        <f aca="false">Seeds!Z401</f>
        <v>{"id":"M5-MyM-29a-A-2-BR","seed":{"parameters":[{"name":"Q1","label":null,"min":1000,"max":9990,"step":10}],"uniques":true},"scaffolding":[{"id":"step-0","stimulus":"&lt;p&gt;Uma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C395" s="139" t="str">
        <f aca="false">Seeds!AA401</f>
        <v>{"id":"M5-MyM-29a-A-2","seed":{"parameters":[{"name":"Q1","label":null,"min":1000,"max":9990,"step":10}],"uniques":true},"scaffolding":[{"id":"step-0","stimulus":"&lt;p&gt;Uma tijela tem capacidade de &lt;span class=\"no-break\"&gt;{{Q1}} ml&lt;/span&gt;. Quantos centilitros cabem na tijela?&lt;/p&gt;","template":"&lt;p&gt;Na tijela cabem &lt;span class=\"no-break\"&gt;{{response}} cl de água.&lt;/span&gt;&lt;/p&gt;","seed":{"parameters":[],"calculated":[{"name":"A1","label":"{{function}}","function":"{{Q1}}/10"}]},"algorithm":{"name":"calculateOperation","params":{"method":"equivLiteral","keyboard":"NUMERICAL"}}},{"id":"step-1","stimulus":"&lt;p&gt;Qual a capacidade em mililitros da tijela?&lt;/p&gt;","template":"&lt;p&gt;Na tijela cabem &lt;span class=\"no-break\"&gt;{{response}} ml.&lt;/span&gt;&lt;/p&gt;","seed":{"parameters":[],"calculated":[{"name":"A3","function":"{{Q1}}"}]},"algorithm":{"name":"calculateOperation","params":{"method":"equivLiteral","keyboard":"NUMERICAL"}}},{"id":"step-2","stimulus":"&lt;p&gt;O que o enunciado pede?&lt;/p&gt;","seed":{"calculated":[{"name":"2-A1","label":"&lt;p&gt;Converter mililitros para centilitros.&lt;/p&gt;"},{"name":"2-A2","label":"&lt;p&gt;Converter centilitros para mililitros.&lt;/p&gt;","incorrect":true},{"name":"2-A3","label":"&lt;p&gt;Converter decalitros para centilitros.&lt;/p&gt;","incorrect":true}]},"algorithm":{"name":"trueFalse","template":"Multiple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false}}},{"id":"step-4","stimulus":"&lt;p&gt;Realize a seguinte operação para obter os centilitros que cabem na tijela.&lt;/p&gt;","template":"&lt;p&gt;{{Q1}} ml = {{Q1}} : 10 = {{response}} cl&lt;/p&gt;","seed":{"calculated":[{"name":"A2","function":"{{Q1}}/10"}]},"algorithm":{"name":"calculateOperation","params":{"method":"equivLiteral","keyboard":"NUMERICAL"}}}]}</v>
      </c>
      <c r="D395" s="139" t="n">
        <f aca="false">IF(B395=C395,0,1)</f>
        <v>1</v>
      </c>
    </row>
    <row r="396" customFormat="false" ht="15.75" hidden="false" customHeight="true" outlineLevel="0" collapsed="false">
      <c r="A396" s="139" t="str">
        <f aca="false">Seeds!AB402</f>
        <v>M5-MyM-29a-A-3</v>
      </c>
      <c r="B396" s="139" t="str">
        <f aca="false">Seeds!Z402</f>
        <v>{
    "id": "M5-MyM-29a-A-3-BR",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C396" s="139" t="str">
        <f aca="false">Seeds!AA402</f>
        <v>{
    "id": "M5-MyM-29a-A-3",
    "seed": {
        "parameters": [
            {
                "name": "Q1",
                "label": null,
                "min": 30,
                "max": 70,
                "step": 0.1
            }
        ],
        "uniques": true
    },
    "scaffolding": [
        {
            "id": "step-0",
            "stimulus": "&lt;p&gt;Um reservatório tem capacidade de &lt;span class=\"no-break\"&gt;{{Q1}} dal.&lt;/span&gt; Quantos litros são equivalentes a essa medida?&lt;/p&gt;",
            "template": "&lt;p&gt;O reservatório tem capacidade de &lt;span class=\"no-break\"&gt;{{response}} l&lt;/span&gt;.&lt;/p&gt;",
            "seed": {
                "parameters": [],
                "calculated": [
                    {
                        "name": "A1",
                        "label": "{{function}}",
                        "function": "Lemonlib.round({{Q1}}*10, 3)"
                    }
                ]
            },
            "algorithm": {
                "name": "calculateOperation",
                "params": {
                    "method": "equivLiteral",
                    "keyboard": "NUMERICAL"
                }
            }
        },
        {
            "id": "step-1",
            "stimulus": "&lt;p&gt;Qual a capacidade em decalitros do reservatório?&lt;/p&gt;",
            "template": "&lt;p&gt;No reservatório cabem &lt;span class=\"no-break\"&gt;{{response}} dal.&lt;/span&gt;&lt;/p&gt;",
            "seed": {
                "parameters": [],
                "calculated": [
                    {
                        "name": "A3",
                        "function": "{{Q1}}"
                    }
                ]
            },
            "algorithm": {
                "name": "calculateOperation",
                "params": {
                    "method": "equivLiteral",
                    "keyboard": "INTERMEDIATE"
                }
            }
        },
        {
            "id": "step-2",
            "stimulus": "&lt;p&gt;O que o enunciado pede?&lt;/p&gt;",
            "seed": {
                "calculated": [
                    {
                        "name": "2-A1",
                        "label": "&lt;p&gt;Converter decalitros para litros.&lt;/p&gt;"
                    },
                    {
                        "name": "2-A2",
                        "label": "&lt;p&gt;Converter litros para decalitros.&lt;/p&gt;",
                        "incorrect": true
                    },
                    {
                        "name": "2-A3",
                        "label": "&lt;p&gt;Converter decilitros para litros.&lt;/p&gt;",
                        "incorrect": true
                    }
                ]
            },
            "algorithm": {
                "name": "trueFalse",
                "template": "Multiple choice – standard"
            }
        },
        {
            "id": "step-3",
            "stimulus": "&lt;p&gt;Em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"&lt;p&gt;Realize a seguinte operação para obter os litros que cabem no reservatório.&lt;/p&gt;",
            "template": "&lt;p&gt;{{Q1}} dal = {{Q1}} × 10 = {{response}} l&lt;/p&gt;",
            "seed": {
                "calculated": [
                    {
                        "name": "A2",
                        "function": "Lemonlib.round({{Q1}}*10, 3)"
                    }
                ]
            },
            "algorithm": {
                "name": "calculateOperation",
                "params": {
                    "method": "equivLiteral",
                    "keyboard": "NUMERICAL"
                }
            }
        }
    ]
}</v>
      </c>
      <c r="D396" s="139" t="n">
        <f aca="false">IF(B396=C396,0,1)</f>
        <v>1</v>
      </c>
    </row>
    <row r="397" customFormat="false" ht="15.75" hidden="false" customHeight="true" outlineLevel="0" collapsed="false">
      <c r="A397" s="139" t="str">
        <f aca="false">Seeds!AB403</f>
        <v>M5-MyM-29a-A-4</v>
      </c>
      <c r="B397" s="139" t="str">
        <f aca="false">Seeds!Z403</f>
        <v>{"id":"M5-MyM-29a-A-4-BR","seed":{"parameters":[{"name":"Q1","label":null,"min":5,"max":20,"step":0.1}],"uniques":true},"scaffolding":[{"id":"step-0","stimulus":"&lt;p&gt;No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C397" s="139" t="str">
        <f aca="false">Seeds!AA403</f>
        <v>{"id":"M5-MyM-29a-A-4","seed":{"parameters":[{"name":"Q1","label":null,"min":5,"max":20,"step":0.1}],"uniques":true},"scaffolding":[{"id":"step-0","stimulus":"&lt;p&gt;No laboratório de ciências, Amanda encheu sua pipeta com {{Q1}} ml de água. Quanto vale essa medida em decilitros?&lt;/p&gt;","template":"&lt;p&gt;A pipeta foi enchida com {{response}} dl de água.&lt;/p&gt;","seed":{"parameters":[],"calculated":[{"name":"A1","label":"{{function}}","function":"Lemonlib.round({{Q1}}/100, 3)"}]},"algorithm":{"name":"calculateOperation","params":{"method":"equivLiteral","keyboard":"INTERMEDIATE"}}},{"id":"step-1","stimulus":"&lt;p&gt;Quantos mililitros foram colocados na pipeta?&lt;/p&gt;","template":"&lt;p&gt;A pipeta foi enchida com &lt;span class=\"no-break\"&gt;{{response}} ml.&lt;/span&gt;&lt;/p&gt;","seed":{"parameters":[],"calculated":[{"name":"A3","function":"{{Q1}}"}]},"algorithm":{"name":"calculateOperation","params":{"method":"equivLiteral","keyboard":"INTERMEDIATE"}}},{"id":"step-2","stimulus":"&lt;p&gt;O que o enunciado pede?&lt;/p&gt;","seed":{"calculated":[{"name":"2-A1","label":"&lt;p&gt;Converter mililitros para decilitros.&lt;/p&gt;"},{"name":"2-A2","label":"&lt;p&gt;Converter decilitros para mililitros.&lt;/p&gt;","incorrect":true},{"name":"2-A3","label":"&lt;p&gt;Converter mililitros para 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decilitros que foram colocados na pipeta.&lt;/p&gt;","template":"&lt;p&gt;{{Q1}} ml = {{Q1}} : 100 = {{response}} dl&lt;/p&gt;","seed":{"calculated":[{"name":"A2","function":"Lemonlib.round({{Q1}}/100, 3)"}]},"algorithm":{"name":"calculateOperation","params":{"method":"equivLiteral","keyboard":"INTERMEDIATE"}}}]}</v>
      </c>
      <c r="D397" s="139" t="n">
        <f aca="false">IF(B397=C397,0,1)</f>
        <v>1</v>
      </c>
    </row>
    <row r="398" customFormat="false" ht="15.75" hidden="false" customHeight="true" outlineLevel="0" collapsed="false">
      <c r="A398" s="139" t="str">
        <f aca="false">Seeds!AB404</f>
        <v>M5-MyM-29a-A-5</v>
      </c>
      <c r="B398" s="139" t="str">
        <f aca="false">Seeds!Z404</f>
        <v>{"id":"M5-MyM-29a-A-5-BR","seed":{"parameters":[{"name":"Q1","label":null,"min":3000,"max":4500,"step":10}],"uniques":true},"scaffolding":[{"id":"step-0","stimulus":"&lt;p&gt;Um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C398" s="139" t="str">
        <f aca="false">Seeds!AA404</f>
        <v>{"id":"M5-MyM-29a-A-5","seed":{"parameters":[{"name":"Q1","label":null,"min":3000,"max":4500,"step":10}],"uniques":true},"scaffolding":[{"id":"step-0","stimulus":"&lt;p&gt;Um tanque do caminhão de bombeiros tem capacidade de &lt;span class=\"no-break\"&gt;{{Q1}} dl.&lt;/span&gt; Essa medida equivale a quantos litros de capacidade?&lt;/p&gt;","template":"&lt;p&gt;A capacidade do caminhão é de &lt;span class=\"no-break\"&gt;{{response}} l.&lt;/span&gt;&lt;/p&gt;","seed":{"parameters":[],"calculated":[{"name":"A1","label":"{{function}}","function":"{{Q1}}/10"}]},"algorithm":{"name":"calculateOperation","params":{"method":"equivLiteral","keyboard":"NUMERICAL"}}},{"id":"step-1","stimulus":"&lt;p&gt;Qual a capacidade em decilitros do tanque do caminhão?&lt;/p&gt;","template":"&lt;p&gt;O tanque tem capacidade de &lt;span class=\"no-break\"&gt;{{response}} dl.&lt;/span&gt;&lt;/p&gt;","seed":{"parameters":[],"calculated":[{"name":"A3","function":"{{Q1}}"}]},"algorithm":{"name":"calculateOperation","params":{"method":"equivLiteral","keyboard":"NUMERICAL"}}},{"id":"step-2","stimulus":"&lt;p&gt;O que o enunciado pede?&lt;/p&gt;","seed":{"calculated":[{"name":"2-A1","label":"&lt;p&gt;Converter decilitros para litros.&lt;/p&gt;"},{"name":"2-A2","label":"&lt;p&gt;Converter litros para decilitros.&lt;/p&gt;","incorrect":true},{"name":"2-A3","label":"&lt;p&gt;Converter decilitros para quilolitros.&lt;/p&gt;","incorrect":true}]},"algorithm":{"name":"trueFalse","template":"Multiple choice – standard"}},{"id":"step-3","stimulus":"&lt;p&gt;Em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false}}},{"id":"step-4","stimulus":"&lt;p&gt;Faça a seguinte operação para obter os litros que cabem no tanque do caminhão.&lt;/p&gt;","template":"&lt;p&gt;{{Q1}} dl = {{Q1}} : 10 = {{response}} l&lt;/p&gt;","seed":{"calculated":[{"name":"A2","function":"{{Q1}}/10"}]},"algorithm":{"name":"calculateOperation","params":{"method":"equivLiteral","keyboard":"NUMERICAL"}}}]}</v>
      </c>
      <c r="D398" s="139" t="n">
        <f aca="false">IF(B398=C398,0,1)</f>
        <v>1</v>
      </c>
    </row>
    <row r="399" customFormat="false" ht="15.75" hidden="false" customHeight="true" outlineLevel="0" collapsed="false">
      <c r="A399" s="139" t="str">
        <f aca="false">Seeds!AB405</f>
        <v>M5-MyM-30a-I-1</v>
      </c>
      <c r="B399" s="139" t="str">
        <f aca="false">Seeds!Z405</f>
        <v>{
    "id": "M5-MyM-30a-I-1-BR",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C399" s="139" t="str">
        <f aca="false">Seeds!AA405</f>
        <v>{
    "id": "M5-MyM-30a-I-1",
    "stimulus": "&lt;p&gt;Indique se as seguintes comparações estão corretas ou incorretas.&lt;/p&gt;",
    "hint": "&lt;p&gt;Como as medidas são expressas na &lt;b&gt;mesma unidade,&lt;/b&gt; basta comparar seus valores a partir da esquerda.&lt;/p&gt;",
    "feedback": "&lt;p&gt;Para comparar as medições de volume, elas devem ser expressas na mesma unidade. Seus números são então comparados a partir da esquerda. Por exemplo, 50 l é maior que 40 l.&lt;/p&gt;",
    "seed": {
        "parameters": [
            {
                "name": "Q1",
                "label": null,
                "min": 1,
                "max": 99,
                "step": 1
            },
            {
                "name": "Q2",
                "label": null,
                "min": 100,
                "max": 200,
                "step": 1
            },
            {
                "name": "Q3",
                "label": null,
                "min": 2000,
                "max": 2199,
                "step": 0.1
            },
            {
                "name": "Q4",
                "label": null,
                "min": 2200,
                "max": 4000,
                "step": 0.1
            },
            {
                "name": "Q5",
                "label": null,
                "min": 1,
                "max": 4.99,
                "step": 0.01
            },
            {
                "name": "Q6",
                "label": null,
                "min": 5,
                "max": 10,
                "step": 0.01
            },
            {
                "name": "Q7",
                "label": null,
                "min": 100,
                "max": 199,
                "step": 0.1
            },
            {
                "name": "Q8",
                "label": null,
                "min": 200,
                "max": 1000,
                "step": 0.01
            },
            {
                "name": "Q9",
                "label": null,
                "min": 1000,
                "max": 9999,
                "step": 1
            },
            {
                "name": "Q10",
                "label": null,
                "min": 1,
                "max": 999,
                "step": 1
            },
            {
                "name": "Q11",
                "label": null,
                "min": 5,
                "max": 10,
                "step": 0.01
            },
            {
                "name": "Q12",
                "label": null,
                "min": 11,
                "max": 50,
                "step": 0.01
            },
            {
                "name": "Q21",
                "list": [
                    "kl",
                    "hl",
                    "dal",
                    "l",
                    "dl",
                    "cl",
                    "ml"
                ]
            },
            {
                "name": "Q22",
                "list": [
                    "kl",
                    "hl",
                    "dal",
                    "l",
                    "dl",
                    "cl",
                    "ml"
                ]
            },
            {
                "name": "Q23",
                "list": [
                    "kl",
                    "hl",
                    "dal",
                    "l",
                    "dl",
                    "cl",
                    "ml"
                ]
            },
            {
                "name": "Q24",
                "list": [
                    "kl",
                    "hl",
                    "dal",
                    "l",
                    "dl",
                    "cl",
                    "ml"
                ]
            },
            {
                "name": "Q25",
                "list": [
                    "kl",
                    "hl",
                    "dal",
                    "l",
                    "dl",
                    "cl",
                    "ml"
                ]
            },
            {
                "name": "Q26",
                "list": [
                    "kl",
                    "hl",
                    "dal",
                    "l",
                    "dl",
                    "cl",
                    "ml"
                ]
            }
        ],
        "calculated": [
            {
                "name": "A1",
                "label": "{{Q1}} {{Q21}} &lt; {{Q2}} {{Q21}}"
            },
            {
                "name": "A2",
                "label": "{{Q4}} {{Q22}} &gt; {{Q3}} {{Q22}}"
            },
            {
                "name": "A3",
                "label": "{{Q5}} {{Q23}} &lt; {{Q6}} {{Q23}}"
            },
            {
                "name": "A4",
                "label": "{{Q7}} {{Q24}} &gt; {{Q8}} {{Q24}}",
                "incorrect": true
            },
            {
                "name": "A5",
                "label": "{{Q9}} {{Q25}} &lt; {{Q10}} {{Q25}}",
                "incorrect": true
            },
            {
                "name": "A6",
                "label": "{{Q11}} {{Q26}} &gt; {{Q12}} {{Q26}}",
                "incorrect": true
            }
        ],
        "uniques": true
    },
    "algorithm": {
        "name": "trueFalse",
        "template": "Choice matrix – inline",
        "params": {
            "countCorrect": 2,
            "countIncorrect": 1,
            "options": [
                "Correto",
                "Incorreto"
            ]
        }
    }
}</v>
      </c>
      <c r="D399" s="139" t="n">
        <f aca="false">IF(B399=C399,0,1)</f>
        <v>1</v>
      </c>
    </row>
    <row r="400" customFormat="false" ht="15.75" hidden="false" customHeight="true" outlineLevel="0" collapsed="false">
      <c r="A400" s="139" t="str">
        <f aca="false">Seeds!AB406</f>
        <v>M5-MyM-30a-E-1</v>
      </c>
      <c r="B400" s="139" t="str">
        <f aca="false">Seeds!Z406</f>
        <v>{"id":"M5-MyM-30a-E-1-BR","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C400" s="139" t="str">
        <f aca="false">Seeds!AA406</f>
        <v>{"id":"M5-MyM-30a-E-1","seed":{"parameters":[{"name":"Q1","label":null,"min":100,"max":9999,"step":1},{"name":"Q2","label":null,"min":100,"max":9999,"step":1},{"name":"Q3","label":null,"min":100,"max":9999,"step":1},{"name":"Q4","label":null,"min":100,"max":9999,"step":1}],"uniques":true},"scaffolding":[{"id":"step-0","stimulus":"&lt;p&gt;Arraste e ordene os seguintes volumes do maior para o menor. Coloque-os de cima para baixo.&lt;/p&gt;","seed":{"parameters":[],"calculated":[{"name":"A1","label":"{{T1}} dal","function":"{{Q1}}"},{"name":"A2","label":"{{T2}} l","function":"{{Q2}}"},{"name":"A3","label":"{{T3}} dl","function":"{{Q3}}"},{"name":"A4","label":"{{T4}} cl","function":"{{Q4}}"},{"name":"T1","function":"{{Q1}}/1000","temp":true},{"name":"T2","function":"{{Q2}}/100","temp":true},{"name":"T3","function":"{{Q3}}/10","temp":true},{"name":"T4","function":"{{Q4}}","temp":true}]},"algorithm":{"name":"orderNumbers","params":{"order":"desc"}}},{"id":"step-1","stimulus":"&lt;p&gt;O que o enunciado pede?&lt;/p&gt;","seed":{"calculated":[{"name":"2-A1","label":"&lt;p&gt;Ordene os volumes do maior para o menor.&lt;/p&gt;"},{"name":"2-A2","label":"&lt;p&gt;Ordene os volumes do menor para o maior.&lt;/p&gt;","incorrect":true},{"name":"2-A3","label":"&lt;p&gt;Selecione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dal = {{T1}} × 1 000 = {{response}} cl&lt;/p&gt;&lt;p&gt;{{T2}} l = {{T2}} × 100 = {{response}} cl&lt;/p&gt;&lt;p&gt;{{T3}} dl = {{T3}} × 10 = {{response}} cl&lt;/p&gt;&lt;p&gt;{{T4}} cl&lt;/p&gt;","seed":{"calculated":[{"name":"T1","function":"{{Q1}}/1000","temp":true},{"name":"T2","function":"{{Q2}}/100","temp":true},{"name":"T3","function":"{{Q3}}/10","temp":true},{"name":"T4","function":"{{Q4}}","temp":true},{"name":"A2","function":"{{Q1}}"},{"name":"A3","function":"{{Q2}}"},{"name":"A4","function":"{{Q3}}"}]},"algorithm":{"name":"calculateOperation","params":{"method":"equivLiteral","keyboard":"INTERMEDIATE"}}},{"id":"step-4","stimulus":"&lt;p&gt;Com os resultados acima, arraste e ordene os volumes do maior para o menor. Coloque-os de cima para baixo.&lt;/p&gt;","seed":{"parameters":[],"calculated":[{"name":"A1","label":"{{T1}} dal = {{Q1}} cl","function":"{{Q1}}"},{"name":"A2","label":"{{T2}} l = {{Q2}} cl","function":"{{Q2}}"},{"name":"A3","label":"{{T3}} dl = {{Q3}} cl","function":"{{Q3}}"},{"name":"A4","label":"{{T4}} cl","function":"{{Q4}}"},{"name":"T1","function":"{{Q1}}/1000","temp":true},{"name":"T2","function":"{{Q2}}/100","temp":true},{"name":"T3","function":"{{Q3}}/10","temp":true},{"name":"T4","function":"{{Q4}}","temp":true}]},"algorithm":{"name":"orderNumbers","params":{"order":"desc"}}}]}</v>
      </c>
      <c r="D400" s="139" t="n">
        <f aca="false">IF(B400=C400,0,1)</f>
        <v>1</v>
      </c>
    </row>
    <row r="401" customFormat="false" ht="15.75" hidden="false" customHeight="true" outlineLevel="0" collapsed="false">
      <c r="A401" s="139" t="str">
        <f aca="false">Seeds!AB407</f>
        <v>M5-MyM-30a-A-1</v>
      </c>
      <c r="B401" s="139" t="str">
        <f aca="false">Seeds!Z407</f>
        <v>{"id":"M5-MyM-30a-A-1-BR","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C401" s="139" t="str">
        <f aca="false">Seeds!AA407</f>
        <v>{"id":"M5-MyM-30a-A-1","seed":{"parameters":[{"name":"Q1","label":null,"min":1,"max":100,"step":1},{"name":"Q2","label":null,"min":1,"max":100,"step":1},{"name":"Q3","label":null,"min":1,"max":100,"step":1}],"uniques":true},"scaffolding":[{"id":"step-0","stimulus":"&lt;p&gt;Em uma fazenda existem três reservatórios de água com os seguintes volumes. Arraste e ordene-os do maior para o menor. Coloque-os de cima para baixo.&lt;/p&gt;","seed":{"parameters":[],"calculated":[{"name":"A1","label":"{{T1}} hl","function":"{{Q1}}"},{"name":"A2","label":"{{T2}} dal","function":"{{Q2}}"},{"name":"A3","label":"{{T3}} kl","function":"{{Q3}}"},{"name":"T1","function":"{{Q1}}/10","temp":true},{"name":"T2","function":"{{Q2}}","temp":true},{"name":"T3","function":"{{Q3}}/100","temp":true}]},"algorithm":{"name":"orderNumbers","params":{"order":"desc"}}},{"id":"step-1","stimulus":"&lt;p&gt;O que o enunciado pede?&lt;/p&gt;","seed":{"calculated":[{"name":"2-A1","label":"&lt;p&gt;Ordene do maior para o menor os volumes dos reservatórios.&lt;/p&gt;"},{"name":"2-A2","label":"&lt;p&gt;Ordene do menor para o maior os volumes dos reservatórios.&lt;/p&gt;","incorrect":true},{"name":"2-A3","label":"&lt;p&gt;Selecione o reservatório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decalitros.&lt;/p&gt;","template":"&lt;p&gt;{{T1}} hl = {{T1}} × 10 = {{response}} dal&lt;/p&gt;&lt;p&gt;{{Q2}} dal&lt;/p&gt;&lt;p&gt;{{T3}} kl = {{T3}} × 100 = {{response}} dal&lt;/p&gt;","seed":{"calculated":[{"name":"T1","function":"{{Q1}}/10","temp":true},{"name":"T2","function":"{{Q2}}","temp":true},{"name":"T3","function":"{{Q3}}/100","temp":true},{"name":"A2","function":"{{Q1}}"},{"name":"A4","function":"{{Q3}}"}]},"algorithm":{"name":"calculateOperation","params":{"method":"equivLiteral","keyboard":"INTERMEDIATE"}}},{"id":"step-4","stimulus":"&lt;p&gt;Com os resultados anteriores, arraste e ordene do maior para o menor os volumes dos reservatórios. Coloque-os de cima para baixo.&lt;/p&gt;","seed":{"parameters":[],"calculated":[{"name":"A1","label":"{{T1}} hl = {{Q1}} dal","function":"{{Q1}}"},{"name":"A2","label":"{{Q2}} dal","function":"{{Q2}}"},{"name":"A3","label":"{{T3}} kl = {{Q3}} dal","function":"{{Q3}}"},{"name":"T1","function":"{{Q1}}/10","temp":true},{"name":"T2","function":"{{Q2}}","temp":true},{"name":"T3","function":"{{Q3}}/100","temp":true}]},"algorithm":{"name":"orderNumbers","params":{"order":"desc"}}}]}</v>
      </c>
      <c r="D401" s="139" t="n">
        <f aca="false">IF(B401=C401,0,1)</f>
        <v>1</v>
      </c>
    </row>
    <row r="402" customFormat="false" ht="15.75" hidden="false" customHeight="true" outlineLevel="0" collapsed="false">
      <c r="A402" s="139" t="str">
        <f aca="false">Seeds!AB408</f>
        <v>M5-MyM-30a-A-2</v>
      </c>
      <c r="B402" s="139" t="str">
        <f aca="false">Seeds!Z408</f>
        <v>{"id":"M5-MyM-30a-A-2-BR","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C402" s="139" t="str">
        <f aca="false">Seeds!AA408</f>
        <v>{"id":"M5-MyM-30a-A-2","seed":{"parameters":[{"name":"Q1","label":null,"min":100,"max":400,"step":1},{"name":"Q2","label":null,"min":100,"max":400,"step":1},{"name":"Q3","label":null,"min":100,"max":400,"step":1}],"uniques":true},"scaffolding":[{"id":"step-0","stimulus":"&lt;p&gt;Joaquim comprou três vasos com as seguintes capacidades. Arraste e ordene da menor para a maior as medidas de capacidade. Coloque-as de cima para baixo.&lt;/p&gt;","seed":{"parameters":[],"calculated":[{"name":"A1","label":"{{T1}} dl","function":"{{Q1}}"},{"name":"A2","label":"{{T2}} cl","function":"{{Q2}}"},{"name":"A3","label":"{{T3}} l","function":"{{Q3}}"},{"name":"T1","function":"{{Q1}}/10","temp":true},{"name":"T2","function":"{{Q2}}","temp":true},{"name":"T3","function":"{{Q3}}/100","temp":true}]},"algorithm":{"name":"orderNumbers","params":{"order":"asc"}}},{"id":"step-1","stimulus":"&lt;p&gt;O que o enunciado pede?&lt;/p&gt;","seed":{"calculated":[{"name":"2-A1","label":"&lt;p&gt;Ordene do menor para o maior os volumes dos vasos.&lt;/p&gt;"},{"name":"2-A2","label":"&lt;p&gt;Ordene do maior para o menor os volumes dos vasos.&lt;/p&gt;","incorrect":true},{"name":"2-A3","label":"&lt;p&gt;Selecione o vaso com o maior volume.&lt;/p&gt;","incorrect":true}]},"algorithm":{"name":"trueFalse","template":"Multiple choice – standard"}},{"id":"step-2","stimulus":"&lt;p&gt;Para ordenar as diferentes medidas, elas devem ser expressas na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 false}}},{"id":"step-3","stimulus":"&lt;p&gt;Com a ajuda da tabela de conversão acima, converta todos os valores para centilitros.&lt;/p&gt;","template":"&lt;p&gt;{{T1}} dl = {{T1}} × 10 = {{response}} cl&lt;/p&gt;&lt;p&gt;{{T2}} cl&lt;/p&gt;&lt;p&gt;{{T3}} l = {{T3}} × 100 = {{response}} cl&lt;/p&gt;","seed":{"calculated":[{"name":"T1","function":"{{Q1}}/10","temp":true},{"name":"T2","function":"{{Q2}}","temp":true},{"name":"T3","function":"{{Q3}}/100","temp":true},{"name":"A2","function":"{{Q1}}"},{"name":"A3","function":"{{Q3}}"}]},"algorithm":{"name":"calculateOperation","params":{"method":"equivLiteral","keyboard":"INTERMEDIATE"}}},{"id":"step-4","stimulus":"&lt;p&gt;Com os resultados anteriores, arraste e ordene do menor para o maior os volumes dos vasos. Coloque-os de cima para baixo.&lt;/p&gt;","seed":{"parameters":[],"calculated":[{"name":"A1","label":"{{T1}} dl = {{Q1}} cl","function":"{{Q1}}"},{"name":"A2","label":"{{T2}} cl","function":"{{Q2}}"},{"name":"A3","label":"{{T3}} l = {{Q3}} cl","function":"{{Q3}}"},{"name":"T1","function":"{{Q1}}/10","temp":true},{"name":"T2","function":"{{Q2}}","temp":true},{"name":"T3","function":"{{Q3}}/100","temp":true}]},"algorithm":{"name":"orderNumbers","params":{"order":"asc"}}}]}</v>
      </c>
      <c r="D402" s="139" t="n">
        <f aca="false">IF(B402=C402,0,1)</f>
        <v>1</v>
      </c>
    </row>
    <row r="403" customFormat="false" ht="15.75" hidden="false" customHeight="true" outlineLevel="0" collapsed="false">
      <c r="A403" s="139" t="str">
        <f aca="false">Seeds!AB409</f>
        <v>M5-MyM-30a-A-3</v>
      </c>
      <c r="B403" s="139" t="str">
        <f aca="false">Seeds!Z409</f>
        <v>{
    "id": "M5-MyM-30a-A-3-BR",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C403" s="139" t="str">
        <f aca="false">Seeds!AA409</f>
        <v>{
    "id": "M5-MyM-30a-A-3",
    "seed": {
        "parameters": [
            {
                "name": "Q1",
                "label": null,
                "min": 300,
                "max": 500,
                "step": 1
            },
            {
                "name": "Q2",
                "label": null,
                "min": 300,
                "max": 500,
                "step": 1
            }
        ],
        "uniques": true
    },
    "scaffolding": [
        {
            "id": "step-0",
            "stimulus": "&lt;p&gt;Uma caneta azul contém &lt;span class=\"no-break\"&gt;{{T1}} dl&lt;/span&gt; de tinta, enquanto uma caneta vermelha de outra marca tem &lt;span class=\"no-break\"&gt;{{T2}} cl.&lt;/span&gt; Quantos mililitros tem a caneta com mais tinta?&lt;/p&gt;",
            "template": "&lt;p&gt;A caneta com mais tinta é a de &lt;span class=\"no-break\"&gt;{{response}} ml.&lt;/span&gt;&lt;/p&gt;",
            "seed": {
                "parameters": [],
                "calculated": [
                    {
                        "name": "A1",
                        "function": "math.max({{Q1}}, {{Q2}})"
                    },
                    {
                        "name": "T1",
                        "function": "{{Q1}}/100",
                        "temp": true
                    },
                    {
                        "name": "T2",
                        "function": "{{Q2}}/10",
                        "temp": true
                    }
                ]
            },
            "algorithm": {
                "name": "calculateOperation",
                "params": {
                    "method": "equivLiteral",
                    "keyboard": "NUMERICAL"
                }
            }
        },
        {
            "id": "step-1",
            "stimulus": "&lt;p&gt;Quanta tinta cada caneta tem?&lt;/p&gt;",
            "template": "&lt;p&gt;A caneta azul contém {{response}} dl.&lt;/p&gt;&lt;p&gt;A vermelha contém {{response}} cl.&lt;/p&gt;",
            "seed": {
                "parameters": [],
                "calculated": [
                    {
                        "name": "T1",
                        "function": "{{Q1}}/100",
                        "temp": true
                    },
                    {
                        "name": "T2",
                        "function": "{{Q2}}/10",
                        "temp": true
                    },
                    {
                        "name": "A2",
                        "function": "{{T1}}"
                    },
                    {
                        "name": "A3",
                        "function": "{{T2}}"
                    }
                ]
            },
            "algorithm": {
                "name": "calculateOperation",
                "params": {
                    "method": "equivLiteral",
                    "keyboard": "INTERMEDIATE"
                }
            }
        },
        {
            "id": "step-2",
            "stimulus": "&lt;p&gt;O que o enunciado pede?&lt;/p&gt;",
            "seed": {
                "calculated": [
                    {
                        "name": "2-A1",
                        "label": "&lt;p&gt;Indique quantos mililitros contém a caneta de maior capacidade.&lt;/p&gt;"
                    },
                    {
                        "name": "2-A2",
                        "label": "&lt;p&gt;Indique quantos mililitros contém a caneta com a menor capacidade.&lt;/p&gt;",
                        "incorrect": true
                    },
                    {
                        "name": "2-A3",
                        "label": "&lt;p&gt;Indique quantos mililitros as duas canetas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caneta.&lt;/p&gt;",
            "template": "&lt;p&gt;{{T1}} dl = {{T1}} × 100 = {{response}} ml&lt;/p&gt;&lt;p&gt;{{T2}} cl = {{T2}} × 10 = {{response}} ml&lt;/p&gt;",
            "seed": {
                "calculated": [
                    {
                        "name": "T1",
                        "function": "{{Q1}}/100",
                        "temp": true
                    },
                    {
                        "name": "T2",
                        "function": "{{Q2}}/10",
                        "temp": true
                    },
                    {
                        "name": "A2",
                        "function": "{{Q1}}"
                    },
                    {
                        "name": "A3",
                        "function": "{{Q2}}"
                    }
                ]
            },
            "algorithm": {
                "name": "calculateOperation",
                "params": {
                    "method": "equivLiteral",
                    "keyboard": "NUMERICAL"
                }
            }
        },
        {
            "id": "step-5",
            "stimulus": "&lt;p&gt;Selecione, portanto, qual é a caneta com mais tinta.&lt;/p&gt;",
            "seed": {
                "parameters": [],
                "calculated": [
                    {
                        "name": "A1",
                        "label": "A caneta com {{function}} ml",
                        "function": "math.max({{Q1}}, {{Q2}})"
                    },
                    {
                        "name": "A2",
                        "label": "A caneta com {{function}} ml",
                        "function": "math.min({{Q1}}, {{Q2}})",
                        "incorrect": true
                    }
                ]
            },
            "algorithm": {
                "name": "trueFalse",
                "template": "Multiple choice – standard"
            }
        }
    ]
}</v>
      </c>
      <c r="D403" s="139" t="n">
        <f aca="false">IF(B403=C403,0,1)</f>
        <v>1</v>
      </c>
    </row>
    <row r="404" customFormat="false" ht="15.75" hidden="false" customHeight="true" outlineLevel="0" collapsed="false">
      <c r="A404" s="139" t="str">
        <f aca="false">Seeds!AB410</f>
        <v>M5-MyM-30a-A-4</v>
      </c>
      <c r="B404" s="139" t="str">
        <f aca="false">Seeds!Z410</f>
        <v>{
    "id": "M5-MyM-30a-A-4-BR",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C404" s="139" t="str">
        <f aca="false">Seeds!AA410</f>
        <v>{
    "id": "M5-MyM-30a-A-4",
    "seed": {
        "parameters": [
            {
                "name": "Q1",
                "label": null,
                "min": 50,
                "max": 300,
                "step": 10
            },
            {
                "name": "Q2",
                "label": null,
                "min": 50,
                "max": 300,
                "step": 10
            }
        ],
        "uniques": true
    },
    "scaffolding": [
        {
            "id": "step-0",
            "stimulus": "&lt;p&gt;Em uma loja há duas garrafas: uma verde de &lt;span class=\"no-break\"&gt;{{T1}} dl&lt;/span&gt; e uma amarela de &lt;span class=\"no-break\"&gt;{{T2}} ml.&lt;/span&gt; Antônio quer levar a maior. Quantos centilitros cabem na garrafa de maior capacidade?&lt;/p&gt;",
            "template": "&lt;p&gt;A maior garrafa tem capacidade para &lt;span class=\"no-break\"&gt;{{response}} cl.&lt;/span&gt;&lt;/p&gt;",
            "seed": {
                "parameters": [],
                "calculated": [
                    {
                        "name": "A1",
                        "function": "math.max({{Q1}}, {{Q2}})"
                    },
                    {
                        "name": "T1",
                        "function": "{{Q1}}/10",
                        "temp": true
                    },
                    {
                        "name": "T2",
                        "function": "{{Q2}}*10",
                        "temp": true
                    }
                ]
            },
            "algorithm": {
                "name": "calculateOperation",
                "params": {
                    "method": "equivLiteral",
                    "keyboard": "NUMERICAL"
                }
            }
        },
        {
            "id": "step-1",
            "stimulus": "&lt;p&gt;¿Qual a capacidade de cada garrafa?&lt;/p&gt;",
            "template": "&lt;p&gt;A garrafa verde tem uma capacidade de {{response}} dl.&lt;/p&gt;&lt;p&gt;A amarela tem uma capacidade de {{response}} ml.&lt;/p&gt;",
            "seed": {
                "parameters": [],
                "calculated": [
                    {
                        "name": "T1",
                        "function": "{{Q1}}/10",
                        "temp": true
                    },
                    {
                        "name": "T2",
                        "function": "{{Q2}}*10",
                        "temp": true
                    },
                    {
                        "name": "A2",
                        "function": "{{T1}}"
                    },
                    {
                        "name": "A3",
                        "function": "{{T2}}"
                    }
                ]
            },
            "algorithm": {
                "name": "calculateOperation",
                "params": {
                    "method": "equivLiteral",
                    "keyboard": "NUMERICAL"
                }
            }
        },
        {
            "id": "step-2",
            "stimulus": "&lt;p&gt;O que o enunciado pede?&lt;/p&gt;",
            "seed": {
                "calculated": [
                    {
                        "name": "2-A1",
                        "label": "&lt;p&gt;Indique quantos centilitros contém a garrafa de maior capacidade.&lt;/p&gt;"
                    },
                    {
                        "name": "2-A2",
                        "label": "&lt;p&gt;Indique quantos centilitros contém a garrafa de menor capacidade.&lt;/p&gt;",
                        "incorrect": true
                    },
                    {
                        "name": "2-A3",
                        "label": "&lt;p&gt;Indique quantos centilitros as duas garrafas comportam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{"showCheckIcon": false}
            }
        },
        {
            "id": "step-4",
            "stimulus": "&lt;p&gt;Com a ajuda da tabela de conversões anterior, calcule os centilitros de cada garrafa.&lt;/p&gt;",
            "template": "&lt;p&gt;{{T1}} dl = {{T1}} × 10 = {{response}} cl&lt;/p&gt;&lt;p&gt;{{T2}} ml = {{T2}} : 10 = {{response}} cl&lt;/p&gt;",
            "seed": {
                "calculated": [
                    {
                        "name": "T1",
                        "function": "{{Q1}}/10",
                        "temp": true
                    },
                    {
                        "name": "T2",
                        "function": "{{Q2}}*10",
                        "temp": true
                    },
                    {
                        "name": "A2",
                        "function": "{{Q1}}"
                    },
                    {
                        "name": "A3",
                        "function": "{{Q2}}"
                    }
                ]
            },
            "algorithm": {
                "name": "calculateOperation",
                "params": {
                    "method": "equivLiteral",
                    "keyboard": "NUMERICAL"
                }
            }
        },
        {
            "id": "step-5",
            "stimulus": "&lt;p&gt;Selecione, portanto, qual é a garrafa com maior capacidade.&lt;/p&gt;",
            "seed": {
                "parameters": [],
                "calculated": [
                    {
                        "name": "A1",
                        "label": "A garrafa de {{function}} cl.",
                        "function": "math.max({{Q1}}, {{Q2}})"
                    },
                    {
                        "name": "A2",
                        "label": "A garrafa de {{function}} cl.",
                        "function": "math.min({{Q1}}, {{Q2}})",
                        "incorrect": true
                    }
                ]
            },
            "algorithm": {
                "name": "trueFalse",
                "template": "Multiple choice – standard"
            }
        }
    ]
}</v>
      </c>
      <c r="D404" s="139" t="n">
        <f aca="false">IF(B404=C404,0,1)</f>
        <v>1</v>
      </c>
    </row>
    <row r="405" customFormat="false" ht="15.75" hidden="false" customHeight="true" outlineLevel="0" collapsed="false">
      <c r="A405" s="139" t="str">
        <f aca="false">Seeds!AB411</f>
        <v>M5-MyM-30a-A-5</v>
      </c>
      <c r="B405" s="139" t="str">
        <f aca="false">Seeds!Z411</f>
        <v>{
    "id": "M5-MyM-30a-A-5-BR",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C405" s="139" t="str">
        <f aca="false">Seeds!AA411</f>
        <v>{
    "id": "M5-MyM-30a-A-5",
    "seed": {
        "parameters": [
            {
                "name": "Q1",
                "label": null,
                "min": 500,
                "max": 1000,
                "step": 10
            },
            {
                "name": "Q2",
                "label": null,
                "min": 500,
                "max": 1000,
                "step": 10
            }
        ],
        "uniques": true
    },
    "scaffolding": [
        {
            "id": "step-0",
            "stimulus": "&lt;p&gt;Na festa de aniversário do Rodrigo vai rolar uma guerra com bexigas de água de dois tamanhos. Algumas terão capacidade de &lt;span class=\"no-break\"&gt;{{T1}} dl&lt;/span&gt;e outras de &lt;span class=\"no-break\"&gt;{{T2}} dal.&lt;/span&gt; Quantos mililitros cabem nas bexigas de menor capacidade?&lt;/p&gt;",
            "template": "&lt;p&gt;As bexigas de menor capacidade terão cada uma &lt;span class=\"no-break\"&gt;{{response}} ml.&lt;/span&gt;&lt;/p&gt;",
            "seed": {
                "parameters": [],
                "calculated": [
                    {
                        "name": "A1",
                        "function": "math.min({{Q1}}, {{Q2}})"
                    },
                    {
                        "name": "T1",
                        "function": "{{Q1}}/100",
                        "temp": true
                    },
                    {
                        "name": "T2",
                        "function": "{{Q2}}/10000",
                        "temp": true
                    }
                ]
            },
            "algorithm": {
                "name": "calculateOperation",
                "params": {
                    "method": "equivLiteral",
                    "keyboard": "NUMERICAL"
                }
            }
        },
        {
            "id": "step-1",
            "stimulus": "&lt;p&gt;Qual a capacidade das bexigas de água?&lt;/p&gt;",
            "template": "&lt;p&gt;As do primeiro tipo têm capacidade de {{response}} dl.&lt;/p&gt;&lt;p&gt;As do segundo têm capacidade de {{response}} dal.&lt;/p&gt;",
            "seed": {
                "parameters": [],
                "calculated": [
                    {
                        "name": "T1",
                        "function": "{{Q1}}/100",
                        "temp": true
                    },
                    {
                        "name": "T2",
                        "function": "{{Q2}}/10000",
                        "temp": true
                    },
                    {
                        "name": "A2",
                        "function": "{{T1}}"
                    },
                    {
                        "name": "A3",
                        "function": "{{T2}}"
                    }
                ]
            },
            "algorithm": {
                "name": "calculateOperation",
                "params": {
                    "method": "equivLiteral",
                    "keyboard": "INTERMEDIATE"
                }
            }
        },
        {
            "id": "step-2",
            "stimulus": "&lt;p&gt;O que o enunciado pede?&lt;/p&gt;",
            "seed": {
                "calculated": [
                    {
                        "name": "2-A1",
                        "label": "&lt;p&gt;Indique quantos mililitros contém cada bexiga de menor capacidade.&lt;/p&gt;"
                    },
                    {
                        "name": "2-A2",
                        "label": "&lt;p&gt;Indique quantos mililitros contém cada bexiga de maior capacidade.&lt;/p&gt;",
                        "incorrect": true
                    },
                    {
                        "name": "2-A3",
                        "label": "&lt;p&gt;Indique quantos mililitros as bexigas têm juntas.&lt;/p&gt;",
                        "incorrect": true
                    }
                ]
            },
            "algorithm": {
                "name": "trueFalse",
                "template": "Multiple choice – standard"
            }
        },
        {
            "id": "step-3",
            "stimulus": "&lt;p&gt;Para ordenar as diferentes medidas, elas devem ser expressas na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
            }
        },
        {
            "id": "step-4",
            "stimulus": "&lt;p&gt;Com a ajuda da tabela de conversão acima, calcule os mililitros de cada tipo de bexiga.&lt;/p&gt;",
            "template": "&lt;p&gt;{{T1}} dl = {{T1}} × 100 = {{response}} ml&lt;/p&gt;&lt;p&gt;{{T2}} dal = {{T2}} × 10 000 = {{response}} ml&lt;/p&gt;",
            "seed": {
                "calculated": [
                    {
                        "name": "T1",
                        "function": "{{Q1}}/100",
                        "temp": true
                    },
                    {
                        "name": "T2",
                        "function": "{{Q2}}/10000",
                        "temp": true
                    },
                    {
                        "name": "A2",
                        "function": "{{Q1}}"
                    },
                    {
                        "name": "A3",
                        "function": "{{Q2}}"
                    }
                ]
            },
            "algorithm": {
                "name": "calculateOperation",
                "params": {
                    "method": "equivLiteral",
                    "keyboard": "NUMERICAL"
                }
            }
        },
        {
            "id": "step-5",
            "stimulus": "&lt;p&gt;Selecione, portanto, qual é a bexiga com menor capacidade.&lt;/p&gt;",
            "seed": {
                "parameters": [],
                "calculated": [
                    {
                        "name": "A1",
                        "label": "A bexiga de {{function}} ml",
                        "function": "math.max({{Q1}}, {{Q2}})",
                        "incorrect": true
                    },
                    {
                        "name": "A2",
                        "label": "A bexiga de {{function}} ml",
                        "function": "math.min({{Q1}}, {{Q2}})"
                    }
                ]
            },
            "algorithm": {
                "name": "trueFalse",
                "template": "Multiple choice – standard"
            }
        }
    ]
}</v>
      </c>
      <c r="D405" s="139" t="n">
        <f aca="false">IF(B405=C405,0,1)</f>
        <v>1</v>
      </c>
    </row>
    <row r="406" customFormat="false" ht="15.75" hidden="false" customHeight="true" outlineLevel="0" collapsed="false">
      <c r="A406" s="139" t="str">
        <f aca="false">Seeds!AB412</f>
        <v>M5-MyM-19a-I-1</v>
      </c>
      <c r="B406" s="139" t="str">
        <f aca="false">Seeds!Z412</f>
        <v>{
    "id": "M5-MyM-19a-I-1-BR",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C406" s="139" t="str">
        <f aca="false">Seeds!AA412</f>
        <v>{
    "id": "M5-MyM-19a-I-1",
    "stimulus": "&lt;p&gt;Selecione a equivalência correta.&lt;/p&gt;",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99,
                "step": 1
            },
            {
                "name": "Q4",
                "label": null,
                "min": 1,
                "max": 9,
                "step": 1
            },
            {
                "name": "Q5",
                "label": null,
                "min": 1,
                "max": 99,
                "step": 1
            },
            {
                "name": "Q6",
                "label": null,
                "min": 1,
                "max": 99,
                "step": 1
            },
            {
                "name": "Q7",
                "label": null,
                "min": 1,
                "max": 9,
                "step": 1
            },
            {
                "name": "Q8",
                "label": null,
                "min": 1,
                "max": 9,
                "step": 1
            },
            {
                "name": "Q9",
                "label": null,
                "min": 1,
                "max": 9,
                "step": 1
            },
            {
                "name": "Q10",
                "label": null,
                "min": 1,
                "max": 99,
                "step": 1
            },
            {
                "name": "Q11",
                "label": null,
                "min": 1,
                "max": 9,
                "step": 1
            },
            {
                "name": "Q12",
                "label": null,
                "min": 1,
                "max": 99,
                "step": 1
            }
        ],
        "calculated": [
            {
                "name": "T7",
                "function": "{{Q9}}*100 + {{Q10}}",
                "temp": true
            },
            {
                "name": "T8",
                "function": "{{Q11}}*100 + {{Q12}}",
                "temp": true
            },
            {
                "name": "A1",
                "label": "{{function}} l = {{Q1}} kl e {{Q2}} l",
                "function": "{{Q1}}*1000 + {{Q2}}"
            },
            {
                "name": "A2",
                "label": "{{function}} l = {{Q3}} dal e {{Q4}} l",
                "function": "{{Q3}}*10 + {{Q4}}"
            },
            {
                "name": "A3",
                "label": "{{Q5}} dl e {{Q6}} ml = {{function}} ml",
                "function": "{{Q5}}*10 + {{Q6}}"
            },
            {
                "name": "A4",
                "label": "{{function}} cl = {{Q7}} dl e {{Q8}} cl",
                "function": "{{Q7}}*100 + {{Q8}}",
                "incorrect": true,
                "feedback": "&lt;p&gt;{{function}} cl = {{Q7}}00 cl + {{Q8}} cl = {{Q7}}0 dl + {{Q8}} cl&lt;/p&gt;"
            },
            {
                "name": "A5",
                "label": "{{Q9}} kl e {{Q10}} dal = {{function}} dal",
                "function": "{{Q9}}*1000 + {{Q10}}",
                "incorrect": true,
                "feedback": "&lt;p&gt;{{Q9}} kl e {{Q10}} dal = ({{Q9}} kl × 100) + &lt;span class=\"no-break\"&gt;{{Q10}} dal&lt;/span&gt; = {{Q9}}00 dal + &lt;span class=\"no-break\"&gt;{{Q10}} dal&lt;/span&gt; = {{T7}} dal&lt;/p&gt;"
            },
            {
                "name": "A6",
                "label": "{{Q11}} hl e {{Q12}} l = {{function}} l",
                "function": "{{Q11}}*10 + {{Q12}}",
                "incorrect": true,
                "feedback": "&lt;p&gt;{{Q11}} hl e {{Q12}} l = ({{Q11}} hl × 100) + &lt;span class=\"no-break\"&gt;{{Q12}} l&lt;/span&gt; = {{Q11}}00 l + &lt;span class=\"no-break\"&gt;{{Q12}} l&lt;/span&gt; = {{T8}} l&lt;/p&gt;"
            }
        ],
        "uniques": true
    },
    "algorithm": {
        "name": "trueFalse",
        "template": "Multiple choice – standard",
        "params": {
            "countCorrect": 1,
            "countIncorrect": 2,
            "showCheckIcon": true
        }
    }
}</v>
      </c>
      <c r="D406" s="139" t="n">
        <f aca="false">IF(B406=C406,0,1)</f>
        <v>1</v>
      </c>
    </row>
    <row r="407" customFormat="false" ht="15.75" hidden="false" customHeight="true" outlineLevel="0" collapsed="false">
      <c r="A407" s="139" t="str">
        <f aca="false">Seeds!AB413</f>
        <v>M5-MyM-19a-E-1</v>
      </c>
      <c r="B407" s="139" t="str">
        <f aca="false">Seeds!Z413</f>
        <v>{
    "id": "M5-MyM-19a-E-1-BR",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C407" s="139" t="str">
        <f aca="false">Seeds!AA413</f>
        <v>{
    "id": "M5-MyM-19a-E-1",
    "stimulus": "&lt;p&gt;Expresse os seguintes volumes na forma simples.&lt;/p&gt;",
    "template": "&lt;p&gt;{{Q1}} kl y {{Q2}} l = {{response}} l&lt;/p&gt;&lt;p&gt;{{Q3}} dl y {{Q4}} ml = {{response}} ml&lt;/p&gt;",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
                "step": 1
            },
            {
                "name": "Q2",
                "label": null,
                "min": 1,
                "max": 999,
                "step": 1
            },
            {
                "name": "Q3",
                "label": null,
                "min": 1,
                "max": 9,
                "step": 1
            },
            {
                "name": "Q4",
                "label": null,
                "min": 1,
                "max": 99,
                "step": 1
            }
        ],
        "calculated": [
            {
                "name": "A1",
                "label": "{{function}}",
                "function": "{{Q1}}*1000 + {{Q2}}",
                "feedback": "&lt;p&gt;{{Q1}} kl y {{Q2}} l = ({{Q1}} kl × 1 000) + {{Q2}} l = {{Q1}} 000 l + {{Q2}} l = {{function}} l&lt;/p&gt;"
            },
            {
                "name": "A2",
                "label": "{{function}}",
                "function": "{{Q3}}*100 + {{Q4}}",
                "feedback": "&lt;p&gt;{{Q3}} dl y {{Q4}} ml = ({{Q3}} dl × 100) + {{Q4}} ml = {{Q3}}00 cl + {{Q4}} ml = {{function}} ml&lt;/p&gt;"
            }
        ],
        "uniques": true
    },
    "algorithm": {
        "name": "calculateOperation",
        "params": {
            "method": "equivLiteral"
        }
    }
}</v>
      </c>
      <c r="D407" s="139" t="n">
        <f aca="false">IF(B407=C407,0,1)</f>
        <v>1</v>
      </c>
    </row>
    <row r="408" customFormat="false" ht="15.75" hidden="false" customHeight="true" outlineLevel="0" collapsed="false">
      <c r="A408" s="139" t="str">
        <f aca="false">Seeds!AB414</f>
        <v>M5-MyM-19a-E-2</v>
      </c>
      <c r="B408" s="139" t="str">
        <f aca="false">Seeds!Z414</f>
        <v>{
    "id": "M5-MyM-19a-E-2-BR",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C408" s="139" t="str">
        <f aca="false">Seeds!AA414</f>
        <v>{
    "id": "M5-MyM-19a-E-2",
    "stimulus": "&lt;p&gt;Expresse os seguintes volumes na forma complexa.&lt;/p&gt;",
    "template": "&lt;p&gt;{{T1}} cl = {{response}} dal e {{response}} cl&lt;/p&gt;&lt;p&gt;{{T2}} l = {{response}} hl e {{response}} l&lt;/p&gt;",
    "hint": "&lt;div style=\"display:flex; justify-content:center;\"&gt;&lt;img src='http://drive.google.com/uc?export=view&amp;id=1MAUhCk4ZZvSWjCZp8D0m7hw3R9pm9Tqy' width=\"450\"&gt;&lt;/div&gt;",
    "feedback": "&lt;div style=\"display:flex; justify-content:center;\"&gt;&lt;img src='http://drive.google.com/uc?export=view&amp;id=1MAUhCk4ZZvSWjCZp8D0m7hw3R9pm9Tqy' width=\"450\"&gt;&lt;/div&gt;",
    "seed": {
        "parameters": [
            {
                "name": "Q1",
                "label": null,
                "min": 1,
                "max": 99,
                "step": 1
            },
            {
                "name": "Q2",
                "label": null,
                "min": 1,
                "max": 999,
                "step": 1
            },
            {
                "name": "Q3",
                "label": null,
                "min": 1,
                "max": 99,
                "step": 1
            },
            {
                "name": "Q4",
                "label": null,
                "min": 1,
                "max": 99,
                "step": 1
            }
        ],
        "calculated": [
            {
                "name": "T1",
                "function": "{{Q1}}*1000 + {{Q2}}",
                "temp": true
            },
            {
                "name": "T2",
                "function": "{{Q3}}*100 + {{Q4}}",
                "temp": true
            },
            {
                "name": "T3",
                "function": "{{Q3}}*100",
                "temp": true
            },
            {
                "name": "A1",
                "label": "{{function}}",
                "function": "{{Q1}}",
                "feedback": "&lt;p&gt;{{T1}} cl = {{Q1}} 000 cl e {{Q2}} cl = {{Q1}} dal e {{Q2}} cl&lt;/p&gt;"
            },
            {
                "name": "A2",
                "label": "{{function}}",
                "function": "{{Q2}}",
                "feedback": "&lt;p&gt;{{T1}} cl = {{Q1}} 000 cl e {{Q2}} cl = {{Q1}} dal e {{Q2}} cl&lt;/p&gt;"
            },
            {
                "name": "A3",
                "label": "{{function}}",
                "function": "{{Q3}}",
                "feedback": "&lt;p&gt;{{T2}} l = {{T3}} l e {{Q4}} l = {{Q3}} hl e {{Q4}} l&lt;/p&gt;"
            },
            {
                "name": "A4",
                "label": "{{function}}",
                "function": "{{Q4}}",
                "feedback": "&lt;p&gt;{{T2}} l = {{T3}} l e {{Q4}} l = {{Q3}} hl e {{Q4}} l&lt;/p&gt;"
            }
        ],
        "uniques": true
    },
    "algorithm": {
        "name": "calculateOperation",
        "params": {
            "method": "equivLiteral"
        }
    }
}</v>
      </c>
      <c r="D408" s="139" t="n">
        <f aca="false">IF(B408=C408,0,1)</f>
        <v>1</v>
      </c>
    </row>
    <row r="409" customFormat="false" ht="15.75" hidden="false" customHeight="true" outlineLevel="0" collapsed="false">
      <c r="A409" s="139" t="str">
        <f aca="false">Seeds!AB415</f>
        <v>M5-MyM-19a-A-1</v>
      </c>
      <c r="B409" s="139" t="str">
        <f aca="false">Seeds!Z415</f>
        <v>{
    "id": "M5-MyM-19a-A-1-BR",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C409" s="139" t="str">
        <f aca="false">Seeds!AA415</f>
        <v>{
    "id": "M5-MyM-19a-A-1",
    "seed": {
        "parameters": [
            {
                "name": "Q1",
                "label": null,
                "min": 1,
                "max": 9,
                "step": 1
            },
            {
                "name": "Q2",
                "label": null,
                "min": 1,
                "max": 99,
                "step": 1
            }
        ],
        "uniques": true
    },
    "scaffolding": [
        {
            "id": "step-0",
            "stimulus": "&lt;p&gt;Para fazer a brincadeira de morder a maçã, em uma festa foi colocada uma bacia na qual cabem &lt;span class=\"no-break\"&gt;{{Q1}} l&lt;/span&gt; e &lt;span class=\"no-break\"&gt;{{Q2}} cl&lt;/span&gt; de água. Qual a capacidade da bacia em centilitros?&lt;/p&gt;",
            "template": "&lt;p&gt;A capacidade da bacia é de &lt;span class=\"no-break\"&gt;{{response}} cl.&lt;/span&gt;&lt;/p&gt;",
            "seed": {
                "parameters": [],
                "calculated": [
                    {
                        "name": "A1",
                        "label": "{{function}}",
                        "function": "{{Q1}}*100 + {{Q2}}"
                    }
                ]
            },
            "algorithm": {
                "name": "calculateOperation",
                "params": {
                    "method": "equivLiteral",
                    "keyboard": "NUMERICAL"
                }
            }
        },
        {
            "id": "step-1",
            "stimulus": "&lt;p&gt;Qual a capacidade da bacia?&lt;/p&gt;",
            "template": "&lt;p&gt;A bacia tem capacidade de {{response}} l e {{response}} cl.&lt;/p&gt;",
            "seed": {
                "calculated": [
                    {
                        "name": "A2",
                        "function": "{{Q1}}"
                    },
                    {
                        "name": "A4",
                        "function": "{{Q2}}"
                    }
                ]
            },
            "algorithm": {
                "name": "calculateOperation",
                "params": {
                    "method": "equivLiteral"
                }
            }
        },
        {
            "id": "step-2",
            "stimulus": "&lt;p&gt;O que o enunciado pede?&lt;/p&gt;",
            "seed": {
                "calculated": [
                    {
                        "name": "2-A1",
                        "label": "&lt;p&gt;Obter a capacidade da bacia em centilitros.&lt;/p&gt;"
                    },
                    {
                        "name": "2-A2",
                        "label": "&lt;p&gt;Obter a capacidade da bacia em decilitros.&lt;/p&gt;",
                        "incorrect": true
                    },
                    {
                        "name": "2-A3",
                        "label": "&lt;p&gt;Obter a capacidade da bacia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seguinte cálculo para obter os centilitros que cabem na bacia.&lt;/p&gt;",
            "template": "&lt;p&gt;{{Q1}} l e {{Q2}} cl = ({{Q1}} × 100) cl e {{Q2}} cl = {{response}} cl + {{Q2}} cl = {{response}} cl&lt;/p&gt;",
            "seed": {
                "parameters": [],
                "calculated": [
                    {
                        "name": "A1",
                        "function": "{{Q1}}*100"
                    },
                    {
                        "name": "A2",
                        "function": "{{Q1}}*100+{{Q2}}"
                    }
                ]
            },
            "algorithm": {
                "name": "calculateOperation",
                "params": {
                    "method": "equivLiteral",
                    "keyboard": "NUMERICAL"
                }
            }
        }
    ]
}</v>
      </c>
      <c r="D409" s="139" t="n">
        <f aca="false">IF(B409=C409,0,1)</f>
        <v>1</v>
      </c>
    </row>
    <row r="410" customFormat="false" ht="15.75" hidden="false" customHeight="true" outlineLevel="0" collapsed="false">
      <c r="A410" s="139" t="str">
        <f aca="false">Seeds!AB416</f>
        <v>M5-MyM-19a-A-2</v>
      </c>
      <c r="B410" s="139" t="str">
        <f aca="false">Seeds!Z416</f>
        <v>{
    "id": "M5-MyM-19a-A-2-BR",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C410" s="139" t="str">
        <f aca="false">Seeds!AA416</f>
        <v>{
    "id": "M5-MyM-19a-A-2",
    "seed": {
        "parameters": [
            {
                "name": "Q1",
                "label": null,
                "min": 4,
                "max": 9,
                "step": 1
            },
            {
                "name": "Q2",
                "label": null,
                "min": 1,
                "max": 9,
                "step": 1
            }
        ],
        "uniques": true
    },
    "scaffolding": [
        {
            "id": "step-0",
            "stimulus": "&lt;p&gt;Uma panela tem capacidade de &lt;span class=\"no-break\"&gt;{{T1}} cl.&lt;/span&gt; Quanto mede essa capacidade em decilitros e centilitros?&lt;/p&gt;",
            "template": "&lt;p&gt;A capacidade da panela é de &lt;span class=\"no-break\"&gt;{{response}} dl&lt;/span&gt; e &lt;span class=\"no-break\"&gt;{{response}} cl.&lt;/span&gt;&lt;/p&gt;",
            "seed": {
                "parameters": [],
                "calculated": [
                    {
                        "name": "T1",
                        "function": "{{Q1}}*10 + {{Q2}}",
                        "temp": true
                    },
                    {
                        "name": "A1",
                        "label": "{{function}}",
                        "function": "{{Q1}}"
                    },
                    {
                        "name": "A2",
                        "label": "{{function}}",
                        "function": "{{Q2}}"
                    }
                ]
            },
            "algorithm": {
                "name": "calculateOperation",
                "params": {
                    "method": "equivLiteral",
                    "keyboard": "NUMERICAL"
                }
            }
        },
        {
            "id": "step-1",
            "stimulus": "&lt;p&gt;Qual a capacidade da panela?&lt;/p&gt;",
            "template": "&lt;p&gt;A capacidade é {{response}} cl.&lt;/p&gt;",
            "seed": {
                "calculated": [
                    {
                        "name": "A2",
                        "function": "{{Q1}}*10 + {{Q2}}"
                    }
                ]
            },
            "algorithm": {
                "name": "calculateOperation",
                "params": {
                    "method": "equivLiteral",
                    "keyboard": "NUMERICAL"
                }
            }
        },
        {
            "id": "step-2",
            "stimulus": "&lt;p&gt;O que o enunciado pede?&lt;/p&gt;",
            "seed": {
                "calculated": [
                    {
                        "name": "2-A1",
                        "label": "&lt;p&gt;Obter a capacidade da panela em decilitros e centilitros.&lt;/p&gt;"
                    },
                    {
                        "name": "2-A2",
                        "label": "&lt;p&gt;Obter a capacidade da panela em litros e decilitros.&lt;/p&gt;",
                        "incorrect": true
                    },
                    {
                        "name": "2-A3",
                        "label": "&lt;p&gt;Obter a capacidade da panela em litros e centilitros.&lt;/p&gt;",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faça o seguinte cálculo para obter a capacidade da panela em decilitros e centilitros.&lt;/p&gt;",
            "template": "&lt;p&gt;{{T1}} cl = {{response}} cl + {{Q2}} cl = {{response}} dl e {{response}} cl&lt;/p&gt;",
            "seed": {
                "parameters": [],
                "calculated": [
                    {
                        "name": "T1",
                        "function": "{{Q1}}*10 + {{Q2}}",
                        "temp": true
                    },
                    {
                        "name": "A1",
                        "label": "{{function}}",
                        "function": "{{Q1}}*10"
                    },
                    {
                        "name": "A2",
                        "label": "{{function}}",
                        "function": "{{Q1}}"
                    },
                    {
                        "name": "A2",
                        "label": "{{function}}",
                        "function": "{{Q2}}"
                    }
                ]
            },
            "algorithm": {
                "name": "calculateOperation",
                "params": {
                    "method": "equivLiteral",
                    "keyboard": "NUMERICAL"
                }
            }
        }
    ]
}</v>
      </c>
      <c r="D410" s="139" t="n">
        <f aca="false">IF(B410=C410,0,1)</f>
        <v>1</v>
      </c>
    </row>
    <row r="411" customFormat="false" ht="15.75" hidden="false" customHeight="true" outlineLevel="0" collapsed="false">
      <c r="A411" s="139" t="str">
        <f aca="false">Seeds!AB417</f>
        <v>M5-MyM-19a-A-3</v>
      </c>
      <c r="B411" s="139" t="str">
        <f aca="false">Seeds!Z417</f>
        <v>{
    "id": "M5-MyM-19a-A-3-BR",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C411" s="139" t="str">
        <f aca="false">Seeds!AA417</f>
        <v>{
    "id": "M5-MyM-19a-A-3",
    "seed": {
        "parameters": [
            {
                "name": "Q1",
                "label": null,
                "min": 1,
                "max": 9,
                "step": 1
            },
            {
                "name": "Q2",
                "label": null,
                "min": 10,
                "max": 990,
                "step": 10
            }
        ],
        "uniques": true
    },
    "scaffolding": [
        {
            "id": "step-0",
            "stimulus": "&lt;p&gt;Em um parque nacional há um reservatório de água &lt;span class=\"no-break\"&gt;{{T1}} l&lt;/span&gt; que é usado em caso de incêndio florestal. Quanto vale essa capacidade em quilolitros e litros?&lt;/p&gt;",
            "template": "&lt;p&gt;A capacidade do reservatório é de &lt;span class=\"no-break\"&gt;{{response}} kl&lt;/span&gt; e &lt;span class=\"no-break\"&gt;{{response}} l.&lt;/span&gt;&lt;/p&gt;",
            "seed": {
                "parameters": [],
                "calculated": [
                    {
                        "name": "T1",
                        "function": "{{Q1}}*1000 + {{Q2}}",
                        "temp": true
                    },
                    {
                        "name": "A1",
                        "label": "{{function}}",
                        "function": "{{Q1}}"
                    },
                    {
                        "name": "A2",
                        "label": "{{function}}",
                        "function": "{{Q2}}"
                    }
                ]
            },
            "algorithm": {
                "name": "calculateOperation",
                "params": {
                    "method": "equivLiteral",
                    "keyboard": "NUMERICAL"
                }
            }
        },
        {
            "id": "step-1",
            "stimulus": "&lt;p&gt;Qual a capacidade do reservatório?&lt;/p&gt;",
            "template": "&lt;p&gt;A capacidade é de {{response}} l.&lt;/p&gt;",
            "seed": {
                "calculated": [
                    {
                        "name": "A2",
                        "function": "{{Q1}}*1000 + {{Q2}}"
                    }
                ]
            },
            "algorithm": {
                "name": "calculateOperation",
                "params": {
                    "method": "equivLiteral",
                    "keyboard": "NUMERICAL"
                }
            }
        },
        {
            "id": "step-2",
            "stimulus": "&lt;p&gt;O que o enunciado pede?&lt;/p&gt;",
            "seed": {
                "calculated": [
                    {
                        "name": "2-A1",
                        "label": "&lt;p&gt;Obter a capacidade do reservatório de água em quilolitros e litros.&lt;/p&gt;"
                    },
                    {
                        "name": "2-A2",
                        "label": "&lt;p&gt;Obter a capacidade do reservatório de água em litros e decilitros.&lt;/p&gt;",
                        "incorrect": true
                    },
                    {
                        "name": "2-A3",
                        "label": "&lt;p&gt;Obter a capacidade do reservatório de água em quilolitros e decilitros.&lt;/p&gt;",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a capacidade do reservatório em quilolitros e litros.&lt;/p&gt;",
            "template": "&lt;p&gt;{{T1}} l = {{response}} l + {{Q2}} l = {{response}} kl e {{response}} l&lt;/p&gt;",
            "seed": {
                "parameters": [],
                "calculated": [
                    {
                        "name": "T1",
                        "function": "{{Q1}}*1000 + {{Q2}}",
                        "temp": true
                    },
                    {
                        "name": "A1",
                        "label": "{{function}}",
                        "function": "{{Q1}}*1000"
                    },
                    {
                        "name": "A2",
                        "label": "{{function}}",
                        "function": "{{Q1}}"
                    },
                    {
                        "name": "A2",
                        "label": "{{function}}",
                        "function": "{{Q2}}"
                    }
                ]
            },
            "algorithm": {
                "name": "calculateOperation",
                "params": {
                    "method": "equivLiteral",
                    "keyboard": "NUMERICAL"
                }
            }
        }
    ]
}</v>
      </c>
      <c r="D411" s="139" t="n">
        <f aca="false">IF(B411=C411,0,1)</f>
        <v>1</v>
      </c>
    </row>
    <row r="412" customFormat="false" ht="15.75" hidden="false" customHeight="true" outlineLevel="0" collapsed="false">
      <c r="A412" s="139" t="str">
        <f aca="false">Seeds!AB418</f>
        <v>M5-MyM-19a-A-4</v>
      </c>
      <c r="B412" s="139" t="str">
        <f aca="false">Seeds!Z418</f>
        <v>{
    "id": "M5-MyM-19a-A-4-BR",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C412" s="139" t="str">
        <f aca="false">Seeds!AA418</f>
        <v>{
    "id": "M5-MyM-19a-A-4",
    "seed": {
        "parameters": [
            {
                "name": "Q1",
                "label": null,
                "min": 20,
                "max": 40,
                "step": 1
            },
            {
                "name": "Q2",
                "label": null,
                "min": 1,
                "max": 99,
                "step": 1
            }
        ],
        "uniques": true
    },
    "scaffolding": [
        {
            "id": "step-0",
            "stimulus": "&lt;p&gt;Depois de usar o carro, Lucas percebeu que ainda tem &lt;span class=\"no-break\"&gt;{{Q1}} l&lt;/span&gt; e &lt;span class=\"no-break\"&gt;{{Q2}} cl&lt;/span&gt; de gasolina. Quantos centilitros de combustível restam no tanque?&lt;/p&gt;",
            "template": "&lt;p&gt;O carro tem &lt;span class=\"no-break\"&gt;{{response}} cl&lt;/span&gt; de gasolina.&lt;/p&gt;",
            "seed": {
                "parameters": [],
                "calculated": [
                    {
                        "name": "A1",
                        "label": "{{function}}",
                        "function": "{{Q1}}*100 + {{Q2}}"
                    }
                ]
            },
            "algorithm": {
                "name": "calculateOperation",
                "params": {
                    "method": "equivLiteral",
                    "keyboard": "NUMERICAL"
                }
            }
        },
        {
            "id": "step-1",
            "stimulus": "&lt;p&gt;Quanto de gasolina resta para Lucas?&lt;/p&gt;",
            "template": "&lt;p&gt;Resta {{response}} l e {{response}} cl.&lt;/p&gt;",
            "seed": {
                "calculated": [
                    {
                        "name": "A2",
                        "function": "{{Q1}}"
                    },
                    {
                        "name": "A3",
                        "function": "{{Q2}}"
                    }
                ]
            },
            "algorithm": {
                "name": "calculateOperation",
                "params": {
                    "method": "equivLiteral",
                    "keyboard": "NUMERICAL"
                }
            }
        },
        {
            "id": "step-2",
            "stimulus": "&lt;p&gt;O que o enunciado pede?&lt;/p&gt;",
            "seed": {
                "calculated": [
                    {
                        "name": "2-A1",
                        "label": "&lt;p&gt;Calcule a gasolina que resta em centilitros.&lt;/p&gt;"
                    },
                    {
                        "name": "2-A2",
                        "label": "&lt;p&gt;Calcule a gasolina que resta em decilitros.&lt;/p&gt;",
                        "incorrect": true
                    },
                    {
                        "name": "2-A3",
                        "label": "&lt;p&gt;Calcule a gasolina que resta em 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"&lt;p&gt;Com isso em mente, complete o cálculo a seguir para obter os centilitros de gasolina.&lt;/p&gt;",
            "template": "&lt;p&gt;{{Q1}} l e {{Q2}} cl = ({{Q1}} × 100) cl e {{Q2}} cl = {{response}} cl + {{Q2}} cl = {{response}} cl&lt;/p&gt;",
            "seed": {
                "parameters": [],
                "calculated": [
                    {
                        "name": "A1",
                        "label": "{{function}}",
                        "function": "{{Q1}}*100"
                    },
                    {
                        "name": "A2",
                        "label": "{{function}}",
                        "function": "{{Q1}}*100 + {{Q2}}"
                    }
                ]
            },
            "algorithm": {
                "name": "calculateOperation",
                "params": {
                    "method": "equivLiteral",
                    "keyboard": "NUMERICAL"
                }
            }
        }
    ]
}</v>
      </c>
      <c r="D412" s="139" t="n">
        <f aca="false">IF(B412=C412,0,1)</f>
        <v>1</v>
      </c>
    </row>
    <row r="413" customFormat="false" ht="15.75" hidden="false" customHeight="true" outlineLevel="0" collapsed="false">
      <c r="A413" s="139" t="str">
        <f aca="false">Seeds!AB419</f>
        <v>M5-MyM-19a-A-5</v>
      </c>
      <c r="B413" s="139" t="str">
        <f aca="false">Seeds!Z419</f>
        <v>{
    "id": "M5-MyM-19a-A-5-BR",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C413" s="139" t="str">
        <f aca="false">Seeds!AA419</f>
        <v>{
    "id": "M5-MyM-19a-A-5",
    "seed": {
        "parameters": [
            {
                "name": "Q1",
                "label": null,
                "min": 1,
                "max": 4,
                "step": 1
            },
            {
                "name": "Q2",
                "label": null,
                "min": 10,
                "max": 90,
                "step": 10
            }
        ],
        "uniques": true
    },
    "scaffolding": [
        {
            "id": "step-0",
            "stimulus": "&lt;p&gt;Uma freezer tem uma capacidade de &lt;span class=\"no-break\"&gt;{{T1}} ml.&lt;/span&gt; Essa medida equivale a quantos decilitros e mililitros?&lt;/p&gt;",
            "template": "&lt;p&gt;O freezer tem capacidade de &lt;span class=\"no-break\"&gt;{{response}} dl&lt;/span&gt; e &lt;span class=\"no-break\"&gt;{{response}} ml&lt;/span&gt;.&lt;/p&gt;",
            "seed": {
                "parameters": [],
                "calculated": [
                    {
                        "name": "T1",
                        "function": "{{Q1}}*100 + {{Q2}}",
                        "temp": true
                    },
                    {
                        "name": "A1",
                        "label": "{{function}}",
                        "function": "{{Q1}}"
                    },
                    {
                        "name": "A2",
                        "label": "{{function}}",
                        "function": "{{Q2}}"
                    }
                ]
            },
            "algorithm": {
                "name": "calculateOperation",
                "params": {
                    "method": "equivLiteral"
                }
            }
        },
        {
            "id": "step-1",
            "stimulus": "&lt;p&gt;Qual a capacidade do freezer?&lt;/p&gt;",
            "template": "&lt;p&gt;A capacidade é {{response}} ml.&lt;/p&gt;",
            "seed": {
                "calculated": [
                    {
                        "name": "A2",
                        "function": "{{Q1}}*100+{{Q2}}"
                    }
                ]
            },
            "algorithm": {
                "name": "calculateOperation",
                "params": {
                    "method": "equivLiteral"
                }
            }
        },
        {
            "id": "step-2",
            "stimulus": "&lt;p&gt;O que o enunciado pede?&lt;/p&gt;",
            "seed": {
                "calculated": [
                    {
                        "name": "2-A1",
                        "label": "&lt;p&gt;Obter a capacidade do freezer em decilitros e mililitros.&lt;/p&gt;"
                    },
                    {
                        "name": "2-A2",
                        "label": "&lt;p&gt;Obter a capacidade do freezer em litros e decilitros.&lt;/p&gt;",
                        "incorrect": true
                    },
                    {
                        "name": "2-A3",
                        "label": "&lt;p&gt;Obter a capacidade do freezer em litros e mililitros.&lt;/p&gt;",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"step-4",
            "stimulus": "&lt;p&gt;Com isso em mente, faça o seguinte cálculo para obter a capacidade do freezer em decilitros e mililitros.&lt;/p&gt;",
            "template": "&lt;p&gt;{{T1}} ml = {{response}} ml + {{Q2}} ml = {{response}} dl e {{response}} ml&lt;/p&gt;",
            "seed": {
                "parameters": [],
                "calculated": [
                    {
                        "name": "T1",
                        "function": "{{Q1}}*100 + {{Q2}}",
                        "temp": true
                    },
                    {
                        "name": "A1",
                        "label": "{{function}}",
                        "function": "{{Q1}}*100"
                    },
                    {
                        "name": "A2",
                        "label": "{{function}}",
                        "function": "{{Q1}}"
                    },
                    {
                        "name": "A3",
                        "label": "{{function}}",
                        "function": "{{Q2}}"
                    }
                ]
            },
            "algorithm": {
                "name": "calculateOperation",
                "params": {
                    "method": "equivLiteral"
                }
            }
        }
    ]
}</v>
      </c>
      <c r="D413" s="139" t="n">
        <f aca="false">IF(B413=C413,0,1)</f>
        <v>1</v>
      </c>
    </row>
    <row r="414" customFormat="false" ht="15.75" hidden="false" customHeight="true" outlineLevel="0" collapsed="false">
      <c r="A414" s="139" t="str">
        <f aca="false">Seeds!AB420</f>
        <v>M5-MyM-19b-I-1</v>
      </c>
      <c r="B414" s="139" t="str">
        <f aca="false">Seeds!Z420</f>
        <v>{
    "id": "M5-MyM-19b-I-1-BR",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C414" s="139" t="str">
        <f aca="false">Seeds!AA420</f>
        <v>{
    "id": "M5-MyM-19b-I-1",
    "stimulus": "&lt;p&gt;Ordene as seguintes medidas de volume do maior para o menor.&lt;/p&gt;",
    "hint": "&lt;p&gt;Converta todas as medidas para a mesma unidade.&lt;/p&gt;",
    "feedback": "&lt;p&gt;Para ordenar essas medidas da maior para a menor, converta todas para a mesma unidade e compare-as.&lt;/p&gt;&lt;div style=\"display:flex; justify-content:center;\"&gt;&lt;img src='http://drive.google.com/uc?export=view&amp;id=1MAUhCk4ZZvSWjCZp8D0m7hw3R9pm9Tqy' width=\"450\"&gt;&lt;/div&gt;&lt;p&gt;{{T2}} dl = {{T2}} × 10 = {{Q2}} cl&lt;/p&gt;&lt;p&gt;{{T3}} l = {{T3}} × 100 = {{Q3}} cl&lt;/p&gt;&lt;p&gt;{{T4}} dal = {{T4}} × 1 000 = {{Q4}} cl&lt;/p&gt;",
    "seed": {
        "parameters": [
            {
                "name": "Q1",
                "label": null,
                "min": 10,
                "max": 9999,
                "step": 1
            },
            {
                "name": "Q2",
                "label": null,
                "min": 10,
                "max": 9999,
                "step": 1
            },
            {
                "name": "Q3",
                "label": null,
                "min": 10,
                "max": 9999,
                "step": 1
            },
            {
                "name": "Q4",
                "label": null,
                "min": 10,
                "max": 9999,
                "step": 1
            }
        ],
        "calculated": [
            {
                "name": "T1",
                "function": "{{Q1}}",
                "temp": true
            },
            {
                "name": "T2",
                "function": "{{Q2}}/10",
                "temp": true
            },
            {
                "name": "T3",
                "function": "{{Q3}}/100",
                "temp": true
            },
            {
                "name": "T4",
                "function": "{{Q4}}/1000",
                "temp": true
            },
            {
                "name": "A1",
                "label": "{{T1}} cl",
                "function": "{{Q1}}"
            },
            {
                "name": "A2",
                "label": "{{T2}} dl",
                "function": "{{Q2}}"
            },
            {
                "name": "A3",
                "label": "{{T3}} l",
                "function": "{{Q3}}"
            },
            {
                "name": "A3",
                "label": "{{T4}} dal",
                "function": "{{Q4}}"
            }
        ],
        "uniques": true
    },
    "algorithm": {
        "name": "orderNumbers",
        "params": {
            "order": "desc"
        }
    }
}</v>
      </c>
      <c r="D414" s="139" t="n">
        <f aca="false">IF(B414=C414,0,1)</f>
        <v>1</v>
      </c>
    </row>
    <row r="415" customFormat="false" ht="15.75" hidden="false" customHeight="true" outlineLevel="0" collapsed="false">
      <c r="A415" s="139" t="str">
        <f aca="false">Seeds!AB421</f>
        <v>M5-MyM-19b-E-1</v>
      </c>
      <c r="B415" s="139" t="str">
        <f aca="false">Seeds!Z421</f>
        <v>{
    "id": "M5-MyM-19b-E-1-BR",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C415" s="139" t="str">
        <f aca="false">Seeds!AA421</f>
        <v>{
    "id": "M5-MyM-19b-E-1",
    "seed": {
        "parameters": [
            {
                "name": "Q1",
                "label": null,
                "min": 100,
                "max": 9990,
                "step": 20
            },
            {
                "name": "Q2",
                "label": null,
                "min": 100,
                "max": 9990,
                "step": 20
            },
            {
                "name": "Q3",
                "label": null,
                "min": 100,
                "max": 9990,
                "step": 20
            },
            {
                "name": "Q4",
                "label": null,
                "min": 100,
                "max": 9990,
                "step": 20
            }
        ],
        "uniques": true
    },
    "scaffolding": [
        {
            "id": "step-0",
            "stimulus": "&lt;p&gt;Ordene as seguintes medidas de volume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"function": "{{Q1}}"
                    },
                    {
                        "name": "A2",
                        "label": "{{T2}} dl",
                        "function": "{{Q2}}"
                    },
                    {
                        "name": "A3",
                        "label": "{{T31}} l e {{T32}} cl",
                        "function": "{{Q3}}"
                    },
                    {
                        "name": "A4",
                        "label": "{{T4}} l",
                        "function": "{{Q4}}"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quatro medidas como exemplo e converta para centilitros.&lt;/p&gt;",
            "template": "&lt;p&gt;{{T11}} l  = {{T11}} l × 100 = {{response}} cl&lt;/p&gt;&lt;p&gt;{{T12}} dl = {{T12}} × 10 = {{response}} cl&lt;/p&gt;&lt;p&gt;{{T11}} l + {{T12}} dl = {{response}} cl&lt;/p&gt;",
            "seed":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"{{function}}",
                        "function": "math.floor({{Q1}}/100)*100"
                    },
                    {
                        "name": "A2",
                        "label": "{{function}}",
                        "function": "{{Q1}}-math.floor({{Q1}}/100)*100"
                    },
                    {
                        "name": "A3",
                        "label": "{{function}}",
                        "function": "{{Q1}}"
                    }
                ]
            },
            "algorithm": {
                "name": "calculateOperation",
                "params": {
                    "method": "equivLiteral"
                }
            }
        },
        {
            "id": "step-4",
            "stimulus": "&lt;p&gt;Repetindo os cálculos do passo anterior, ordene as medidas do menor para o maior.&lt;/p&gt;",
            "seed": {
                "parameters": [],
                "calculated": [
                    {
                        "name": "T11",
                        "function": "math.floor({{Q1}}/100)",
                        "temp": true
                    },
                    {
                        "name": "T12",
                        "function": "{{Q1}}/10-math.floor({{Q1}}/100)*10",
                        "temp": true
                    },
                    {
                        "name": "T2",
                        "function": "{{Q2}}/10",
                        "temp": true
                    },
                    {
                        "name": "T31",
                        "function": "math.floor({{Q3}}/100)",
                        "temp": true
                    },
                    {
                        "name": "T32",
                        "function": "{{Q3}}-math.floor({{Q3}}/100)*100",
                        "temp": true
                    },
                    {
                        "name": "T4",
                        "function": "{{Q4}}/100",
                        "temp": true
                    },
                    {
                        "name": "A1",
                        "label": "{{T11}} l e {{T12}} dl = {{Q1}} cl",
                        "function": "{{Q1}}"
                    },
                    {
                        "name": "A2",
                        "label": "{{T2}} dl = {{Q2}} cl",
                        "function": "{{Q2}}"
                    },
                    {
                        "name": "A3",
                        "label": "{{T31}} l e {{T32}} cl = {{Q3}} cl",
                        "function": "{{Q3}}"
                    },
                    {
                        "name": "A4",
                        "label": "{{T4}} l = {{Q4}} cl",
                        "function": "{{Q4}}"
                    }
                ]
            },
            "algorithm": {
                "name": "orderNumbers",
                "params": {
                    "order": "asc"
                }
            }
        }
    ]
}</v>
      </c>
      <c r="D415" s="139" t="n">
        <f aca="false">IF(B415=C415,0,1)</f>
        <v>1</v>
      </c>
    </row>
    <row r="416" customFormat="false" ht="15.75" hidden="false" customHeight="true" outlineLevel="0" collapsed="false">
      <c r="A416" s="139" t="str">
        <f aca="false">Seeds!AB422</f>
        <v>M5-MyM-19b-A-1</v>
      </c>
      <c r="B416" s="139" t="str">
        <f aca="false">Seeds!Z422</f>
        <v>{
    "id": "M5-MyM-19b-A-1-BR",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C416" s="139" t="str">
        <f aca="false">Seeds!AA422</f>
        <v>{
    "id": "M5-MyM-19b-A-1",
    "seed": {
        "parameters": [
            {
                "name": "Q1",
                "label": null,
                "min": 35,
                "max": 101,
                "step": 2
            },
            {
                "name": "Q2",
                "label": null,
                "min": 35,
                "max": 101,
                "step": 2
            },
            {
                "name": "Q3",
                "label": null,
                "min": 35,
                "max": 101,
                "step": 2
            }
        ],
        "uniques": true
    },
    "scaffolding": [
        {
            "id": "step-0",
            "stimulus": "&lt;p&gt;Augusto dispõe de três recipientes para alimentos com as seguintes capacidades. Ordene-os do menor para o maior.&lt;/p&gt;",
            "seed": {
                "parameters": [],
                "calculated": [
                    {
                        "name": "T2",
                        "function": "{{Q2}}/10",
                        "temp": true
                    },
                    {
                        "name": "T31",
                        "function": "math.floor({{Q3}}/10)",
                        "temp": true
                    },
                    {
                        "name": "T32",
                        "function": "{{Q3}}-math.floor({{Q3}}/10)*10",
                        "temp": true
                    },
                    {
                        "name": "A1",
                        "label": "{{Q1}} cl",
                        "function": "{{Q1}}"
                    },
                    {
                        "name": "A2",
                        "label": "{{T2}} dl",
                        "function": "{{Q2}}"
                    },
                    {
                        "name": "A3",
                        "label": "{{T31}} dl e {{T32}} cl",
                        "function": "{{Q3}}"
                    }
                ]
            },
            "algorithm": {
                "name": "orderNumbers",
                "params": {
                    "order": "asc"
                }
            }
        },
        {
            "id": "step-1",
            "stimulus": "&lt;p&gt;O que o enunciado pede?&lt;/p&gt;",
            "seed": {
                "calculated": [
                    {
                        "name": "2-A1",
                        "label": "&lt;p&gt;Ordene os volumes do maior para o menor.&lt;/p&gt;",
                        "incorrect": true
                    },
                    {
                        "name": "2-A2",
                        "label": "&lt;p&gt;Ordene os volumes do menor para o maior.&lt;/p&gt;"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tome uma das três medidas como exemplo e converta para centilitros.&lt;/p&gt;",
            "template": "&lt;p&gt;{{T31}} dl = {{T31}} dl × 10 = {{response}} cl&lt;/p&gt;&lt;p&gt;{{T31}} dl + {{T32}} cl = {{response}} cl&lt;/p&gt;",
            "seed": {
                "calculated": [
                    {
                        "name": "T31",
                        "function": "math.floor({{Q3}}/10)",
                        "temp": true
                    },
                    {
                        "name": "T32",
                        "function": "{{Q3}}-math.floor({{Q3}}/10)*10",
                        "temp": true
                    },
                    {
                        "name": "A2",
                        "function": "math.floor({{Q3}}/10)*10"
                    },
                    {
                        "name": "A3",
                        "function": "{{Q3}}"
                    }
                ]
            },
            "algorithm": {
                "name": "calculateOperation",
                "params": {
                    "method": "equivLiteral"
                }
            }
        },
        {
            "id": "step-4",
            "stimulus": "&lt;p&gt;Repetindo os cálculos do passo anterior, ordene as medidas do menor para o maior.&lt;/p&gt;",
            "seed": {
                "parameters": [],
                "calculated": [
                    {
                        "name": "T2",
                        "function": "{{Q2}}/10",
                        "temp": true
                    },
                    {
                        "name": "T31",
                        "function": "math.floor({{Q3}}/10)",
                        "temp": true
                    },
                    {
                        "name": "T32",
                        "function": "{{Q3}}-math.floor({{Q3}}/10)*10",
                        "temp": true
                    },
                    {
                        "name": "A1",
                        "label": "{{Q1}} cl",
                        "function": "{{Q1}}"
                    },
                    {
                        "name": "A2",
                        "label": "{{T2}} dl = {{Q2}} cl",
                        "function": "{{Q2}}"
                    },
                    {
                        "name": "A3",
                        "label": "{{T31}} dl e {{T32}} cl = {{Q3}} cl",
                        "function": "{{Q3}}"
                    }
                ]
            },
            "algorithm": {
                "name": "orderNumbers",
                "params": {
                    "order": "asc"
                }
            }
        }
    ]
}</v>
      </c>
      <c r="D416" s="139" t="n">
        <f aca="false">IF(B416=C416,0,1)</f>
        <v>1</v>
      </c>
    </row>
    <row r="417" customFormat="false" ht="15.75" hidden="false" customHeight="true" outlineLevel="0" collapsed="false">
      <c r="A417" s="139" t="str">
        <f aca="false">Seeds!AB423</f>
        <v>M5-MyM-19b-A-2</v>
      </c>
      <c r="B417" s="139" t="str">
        <f aca="false">Seeds!Z423</f>
        <v>{
    "id": "M5-MyM-19b-A-2-BR",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C417" s="139" t="str">
        <f aca="false">Seeds!AA423</f>
        <v>{
    "id": "M5-MyM-19b-A-2",
    "seed": {
        "parameters": [
            {
                "name": "Q1",
                "label": null,
                "min": 6000,
                "max": 30000,
                "step": 1
            },
            {
                "name": "Q2",
                "label": null,
                "min": 6000,
                "max": 30000,
                "step": 1
            },
            {
                "name": "Q3",
                "label": null,
                "min": 6000,
                "max": 30000,
                "step": 1
            }
        ],
        "uniques": true
    },
    "scaffolding": [
        {
            "id": "step-0",
            "stimulus": "&lt;p&gt;Os pais da Sandra querem comprar uma piscina e estão em dúvida entre três opções com as seguintes capacidades. Ordene-as de acordo com o volume, do maior para o menor.&lt;/p&gt;",
            "seed": {
                "parameters": [],
                "calculated": [
                    {
                        "name": "T11",
                        "function": "math.floor({{Q1}}/100)",
                        "temp": true
                    },
                    {
                        "name": "T12",
                        "function": "{{Q1}}-math.floor({{Q1}}/100)*100",
                        "temp": true
                    },
                    {
                        "name": "T2",
                        "function": "{{Q2}}/10",
                        "temp": true
                    },
                    {
                        "name": "T3",
                        "function": "{{Q3}}/1000",
                        "temp": true
                    },
                    {
                        "name": "A1",
                        "label": "{{T11}} hl e {{T12}} l",
                        "function": "{{Q1}}"
                    },
                    {
                        "name": "A2",
                        "label": "{{T2}} dal",
                        "function": "{{Q2}}"
                    },
                    {
                        "name": "A3",
                        "label": "{{T3}} kl",
                        "function": "{{Q3}}"
                    }
                ]
            },
            "algorithm": {
                "name": "orderNumbers",
                "params": {
                    "order": "desc"
                }
            }
        },
        {
            "id": "step-1",
            "stimulus": "&lt;p&gt;O que o enunciado pede?&lt;/p&gt;",
            "seed": {
                "calculated": [
                    {
                        "name": "2-A1",
                        "label": "&lt;p&gt;Ordene os volumes do maior para o menor.&lt;/p&gt;"
                    },
                    {
                        "name": "2-A2",
                        "label": "&lt;p&gt;Ordene os volumes do menor para o maior.&lt;/p&gt;",
                        "incorrect": true
                    },
                    {
                        "name": "2-A3",
                        "label": "&lt;p&gt;Selecione o maior volume.&lt;/p&gt;",
                        "incorrect": true
                    }
                ]
            },
            "algorithm": {
                "name": "trueFalse",
                "template": "Multiple choice – standard"
            }
        },
        {
            "id": "step-2",
            "stimulus": "&lt;p&gt;Para ordenar as diferentes medidas, elas devem ser expressas na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{"showCheckIcon": false}
            }
        },
        {
            "id": "step-3",
            "stimulus": "&lt;p&gt;Agora pegue uma das três medidas como exemplo e converta para litros.&lt;/p&gt;",
            "template": "&lt;p&gt;{{T11}} hl = {{T11}} hl × 100 = {{response}} l&lt;/p&gt;&lt;p&gt;{{T11}} hl + {{T12}} l = {{response}} l&lt;/p&gt;",
            "seed": {
                "calculated": [
                    {
                        "name": "T11",
                        "function": "math.floor({{Q1}}/100)",
                        "temp": true
                    },
                    {
                        "name": "T12",
                        "function": "{{Q1}}-math.floor({{Q1}}/100)*100",
                        "temp": true
                    },
                    {
                        "name": "T2",
                        "function": "{{Q2}}/10",
                        "temp": true
                    },
                    {
                        "name": "T3",
                        "function": "{{Q3}}/1000",
                        "temp": true
                    },
                    {
                        "name": "A1",
                        "function": "math.floor({{Q1}}/100)*100"
                    },
                    {
                        "name": "A2",
                        "function": "{{Q1}}"
                    }
                ]
            },
            "algorithm": {
                "name": "calculateOperation",
                "params": {
                    "method": "equivLiteral"
                }
            }
        },
        {
            "id": "step-4",
            "stimulus": "&lt;p&gt;Repetindo os cálculos da etapa anterior, ordene as medidas da maior para a menor.&lt;/p&gt;",
            "seed": {
                "parameters": [],
                "calculated": [
                    {
                        "name": "T11",
                        "function": "math.floor({{Q1}}/100)",
                        "temp": true
                    },
                    {
                        "name": "T12",
                        "function": "{{Q1}}-math.floor({{Q1}}/100)*100",
                        "temp": true
                    },
                    {
                        "name": "T2",
                        "function": "{{Q2}}/10",
                        "temp": true
                    },
                    {
                        "name": "T3",
                        "function": "{{Q3}}/1000",
                        "temp": true
                    },
                    {
                        "name": "A1",
                        "label": "{{T11}} hl e {{T12}} l = {{Q1}} l",
                        "function": "{{Q1}}"
                    },
                    {
                        "name": "A2",
                        "label": "{{T2}} dal = {{Q2}} l",
                        "function": "{{Q2}}"
                    },
                    {
                        "name": "A3",
                        "label": "{{T3}} kl = {{Q3}} l",
                        "function": "{{Q3}}"
                    }
                ]
            },
            "algorithm": {
                "name": "orderNumbers",
                "params": {
                    "order": "desc"
                }
            }
        }
    ]
}</v>
      </c>
      <c r="D417" s="139" t="n">
        <f aca="false">IF(B417=C417,0,1)</f>
        <v>1</v>
      </c>
    </row>
    <row r="418" customFormat="false" ht="15.75" hidden="false" customHeight="true" outlineLevel="0" collapsed="false">
      <c r="A418" s="139" t="str">
        <f aca="false">Seeds!AB424</f>
        <v>M5-MyM-19b-A-3</v>
      </c>
      <c r="B418" s="139" t="str">
        <f aca="false">Seeds!Z424</f>
        <v>{
    "id": "M5-MyM-19b-A-3-BR",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C418" s="139" t="str">
        <f aca="false">Seeds!AA424</f>
        <v>{
    "id": "M5-MyM-19b-A-3",
    "seed": {
        "parameters": [
            {
                "name": "Q1",
                "label": null,
                "min": 55,
                "max": 155,
                "step": 10
            },
            {
                "name": "Q2",
                "label": null,
                "min": 55,
                "max": 155,
                "step": 10
            }
        ],
        "uniques": true
    },
    "scaffolding": [
        {
            "id": "step-0",
            "stimulus": "&lt;p&gt;Um frasco de removedor de maquiagem contém &lt;span class=\"no-break\"&gt;{{T1}} dl,&lt;/span&gt; enquanto outro contém &lt;span class=\"no-break\"&gt;{{T21}} cl &lt;/span&gt; e &lt;span class=\"no-break\"&gt;{{T22}} ml.&lt;/span&gt; Quantos centilitros cabe no maior volume?&lt;/p&gt;",
            "template": "&lt;p&gt;O removedor de maquiagem de maior volume tem &lt;span class=\"no-break\"&gt;{{response}} cl.&lt;/span&gt;&lt;/p&gt;",
            "seed": {
                "parameters": [],
                "calculated": [
                    {
                        "name": "A1",
                        "function": "math.max({{Q1}}/10, {{Q2}}/10)"
                    },
                    {
                        "name": "T1",
                        "function": "{{Q1}}/100",
                        "temp": true
                    },
                    {
                        "name": "T21",
                        "function": "math.floor({{Q2}}/10)",
                        "temp": true
                    },
                    {
                        "name": "T22",
                        "function": "{{Q2}}-math.floor({{Q2}}/10)*10",
                        "temp": true
                    }
                ]
            },
            "algorithm": {
                "name": "calculateOperation",
                "params": {
                    "method": "equivLiteral",
                    "keyboard": "INTERMEDIATE"
                }
            }
        },
        {
            "id": "step-1",
            "stimulus": "&lt;p&gt;Quais são as quantidades em cada um dos frascos de removedor de maquiagem?&lt;/p&gt;",
            "template": "&lt;p&gt;O primeiro frasco contém &lt;span class=\"no-break\"&gt;{{response}} dl.&lt;/span&gt;&lt;/p&gt;&lt;p&gt;O segundo frasco contém &lt;span class=\"no-break\"&gt; {{response}} cl&lt;/span&gt; e &lt;span class=\"no-break\"&gt;{{response}} ml.&lt;/span&gt;&lt;/p&gt;",
            "seed": {
                "parameters": [],
                "calculated": [
                    {
                        "name": "T1",
                        "function": "{{Q1}}/100",
                        "temp": true
                    },
                    {
                        "name": "T21",
                        "function": "math.floor({{Q2}}/10)",
                        "temp": true
                    },
                    {
                        "name": "T22",
                        "function": "{{Q2}}-math.floor({{Q2}}/10)*10",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centilitros do frasco com mais removedor de maquiagem.&lt;/p&gt;"
                    },
                    {
                        "name": "2-A2",
                        "label": "&lt;p&gt;O volume em centilitros do frasco com menos removedor de maquiagem.&lt;/p&gt;",
                        "incorrect": true
                    },
                    {
                        "name": "2-A3",
                        "label": "&lt;p&gt;O volume total em centilitros dos dois frascos de removedor de maquiagem.&lt;/p&gt;",
                        "incorrect": true
                    }
                ]
            },
            "algorithm": {
                "name": "trueFalse",
                "template": "Multiple choice – standard"
            }
        },
        {
            "id": "step-3",
            "stimulus": "&lt;p&gt;Para verificar qual frasco tem mais removedor de maquiagem, é preciso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centilitros.&lt;/p&gt;",
            "template": "&lt;p&gt;O volume do segundo frasco:&lt;/p&gt;&lt;p&gt;{{T22}} ml = {{T22}} ml : 10 = {{response}} cl&lt;/p&gt;&lt;p&gt;{{T21}} cl e {{T22}} ml = {{response}} cl&lt;/p&gt;",
            "seed": {
                "calculated": [
                    {
                        "name": "T1",
                        "function": "{{Q1}}/100",
                        "temp": true
                    },
                    {
                        "name": "T21",
                        "function": "math.floor({{Q2}}/10)",
                        "temp": true
                    },
                    {
                        "name": "T22",
                        "function": "{{Q2}}-math.floor({{Q2}}/10)*10",
                        "temp": true
                    },
                    {
                        "name": "A2",
                        "function": "{{Q2}}/10-math.floor({{Q2}}/10)"
                    },
                    {
                        "name": "A3",
                        "function": "{{Q2}}/10"
                    }
                ]
            },
            "algorithm": {
                "name": "calculateOperation",
                "params": {
                    "method": "equivLiteral",
                    "keyboard": "INTERMEDIATE"
                }
            }
        },
        {
            "id": "step-5",
            "stimulus": "&lt;p&gt;Portanto, qual é o volume do frasco com mais removedor de maquiagem?&lt;/p&gt;",
            "seed": {
                "parameters": [],
                "calculated": [
                    {
                        "name": "T4",
                        "function": "math.max({{Q1}}/10, {{Q2}}/10)",
                        "temp": true
                    },
                    {
                        "name": "T5",
                        "function": "math.min({{Q1}}/10, {{Q2}}/10)",
                        "temp": true
                    },
                    {
                        "name": "A1",
                        "label": "{{T4}} cl",
                        "function": "math.max({{Q1}}, {{Q2}})"
                    },
                    {
                        "name": "A2",
                        "label": "{{T5}} cl",
                        "function": "math.min({{Q1}}, {{Q2}})",
                        "incorrect": true
                    }
                ]
            },
            "algorithm": {
                "name": "trueFalse",
                "template": "Multiple choice – standard"
            }
        }
    ]
}</v>
      </c>
      <c r="D418" s="139" t="n">
        <f aca="false">IF(B418=C418,0,1)</f>
        <v>1</v>
      </c>
    </row>
    <row r="419" customFormat="false" ht="15.75" hidden="false" customHeight="true" outlineLevel="0" collapsed="false">
      <c r="A419" s="139" t="str">
        <f aca="false">Seeds!AB425</f>
        <v>M5-MyM-19b-A-4</v>
      </c>
      <c r="B419" s="139" t="str">
        <f aca="false">Seeds!Z425</f>
        <v>{
    "id": "M5-MyM-19b-A-4-BR",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C419" s="139" t="str">
        <f aca="false">Seeds!AA425</f>
        <v>{
    "id": "M5-MyM-19b-A-4",
    "seed": {
        "parameters": [
            {
                "name": "Q1",
                "label": null,
                "min": 300,
                "max": 500,
                "step": 1
            },
            {
                "name": "Q2",
                "label": null,
                "min": 300,
                "max": 500,
                "step": 1
            }
        ],
        "uniques": true
    },
    "scaffolding": [
        {
            "id": "step-0",
            "stimulus": "&lt;p&gt;A fonte em uma praça da cidade usa &lt;span class=\"no-break\"&gt;{{Q1}} l&lt;/span&gt; de água diariamente, enquanto a da cidade vizinha usa &lt;span class=\" no- break\"&gt;{{T21}} hl&lt;/span&gt; e &lt;span class=\"no-break\"&gt;{{T22}} l.&lt;/span&gt; Quantos decalitros de água tem a fonte com a menor capacidade ?&lt;/p&gt;",
            "template": "&lt;p&gt;A fonte de menor capacidade despeja &lt;span class=\"no-break\"&gt;{{response}} dal&lt;/span&gt; de água.&lt;/span&gt;&lt;/p&gt;",
            "seed": {
                "parameters": [],
                "calculated": [
                    {
                        "name": "A1",
                        "function": "math.min({{Q1}}/10, {{Q2}}/10)"
                    },
                    {
                        "name": "T21",
                        "function": " math.floor({{Q2}}/100)",
                        "temp": true
                    },
                    {
                        "name": "T22",
                        "function": "{{Q2}}-math.floor({{Q2}}/100)*100",
                        "temp": true
                    }
                ]
            },
            "algorithm": {
                "name": "calculateOperation",
                "params": {
                    "method": "equivLiteral",
                    "keyboard": "INTERMEDIATE"
                }
            }
        },
        {
            "id": "step-1",
            "stimulus": "&lt;p&gt;Quanta água cada uma das fontes de água usa?&lt;/p&gt;",
            "template": "&lt;p&gt;A fonte da primeira cidade usa &lt;span class=\"no-break\"&gt;{{response}} l.&lt;/span&gt;&lt;/p&gt;&lt;p&gt;A fonte da segunda cidade usa &lt;span class=\"no- break\"&gt;{{response}} hl&lt;/span&gt; e &lt;span class=\"no-break\"&gt;{{response}} l.&lt;/span&gt;&lt;/p&gt;",
            "seed": {
                "parameters": [],
                "calculated": [
                    {
                        "name": "T21",
                        "function": " math.floor({{Q2}}/100)",
                        "temp": true
                    },
                    {
                        "name": "T22",
                        "function": "{{Q2}}-math.floor({{Q2}}/100)*100",
                        "temp": true
                    },
                    {
                        "name": "A2",
                        "function": "{{Q1}}"
                    },
                    {
                        "name": "A3",
                        "function": "{{T21}}"
                    },
                    {
                        "name": "A3",
                        "function": "{{T22}}"
                    }
                ]
            },
            "algorithm": {
                "name": "calculateOperation",
                "params": {
                    "method": "equivLiteral",
                    "keyboard": "NUMERICAL"
                }
            }
        },
        {
            "id": "step-2",
            "stimulus": "&lt;p&gt;De acordo com o enunciado, o que deve ser obtido?&lt;/p&gt;",
            "seed": {
                "calculated": [
                    {
                        "name": "2-A1",
                        "label": "&lt;p&gt;O volume, em decalitro, de água usado pela fonte com a menor capacidade.&lt;/p&gt;"
                    },
                    {
                        "name": "2-A2",
                        "label": "&lt;p&gt;O volume, em decalitro, de água utilizado pela fonte com maior capacidade.&lt;/p&gt;",
                        "incorrect": true
                    },
                    {
                        "name": "2-A3",
                        "label": "&lt;p&gt;O volume, em decalitros, de água utilizado pelas duas fontes.&lt;/p&gt;",
                        "incorrect": true
                    }
                ]
            },
            "algorithm": {
                "name": "trueFalse",
                "template": "Multiple choice – standard"
            }
        },
        {
            "id": "step-3",
            "stimulus": "&lt;p&gt;Para verificar qual fonte utiliza mais água, é necessário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exemplo para convertê-la em decalitros.&lt;/p&gt;",
            "template": "&lt;p&gt;O volume da segunda fonte:&lt;/p&gt;&lt;p&gt;{{T21}} hl = {{T21}} hl × 10 = {{response}} dal&lt;/p&gt;&lt;p&gt;{{T22}} l = {{T22}} l : 10 = {{response}} dal&lt;/p&gt;&lt;p&gt;{{T21}} hl + {{T22}} l = {{response}} dal.&lt;/p&gt;",
            "seed": {
                "calculated": [
                    {
                        "name": "T21",
                        "function": " math.floor({{Q2}}/100)",
                        "temp": true
                    },
                    {
                        "name": "T22",
                        "function": "{{Q2}}-math.floor({{Q2}}/100)*100",
                        "temp": true
                    },
                    {
                        "name": "A2",
                        "function": "math.floor({{Q2}}/100)*10"
                    },
                    {
                        "name": "A3",
                        "function": "Lemonlib.round({{Q2}}/10-math.floor({{Q2}}/100)*10, 2)"
                    },
                    {
                        "name": "A4",
                        "function": "{{Q2}}/10"
                    }
                ]
            },
            "algorithm": {
                "name": "calculateOperation",
                "params": {
                    "method": "equivLiteral",
                    "keyboard": "INTERMEDIATE"
                }
            }
        },
        {
            "id": "step-5",
            "stimulus": "&lt;p&gt;Então, qual é o volume da fonte com menos água?&lt;/p&gt;",
            "seed": {
                "parameters": [],
                "calculated": [
                    {
                        "name": "T4",
                        "function": "math.max({{Q1}}/10, {{Q2}}/10)",
                        "temp": true
                    },
                    {
                        "name": "T5",
                        "function": "math.min({{Q1}}/10, {{Q2}}/10)",
                        "temp": true
                    },
                    {
                        "name": "A1",
                        "label": "{{T4}} dal",
                        "function": "math.max({{Q1}}, {{Q2}})",
                        "incorrect": true
                    },
                    {
                        "name": "A2",
                        "label": "{{T5}} dal",
                        "function": "math.min({{Q1}}, {{Q2}})"
                    }
                ]
            },
            "algorithm": {
                "name": "trueFalse",
                "template": "Multiple choice – standard"
            }
        }
    ]
}</v>
      </c>
      <c r="D419" s="139" t="n">
        <f aca="false">IF(B419=C419,0,1)</f>
        <v>1</v>
      </c>
    </row>
    <row r="420" customFormat="false" ht="15.75" hidden="false" customHeight="true" outlineLevel="0" collapsed="false">
      <c r="A420" s="139" t="str">
        <f aca="false">Seeds!AB426</f>
        <v>M5-MyM-19b-A-5</v>
      </c>
      <c r="B420" s="139" t="str">
        <f aca="false">Seeds!Z426</f>
        <v>{
    "id": "M5-MyM-19b-A-5-BR",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C420" s="139" t="str">
        <f aca="false">Seeds!AA426</f>
        <v>{
    "id": "M5-MyM-19b-A-5",
    "seed": {
        "parameters": [
            {
                "name": "Q1",
                "label": null,
                "min": 100,
                "max": 300,
                "step": 1
            },
            {
                "name": "Q2",
                "label": null,
                "min": 100,
                "max": 300,
                "step": 1
            }
        ],
        "uniques": true
    },
    "scaffolding": [
        {
            "id": "step-0",
            "stimulus": "&lt;p&gt;Ana e Raquel estão tomando refrigerante. Ana tem &lt;span class=\"no-break\"&gt;{{T1}} cl&lt;/span&gt; restantes em sua garrafa e Raquel tem &lt;span class=\"no-break\"&gt;{{T21}} dl&lt;/span &gt; e &lt;span class=\"no-break\"&gt;{{T22}} ml.&lt;/span&gt; Quantos mililitros há na garrafa com mais refrigerante?&lt;/p&gt;",
            "template": "&lt;p&gt;Na garrafa com mais refrigerante há &lt;span class=\"no-break\"&gt;{{response}} ml.&lt;/span&gt;&lt;/p&gt;",
            "seed": {
                "parameters": [],
                "calculated": [
                    {
                        "name": "A1",
                        "function": "math.max({{Q1}}, {{Q2}})"
                    },
                    {
                        "name": "T1",
                        "function": "{{Q1}}/10",
                        "temp": true
                    },
                    {
                        "name": "T21",
                        "function": " math.floor({{Q2}}/100)",
                        "temp": true
                    },
                    {
                        "name": "T22",
                        "function": "{{Q2}}-math.floor({{Q2}}/100)*100",
                        "temp": true
                    }
                ]
            },
            "algorithm": {
                "name": "calculateOperation",
                "params": {
                    "method": "equivLiteral",
                    "keyboard": "NUMERICAL"
                }
            }
        },
        {
            "id": "step-1",
            "stimulus": "&lt;p&gt;Quanto refrigerante resta em cada garrafa?&lt;/p&gt;",
            "template": "&lt;p&gt;Na garrafa da Ana tem &lt;span class=\"no-break\"&gt;{{response}} cl.&lt;/span&gt;&lt;/p&gt;&lt;p&gt;Na garrafa da Raquel tem &lt;span class=\"no-break\"&gt;{{response}} dl&lt;/span&gt; e &lt;span class=\"no-break\"&gt;{{response}} ml.&lt;/span&gt;&lt;/p&gt;",
            "seed": {
                "parameters": [],
                "calculated": [
                    {
                        "name": "T1",
                        "function": "{{Q1}}/10",
                        "temp": true
                    },
                    {
                        "name": "T21",
                        "function": " math.floor({{Q2}}/100)",
                        "temp": true
                    },
                    {
                        "name": "T22",
                        "function": "{{Q2}}-math.floor({{Q2}}/100)*100",
                        "temp": true
                    },
                    {
                        "name": "A2",
                        "function": "{{T1}}"
                    },
                    {
                        "name": "A3",
                        "function": "{{T21}}"
                    },
                    {
                        "name": "A3",
                        "function": "{{T22}}"
                    }
                ]
            },
            "algorithm": {
                "name": "calculateOperation",
                "params": {
                    "method": "equivLiteral",
                    "keyboard": "INTERMEDIATE"
                }
            }
        },
        {
            "id": "step-2",
            "stimulus": "&lt;p&gt;De acordo com o enunciado, o que deve ser obtido?&lt;/p&gt;",
            "seed": {
                "calculated": [
                    {
                        "name": "2-A1",
                        "label": "&lt;p&gt;O volume em mililitros de refrigerante restante na garrafa mais cheia.&lt;/p&gt;"
                    },
                    {
                        "name": "2-A2",
                        "label": "&lt;p&gt;O volume em mililitros de refrigerante restante na garrafa mais vazia.&lt;/p&gt;",
                        "incorrect": true
                    },
                    {
                        "name": "2-A3",
                        "label": "&lt;p&gt;O volume em mililitros de refrigerante restante nas duas garrafas.&lt;/p&gt;",
                        "incorrect": true
                    }
                ]
            },
            "algorithm": {
                "name": "trueFalse",
                "template": "Multiple choice – standard"
            }
        },
        {
            "id": "step-3",
            "stimulus": "&lt;p&gt;Para verificar qual garrafa tem mais refrigerante, deve-se converter os volumes para a mesma unidade. Em qual tabela estão as conversões de unidade corretas?&lt;/p&gt;",
            "seed": {
                "calculated": [
                    {
                        "name": "2-A1",
                        "label": "&lt;div style=\"display:flex; justify-content:center;\"&gt;&lt;img src='http://drive.google.com/uc?export=view&amp;id=1MAUhCk4ZZvSWjCZp8D0m7hw3R9pm9Tqy' width=\"450\"&gt;&lt;/div&gt;"
                    },
                    {
                        "name": "2-A2",
                        "label": "&lt;div style=\"display:flex; justify-content:center;\"&gt;&lt;img src='http://drive.google.com/uc?export=view&amp;id=1pTzKoXAX7S2WaYRzmFJsFMFWKvMkWvzh' width=\"450\"&gt;&lt;/div&gt;",
                        "incorrect": true
                    },
                    {
                        "name": "2-A3",
                        "label": "&lt;div style=\"display:flex; justify-content:center;\"&gt;&lt;img src='http://drive.google.com/uc?export=view&amp;id=1ufLqX0jDIVSJIIZ0jQ7ydaWk4MgizdcZ' width=\"450\"&gt;&lt;/div&gt;",
                        "incorrect": true
                    }
                ]
            },
            "algorithm": {
                "name": "trueFalse",
                "template": "Multiple choice – standard",
                "params": {
                    "showCheckIcon": false
                }
            }
        },
        {
            "id": "step-4",
            "stimulus": "&lt;p&gt;Agora tome esta medida como um exemplo para convertê-la em mililitros.&lt;/p&gt;",
            "template": "&lt;p&gt;O volume da segunda garrafa:&lt;/p&gt;&lt;p&gt;{{T21}} dl = {{T21}} dl × 100 = {{response}} ml&lt;/p&gt;&lt;p&gt;{{T21}} dl e {{T22}} ml = {{response}} ml&lt;/p&gt;",
            "seed": {
                "calculated": [
                    {
                        "name": "T21",
                        "function": " math.floor({{Q2}}/100)",
                        "temp": true
                    },
                    {
                        "name": "T22",
                        "function": "{{Q2}}-math.floor({{Q2}}/100)*100",
                        "temp": true
                    },
                    {
                        "name": "A3",
                        "function": "math.floor({{Q2}}/100)*100"
                    },
                    {
                        "name": "A4",
                        "function": "{{Q2}}"
                    }
                ]
            },
            "algorithm": {
                "name": "calculateOperation",
                "params": {
                    "method": "equivLiteral",
                    "keyboard": "NUMERICAL"
                }
            }
        },
        {
            "id": "step-5",
            "stimulus": "&lt;p&gt;Então, qual é o volume presente na garrafa com mais refrigerante?&lt;/p&gt;",
            "seed": {
                "parameters": [],
                "calculated": [
                    {
                        "name": "T4",
                        "function": "math.max({{Q1}}, {{Q2}})",
                        "temp": true
                    },
                    {
                        "name": "T5",
                        "function": "math.min({{Q1}}, {{Q2}})",
                        "temp": true
                    },
                    {
                        "name": "A1",
                        "label": "{{T4}} ml",
                        "function": "math.max({{Q1}}, {{Q2}})"
                    },
                    {
                        "name": "A2",
                        "label": "{{T5}} ml",
                        "function": "math.min({{Q1}}, {{Q2}})",
                        "incorrect": true
                    }
                ]
            },
            "algorithm": {
                "name": "trueFalse",
                "template": "Multiple choice – standard"
            }
        }
    ]
}</v>
      </c>
      <c r="D420" s="139" t="n">
        <f aca="false">IF(B420=C420,0,1)</f>
        <v>1</v>
      </c>
    </row>
    <row r="421" customFormat="false" ht="15.75" hidden="false" customHeight="true" outlineLevel="0" collapsed="false">
      <c r="A421" s="139" t="str">
        <f aca="false">Seeds!AB427</f>
        <v>M5-MyM-4a-I-1</v>
      </c>
      <c r="B421" s="139" t="str">
        <f aca="false">Seeds!Z427</f>
        <v>{"id":"M5-MyM-4a-I-1-BR","stimulus":"&lt;p&gt;Escolha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C421" s="139" t="str">
        <f aca="false">Seeds!AA427</f>
        <v>{"id":"M5-MyM-4a-I-1","stimulus":"&lt;p&gt;Escolha o resultado correto desta soma.&lt;/p&gt;&lt;p&gt;{{Q1}} {{Q3}} + {{Q2}} {{Q3}} = ...&lt;/p&gt;","hint":"&lt;p&gt;Quando as unidades são iguais, opera-se como adição de números naturais.&lt;/p&gt;","feedback":"&lt;p&gt;Quando as unidades são iguais, opera-se adição soma de números naturais.&lt;/p&gt;","seed":{"parameters":[{"name":"Q1","label":null,"min":1,"max":999,"step":0.01},{"name":"Q2","label":null,"min":1,"max":500,"step":0.01},{"name":"Q3","list":["km","hm","dam","m","dm","cm","mm","kg","hg","dag","g","dg","cg","mg","kl","hl","dal","l","dl","cl","ml"]},{"name":"Q4","label":null,"min":1,"max":10,"step":0.1},{"name":"Q5","label":null,"min":1,"max":10,"step":1},{"name":"Q6","label":null,"min":1,"max":10,"step":0.1},{"name":"Q7","label":null,"min":1,"max":10,"step":1}],"calculated":[{"name":"A1","label":"{{function}} {{Q3}}","function":"Lemonlib.round({{Q1}}+{{Q2}}, 2)"},{"name":"A2","label":"{{function}} {{Q3}}","function":"Lemonlib.round({{Q1}}+{{Q2}}+{{Q4}}, 2)","incorrect":true},{"name":"A3","label":"{{function}} {{Q3}}","function":"Lemonlib.round({{Q1}}+{{Q2}}+{{Q5}}, 2)","incorrect":true},{"name":"A4","label":"{{function}} {{Q3}}","function":"Lemonlib.round({{Q1}}+{{Q2}}-{{Q6}}, 2)","incorrect":true},{"name":"A5","label":"{{function}} {{Q3}}","function":"Lemonlib.round({{Q1}}+{{Q2}}-{{Q7}}, 2)","incorrect":true}],"uniques":true},"algorithm":{"name":"trueFalse","template":"Multiple choice – standard","params":{"countCorrect":1,"countIncorrect":2,"showCheckIcon":false,
            "columns": 3
        }
    }
}</v>
      </c>
      <c r="D421" s="139" t="n">
        <f aca="false">IF(B421=C421,0,1)</f>
        <v>1</v>
      </c>
    </row>
    <row r="422" customFormat="false" ht="15.75" hidden="false" customHeight="true" outlineLevel="0" collapsed="false">
      <c r="A422" s="139" t="str">
        <f aca="false">Seeds!AB428</f>
        <v>M5-MyM-4a-I-2</v>
      </c>
      <c r="B422" s="139" t="str">
        <f aca="false">Seeds!Z428</f>
        <v>{"id":"M5-MyM-4a-I-2-BR","stimulus":"&lt;p&gt;Escolha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C422" s="139" t="str">
        <f aca="false">Seeds!AA428</f>
        <v>{"id":"M5-MyM-4a-I-2","stimulus":"&lt;p&gt;Escolha o resultado correto desta subtração.&lt;/p&gt;&lt;p&gt;{{T1}} {{Q3}} − {{Q2}} {{Q3}} = ...&lt;/p&gt;","hint":"&lt;p&gt;Quando as unidades são iguais, opera-se como subtração de números naturais.&lt;/p&gt;","feedback":"&lt;p&gt;Quando as unidades são iguais, opera-se como subtração de números naturais.&lt;/p&gt;","seed":{"parameters":[{"name":"Q1","label":null,"min":100,"max":499,"step":0.01},{"name":"Q2","label":null,"min":100,"max":499,"step":0.01},{"name":"Q3","list":["km","hm","dam","m","dm","cm","mm","kg","hg","dag","g","dg","cg","mg","kl","hl","dal","l","dl","cl","ml"]},{"name":"Q4","label":null,"min":1,"max":10,"step":0.1},{"name":"Q5","label":null,"min":1,"max":10,"step":1},{"name":"Q6","label":null,"min":1,"max":10,"step":0.1},{"name":"Q7","label":null,"min":1,"max":10,"step":1}],"calculated":[{"name":"T1","function":"Lemonlib.round({{Q1}}+{{Q2}}, 2)","temp":true},{"name":"A1","label":"{{function}} {{Q3}}","function":"{{Q1}}"},{"name":"A2","label":"{{function}} {{Q3}}","function":"Lemonlib.round({{Q1}}+{{Q4}}, 2)","incorrect":true},{"name":"A3","label":"{{function}} {{Q3}}","function":"Lemonlib.round({{Q1}}+{{Q5}}, 2)","incorrect":true},{"name":"A4","label":"{{function}} {{Q3}}","function":"Lemonlib.round({{Q1}}-{{Q6}}, 2)","incorrect":true},{"name":"A5","label":"{{function}} {{Q3}}","function":"Lemonlib.round({{Q1}}-{{Q7}}, 2)","incorrect":true}],"uniques":true},"algorithm":{"name":"trueFalse","template":"Multiple choice – standard","params":{"countCorrect":1,"countIncorrect":2,"showCheckIcon":false,
            "columns": 3
        }
    }
}</v>
      </c>
      <c r="D422" s="139" t="n">
        <f aca="false">IF(B422=C422,0,1)</f>
        <v>1</v>
      </c>
    </row>
    <row r="423" customFormat="false" ht="15.75" hidden="false" customHeight="true" outlineLevel="0" collapsed="false">
      <c r="A423" s="139" t="str">
        <f aca="false">Seeds!AB429</f>
        <v>M5-MyM-4a-E-1</v>
      </c>
      <c r="B423" s="139" t="str">
        <f aca="false">Seeds!Z429</f>
        <v>{
    "id": "M5-MyM-4a-E-1-BR",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C423" s="139" t="str">
        <f aca="false">Seeds!AA429</f>
        <v>{
    "id": "M5-MyM-4a-E-1",
    "stimulus": "&lt;p&gt;Calcule a seguinte adição.&lt;/p&gt;",
    "template": "&lt;p&gt;{{Q1}} {{Q11}} + {{Q2}} {{Q11}} = {{response}} {{Q11}}&lt;/p&gt;",
    "hint": "&lt;p&gt;Quando as unidades são iguais, opera-se com a adição dos números naturais.&lt;/p&gt;",
    "feedback": "&lt;p&gt;Quando as unidades são iguais, opera-se com a adição dos números naturais.&lt;/p&gt;",
    "seed": {
        "parameters": [
            {
                "name": "Q1",
                "label": null,
                "min": 1000,
                "max": 9999,
                "step": 0.01
            },
            {
                "name": "Q2",
                "label": null,
                "min": 1000,
                "max": 9999,
                "step": 0.01
            },
            {
                "name": "Q11",
                "list": [
                    "km",
                    "hm",
                    "dam",
                    "m",
                    "dm",
                    "cm",
                    "mm",
                    "kg",
                    "hg",
                    "dag",
                    "g",
                    "dg",
                    "cg",
                    "mg",
                    "kl",
                    "hl",
                    "dal",
                    "l",
                    "dl",
                    "cl",
                    "ml"
                ]
            }
        ],
        "calculated": [
            {
                "name": "A1",
                "label": "{{function}}",
                "function": "Lemonlib.round({{Q1}} + {{Q2}}, 2)"
            }
        ],
        "uniques": true
    },
    "algorithm": {
        "name": "calculateOperation",
        "params": {
            "method": "equivLiteral",
            "keyboard": "INTERMEDIATE"
        }
    }
}</v>
      </c>
      <c r="D423" s="139" t="n">
        <f aca="false">IF(B423=C423,0,1)</f>
        <v>1</v>
      </c>
    </row>
    <row r="424" customFormat="false" ht="15.75" hidden="false" customHeight="true" outlineLevel="0" collapsed="false">
      <c r="A424" s="139" t="str">
        <f aca="false">Seeds!AB430</f>
        <v>M5-MyM-4a-E-2</v>
      </c>
      <c r="B424" s="139" t="str">
        <f aca="false">Seeds!Z430</f>
        <v>{"id":"M5-MyM-4a-E-2-BR","stimulus":"&lt;p&gt;Calcule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C424" s="139" t="str">
        <f aca="false">Seeds!AA430</f>
        <v>{"id":"M5-MyM-4a-E-2","stimulus":"&lt;p&gt;Calcule a seguinte subtração.&lt;/p&gt;","template":"&lt;p&gt;{{T1}} {{Q12}} − {{Q3}} {{Q12}} = {{response}} {{Q12}}&lt;/p&gt;","hint":"&lt;p&gt;Quando as unidades são iguais, opera-se com a subtração dos números naturais.&lt;/p&gt;","feedback":"&lt;p&gt;Quando as unidades são iguais, opera-se com a subtração dos números naturais.&lt;/p&gt;","seed":{"parameters":[{"name":"Q3","label":null,"min":1000,"max":9999,"step":0.1},{"name":"Q4","label":null,"min":1000,"max":9999,"step":0.1},{"name":"Q12","list":["km","hm","dam","m","dm","cm","mm","kg","hg","dag","g","dg","cg","mg","kl","hl","dal","l","dl","cl","ml"]}],"calculated":[{"name":"T1","function":"Lemonlib.round({{Q3}} + {{Q4}},1)","temp":true},{"name":"A2","label":"{{function}}","function":"{{Q4}}"}],"uniques":true},"algorithm":{"name":"calculateOperation","params":{"method":"equivLiteral","keyboard":"INTERMEDIATE"}}}</v>
      </c>
      <c r="D424" s="139" t="n">
        <f aca="false">IF(B424=C424,0,1)</f>
        <v>1</v>
      </c>
    </row>
    <row r="425" customFormat="false" ht="15.75" hidden="false" customHeight="true" outlineLevel="0" collapsed="false">
      <c r="A425" s="139" t="str">
        <f aca="false">Seeds!AB431</f>
        <v>M5-MyM-4a-A-1</v>
      </c>
      <c r="B425" s="139" t="str">
        <f aca="false">Seeds!Z431</f>
        <v>{"id":"M5-MyM-4a-A-1-BR","seed":{"parameters":[{"name":"Q1","label":null,"min":1000,"max":3000,"step":10},{"name":"Q2","label":null,"min":1000,"max":3000,"step":10}],"uniques":true},"scaffolding":[{"id":"step-0","stimulus":"&lt;p&gt;Um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C425" s="139" t="str">
        <f aca="false">Seeds!AA431</f>
        <v>{"id":"M5-MyM-4a-A-1","seed":{"parameters":[{"name":"Q1","label":null,"min":1000,"max":3000,"step":10},{"name":"Q2","label":null,"min":1000,"max":3000,"step":10}],"uniques":true},"scaffolding":[{"id":"step-0","stimulus":"&lt;p&gt;Um caminhão pode transportar um peso máximo de {{T1}} t. Se &lt;span class=\"no-break\"&gt;{{Q2}} kg&lt;/span&gt; estão sendo carregados nele, quantos quilogramas a mais ele pode carregar?&lt;/p&gt;","template":"&lt;p&gt;Pode carregar &lt;span class=\"no-break\"&gt;{{response}} kg&lt;/span&gt; mais.&lt;/p&gt;","seed":{"parameters":[],"calculated":[{"name":"A1","function":"{{T1}}*1000-{{Q2}}"},{"name":"T1","function":"math.ceil({{Q1}}/100+{{Q2}}/100)/10","temp":true}]},"algorithm":{"name":"calculateOperation","params":{"method":"equivLiteral","keyboard":"INTERMEDIATE"}}},{"id":"step-1","stimulus":"&lt;p&gt;Qual é o peso máximo que pode ser carregado no caminhão? E qual é a sua carga no momento?&lt;/p&gt;","template":"&lt;p&gt;O peso máximo é {{response}} t.&lt;/p&gt;&lt;p&gt;{{response}} kg estão sendo carregados.&lt;/p&gt;","seed":{"calculated":[{"name":"1A1","label":"{{function}}","function":"math.ceil({{Q1}}/100+{{Q2}}/100)/10"},{"name":"1A1","label":"{{function}}","function":"{{Q2}}"}]},"algorithm":{"name":"calculateOperation","params":{"method":"equivLiteral","decimalPlaces":2,"keyboard":"INTERMEDIATE"}}},{"id":"step-2","stimulus":"&lt;p&gt;O que o enunciado pede?&lt;/p&gt;","seed":{"calculated":[{"name":"1-A1","label":"&lt;p&gt;Os quilogramas que podem ser adicionados ao caminhão.&lt;/p&gt;"},{"name":"1-A2","label":"&lt;p&gt;As toneladas que podem ser adicionadas ao caminhão.&lt;/p&gt;","incorrect":true},{"name":"1-A3","label":"&lt;p&gt;As gramas que podem ser adicionadas ao caminhão.&lt;/p&gt;","incorrect":true}]},"algorithm":{"name":"trueFalse","template":"Multiple choice – standard"}},{"id":"step-3","stimulus":"&lt;p&gt;Para fazer essa subtração, todas as quantidades devem estar na mesma unidade. Qual é a conversão correta de toneladas para quilogramas?&lt;/p&gt;","seed":{"calculated":[{"name":"2-A1","label":"&lt;p&gt;1 t = 1 000 kg&lt;/p&gt;"},{"name":"2-A2","label":"&lt;p&gt;1 t = 10 kg&lt;/p&gt;","incorrect":true},{"name":"2-A3","label":"&lt;p&gt;1 000 t = 1 kg&lt;/p&gt;","incorrect":true}]},"algorithm":{"name":"trueFalse","template":"Multiple choice – standard", "params": {"showCheckIcon":false, "columns":3}}},{"id":"step-4","stimulus":"&lt;p&gt;Sabendo-se isso, converta de toneladas para quilogramas, o peso máximo que o caminhão suporta.&lt;/p&gt;","template":"&lt;p&gt;{{T1}} t = {{T1}} × 1 000 = {{response}} kg&lt;/p&gt;","seed":{"calculated":[{"name":"T1","function":"math.ceil({{Q1}}/100+{{Q2}}/100)/10","temp":true},{"name":"3-A1","label":"{{function}}","function":"{{T1}}*1000"}]},"algorithm":{"name":"calculateOperation","params":{"method":"equivLiteral","decimalPlaces":2,"keyboard":"INTERMEDIATE"}}},{"id":"step-5","stimulus":"&lt;p&gt;Por fim, opera-se para obter o peso que ainda pode ser adicionado ao caminhão.&lt;/p&gt;","template":"&lt;p&gt;{{T2}} kg − {{Q2}} kg = {{response}} kg&lt;/p&gt;","seed":{"calculated":[{"name":"T1","function":"math.ceil({{Q1}}/100+{{Q2}}/100)/10","temp":true},{"name":"T2","function":"{{T1}}*1000","temp":true},{"name":"4-A1","label":"{{function}}","function":"{{T1}}*1000-{{Q2}}"}]},"algorithm":{"name":"calculateOperation","params":{"method":"equivLiteral","decimalPlaces":2,"keyboard":"INTERMEDIATE"}}}]}</v>
      </c>
      <c r="D425" s="139" t="n">
        <f aca="false">IF(B425=C425,0,1)</f>
        <v>1</v>
      </c>
    </row>
    <row r="426" customFormat="false" ht="15.75" hidden="false" customHeight="true" outlineLevel="0" collapsed="false">
      <c r="A426" s="139" t="str">
        <f aca="false">Seeds!AB432</f>
        <v>M5-MyM-4a-A-2</v>
      </c>
      <c r="B426" s="139" t="str">
        <f aca="false">Seeds!Z432</f>
        <v>{
    "id": "M5-MyM-4a-A-2-BR",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C426" s="139" t="str">
        <f aca="false">Seeds!AA432</f>
        <v>{
    "id": "M5-MyM-4a-A-2",
    "seed": {
        "parameters": [
            {
                "name": "Q1",
                "label": null,
                "min": 0.1,
                "max": 1.5,
                "step": 0.1
            },
            {
                "name": "Q2",
                "label": null,
                "min": 1000,
                "max": 9000,
                "step": 100
            }
        ],
        "uniques": true
    },
    "scaffolding": [
        {
            "id": "step-0",
            "stimulus": "&lt;p&gt;Lúcia comprou &lt;span class=\"no-break\"&gt;{{Q1}} kg&lt;/span&gt; de chocolate para fazer ovos de Páscoa e, além disso, já tinha &lt;span class=\"no-breaks\"&gt;{{Q2}} dg de chocolate em casa.&lt;/span&gt; Quantos gramas de chocolate Lúcia tem agora?&lt;/p&gt;",
            "template": "&lt;p&gt;Lúcia tem &lt;span class=\"no-break\"&gt;{{response}} g&lt;/span&gt; de chocolate.&lt;/p&gt;",
            "seed": {
                "parameters": [],
                "calculated": [
                    {
                        "name": "A1",
                        "function": "{{Q1}}*1000 + {{Q2}}/10"
                    }
                ]
            },
            "algorithm": {
                "name": "calculateOperation",
                "params": {
                    "method": "equivLiteral",
                    "keyboard": "NUMERICAL"
                }
            }
        },
        {
            "id": "step-1",
            "stimulus": "&lt;p&gt;Quanto chocolate Lúcia comprou? E quanto ela tinha em casa?&lt;/p&gt;",
            "template": "&lt;p&gt;Ela comprou {{response}} kg de chocolate.&lt;/p&gt;&lt;p&gt;Ela tinha {{response}} dg em casa.&lt;/p&gt;",
            "seed": {
                "calculated": [
                    {
                        "name": "1A1",
                        "label": "{{function}}",
                        "function": "{{Q1}}"
                    },
                    {
                        "name": "1A2",
                        "label": "{{function}}",
                        "function": "{{Q2}}"
                    }
                ]
            },
            "algorithm": {
                "name": "calculateOperation",
                "params": {
                    "method": "equivLiteral",
                    "decimalPlaces": 2,
                    "keyboard": "INTERMEDIATE"
                }
            }
        },
        {
            "id": "step-2",
            "stimulus": "&lt;p&gt;O que o enunciado pede?&lt;/p&gt;",
            "seed": {
                "calculated": [
                    {
                        "name": "1-A1",
                        "label": "&lt;p&gt;As gramas de chocolate que Lúcia tem agora.&lt;/p&gt;"
                    },
                    {
                        "name": "1-A2",
                        "label": "&lt;p&gt;Os decigramas de chocolate que Lúcia tem agora.&lt;/p&gt;",
                        "incorrect": true
                    },
                    {
                        "name": "1-A3",
                        "label": "&lt;p&gt;Os quilogramas de chocolate que Lúcia tem agora.&lt;/p&gt;",
                        "incorrect": true
                    }
                ]
            },
            "algorithm": {
                "name": "trueFalse",
                "template": "Multiple choice – standard"
            }
        },
        {
            "id": "step-3",
            "stimulus": "&lt;p&gt;Para fazer essa soma, é preciso converter as massas para a mesma unidade. Em qual tabela estão as conversões de unidade corretas?&lt;/p&gt;",
            "seed": {
                "calculated": [
                    {
                        "name": "2-A1",
                        "label": "&lt;div style=\"display:flex; justify-content:center;\"&gt;&lt;img src='https://blueberry-assets.oneclick.es/M5_MyM_2b_1.svg' width=\"450\"&gt;&lt;/div&gt;"
                    },
                    {
                        "name": "2-A2",
                        "label": "&lt;div style=\"display:flex; justify-content:center;\"&gt;&lt;img src='https://blueberry-assets.oneclick.es/M5_MyM_2b_2.svg' width=\"450\"&gt;&lt;/div&gt;",
                        "incorrect": true
                    },
                    {
                        "name": "2-A3",
                        "label": "&lt;div style=\"display:flex; justify-content:center;\"&gt;&lt;img src='https://blueberry-assets.oneclick.es/M5_MyM_2b_3.svg' width=\"450\"&gt;&lt;/div&gt;",
                        "incorrect": true
                    }
                ]
            },
            "algorithm": {
                "name": "trueFalse",
                "template": "Multiple choice – standard",
                "params": {
                    "showCheckIcon": false,
                    "columns": 1
                }
            }
        },
        {
            "id": "step-4",
            "stimulus": "&lt;p&gt;Sabendo disso, converta as duas quantidades para gramas.&lt;/p&gt;",
            "template": "&lt;p&gt;{{Q1}} kg = {{Q1}} × 1 000 = {{response}} g&lt;/p&gt;&lt;p&gt;{{Q2}} dg = {{Q2}} : 10 = {{response}} g&lt;/p&gt;",
            "seed": {
                "calculated": [
                    {
                        "name": "3-A1",
                        "label": "{{function}}",
                        "function": "{{Q1}}*1000"
                    },
                    {
                        "name": "3-A1",
                        "label": "{{function}}",
                        "function": "{{Q2}}/10"
                    }
                ]
            },
            "algorithm": {
                "name": "calculateOperation",
                "params": {
                    "method": "equivLiteral",
                    "decimalPlaces": 2,
                    "keyboard": "NUMERICAL"
                }
            }
        },
        {
            "id": "step-5",
            "stimulus": "&lt;p&gt;Por último, opere para obter as gramas de chocolate que Lúcia tem agora.&lt;/p&gt;",
            "template": "&lt;p&gt;{{T1}} g + {{T2}} g = {{response}} g&lt;/p&gt;",
            "seed": {
                "calculated": [
                    {
                        "name": "T1",
                        "function": "{{Q1}}*1000",
                        "temp": true
                    },
                    {
                        "name": "T2",
                        "function": "{{Q2}}/10",
                        "temp": true
                    },
                    {
                        "name": "4-A1",
                        "label": "{{function}}",
                        "function": "{{Q1}}*1000 + {{Q2}}/10"
                    }
                ]
            },
            "algorithm": {
                "name": "calculateOperation",
                "params": {
                    "method": "equivLiteral",
                    "decimalPlaces": 2,
                    "keyboard": "NUMERICAL"
                }
            }
        }
    ]
}</v>
      </c>
      <c r="D426" s="139" t="n">
        <f aca="false">IF(B426=C426,0,1)</f>
        <v>1</v>
      </c>
    </row>
    <row r="427" customFormat="false" ht="15.75" hidden="false" customHeight="true" outlineLevel="0" collapsed="false">
      <c r="A427" s="139" t="str">
        <f aca="false">Seeds!AB433</f>
        <v>M5-MyM-4a-A-3</v>
      </c>
      <c r="B427" s="139" t="str">
        <f aca="false">Seeds!Z433</f>
        <v>{
    "id": "M5-MyM-4a-A-3-BR",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C427" s="139" t="str">
        <f aca="false">Seeds!AA433</f>
        <v>{
    "id": "M5-MyM-4a-A-3",
    "seed": {
        "parameters": [
            {
                "name": "Q1",
                "label": null,
                "min": 1000,
                "max": 3000,
                "step": 1
            },
            {
                "name": "Q2",
                "label": null,
                "min": 1000,
                "max": 3000,
                "step": 1
            }
        ],
        "uniques": true
    },
    "scaffolding": [
        {
            "id": "step-0",
            "stimulus": "&lt;p&gt;Uma van tinha &lt;span class=\"no-break\"&gt;{{T1}} dl&lt;/span&gt; de gasolina, mas durante uma viagem consumiu &lt;span class=\"no-break\"&gt;{{Q2}} cl.&lt;/span&gt; Quantos centilitros de combustível ele tem?&lt;/p&gt;",
            "template": "&lt;p&gt;A van tem &lt;span class=\"no-break\"&gt;{{response}} cl&lt;/span&gt; de gasolina.&lt;/p&gt;",
            "seed": {
                "parameters": [],
                "calculated": [
                    {
                        "name": "T1",
                        "function": "({{Q1}}+{{Q2}})/10",
                        "temp": true
                    },
                    {
                        "name": "A1",
                        "label": "{{function}}",
                        "function": "{{T1}}*10-{{Q2}}"
                    }
                ]
            },
            "algorithm": {
                "name": "calculateOperation",
                "params": {
                    "method": "equivLiteral",
                    "keyboard": "NUMERICAL"
                }
            }
        },
        {
            "id": "step-1",
            "stimulus": "&lt;p&gt;Quanta gasolina a van tinha no início da viagem? E quanto ele gastou?&lt;/p&gt;",
            "template": "&lt;p&gt;Ele tinha {{response}} dl de gasolina.&lt;/p&gt;&lt;p&gt;Ele usou {{response}} cl.&lt;/p&gt;",
            "seed": {
                "calculated": [
                    {
                        "name": "1A1",
                        "label": "{{function}}",
                        "function": "({{Q1}}+{{Q2}})/10"
                    },
                    {
                        "name": "1A2",
                        "label": "{{function}}",
                        "function": "{{Q2}}"
                    }
                ]
            },
            "algorithm": {
                "name": "calculateOperation",
                "params": {
                    "method": "equivLiteral",
                    "decimalPlaces": 2,
                    "keyboard": "INTERMEDIATE"
                }
            }
        },
        {
            "id": "step-2",
            "stimulus": "&lt;p&gt;O que o enunciado pede?&lt;/p&gt;",
            "seed": {
                "calculated": [
                    {
                        "name": "1-A1",
                        "label": "&lt;p&gt;Os centilitros de gasolina sobraram na van.&lt;/p&gt;"
                    },
                    {
                        "name": "1-A2",
                        "label": "&lt;p&gt;Os decilitros de gasolina sobraram na van.&lt;/p&gt;",
                        "incorrect": true
                    },
                    {
                        "name": "1-A3",
                        "label": "&lt;p&gt;Os litros de gasolina deixados na van.&lt;/p&gt;",
                        "incorrect": true
                    }
                ]
            },
            "algorithm": {
                "name": "trueFalse",
                "template": "Multiple choice – standard"
            }
        },
        {
            "id": "step-3",
            "stimulus": "&lt;p&gt;Para fazer essa subtração, deve-se converter os volumes para a mesma unidade. Em qual tabela estão as conversões de unidade corretas?&lt;/p&gt;",
            "seed": {
                "calculated": [
                    {
                        "name": "2-A1",
                        "label": "&lt;div style=\"display:flex; justify-content:center;\"&gt;&lt;img src='https://blueberry-assets.oneclick.es/M5_MyM_3c_1.svg' width=\"450\"&gt;&lt;/div&gt;"
                    },
                    {
                        "name": "2-A2",
                        "label": "&lt;div style=\"display:flex; justify-content:center;\"&gt;&lt;img src='https://blueberry-assets.oneclick.es/M5_MyM_3c_2.svg' width=\"450\"&gt;&lt;/div&gt;",
                        "incorrect": true
                    },
                    {
                        "name": "2-A3",
                        "label": "&lt;div style=\"display:flex; justify-content:center;\"&gt;&lt;img src='https://blueberry-assets.oneclick.es/M5_MyM_3c_3.svg' width=\"450\"&gt;&lt;/div&gt;",
                        "incorrect": true
                    }
                ]
            },
            "algorithm": {
                "name": "trueFalse",
                "template": "Multiple choice – standard",
                "params": {
                    "showCheckIcon": false,
                    "columns": 1
                }
            }
        },
        {
            "id": "step-4",
            "stimulus": "&lt;p&gt;Sabendo disso, converta os decilitros iniciais de gasolina para centilitros.&lt;/p&gt;",
            "template": "&lt;p&gt;{{T1}} dl = {{T1}} × 10 = {{response}} cl&lt;/p&gt;",
            "seed": {
                "calculated": [
                    {
                        "name": "T1",
                        "function": "({{Q1}}+{{Q2}})/10",
                        "temp": true
                    },
                    {
                        "name": "3-A1",
                        "label": "{{function}}",
                        "function": "{{T1}}*10"
                    }
                ]
            },
            "algorithm": {
                "name": "calculateOperation",
                "params": {
                    "method": "equivLiteral",
                    "decimalPlaces": 2,
                    "keyboard": "NUMERICAL"
                }
            }
        },
        {
            "id": "step-5",
            "stimulus": "&lt;p&gt;Por último, opera para obter a gasolina que foi gasta durante a viagem.&lt;/p&gt;",
            "template": "&lt;p&gt;{{T2}} cl − {{Q2}} cl = {{response}} cl&lt;/p&gt;",
            "seed": {
                "calculated": [
                    {
                        "name": "T1",
                        "function": "({{Q1}}+{{Q2}})/10",
                        "temp": true
                    },
                    {
                        "name": "T2",
                        "function": "{{T1}}*10",
                        "temp": true
                    },
                    {
                        "name": "4-A1",
                        "label": "{{function}}",
                        "function": "{{T1}}*10-{{Q2}}"
                    }
                ]
            },
            "algorithm": {
                "name": "calculateOperation",
                "params": {
                    "method": "equivLiteral",
                    "decimalPlaces": 2,
                    "keyboard": "NUMERICAL"
                }
            }
        }
    ]
}</v>
      </c>
      <c r="D427" s="139" t="n">
        <f aca="false">IF(B427=C427,0,1)</f>
        <v>1</v>
      </c>
    </row>
    <row r="428" customFormat="false" ht="15.75" hidden="false" customHeight="true" outlineLevel="0" collapsed="false">
      <c r="A428" s="139" t="str">
        <f aca="false">Seeds!AB434</f>
        <v>M5-MyM-4a-A-4</v>
      </c>
      <c r="B428" s="139" t="str">
        <f aca="false">Seeds!Z434</f>
        <v>{"id":"M5-MyM-4a-A-4-BR","seed":{"parameters":[{"name":"Q1","label":null,"min":0.5,"max":3,"step":0.1},{"name":"Q2","label":null,"min":100,"max":300,"step":1}],"uniques":true},"scaffolding":[{"id":"step-0","stimulus":"&lt;p&gt;Um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C428" s="139" t="str">
        <f aca="false">Seeds!AA434</f>
        <v>{"id":"M5-MyM-4a-A-4","seed":{"parameters":[{"name":"Q1","label":null,"min":0.5,"max":3,"step":0.1},{"name":"Q2","label":null,"min":100,"max":300,"step":1}],"uniques":true},"scaffolding":[{"id":"step-0","stimulus":"&lt;p&gt;Um biólogo marinho há algum tempo registrou o comprimento de uma baleia como &lt;span class=\"no-break\"&gt;{{Q1}} dam.&lt;/span&gt; De acordo com suas medições, desde então ela cresceu &lt;span class= \"no -break\"&gt;{{Q2}} cm.&lt;/span&gt; Qual é o comprimento atual?&lt;/p&gt;","template":"&lt;p&gt;A baleia mede &lt;span class=\"no-break\"&gt;{{response}} m.&lt;/span&gt;&lt;/p&gt;","seed":{"parameters":[],"calculated":[{"name":"A1","label":"{{function}}","function":"{{Q1}}*10 + {{Q2}}/100"}]},"algorithm":{"name":"calculateOperation","params":{"method":"equivLiteral","keyboard":"INTERMEDIATE"}}},{"id":"step-1","stimulus":"&lt;p&gt;Qual era o tamanho da baleia na última medição? E quanto cresceu desde então?&lt;/p&gt;","template":"&lt;p&gt;Media {{response}} dam.&lt;/p&gt;&lt;p&gt;Ela cresceu {{response}} cm.&lt;/p&gt;","seed":{"calculated":[{"name":"1A1","label":"{{function}}","function":"{{Q1}}"},{"name":"1A2","label":"{{function}}","function":"{{Q2}}"}]},"algorithm":{"name":"calculateOperation","params":{"method":"equivLiteral","decimalPlaces":2,"keyboard":"INTERMEDIATE"}}},{"id":"step-2","stimulus":"&lt;p&gt;O que o enunciado pede?&lt;/p&gt;","seed":{"calculated":[{"name":"1-A1","label":"&lt;p&gt;O comprimento total da baleia em metros.&lt;/p&gt;"},{"name":"1-A2","label":"&lt;p&gt;O comprimento total da baleia em decâmetros.&lt;/p&gt;","incorrect":true},{"name":"1-A3","label":"&lt;p&gt;O comprimento total da baleia em centímetros.&lt;/p&gt;","incorrect":true}]},"algorithm":{"name":"trueFalse","template":"Multiple choice – standard"}},{"id":"step-3","stimulus":"&lt;p&gt;Para fazer essa soma, precisa-se converter os comprimentos para a mesma unidade. Em qual tabela estão as conversões de unidade corretas?&lt;/p&gt;","seed":{"calculated":[{"name":"2-A1","label":"&lt;div style=\"display:flex; justify-content:center;\"&gt;&lt;img src='https://blueberry-assets.oneclick.es/M5_MyM_1b_3.svg' width=\"500\"&gt;&lt;/div&gt;"},{"name":"2-A2","label":"&lt;div style=\"display:flex; justify-content:center;\"&gt;&lt;img src='https://blueberry-assets.oneclick.es/M5_MyM_1b_4.svg' width=\"500\"&gt;&lt;/div&gt;","incorrect":true},{"name":"2-A3","label":"&lt;div style=\"display:flex; justify-content:center;\"&gt;&lt;img src='https://blueberry-assets.oneclick.es/M5_MyM_1b_5.svg' width=\"500\"&gt;&lt;/div&gt;","incorrect":true}]},"algorithm":{"name":"trueFalse","template":"Multiple choice – standard", "params": {"showCheckIcon":false, "columns":1}}},{"id":"step-4","stimulus":"&lt;p&gt;Sabendo disso, converta as duas quantidades para metros.&lt;/p&gt;","template":"&lt;p&gt;{{Q1}} dam = {{Q1}} × 10 = {{response}} m&lt;/p&gt;&lt;p&gt;{{Q2}} cm = {{Q2}} : 100 = {{response}} m&lt;/p&gt;","seed":{"calculated":[{"name":"A1","function":"{{Q1}}*10"},{"name":"A2","label":"{{function}}","function":"{{Q2}}/100"}]},"algorithm":{"name":"calculateOperation","params":{"method":"equivLiteral","decimalPlaces":2,"keyboard":"INTERMEDIATE"}}},{"id":"step-5","stimulus":"&lt;p&gt;Por fim, opera para obter o comprimento da baleia.&lt;/p&gt;","template":"&lt;p&gt;{{T1}} m + {{T2}} m = {{response}} m&lt;/p&gt;","seed":{"calculated":[{"name":"T1","function":"{{Q1}}*10","temp":true},{"name":"T2","function":"{{Q2}}/100","temp":true},{"name":"A1","label":"{{function}}","function":"{{Q1}}*10 + {{Q2}}/100"}]},"algorithm":{"name":"calculateOperation","params":{"method":"equivLiteral","decimalPlaces":2,"keyboard":"INTERMEDIATE"}}}]}</v>
      </c>
      <c r="D428" s="139" t="n">
        <f aca="false">IF(B428=C428,0,1)</f>
        <v>1</v>
      </c>
    </row>
    <row r="429" customFormat="false" ht="15.75" hidden="false" customHeight="true" outlineLevel="0" collapsed="false">
      <c r="A429" s="139" t="str">
        <f aca="false">Seeds!AB435</f>
        <v>M5-MyM-4a-A-5</v>
      </c>
      <c r="B429" s="139" t="str">
        <f aca="false">Seeds!Z435</f>
        <v>{"id":"M5-MyM-4a-A-5-BR","seed":{"parameters":[{"name":"Q1","label":null,"min":40,"max":100,"step":0.1},{"name":"Q2","label":null,"min":1000,"max":2000,"step":1}],"uniques":true},"scaffolding":[{"id":"step-0","stimulus":"&lt;p&gt;Para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C429" s="139" t="str">
        <f aca="false">Seeds!AA435</f>
        <v>{"id":"M5-MyM-4a-A-5","seed":{"parameters":[{"name":"Q1","label":null,"min":40,"max":100,"step":0.1},{"name":"Q2","label":null,"min":1000,"max":2000,"step":1}],"uniques":true},"scaffolding":[{"id":"step-0","stimulus":"&lt;p&gt;Para fazer uma viagem, Manuel precisa de &lt;span class=\"no-break\"&gt;{{Q1}} l&lt;/span&gt; de gasolina, mas no tanque de seu carro há apenas &lt;span class=\"no-break\"&gt;{{Q2}} cl.&lt;/span&gt; Quantos litros de combustível ele precisa para reabastecer?&lt;/p&gt;","template":"&lt;p&gt;Manuel tem que reabastecer &lt;span class=\"no-break\"&gt;{{response}} l.&lt;/span&gt;&lt;/p&gt;","seed":{"parameters":[],"calculated":[{"name":"A1","label":"{{function}}","function":"Lemonlib.round({{Q1}} - {{Q2}}/100,1)"}]},"algorithm":{"name":"calculateOperation","params":{"method":"equivLiteral","keyboard":"INTERMEDIATE"}}},{"id":"step-1","stimulus":"&lt;p&gt;De quanto combustível Manuel precisa? E quanto existe no tanque?&lt;/p&gt;","template":"&lt;p&gt;Precisa de {{response}} l de combustível.&lt;/p&gt;&lt;p&gt;No tanque há {{response}} cl.&lt;/p&gt;","seed":{"calculated":[{"name":"1A1","label":"{{function}}","function":"{{Q1}}"},{"name":"1A2","label":"{{function}}","function":"{{Q2}}"}]},"algorithm":{"name":"calculateOperation","params":{"method":"equivLiteral","decimalPlaces":2,"keyboard":"INTERMEDIATE"}}},{"id":"step-2","stimulus":"&lt;p&gt;O que o enunciado pede?&lt;/p&gt;","seed":{"calculated":[{"name":"1-A1","label":"&lt;p&gt;Os litros que Manuel deve reabastecer.&lt;/p&gt;"},{"name":"1-A2","label":"&lt;p&gt;Os centilitros que Manuel deve reabastecer.&lt;/p&gt;","incorrect":true},{"name":"1-A3","label":"&lt;p&gt;Os decilitros que Manuel deve reabastecer.&lt;/p&gt;","incorrect":true}]},"algorithm":{"name":"trueFalse","template":"Multiple choice – standard"}},{"id":"step-3","stimulus":"&lt;p&gt;Para fazer essa subtração, deve-se converter os volumes para a mesma unidade. Em qual tabela estão as conversões de unidade corretas?&lt;/p&gt;","seed":{"calculated":[{"name":"2-A1","label":"&lt;div style=\"display:flex; justify-content:center;\"&gt;&lt;img src='https://blueberry-assets.oneclick.es/M5_MyM_3c_1.svg' width=\"450\"&gt;&lt;/div&gt;"},{"name":"2-A2","label":"&lt;div style=\"display:flex; justify-content:center;\"&gt;&lt;img src='https://blueberry-assets.oneclick.es/M5_MyM_3c_2.svg' width=\"450\"&gt;&lt;/div&gt;","incorrect":true},{"name":"2-A3","label":"&lt;div style=\"display:flex; justify-content:center;\"&gt;&lt;img src='https://blueberry-assets.oneclick.es/M5_MyM_3c_3.svg' width=\"450\"&gt;&lt;/div&gt;","incorrect":true}]},"algorithm":{"name":"trueFalse","template":"Multiple choice – standard", "params": {"showCheckIcon":false, "columns":1}}},{"id":"step-4","stimulus":"&lt;p&gt;Sabendo disso, converta os centilitros de gasolina no tanque para litros.&lt;/p&gt;","template":"&lt;p&gt;{{Q2}} cl = {{Q2}} : 100 = {{response}} l&lt;/p&gt;","seed":{"calculated":[{"name":"A2","label":"{{function}}","function":"{{Q2}}/100"}]},"algorithm":{"name":"calculateOperation","params":{"method":"equivLiteral","decimalPlaces":2,"keyboard":"INTERMEDIATE"}}},{"id":"step-5","stimulus":"&lt;p&gt;Por último, opera para obter gasolina reabastecida.&lt;/p&gt;","template":"&lt;p&gt;{{Q1}} l − {{T1}} l = {{response}} l&lt;/p&gt;","seed":{"calculated":[{"name":"T1","function":"{{Q2}}/100","temp":true},{"name":"A1","label":"{{function}}","function":"Lemonlib.round({{Q1}} - {{Q2}}/100,1)"}]},"algorithm":{"name":"calculateOperation","params":{"method":"equivLiteral","decimalPlaces":2,"keyboard":"INTERMEDIATE"}}}]}</v>
      </c>
      <c r="D429" s="139" t="n">
        <f aca="false">IF(B429=C429,0,1)</f>
        <v>1</v>
      </c>
    </row>
    <row r="430" customFormat="false" ht="15.75" hidden="false" customHeight="true" outlineLevel="0" collapsed="false">
      <c r="A430" s="139" t="str">
        <f aca="false">Seeds!AB436</f>
        <v>M5-MyM-4b-I-1</v>
      </c>
      <c r="B430" s="139" t="str">
        <f aca="false">Seeds!Z436</f>
        <v>{"id":"M5-MyM-4b-I-1-BR","stimulus":"&lt;p&gt;Selecione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C430" s="139" t="str">
        <f aca="false">Seeds!AA436</f>
        <v>{"id":"M5-MyM-4b-I-1","stimulus":"&lt;p&gt;Selecione o resultado correto desta multiplicação.&lt;/p&gt;&lt;p&gt;{{Q1}} {{Q11}} × {{Q2}} = ...&lt;/p&gt;","hint":"&lt;p&gt;A multiplicação é calculada da mesma forma que as multiplicações de números decimais.&lt;/p&gt;","feedback":"&lt;p&gt;A multiplicação é calculada da mesma forma que as multiplicações de números decimais.&lt;/p&gt;","seed":{"parameters":[{"name":"Q1","label":null,"min":100,"max":999,"step":0.1},{"name":"Q2","label":null,"min":2,"max":9,"step":1},{"name":"Q3","label":null,"min":1,"max":100,"step":1},{"name":"Q4","label":null,"min":1,"max":100,"step":10},{"name":"Q11","list":["km","hm","dam","m","dm","cm","mm","kg","hg","dag","g","dg","cg","mg","kl","hl","dal","l","dl","cl","ml"]}],"calculated":[{"name":"A1","label":"{{function}} {{Q11}}","function":"Lemonlib.round({{Q1}}*{{Q2}}, 2)"},{"name":"A2","label":"{{function}} {{Q11}}","function":"Lemonlib.round({{Q1}}*{{Q2}}+{{Q3}}, 2)","incorrect":true},{"name":"A3","label":"{{function}} {{Q11}}","function":"Lemonlib.round({{Q1}}*{{Q2}}+{{Q4}}, 2)","incorrect":true},{"name":"A4","label":"{{function}} {{Q11}}","function":"Lemonlib.round({{Q1}}*{{Q2}}-{{Q3}}, 2)","incorrect":true},{"name":"A5","label":"{{function}} {{Q11}}","function":"Lemonlib.round({{Q1}}*{{Q2}}-{{Q4}}, 2)","incorrect":true}],"uniques":true},"algorithm":{"name":"trueFalse","template":"Multiple choice – standard","params":{"countCorrect":1,"countIncorrect":2,"showCheckIcon":false,
            "columns": 3
        }
    }
}</v>
      </c>
      <c r="D430" s="139" t="n">
        <f aca="false">IF(B430=C430,0,1)</f>
        <v>1</v>
      </c>
    </row>
    <row r="431" customFormat="false" ht="15.75" hidden="false" customHeight="true" outlineLevel="0" collapsed="false">
      <c r="A431" s="139" t="str">
        <f aca="false">Seeds!AB437</f>
        <v>M5-MyM-4b-I-2</v>
      </c>
      <c r="B431" s="139" t="str">
        <f aca="false">Seeds!Z437</f>
        <v>{"id":"M5-MyM-4b-I-2-BR","stimulus":"&lt;p&gt;Selecione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C431" s="139" t="str">
        <f aca="false">Seeds!AA437</f>
        <v>{"id":"M5-MyM-4b-I-2","stimulus":"&lt;p&gt;Selecione o resultado correto desta divisão.&lt;/p&gt;&lt;p&gt;{{T1}} {{Q11}} : {{Q1}} = ...&lt;/p&gt;","hint":"&lt;p&gt;A divisão é calculada da mesma forma que as divisões de números decimais.&lt;/p&gt;","feedback":"&lt;p&gt;A divisão é calculada da mesma forma que as divisões de números decimais.&lt;/p&gt;","seed":{"parameters":[{"name":"Q1","label":null,"min":2,"max":9,"step":1},{"name":"Q2","label":null,"min":200,"max":999,"step":0.1},{"name":"Q3","label":null,"min":1,"max":100,"step":1},{"name":"Q4","label":null,"min":1,"max":100,"step":10},{"name":"Q11","list":["km","hm","dam","m","dm","cm","mm","kg","hg","dag","g","dg","cg","mg","kl","hl","dal","l","dl","cl","ml"]}],"calculated":[{"name":"T1","function":"Lemonlib.round({{Q1}}*{{Q2}}, 1)","temp":true},{"name":"A1","label":"{{function}} {{Q11}}","function":"{{Q2}}"},{"name":"A2","label":"{{function}} {{Q11}}","function":"{{Q2}}+{{Q3}}","incorrect":true},{"name":"A3","label":"{{function}} {{Q11}}","function":"{{Q2}}+{{Q4}}","incorrect":true},{"name":"A4","label":"{{function}} {{Q11}}","function":"{{Q2}}-{{Q3}}","incorrect":true},{"name":"A5","label":"{{function}} {{Q11}}","function":"{{Q2}}-{{Q4}}","incorrect":true}],"uniques":true},"algorithm":{"name":"trueFalse","template":"Multiple choice – standard","params":{"countCorrect":1,"countIncorrect":2,"showCheckIcon":false,
            "columns": 3
        }
    }
}</v>
      </c>
      <c r="D431" s="139" t="n">
        <f aca="false">IF(B431=C431,0,1)</f>
        <v>1</v>
      </c>
    </row>
    <row r="432" customFormat="false" ht="15.75" hidden="false" customHeight="true" outlineLevel="0" collapsed="false">
      <c r="A432" s="139" t="str">
        <f aca="false">Seeds!AB438</f>
        <v>M5-MyM-4b-E-1</v>
      </c>
      <c r="B432" s="139" t="str">
        <f aca="false">Seeds!Z438</f>
        <v>{"id":"M5-MyM-4b-E-1-BR","stimulus":"&lt;p&gt;Faça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C432" s="139" t="str">
        <f aca="false">Seeds!AA438</f>
        <v>{"id":"M5-MyM-4b-E-1","stimulus":"&lt;p&gt;Faça a seguinte multiplicação.&lt;/p&gt;","template":"&lt;p&gt;{{Q3}} {{Q11}} × {{Q4}} = {{response}} {{Q11}}&lt;/p&gt;","hint":"&lt;p&gt;A multiplicação é calculada da mesma forma que as multiplicações de números decimais.&lt;/p&gt;","feedback":"&lt;p&gt;A multiplicação é calculada da mesma forma que as multiplicações de números decimais.&lt;/p&gt;","seed":{"parameters":[{"name":"Q4","label":null,"min":1,"max":9,"step":1},{"name":"Q3","label":null,"min":100,"max":999,"step":0.1},{"name":"Q11","list":["km","hm","dam","m","dm","cm","mm","kg","hg","dag","g","dg","cg","mg","kl","hl","dal","l","dl","cl","ml"]}],"calculated":[{"name":"A2","label":"{{function}}","function":"Lemonlib.round({{Q3}}*{{Q4}}, 1)"}],"uniques":true},"algorithm":{"name":"calculateOperation","params":{"method":"equivLiteral","keyboard":"INTERMEDIATE"}}}</v>
      </c>
      <c r="D432" s="139" t="n">
        <f aca="false">IF(B432=C432,0,1)</f>
        <v>1</v>
      </c>
    </row>
    <row r="433" customFormat="false" ht="15.75" hidden="false" customHeight="true" outlineLevel="0" collapsed="false">
      <c r="A433" s="139" t="str">
        <f aca="false">Seeds!AB439</f>
        <v>M5-MyM-4b-E-2</v>
      </c>
      <c r="B433" s="139" t="str">
        <f aca="false">Seeds!Z439</f>
        <v>{"id":"M5-MyM-4b-E-2-BR","stimulus":"&lt;p&gt;Faça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C433" s="139" t="str">
        <f aca="false">Seeds!AA439</f>
        <v>{"id":"M5-MyM-4b-E-2","stimulus":"&lt;p&gt;Faça a seguinte divisão.&lt;/p&gt;","template":"&lt;p&gt;{{T1}} {{Q11}} : {{Q2}} = {{response}} {{Q11}}&lt;/p&gt;","hint":"&lt;p&gt;A divisão é calculada da mesma forma que as divisões de números decimais.&lt;/p&gt;","feedback":"&lt;p&gt;A divisão é calculada da mesma forma que as divisões de números decimais.&lt;/p&gt;","seed":{"parameters":[{"name":"Q1","label":null,"min":100,"max":999,"step":0.1},{"name":"Q2","label":null,"min":2,"max":9,"step":1},{"name":"Q11","list":["km","hm","dam","m","dm","cm","mm","kg","hg","dag","g","dg","cg","mg","kl","hl","dal","l","dl","cl","ml"]}],"calculated":[{"name":"T1","function":"Lemonlib.round({{Q1}}*{{Q2}}, 2)","temp":true},{"name":"A1","label":"{{function}}","function":"{{Q1}}"}],"uniques":true},"algorithm":{"name":"calculateOperation","params":{"method":"equivLiteral","keyboard":"INTERMEDIATE"}}}</v>
      </c>
      <c r="D433" s="139" t="n">
        <f aca="false">IF(B433=C433,0,1)</f>
        <v>1</v>
      </c>
    </row>
    <row r="434" customFormat="false" ht="15.75" hidden="false" customHeight="true" outlineLevel="0" collapsed="false">
      <c r="A434" s="139" t="str">
        <f aca="false">Seeds!AB440</f>
        <v>M5-MyM-4b-A-1</v>
      </c>
      <c r="B434" s="139" t="str">
        <f aca="false">Seeds!Z440</f>
        <v>{"id":"M5-MyM-4b-A-1-BR","stimulus":"&lt;p&gt;Maximiliano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C434" s="139" t="str">
        <f aca="false">Seeds!AA440</f>
        <v>{"id":"M5-MyM-4b-A-1","stimulus":"&lt;p&gt;Maximiliano comeu {{Q2}} iogurtes, cada um dos quais lhe deu &lt;span class=\"no-break\"&gt;{{Q1}} mg&lt;/span&gt; de cálcio. Quantos miligramas de cálcio ele ingeriu graças a esses iogurtes?&lt;/p&gt;","template":"&lt;p&gt;Ingeriu &lt;span class=\"no-break\"&gt;{{response}} mg&lt;/span&gt; de cálcio.&lt;/p&gt;","hint":"&lt;p&gt;A multiplicação é calculada da mesma forma que as multiplicações de números decimais.&lt;/p&gt;","feedback":"&lt;p&gt;A multiplicação é calculada da mesma forma que as multiplicações de números decimais.&lt;/p&gt;","seed":{"parameters":[{"name":"Q1","label":null,"min":150,"max":200,"step":0.1},{"name":"Q2","label":null,"min":2,"max":9,"step":1}],"calculated":[{"name":"A1","label":"{{function}}","function":"Lemonlib.round({{Q1}}*{{Q2}},1)"}],"uniques":true},"algorithm":{"name":"calculateOperation","params":{"method":"equivLiteral","keyboard":"INTERMEDIATE"}}}</v>
      </c>
      <c r="D434" s="139" t="n">
        <f aca="false">IF(B434=C434,0,1)</f>
        <v>1</v>
      </c>
    </row>
    <row r="435" customFormat="false" ht="15.75" hidden="false" customHeight="true" outlineLevel="0" collapsed="false">
      <c r="A435" s="139" t="str">
        <f aca="false">Seeds!AB441</f>
        <v>M5-MyM-4b-A-2</v>
      </c>
      <c r="B435" s="139" t="str">
        <f aca="false">Seeds!Z441</f>
        <v>{"id":"M5-MyM-4b-A-2-BR","stimulus":"&lt;p&gt;Quando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C435" s="139" t="str">
        <f aca="false">Seeds!AA441</f>
        <v>{"id":"M5-MyM-4b-A-2","stimulus":"&lt;p&gt;Quando Andrés sai para passear, ele anda &lt;span class=\"no-break\"&gt;{{Q1}} dam.&lt;/span&gt; Se ele fez o mesmo trajeto {{Q2}} vezes, quantos decâmetros ele andou?&lt;/p&gt;","template":"&lt;p&gt;Andrés andou &lt;span class=\"no-break\"&gt;{{response}} dam.&lt;/span&gt;&lt;/p&gt;","hint":"&lt;p&gt;A multiplicação é calculada da mesma forma que as multiplicações entre números decimais.&lt;/p&gt;","feedback":"&lt;p&gt;A multiplicação é calculada da mesma forma que as multiplicações entre números decimais.&lt;/p&gt;","seed":{"parameters":[{"name":"Q1","label":null,"min":100,"max":999,"step":1},{"name":"Q2","label":null,"min":2,"max":9,"step":1}],"calculated":[{"name":"A1","label":"{{function}}","function":"{{Q1}}*{{Q2}}"}],"uniques":true},"algorithm":{"name":"calculateOperation","params":{"method":"equivLiteral","keyboard":"NUMERICAL"}}}</v>
      </c>
      <c r="D435" s="139" t="n">
        <f aca="false">IF(B435=C435,0,1)</f>
        <v>1</v>
      </c>
    </row>
    <row r="436" customFormat="false" ht="15.75" hidden="false" customHeight="true" outlineLevel="0" collapsed="false">
      <c r="A436" s="139" t="str">
        <f aca="false">Seeds!AB442</f>
        <v>M5-MyM-4b-A-3</v>
      </c>
      <c r="B436" s="139" t="str">
        <f aca="false">Seeds!Z442</f>
        <v>{"id":"M5-MyM-4b-A-3-BR","stimulus":"&lt;p&gt;Alice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C436" s="139" t="str">
        <f aca="false">Seeds!AA442</f>
        <v>{"id":"M5-MyM-4b-A-3","stimulus":"&lt;p&gt;Alice tem &lt;span class=\"no-break\"&gt;{{T1}} m&lt;/span&gt; de um rolo de fita que ela precisa cortar em {{Q1}} pedaços iguais. Quantos metros cada pedaço medirá?&lt;/p&gt;","template":"&lt;p&gt;Cada pedaço vai medir &lt;span class=\"no-break\"&gt;{{response}} m.&lt;/span&gt;&lt;/p&gt;","hint":"&lt;p&gt;A divisão é calculada da mesma forma que as divisões entre números decimais.&lt;/p&gt;","feedback":"&lt;p&gt;A divisão é calculada da mesma forma que as divisões entre números decimais.&lt;/p&gt;","seed":{"parameters":[{"name":"Q1","label":null,"min":2,"max":9,"step":1},{"name":"Q2","label":null,"min":5,"max":20,"step":0.1}],"calculated":[{"name":"T1","function":"Lemonlib.round({{Q1}}*{{Q2}}, 2)","temp":true},{"name":"A1","label":"{{function}}","function":"{{Q2}}"}],"uniques":true},"algorithm":{"name":"calculateOperation","params":{"method":"equivLiteral","keyboard":"INTERMEDIATE"}}}</v>
      </c>
      <c r="D436" s="139" t="n">
        <f aca="false">IF(B436=C436,0,1)</f>
        <v>1</v>
      </c>
    </row>
    <row r="437" customFormat="false" ht="15.75" hidden="false" customHeight="true" outlineLevel="0" collapsed="false">
      <c r="A437" s="139" t="str">
        <f aca="false">Seeds!AB443</f>
        <v>M5-MyM-4b-A-4</v>
      </c>
      <c r="B437" s="139" t="str">
        <f aca="false">Seeds!Z443</f>
        <v>{"id":"M5-MyM-4b-A-4-BR","stimulus":"&lt;p&gt;Para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C437" s="139" t="str">
        <f aca="false">Seeds!AA443</f>
        <v>{"id":"M5-MyM-4b-A-4","stimulus":"&lt;p&gt;Para pintar uma sala de aula, precisa-se de &lt;span class=\"no-break\"&gt;{{Q1}} dl&lt;/span&gt; de tinta. Quantos decilitros são necessários para pintar {{Q2}} salas de aula de mesmo tamanho?&lt;/p&gt;","template":"&lt;p&gt;São precisos de &lt;span class=\"no-break\"&gt;{{response}} dl&lt;/span&gt; de tinta para cada sala.&lt;/p&gt;","hint":"&lt;p&gt;A multiplicação é calculada da mesma forma que as multiplicações entre números decimais.&lt;/p&gt;","feedback":"&lt;p&gt;A multiplicação é calculada da mesma forma que as multiplicações de números decimais.&lt;/p&gt;","seed":{"parameters":[{"name":"Q1","label":null,"min":4,"max":12,"step":0.01},{"name":"Q2","label":null,"min":3,"max":9,"step":1}],"calculated":[{"name":"A1","label":"{{function}}","function":"Lemonlib.round({{Q1}}*{{Q2}}, 2)"}],"uniques":true},"algorithm":{"name":"calculateOperation","params":{"method":"equivLiteral","keyboard":"INTERMEDIATE"}}}</v>
      </c>
      <c r="D437" s="139" t="n">
        <f aca="false">IF(B437=C437,0,1)</f>
        <v>1</v>
      </c>
    </row>
    <row r="438" customFormat="false" ht="15.75" hidden="false" customHeight="true" outlineLevel="0" collapsed="false">
      <c r="A438" s="139" t="str">
        <f aca="false">Seeds!AB444</f>
        <v>M5-MyM-4b-A-5</v>
      </c>
      <c r="B438" s="139" t="str">
        <f aca="false">Seeds!Z444</f>
        <v>{"id":"M5-MyM-4b-A-5-BR","stimulus":"&lt;p&gt;Uma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C438" s="139" t="str">
        <f aca="false">Seeds!AA444</f>
        <v>{"id":"M5-MyM-4b-A-5","stimulus":"&lt;p&gt;Uma fazenda teve uma produção de &lt;span class=\"no-break\"&gt;{{T1}} l&lt;/span&gt; de leite que foram distribuídos em {{Q1}} tanques iguais. Quantos litros cada tanque comporta?&lt;/p&gt;","template":"&lt;p&gt;Cada tanque comporta &lt;span class=\"no-break\"&gt;{{response}} l&lt;/span&gt; de leite.&lt;/p&gt;","hint":"&lt;p&gt;A divisão é calculada da mesma forma que as divisões entre números decimais.&lt;/p&gt;","feedback":"&lt;p&gt;A divisão é calculada da mesma forma que as divisões entre números decimais.&lt;/p&gt;","seed":{"parameters":[{"name":"Q1","label":null,"min":3,"max":9,"step":1},{"name":"Q2","label":null,"min":150,"max":1000,"step":10}],"calculated":[{"name":"T1","function":"Lemonlib.round({{Q1}}*{{Q2}}, 2)","temp":true},{"name":"A1","label":"{{function}}","function":"{{Q2}}"}],"uniques":true},"algorithm":{"name":"calculateOperation","params":{"method":"equivLiteral","keyboard":"NUMERICAL"}}}</v>
      </c>
      <c r="D438" s="139" t="n">
        <f aca="false">IF(B438=C438,0,1)</f>
        <v>1</v>
      </c>
    </row>
    <row r="439" customFormat="false" ht="15.75" hidden="false" customHeight="true" outlineLevel="0" collapsed="false">
      <c r="A439" s="139" t="str">
        <f aca="false">Seeds!AB445</f>
        <v>M5-MyM-23a-I-1</v>
      </c>
      <c r="B439" s="139" t="str">
        <f aca="false">Seeds!Z445</f>
        <v>{
    "id": "M5-MyM-23a-I-1-BR",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C439" s="139" t="str">
        <f aca="false">Seeds!AA445</f>
        <v>{
    "id": "M5-MyM-23a-I-1",
    "stimulus": "&lt;p&gt;Indique se as seguintes operações estão corretas ou incorretas.&lt;/p&gt;",
    "hint": "&lt;p&gt;Para realizar essas adições e subtrações, expresse todas as medidas na mesma unidade.&lt;/p&gt;",
    "feedback": "&lt;p&gt;Para realizar essas adições e subtrações, expresse todas as medidas na mesma unidade.&lt;/p&gt;",
    "seed": {
        "parameters": [
            {
                "name": "Q1",
                "label": null,
                "min": 1,
                "max": 999,
                "step": 0.1
            },
            {
                "name": "Q2",
                "label": null,
                "min": 1,
                "max": 8,
                "step": 1
            },
            {
                "name": "Q3",
                "label": null,
                "min": 1,
                "max": 999,
                "step": 1
            },
            {
                "name": "Q4",
                "label": null,
                "min": 20,
                "max": 99,
                "step": 1
            },
            {
                "name": "Q5",
                "label": null,
                "min": 1,
                "max": 99,
                "step": 1
            },
            {
                "name": "Q6",
                "label": null,
                "min": 1,
                "max": 1999,
                "step": 1
            },
            {
                "name": "Q7",
                "label": null,
                "min": 4000,
                "max": 9999,
                "step": 1
            },
            {
                "name": "Q8",
                "label": null,
                "min": 10,
                "max": 399,
                "step": 1
            },
            {
                "name": "Q9",
                "label": null,
                "min": 1,
                "max": 9,
                "step": 1
            },
            {
                "name": "Q10",
                "label": null,
                "min": 1,
                "max": 8,
                "step": 1
            },
            {
                "name": "Q11",
                "label": null,
                "min": 1,
                "max": 999,
                "step": 1
            },
            {
                "name": "Q12",
                "label": null,
                "min": 1,
                "max": 999,
                "step": 0.1
            },
            {
                "name": "Q13",
                "label": null,
                "min": 30,
                "max": 99,
                "step": 1
            },
            {
                "name": "Q14",
                "label": null,
                "min": 1,
                "max": 99,
                "step": 1
            },
            {
                "name": "Q15",
                "label": null,
                "min": 1,
                "max": 2999,
                "step": 1
            },
            {
                "name": "Q16",
                "label": null,
                "min": 1,
                "max": 9999,
                "step": 0.1
            },
            {
                "name": "Q17",
                "label": null,
                "min": 1,
                "max": 9,
                "step": 1
            },
            {
                "name": "Q18",
                "label": null,
                "min": 1,
                "max": 99,
                "step": 1
            },
            {
                "name": "Q20",
                "label": null,
                "min": 1,
                "max": 50,
                "step": 1
            },
            {
                "name": "Q21",
                "label": null,
                "min": 1,
                "max": 50,
                "step": 1
            }
        ],
        "calculated": [
            {
                "name": "T1",
                "function": "{{Q1}} + {{Q2}}*1000 + {{Q3}}",
                "temp": true
            },
            {
                "name": "T2",
                "function": "{{Q4}}*100 +{{Q5}} - {{Q6}}",
                "temp": true
            },
            {
                "name": "T3",
                "function": "{{Q7}} - ({{Q8}}*10 + {{Q9}})",
                "temp": true
            },
            {
                "name": "T4",
                "function": "{{Q10}}*1000 + {{Q11}} + {{Q12}} + {{Q20}}",
                "temp": true
            },
            {
                "name": "T5",
                "function": "{{Q13}}*100 +{{Q14}} - {{Q15}} +{{Q21}}",
                "temp": true
            },
            {
                "name": "T6",
                "function": "{{Q16}} + {{Q17}}*10 + {{Q18}}",
                "temp": true
            },
            {
                "name": "T7",
                "function": "{{Q2}}*1000",
                "temp": true
            },
            {
                "name": "T8",
                "function": "{{Q4}}*100",
                "temp": true
            },
            {
                "name": "T9",
                "function": "{{Q8}}*10",
                "temp": true
            },
            {
                "name": "T10",
                "function": "{{Q10}}*1000",
                "temp": true
            },
            {
                "name": "T11",
                "function": "{{Q10}}*1000 + {{Q11}} + {{Q12}}",
                "temp": true
            },
            {
                "name": "T12",
                "function": "{{Q13}}*100",
                "temp": true
            },
            {
                "name": "T13",
                "function": "{{Q13}}*100 +{{Q14}} - {{Q15}}",
                "temp": true
            },
            {
                "name": "T14",
                "function": "{{Q17}}*100",
                "temp": true
            },
            {
                "name": "T15",
                "function": "{{Q16}} + {{Q17}}*100 + {{Q18}}",
                "temp": true
            },
            {
                "name": "A1",
                "label": "&lt;span class=\"no-break\"&gt;{{Q1}} m&lt;/span&gt; + &lt;span class=\"no-break\"&gt;{{Q2}} km&lt;/span&gt; e &lt;span class=\"no-break\"&gt;{{Q3}} m&lt;/span&gt; = &lt;span class=\"no-break\"&gt;{{T1}} m&lt;/span&gt;",
                "function": "",
                "feedback": "&lt;p&gt;{{Q1}} m + {{Q2}} km e {{Q3}} m = {{Q1}} m + {{T7}} m + {{Q3}} m = {{T1}} m&lt;/p&gt;"
            },
            {
                "name": "A2",
                "label": "&lt;span class=\"no-break\"&gt;{{Q4}} dg&lt;/span&gt; e &lt;span class=\"no-break\"&gt;{{Q5}} mg&lt;/span&gt; − &lt;span class=\"no-break\"&gt;{{Q6}} mg&lt;/span&gt; = &lt;span class=\"no-break\"&gt;{{T2}} dg&lt;/span&gt;",
                "function": "",
                "feedback": "&lt;p&gt;{{Q4}} dg e {{Q5}} mg − {{Q6}} mg = {{T8}} mg + {{Q5}} mg − {{Q6}} mg = {{T2}} dg&lt;/p&gt;"
            },
            {
                "name": "A3",
                "label": "&lt;span class=\"no-break\"&gt;{{Q7}} cl&lt;/span&gt; − &lt;span class=\"no-break\"&gt;{{Q8}} dl&lt;/span&gt; e &lt;span class=\"no-break\"&gt;{{Q9}} cl&lt;/span&gt; = &lt;span class=\"no-break\"&gt;{{T3}} cl&lt;/span&gt;",
                "function": "",
                "feedback": "&lt;p&gt;{{Q7}} cl − {{Q8}} dl e {{Q9}} cl = {{Q7}} cl − ({{T9}} cl + {{Q9}} cl) = {{T3}} cl&lt;/p&gt;"
            },
            {
                "name": "A4",
                "label": "&lt;span class=\"no-break\"&gt;{{Q10}} kg&lt;/span&gt;  e &lt;span class=\"no-break\"&gt;{{Q11}} g&lt;/span&gt; + &lt;span class=\"no-break\"&gt;{{Q12}} g&lt;/span&gt; = &lt;span class=\"no-break\"&gt;{{T4}} g&lt;/span&gt;",
                "function": "",
                "incorrect": true,
                "feedback": "&lt;p&gt;{{Q10}} kg  e {{Q11}} g + {{Q12}} g = {{T10}} g  + {{Q11}} g + {{Q12}} g = {{T11}} g&lt;/p&gt;"
            },
            {
                "name": "A5",
                "label": "&lt;span class=\"no-break\"&gt;{{Q13}} hm&lt;/span&gt; e &lt;span class=\"no-break\"&gt;{{Q14}} m&lt;/span&gt; − &lt;span class=\"no-break\"&gt;{{Q15}} m&lt;/span&gt; = &lt;span class=\"no-break\"&gt;{{T5}} m&lt;/span&gt;",
                "function": "",
                "incorrect": true,
                "feedback": "&lt;p&gt;{{Q13}} hm e {{Q14}} m − {{Q15}} m = {{T12}} m + {{Q14}} m − {{Q15}} m = {{T13}} m&lt;/p&gt;"
            },
            {
                "name": "A6",
                "label": "&lt;span class=\"no-break\"&gt;{{Q16}} dal&lt;/span&gt; + &lt;span class=\"no-break\"&gt;{{Q17}} kl&lt;/span&gt; e &lt;span class=\"no-break\"&gt;{{Q18}} dal&lt;/span&gt; = &lt;span class=\"no-break\"&gt;{{T6}} dal&lt;/span&gt;",
                "function": "",
                "incorrect": true,
                "feedback": "&lt;p&gt;{{Q16}} dal + {{Q17}} kl e {{Q18}} dal = {{Q16}} dal + {{T14}} dal + {{Q18}} dal = {{T15}} dal&lt;/p&gt;"
            }
        ],
        "uniques": true
    },
    "algorithm": {
        "name": "trueFalse",
        "template": "Choice matrix – inline",
        "params": {
            "countCorrect": 1,
            "countIncorrect": 2,
            "options": [
                "Correto",
                "Incorreto"
            ]
        }
    }
}</v>
      </c>
      <c r="D439" s="139" t="n">
        <f aca="false">IF(B439=C439,0,1)</f>
        <v>1</v>
      </c>
    </row>
    <row r="440" customFormat="false" ht="15.75" hidden="false" customHeight="true" outlineLevel="0" collapsed="false">
      <c r="A440" s="139" t="str">
        <f aca="false">Seeds!AB446</f>
        <v>M5-MyM-23a-E-1</v>
      </c>
      <c r="B440" s="139" t="str">
        <f aca="false">Seeds!Z446</f>
        <v>{
    "id": "M5-MyM-23a-E-1-BR",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C440" s="139" t="str">
        <f aca="false">Seeds!AA446</f>
        <v>{
    "id": "M5-MyM-23a-E-1",
    "stimulus": "&lt;p&gt;Efetue a seguinte soma.&lt;/p&gt;",
    "template": "&lt;p&gt;{{Q1}} ml + {{Q2}} l e {{Q3}} ml = {{response}} ml&lt;/p&gt;",
    "hint": "&lt;p&gt;Para realizar essa soma, expresse todas as medidas na mesma unidade.&lt;/p&gt;",
    "feedback": "&lt;p&gt;Primeiro, expresse todas as medidas na mesma unidade:&lt;/p&gt;&lt;p&gt;{{Q1}} ml + {{Q2}} l e {{Q3}} ml = {{Q1}} ml + {{T1}} ml + {{Q3}} ml&lt;/p&gt;&lt;p&gt;A seguir, calcule:&lt;/p&gt;&lt;p&gt;{{Q1}} ml + {{T1}} ml + {{Q3}} ml = {{A1}} ml&lt;/p&gt;",
    "seed": {
        "parameters": [
            {
                "name": "Q1",
                "label": null,
                "min": 1000,
                "max": 9999,
                "step": 1
            },
            {
                "name": "Q2",
                "label": null,
                "min": 1,
                "max": 9,
                "step": 1
            },
            {
                "name": "Q3",
                "label": null,
                "min": 1,
                "max": 999,
                "step": 1
            }
        ],
        "calculated": [
            {
                "name": "T1",
                "function": "{{Q2}}*1000",
                "temp": true
            },
            {
                "name": "A1",
                "label": "{{function}}",
                "function": "{{Q1}} + {{Q2}}*1000 + {{Q3}}"
            }
        ],
        "uniques": true
    },
    "algorithm": {
        "name": "calculateOperation",
        "params": {
            "method": "equivLiteral","keyboard":"NUMERICAL"}}}</v>
      </c>
      <c r="D440" s="139" t="n">
        <f aca="false">IF(B440=C440,0,1)</f>
        <v>1</v>
      </c>
    </row>
    <row r="441" customFormat="false" ht="15.75" hidden="false" customHeight="true" outlineLevel="0" collapsed="false">
      <c r="A441" s="139" t="str">
        <f aca="false">Seeds!AB447</f>
        <v>M5-MyM-23a-E-2</v>
      </c>
      <c r="B441" s="139" t="str">
        <f aca="false">Seeds!Z447</f>
        <v>{
    "id": "M5-MyM-23a-E-2-BR",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C441" s="139" t="str">
        <f aca="false">Seeds!AA447</f>
        <v>{
    "id": "M5-MyM-23a-E-2",
    "stimulus": "&lt;p&gt;Efetue a seguinte subtração.&lt;/p&gt;",
    "template": "&lt;p&gt;{{T1}} g e {{T2}} mg − {{Q4}} mg = {{response}} mg&lt;/p&gt;",
    "hint": "&lt;p&gt;Para realizar essa subtração, expresse todas as medidas na mesma unidade.&lt;/p&gt;",
    "feedback": "&lt;p&gt;Primeiro, expresse todas as medidas na mesma unidade.&lt;/p&gt;&lt;p&gt;{{T1}} g e {{T2}} mg − {{Q4}} mg = {{T3}} mg + {{T2}} mg − {{Q4}} mg&lt;/p&gt;&lt;p&gt;A seguir, calcule:&lt;/p&gt;&lt;p&gt;{{T3}} mg + {{T2}} mg − {{Q4}} mg = {{Q5}} mg&lt;/p&gt;",
    "seed": {
        "parameters": [
            {
                "name": "Q4",
                "label": null,
                "min": 1000,
                "max": 9999,
                "step": 1
            },
            {
                "name": "Q5",
                "label": null,
                "min": 1000,
                "max": 9999,
                "step": 1
            }
        ],
        "calculated": [
            {
                "name": "T1",
                "function": "math.floor(({{Q4}}+{{Q5}})/1000)",
                "temp": true
            },
            {
                "name": "T2",
                "function": "{{Q4}}+{{Q5}}-math.floor(({{Q4}}+{{Q5}})/1000)*1000",
                "temp": true
            },
            {
                "name": "T3",
                "function": "{{T1}}*1000",
                "temp": true
            },
            {
                "name": "A1",
                "label": "{{function}}",
                "function": "{{Q5}}"
            }
        ],
        "uniques": true
    },
    "algorithm": {
        "name": "calculateOperation",
        "params": {
            "method": "equivLiteral","keyboard":"NUMERICAL"}}}</v>
      </c>
      <c r="D441" s="139" t="n">
        <f aca="false">IF(B441=C441,0,1)</f>
        <v>1</v>
      </c>
    </row>
    <row r="442" customFormat="false" ht="15.75" hidden="false" customHeight="true" outlineLevel="0" collapsed="false">
      <c r="A442" s="139" t="str">
        <f aca="false">Seeds!AB448</f>
        <v>M5-MyM-23a-E-3</v>
      </c>
      <c r="B442" s="139" t="str">
        <f aca="false">Seeds!Z448</f>
        <v>{
    "id": "M5-MyM-23a-E-3-BR",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C442" s="139" t="str">
        <f aca="false">Seeds!AA448</f>
        <v>{
    "id": "M5-MyM-23a-E-3",
    "stimulus": "&lt;p&gt;Efetue a seguinte soma.&lt;/p&gt;",
    "template": "&lt;p&gt;{{Q1}} hm e {{Q2}} m + {{Q3}} m = {{response}} m&lt;/p&gt;",
    "hint": "&lt;p&gt;Para realizar essa soma, expresse todas as medidas na mesma unidade.&lt;/p&gt;",
    "feedback": "&lt;p&gt;Primeiro, expresse todas as medidas na mesma unidade.&lt;/p&gt;&lt;p&gt;{{Q1}} hm e {{Q2}} m + {{Q3}} m = {{T1}} m + {{Q2}} m + {{Q3}} m&lt;/p&gt;&lt;p&gt;A seguir, calcule:&lt;/p&gt;&lt;p&gt;{{T1}} m + {{Q2}} m + {{Q3}} m = {{A1}} m&lt;/p&gt;",
    "seed": {
        "parameters": [
            {
                "name": "Q1",
                "label": null,
                "min": 1000,
                "max": 9999,
                "step": 1
            },
            {
                "name": "Q2",
                "label": null,
                "min": 1,
                "max": 9,
                "step": 1
            },
            {
                "name": "Q3",
                "label": null,
                "min": 1,
                "max": 999,
                "step": 1
            }
        ],
        "calculated": [
            {
                "name": "T1",
                "function": "{{Q1}}*100",
                "temp": true
            },
            {
                "name": "A1",
                "label": "{{function}}",
                "function": "{{Q1}}*100 + {{Q2}} + {{Q3}}"
            }
        ],
        "uniques": true
    },
    "algorithm": {
        "name": "calculateOperation",
        "params": {
            "method": "equivLiteral","keyboard":"NUMERICAL"}}}</v>
      </c>
      <c r="D442" s="139" t="n">
        <f aca="false">IF(B442=C442,0,1)</f>
        <v>1</v>
      </c>
    </row>
    <row r="443" customFormat="false" ht="15.75" hidden="false" customHeight="true" outlineLevel="0" collapsed="false">
      <c r="A443" s="139" t="str">
        <f aca="false">Seeds!AB449</f>
        <v>M5-MyM-23a-E-4</v>
      </c>
      <c r="B443" s="139" t="str">
        <f aca="false">Seeds!Z449</f>
        <v>{
    "id": "M5-MyM-23a-E-4-BR",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C443" s="139" t="str">
        <f aca="false">Seeds!AA449</f>
        <v>{
    "id": "M5-MyM-23a-E-4",
    "stimulus": "&lt;p&gt;Efetue a seguinte subtração.&lt;/p&gt;",
    "template": "&lt;p&gt;{{T1}} dal − {{Q4}} dal e {{T2}} dl = {{response}} dl&lt;/p&gt;",
    "hint": "&lt;p&gt;Para realizar essa subtração, expresse todas as medidas na mesma unidade.&lt;/p&gt;",
    "feedback": "&lt;p&gt;Primeiro, expresse todas as medidas na mesma unidade.&lt;/p&gt;&lt;p&gt;{{T1}} dal − {{Q4}} dal e {{T2}} dl = {{T3}} dl − {{T4}} dl − {{T2}} dl&lt;/p&gt;&lt;p&gt;A seguir, calcule:&lt;/p&gt;&lt;p&gt;{{T3}} dl − {{T4}} dl − {{T2}} dl = {{Q5}} dl&lt;/p&gt;",
    "seed": {
        "parameters": [
            {
                "name": "Q4",
                "label": null,
                "min": 1,
                "max": 9,
                "step": 1
            },
            {
                "name": "Q5",
                "label": null,
                "min": 1,
                "max": 999,
                "step": 1
            }
        ],
        "calculated": [
            {
                "name": "T1",
                "function": "{{Q4}}+1+math.floor({{Q5}}/100)",
                "temp": true
            },
            {
                "name": "T2",
                "function": "100-{{Q5}}+math.floor({{Q5}}/100)*100",
                "temp": true
            },
            {
                "name": "T3",
                "function": "{{T1}}*100",
                "temp": true
            },
            {
                "name": "T4",
                "function": "{{Q4}}*100",
                "temp": true
            },
            {
                "name": "A1",
                "label": "{{function}}",
                "function": "{{Q5}}"
            }
        ],
        "uniques": true
    },
    "algorithm": {
        "name": "calculateOperation",
        "params": {
            "method": "equivLiteral","keyboard":"NUMERICAL"}}}</v>
      </c>
      <c r="D443" s="139" t="n">
        <f aca="false">IF(B443=C443,0,1)</f>
        <v>1</v>
      </c>
    </row>
    <row r="444" customFormat="false" ht="15.75" hidden="false" customHeight="true" outlineLevel="0" collapsed="false">
      <c r="A444" s="139" t="str">
        <f aca="false">Seeds!AB450</f>
        <v>M5-MyM-23a-A-1</v>
      </c>
      <c r="B444" s="139" t="str">
        <f aca="false">Seeds!Z450</f>
        <v>{
    "id": "M5-MyM-23a-A-1-BR",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C444" s="139" t="str">
        <f aca="false">Seeds!AA450</f>
        <v>{
    "id": "M5-MyM-23a-A-1",
    "stimulus": "&lt;p&gt;Um tigre pesou &lt;span class=\"no-break\"&gt;{{Q1}} kg &lt;/span&gt; ao nascer. Agora ele pesa &lt;span class=\"no-break\"&gt;{{Q2}} kg&lt;/span&gt; e &lt;span class=\"no-break\"&gt;{{Q3}} hg.&lt;/span&gt; Em quantos quantos quilogramas aumentou o peso do tigre?&lt;/p&gt;",
    "template": "&lt;p&gt;O peso aumentou &lt;span class=\"no-break\"&gt;{{response}} kg.&lt;/span&gt;&lt;/p&gt;",
    "hint": "&lt;p&gt;Opere expressando todas as medidas na mesma unidade.&lt;/p&gt;",
    "feedback": "&lt;p&gt;Primeiro, expresse todas as medidas na mesma unidade.&lt;/p&gt;&lt;p&gt;{{Q2}} kg e {{Q3}} hg − {{Q1}} kg = {{Q2}} kg + {{T1}} kg − {{Q1}} kg&lt;/p&gt;&lt;p&gt;A seguir, calcule:&lt;/p&gt;&lt;p&gt;{{Q2}} kg + {{T1}} kg − {{Q1}} kg = {{A1}} kg&lt;/p&gt;",
    "seed": {
        "parameters": [
            {
                "name": "Q1",
                "label": null,
                "min": 0.8,
                "max": 1.5,
                "step": 0.01
            },
            {
                "name": "Q2",
                "label": null,
                "min": 100,
                "max": 230,
                "step": 1
            },
            {
                "name": "Q3",
                "label": null,
                "min": 1,
                "max": 9,
                "step": 1
            }
        ],
        "calculated": [
            {
                "name": "T1",
                "function": "{{Q3}}/10",
                "temp": true
            },
            {
                "name": "A1",
                "label": "{{function}}",
                "function": "Lemonlib.round({{Q2}} + {{Q3}}/10 - {{Q1}}, 2)"
            }
        ],
        "uniques": true
    },
    "algorithm": {
        "name": "calculateOperation",
        "params": {
            "method": "equivLiteral","keyboard":"INTERMEDIATE"}}}</v>
      </c>
      <c r="D444" s="139" t="n">
        <f aca="false">IF(B444=C444,0,1)</f>
        <v>1</v>
      </c>
    </row>
    <row r="445" customFormat="false" ht="15.75" hidden="false" customHeight="true" outlineLevel="0" collapsed="false">
      <c r="A445" s="139" t="str">
        <f aca="false">Seeds!AB451</f>
        <v>M5-MyM-23a-A-2</v>
      </c>
      <c r="B445" s="139" t="str">
        <f aca="false">Seeds!Z451</f>
        <v>{
    "id": "M5-MyM-23a-A-2-BR",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C445" s="139" t="str">
        <f aca="false">Seeds!AA451</f>
        <v>{
    "id": "M5-MyM-23a-A-2",
    "stimulus": "&lt;p&gt;Alex tem duas lancheiras: uma com capacidade de &lt;span class=\"no-break\"&gt;{{Q1}} cl&lt;/span&gt; e outra com capacidade de &lt;span class=\"no-break\"&gt;{{Q2} } cl&lt;/span&gt; e &lt;span class=\"no-break\"&gt;{{Q3}} ml.&lt;/span&gt; Quantos mililitros totais cabem nos dois recipientes?&lt;/p&gt;",
    "template": "&lt;p&gt;As duas lancheiras juntas têm capacidade de &lt;span class=\"no-break\"&gt;{{response}} ml&lt;/span&gt;.&lt;/p&gt;",
    "hint": "&lt;p&gt;Opere expressando todas as medidas na mesma unidade.&lt;/p&gt;",
    "feedback": "&lt;p&gt;Primeiro, expresse todas as medidas na mesma unidade.&lt;/p&gt;&lt;p&gt;{{Q1}} cl + {{Q2}} cl e {{Q3}} ml = {{T1}} ml + {{T2}} ml + {{Q3}} ml&lt;/p&gt;&lt;p&gt;A seguir, calcule:&lt;/p&gt;&lt;p&gt;{{T1}} ml + {{T2}} ml + {{Q3}} ml = {{A1}} ml&lt;/p&gt;",
    "seed": {
        "parameters": [
            {
                "name": "Q1",
                "label": null,
                "min": 30,
                "max": 80,
                "step": 0.5
            },
            {
                "name": "Q2",
                "label": null,
                "min": 30,
                "max": 80,
                "step": 0.5
            },
            {
                "name": "Q3",
                "label": null,
                "min": 1,
                "max": 9,
                "step": 1
            }
        ],
        "calculated": [
            {
                "name": "T1",
                "function": "{{Q1}}*10 ",
                "temp": true
            },
            {
                "name": "T2",
                "function": "{{Q2}}*10 ",
                "temp": true
            },
            {
                "name": "A1",
                "label": "{{function}}",
                "function": "{{Q1}}*10 + {{Q2}}*10 + {{Q3}}"
            }
        ],
        "uniques": true
    },
    "algorithm": {
        "name": "calculateOperation",
        "params": {
            "method": "equivLiteral","keyboard":"NUMERICAL"}}}</v>
      </c>
      <c r="D445" s="139" t="n">
        <f aca="false">IF(B445=C445,0,1)</f>
        <v>1</v>
      </c>
    </row>
    <row r="446" customFormat="false" ht="15.75" hidden="false" customHeight="true" outlineLevel="0" collapsed="false">
      <c r="A446" s="139" t="str">
        <f aca="false">Seeds!AB452</f>
        <v>M5-MyM-23a-A-3</v>
      </c>
      <c r="B446" s="139" t="str">
        <f aca="false">Seeds!Z452</f>
        <v>{
    "id": "M5-MyM-23a-A-3-BR",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C446" s="139" t="str">
        <f aca="false">Seeds!AA452</f>
        <v>{
    "id": "M5-MyM-23a-A-3",
    "stimulus": "&lt;p&gt;Juan precisa de &lt;span class=\"no-break\"&gt;{{Q1}} m&lt;/span&gt; de fio para fazer um trabalho de arte, mas ele só tem &lt;span class=\"no-break\"&gt;{{Q2}} m&lt;/span&gt; e &lt;span class=\"no-break\"&gt;{{Q3}} cm.&lt;/span&gt; Quantos metros a mais ele precisa comprar?&lt;/p&gt;",
    "template": "&lt;p&gt;Precisa comprar &lt;span class=\"no-break\"&gt;{{response}} m&lt;/span&gt; de fio.&lt;/p&gt;",
    "hint": "&lt;p&gt;Opera expressando todas as medidas na mesma unidade.&lt;/p&gt;",
    "feedback": "&lt;p&gt;Primeiro, expresse todas as medidas na mesma unidade.&lt;/p&gt;&lt;p&gt;{{Q1}} m − {{Q2}} m e {{Q3}} cm = {{Q1}} m − {{Q2}} m − {{T1}} m&lt;/p&gt;&lt;p&gt;A seguir, calcule:&lt;/p&gt;&lt;p&gt;{{Q1}} m − {{Q2}} m − {{T1}} m = {{A1}} m&lt;/p&gt;",
    "seed": {
        "parameters": [
            {
                "name": "Q1",
                "label": null,
                "min": 5,
                "max": 20,
                "step": 0.5
            },
            {
                "name": "Q2",
                "label": null,
                "min": 1,
                "max": 4,
                "step": 1
            },
            {
                "name": "Q3",
                "label": null,
                "min": 1,
                "max": 99,
                "step": 1
            }
        ],
        "calculated": [
            {
                "name": "T1",
                "function": "{{Q3}}/100",
                "temp": true
            },
            {
                "name": "A1",
                "label": "{{function}}",
                "function": "{{Q1}} - {{Q2}} - {{Q3}}/100"
            }
        ],
        "uniques": true
    },
    "algorithm": {
        "name": "calculateOperation",
        "params": {
            "method": "equivLiteral","keyboard":"INTERMEDIATE"}}}</v>
      </c>
      <c r="D446" s="139" t="n">
        <f aca="false">IF(B446=C446,0,1)</f>
        <v>1</v>
      </c>
    </row>
    <row r="447" customFormat="false" ht="15.75" hidden="false" customHeight="true" outlineLevel="0" collapsed="false">
      <c r="A447" s="139" t="str">
        <f aca="false">Seeds!AB453</f>
        <v>M5-MyM-23a-A-4</v>
      </c>
      <c r="B447" s="139" t="str">
        <f aca="false">Seeds!Z453</f>
        <v>{
    "id": "M5-MyM-23a-A-4-BR",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C447" s="139" t="str">
        <f aca="false">Seeds!AA453</f>
        <v>{
    "id": "M5-MyM-23a-A-4",
    "stimulus": "&lt;p&gt;Durante uma corrida, Araceli correu {{Q1}} km. Se ele ainda tem {{Q2}} km e {{Q3}} dam para terminar, quantos quilômetros é a corrida?&lt;/p&gt;",
    "template": "&lt;p&gt;A distância total da corrida é de {response}} km.&lt;/p&gt;",
    "hint": "&lt;p&gt;Opera expressando todas as medidas na mesma unidade.&lt;/p&gt;",
    "feedback": "&lt;p&gt;Primeiro, expresse todas as medidas na mesma unidade.&lt;/p&gt;&lt;p&gt;{{Q1}} km + {{Q2}} km e {{Q3}} dam = {{Q1}} km + {{Q2}} km + {{T1}} km&lt;/p&gt;&lt;p&gt;A seguir, calcule:&lt;/p&gt;&lt;p&gt;{{Q1}} km + {{Q2}} km + {{T1}} km = {{A1}} km&lt;/p&gt;",
    "seed": {
        "parameters": [
            {
                "name": "Q1",
                "label": null,
                "min": 10,
                "max": 20,
                "step": 1
            },
            {
                "name": "Q2",
                "label": null,
                "min": 10,
                "max": 20,
                "step": 1
            },
            {
                "name": "Q3",
                "label": null,
                "min": 1,
                "max": 999,
                "step": 1
            }
        ],
        "calculated": [
            {
                "name": "T1",
                "function": "{{Q3}}/100",
                "temp": true
            },
            {
                "name": "A1",
                "label": "{{function}}",
                "function": "{{Q1}}+{{Q2}}+{{Q3}}/100"
            }
        ],
        "uniques": true
    },
    "algorithm": {
        "name": "calculateOperation",
        "params": {
            "method": "equivLiteral","keyboard":"INTERMEDIATE"}}}</v>
      </c>
      <c r="D447" s="139" t="n">
        <f aca="false">IF(B447=C447,0,1)</f>
        <v>1</v>
      </c>
    </row>
    <row r="448" customFormat="false" ht="15.75" hidden="false" customHeight="true" outlineLevel="0" collapsed="false">
      <c r="A448" s="139" t="str">
        <f aca="false">Seeds!AB454</f>
        <v>M5-MyM-23a-A-5</v>
      </c>
      <c r="B448" s="139" t="str">
        <f aca="false">Seeds!Z454</f>
        <v>{
    "id": "M5-MyM-23a-A-5-BR",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C448" s="139" t="str">
        <f aca="false">Seeds!AA454</f>
        <v>{
    "id": "M5-MyM-23a-A-5",
    "stimulus": "&lt;p&gt;Um caminhão de bombeiros tinha &lt;span class=\"no-break\"&gt;{{T1}} kl&lt;/span&gt; e &lt;span class=\"no-break\"&gt;{{T2}} l&lt;/span&gt; de água no tanque e, durante um incêndio, &lt;span class=\"no-break\"&gt;{{Q1}} l&lt;/span&gt; de água foram usados. Quantos litros de água sobraram?&lt;/p&gt;",
    "template": "&lt;p&gt;Sobraram {{response}} l de água no caminhão.&lt;/p&gt;",
    "hint": "&lt;p&gt;Opera expressando todas as medidas na mesma unidade.&lt;/p&gt;",
    "feedback": "&lt;p&gt;Primeiro, expresse todas as medidas na mesma unidade.&lt;/p&gt;&lt;p&gt;{{T1}} kl e {{T2}} l − {{Q1}} l = {{T3}} l + {{T2}} l − {{Q1}} l&lt;/p&gt;&lt;p&gt;A seguir, calcule:&lt;/p&gt;&lt;p&gt;{{T3}} l + {{T2}} l − {{Q1}} l = {{A1}} l&lt;/p&gt;",
    "seed": {
        "parameters": [
            {
                "name": "Q1",
                "label": null,
                "min": 1000,
                "max": 5000,
                "step": 1
            },
            {
                "name": "Q2",
                "label": null,
                "min": 1000,
                "max": 5000,
                "step": 1
            }
        ],
        "calculated": [
            {
                "name": "T1",
                "function": "math.floor(({{Q1}}+{{Q2}})/1000)",
                "temp": true
            },
            {
                "name": "T2",
                "function": "{{Q1}}+{{Q2}}-math.floor(({{Q1}}+{{Q2}})/1000)*1000",
                "temp": true
            },
            {
                "name": "T3",
                "function": "{{T1}}*1000",
                "temp": true
            },
            {
                "name": "A1",
                "label": "{{function}}",
                "function": "{{Q2}}"
            }
        ],
        "uniques": true
    },
    "algorithm": {
        "name": "calculateOperation",
        "params": {
            "method": "equivLiteral","keyboard":"NUMERICAL"}}}</v>
      </c>
      <c r="D448" s="139" t="n">
        <f aca="false">IF(B448=C448,0,1)</f>
        <v>1</v>
      </c>
    </row>
    <row r="449" customFormat="false" ht="15.75" hidden="false" customHeight="true" outlineLevel="0" collapsed="false">
      <c r="A449" s="139" t="str">
        <f aca="false">Seeds!AB455</f>
        <v>M5-MyM-5a-I-1</v>
      </c>
      <c r="B449" s="139" t="str">
        <f aca="false">Seeds!Z455</f>
        <v>{
    "id": "M5-MyM-5a-I-1-BR",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C449" s="139" t="str">
        <f aca="false">Seeds!AA455</f>
        <v>{
    "id": "M5-MyM-5a-I-1",
    "stimulus": "&lt;p&gt;Arraste a hora que esses relógios mostram.&lt;/p&gt;",
    "template": "&lt;table style=\"width: 100%;border:none;\"&gt;&lt;tbody&gt;&lt;tr&gt;&lt;td style=\"width: 25%; text-align: center;border:none;\"&gt;&lt;div style=\"display:flex; justify-content:center;\"&gt;&lt;img src='http://drive.google.com/uc?export=view&amp;id=1Q71TTsNjC49aShBPCO6ea4u9tGHvsRIx'&gt;&lt;/div&gt;&lt;/td&gt;&lt;td style=\"width: 25%; text-align: center;border:none;\"&gt;&lt;div style=\"display:flex; justify-content:center;\"&gt;&lt;img src='http://drive.google.com/uc?export=view&amp;id=1HTO7cydMtSlTVXX3V8knv96k2Mp1O7OH'&gt;&lt;/div&gt;&lt;/td&gt;&lt;td style=\"width: 25%; text-align: center;border:none;\"&gt;&lt;div style=\"display:flex; justify-content:center;\"&gt;&lt;img src='http://drive.google.com/uc?export=view&amp;id=1N4uB0CO6Pm97y1B04lAEu49wlP-wDFpO'&gt;&lt;/div&gt;&lt;/td&gt;&lt;/tr&gt;&lt;tr&gt;&lt;td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"Seis e vinte",
                "temp": true
            },
            {
                "name": "T2",
                "function": "Uma e vinte",
                "temp": true
            },
            {
                "name": "T3",
                "function": "Nove e quinze",
                "temp": true
            },
            {
                "name": "A1",
                "label": "Seis e vinte",
                "function": "Seis e vinte",
                "feedback": "&lt;p&gt;O relógio marca {{T1}}.&lt;/p&gt;"
            },
            {
                "name": "A2",
                "label": "Uma e vinte",
                "function": "Uma e vinte",
                "feedback": "&lt;p&gt;O relógio marca {{T2}}.&lt;/p&gt;"
            },
            {
                "name": "A3",
                "label": "Nove e quinze",
                "function": "Nove e quinze",
                "feedback": "&lt;p&gt;O relógio marca  {{T3}}.&lt;/p&gt;"
            },
            {
                "name": "A4",
                "label": "Dez e vinte",
                "incorrect": true
            },
            {
                "name": "A5",
                "label": "Vinte para as quatro",
                "incorrect": true
            },
            {
                "name": "A6",
                "label": "Cinco e dez",
                "incorrect": true
            }
        ],
        "uniques": true
    },
    "algorithm": {
        "name": "calculateOperation",
        "template": "Cloze with drag &amp; drop"
    }
}</v>
      </c>
      <c r="D449" s="139" t="n">
        <f aca="false">IF(B449=C449,0,1)</f>
        <v>1</v>
      </c>
    </row>
    <row r="450" customFormat="false" ht="15.75" hidden="false" customHeight="true" outlineLevel="0" collapsed="false">
      <c r="A450" s="139" t="str">
        <f aca="false">Seeds!AB456</f>
        <v>M5-MyM-5a-I-2</v>
      </c>
      <c r="B450" s="139" t="str">
        <f aca="false">Seeds!Z456</f>
        <v>{
    "id": "M5-MyM-5a-I-2-BR",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C450" s="139" t="str">
        <f aca="false">Seeds!AA456</f>
        <v>{
    "id": "M5-MyM-5a-I-2",
    "stimulus": "&lt;p&gt;Arraste a hora que esses relógios mostram.&lt;/p&gt;",
    "template": "&lt;table style=\"width: 100%;border:none;\"&gt;&lt;tbody&gt;&lt;tr&gt;&lt;td style=\"width: 25%; text-align: center;border:none;\"&gt;&lt;div style=\"display:flex; justify-content:center;\"&gt;&lt;img src='http://drive.google.com/uc?export=view&amp;id=1KzRWaJ-NsZZZpbvOvhehqyf_NgZMg1wM'&gt;&lt;/div&gt;&lt;/td&gt;&lt;td style=\"width: 25%; text-align: center;border:none;\"&gt;&lt;div style=\"display:flex; justify-content:center;\"&gt;&lt;img src='http://drive.google.com/uc?export=view&amp;id=1d-FHxDi7FJv0dhkfXOt0qA0bwiJGKdL0'&gt;&lt;/div&gt;&lt;/td&gt;&lt;td style=\"width: 25%; text-align: center;border:none;\"&gt;&lt;div style=\"display:flex; justify-content:center;\"&gt;&lt;img src='http://drive.google.com/uc?export=view&amp;id=1p4N0AdXhsmETceDtQPMYYcLCutfkjZ0v'&gt;&lt;/div&gt;&lt;/td&gt;&lt;/tr&gt;&lt;tr&gt;&lt;td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"Dez e vinte",
                "temp": true
            },
            {
                "name": "T2",
                "function": "Cinco minutos para as nove",
                "temp": true
            },
            {
                "name": "T3",
                "function": "Vinte para as quatro",
                "temp": true
            },
            {
                "name": "A1",
                "label": "Dez e vinte",
                "feedback": "&lt;p&gt;O relógio marca {{T1}}.&lt;/p&gt;"
            },
            {
                "name": "A2",
                "label": "Cinco minutos para as nove",
                "feedback": "&lt;p&gt;O relógio marca {{T2}}.&lt;/p&gt;"
            },
            {
                "name": "A3",
                "label": "Vinte para as quatro",
                "feedback": "&lt;p&gt;O relógio marca {{T3}}.&lt;/p&gt;"
            },
            {
                "name": "A4",
                "label": "Uma e vinte",
                "incorrect": true
            },
            {
                "name": "A5",
                "label": "Duas e meia",
                "incorrect": true
            },
            {
                "name": "A6",
                "label": "Quinze para as doze",
                "incorrect": true
            }
        ],
        "uniques": true
    },
    "algorithm": {
        "name": "calculateOperation",
        "template": "Cloze with drag &amp; drop"
    }
}</v>
      </c>
      <c r="D450" s="139" t="n">
        <f aca="false">IF(B450=C450,0,1)</f>
        <v>1</v>
      </c>
    </row>
    <row r="451" customFormat="false" ht="15.75" hidden="false" customHeight="true" outlineLevel="0" collapsed="false">
      <c r="A451" s="139" t="str">
        <f aca="false">Seeds!AB457</f>
        <v>M5-MyM-5a-I-3</v>
      </c>
      <c r="B451" s="139" t="str">
        <f aca="false">Seeds!Z457</f>
        <v>{
    "id": "M5-MyM-5a-I-3-BR",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C451" s="139" t="str">
        <f aca="false">Seeds!AA457</f>
        <v>{
    "id": "M5-MyM-5a-I-3",
    "stimulus": "&lt;p&gt;Arraste a hora que esses relógios mostram.&lt;/p&gt;",
    "template": "&lt;table style=\"width: 100%;border:none;\"&gt;&lt;tbody&gt;&lt;tr&gt;&lt;td style=\"width: 25%; text-align: center;border:none;\"&gt;&lt;div style=\"display:flex; justify-content:center;\"&gt;&lt;img src='http://drive.google.com/uc?export=view&amp;id=1Vfpg3vsRnG0l7VLYCq3dILz5-ESV0ipq'&gt;&lt;/div&gt;&lt;/td&gt;&lt;td style=\"width: 25%; text-align: center;border:none;\"&gt;&lt;div style=\"display:flex; justify-content:center;\"&gt;&lt;img src='http://drive.google.com/uc?export=view&amp;id=1jca3S40rcT1kMiCIzmDNOP2Zwp4LiBfs'&gt;&lt;/div&gt;&lt;/td&gt;&lt;td style=\"width: 25%; text-align: center;border:none;\"&gt;&lt;div style=\"display:flex; justify-content:center;\"&gt;&lt;img src='http://drive.google.com/uc?export=view&amp;id=1YHd1fzUMBHtVSZx-xJVI6aa38WluQgAq'&gt;&lt;/div&gt;&lt;/td&gt;&lt;/tr&gt;&lt;tr&gt;&lt;td style=\"width: 25%; text-align: center;border:none;\"&gt;{{response}}&lt;/td&gt;&lt;td style=\"width: 25%; text-align: center;border:none;\"&gt;{{response}}&lt;/td&gt;&lt;td style=\"width: 25%; text-align: center;border:none;\"&gt;{{response}}&lt;/td&gt;&lt;/tr&gt;&lt;/tbody&gt;&lt;/table&gt;",
    "hint": "&lt;p&gt;Nos relógios analógicos, o ponteiro curto aponta para as horas e o ponteiro longo para os minutos.&lt;/p&gt;",
    "feedback": "&lt;p&gt;Em relógios analógicos, o ponteiro curto mostra a hora e o ponteiro longo mostra os minutos.&lt;/p&gt;&lt;p&gt;Nos relógios digitais, o número antes dos dois pontos mostra a hora e o número depois mostra os minutos.&lt;/p&gt;",
    "seed": {
        "parameters": [],
        "calculated": [
            {
                "name": "T1",
                "function": "Duas e meia",
                "temp": true
            },
            {
                "name": "T2",
                "function": "Cinco e dez",
                "temp": true
            },
            {
                "name": "T3",
                "function": "Quinze para as doze",
                "temp": true
            },
            {
                "name": "A1",
                "label": "Duas e meia",
                "feedback": "&lt;p&gt;O relógio marca {{T1}}.&lt;/p&gt;"
            },
            {
                "name": "A2",
                "label": "Cinco e dez",
                "feedback": "&lt;p&gt;O relógio marca {{T2}}.&lt;/p&gt;"
            },
            {
                "name": "A3",
                "label": "Quinze para as dez",
                "feedback": "&lt;p&gt;O relógio marca {{T3}}.&lt;/p&gt;"
            },
            {
                "name": "A4",
                "label": "Vinte minutos para as seis",
                "incorrect": true
            },
            {
                "name": "A5",
                "label": "Nove e quinze",
                "incorrect": true
            },
            {
                "name": "A6",
                "label": "Cinco minutos para as nove",
                "incorrect": true
            }
        ],
        "uniques": true
    },
    "algorithm": {
        "name": "calculateOperation",
        "template": "Cloze with drag &amp; drop"
    }
}</v>
      </c>
      <c r="D451" s="139" t="n">
        <f aca="false">IF(B451=C451,0,1)</f>
        <v>1</v>
      </c>
    </row>
    <row r="452" customFormat="false" ht="15.75" hidden="false" customHeight="true" outlineLevel="0" collapsed="false">
      <c r="A452" s="139" t="str">
        <f aca="false">Seeds!AB458</f>
        <v>M5-MyM-5a-E-1</v>
      </c>
      <c r="B452" s="139" t="str">
        <f aca="false">Seeds!Z458</f>
        <v>{
    "id": "M5-MyM-5a-E-1-BR",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C452" s="139" t="str">
        <f aca="false">Seeds!AA458</f>
        <v>{
    "id": "M5-MyM-5a-E-1",
    "stimulus": "&lt;p&gt;Ajuste os números do relógio para que se leia {{T11}}{{T12}}{{T13}}{{T14}}.&lt;/p&gt;",
    "feedback": "&lt;p&gt;Nos relógios digitais, o número antes dos dois pontos mostra a hora e o número depois mostra os minutos.&lt;/p&gt;",
    "hint": "&lt;p&gt;Nos relógios digitais, o número antes dos dois pontos mostra a hora e o número depois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"digital"
        }
    }
}</v>
      </c>
      <c r="D452" s="139" t="n">
        <f aca="false">IF(B452=C452,0,1)</f>
        <v>1</v>
      </c>
    </row>
    <row r="453" customFormat="false" ht="15.75" hidden="false" customHeight="true" outlineLevel="0" collapsed="false">
      <c r="A453" s="139" t="str">
        <f aca="false">Seeds!AB459</f>
        <v>M5-MyM-5a-E-2</v>
      </c>
      <c r="B453" s="139" t="str">
        <f aca="false">Seeds!Z459</f>
        <v>{
    "id": "M5-MyM-5a-E-2-BR",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C453" s="139" t="str">
        <f aca="false">Seeds!AA459</f>
        <v>{
    "id": "M5-MyM-5a-E-2",
    "stimulus": "&lt;p&gt;Ajuste os ponteiros do relógio para que ele marque {{T11}}{{T12}}{{T13}}{{T14}}.&lt;/p&gt;",
    "feedback": "&lt;p&gt;Nos relógios analógicos, o ponteiro curto mostra a hora e o ponteiro longo mostra os minutos.&lt;/p&gt;",
    "hint": "&lt;p&gt;Nos relógios analógicos, o ponteiro curto mostra a hora e o ponteiro longo mostra os minutos.&lt;/p&gt;",
    "seed": {
        "parameters": [
            {
                "name": "Q1",
                "label": null,
                "min": 2,
                "max": 11,
                "step": 1
            },
            {
                "name": "Q2",
                "label": null,
                "min": 0,
                "max": 55,
                "step": 1
            }
        ],
        "calculated": [
            {
                "name": "T11",
                "label": "{{function}}",
                "function": "if ({{Q2}} &lt; 31) {Lemonlib.numToWords({{Q1}}, 'pt')}",
                "temp": "true"
            },
            {
                "name": "T12",
                "label": "{{function}}",
                "function": "if ({{Q2}} &lt; 31) {if ({{Q2}} == 15) {' e quinze'} else if ({{Q2}} == 30) {' e meia'} else if ({{Q2}} == 0) {' horas'} else {' e '+Lemonlib.numToWords({{Q2}}, 'pt')}}",
                "temp": "true"
            },
            {
                "name": "T13",
                "label": "{{function}}",
                "function": "if ({{Q2}} &gt; 30) {if ({{Q2}} == 45) {'quinze para as'} else {Lemonlib.numToWords(60-{{Q2}}, 'pt')+' para as'}}",
                "temp": "true"
            },
            {
                "name": "T14",
                "label": "{{function}}",
                "function": "if ({{Q2}} &gt; 31) {' '+Lemonlib.numToWords({{Q1}}+1, 'pt')}",
                "temp": "true"
            },
            {
                "name": "A1",
                "function": "{{Q1}}"
            },
            {
                "name": "A2",
                "function": "{{Q2}}"
            },
            {
                "name": "A1LABEL",
                "label": "{{function}}",
                "function": "Lemonlib.toTimeString({{Q1}},{{Q2}})",
                "temp": true
            }
        ],
        "uniques": true
    },
    "algorithm": {
        "name": "clock",
        "params": {
            "type": "analog"
        }
    }
}</v>
      </c>
      <c r="D453" s="139" t="n">
        <f aca="false">IF(B453=C453,0,1)</f>
        <v>1</v>
      </c>
    </row>
    <row r="454" customFormat="false" ht="15.75" hidden="false" customHeight="true" outlineLevel="0" collapsed="false">
      <c r="A454" s="139" t="str">
        <f aca="false">Seeds!AB460</f>
        <v>M5-MyM-6a-I-1</v>
      </c>
      <c r="B454" s="139" t="str">
        <f aca="false">Seeds!Z460</f>
        <v>{
    "id": "M5-MyM-6a-I-1-BR",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C454" s="139" t="str">
        <f aca="false">Seeds!AA460</f>
        <v>{
    "id": "M5-MyM-6a-I-1",
    "stimulus": "&lt;p&gt;Indique se as seguintes equivalências estão corretas ou incorretas.&lt;/p&gt;",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"name": "Q3",
                "label": null,
                "min": 1,
                "max": 20,
                "step": 1
            },
            {
                "name": "Q4",
                "label": null,
                "min": 1,
                "max": 20,
                "step": 1
            },
            {
                "name": "Q5",
                "label": null,
                "min": 1,
                "max": 20,
                "step": 1
            },
            {
                "name": "Q6",
                "label": null,
                "min": 1,
                "max": 20,
                "step": 1
            }
        ],
        "calculated": [
            {
                "name": "T1",
                "function": "{{Q1}}*60",
                "temp": true
            },
            {
                "name": "T2",
                "function": "{{Q2}}*60",
                "temp": true
            },
            {
                "name": "T3",
                "function": "{{Q3}}*60",
                "temp": true
            },
            {
                "name": "T4",
                "function": "{{Q4}}*3600",
                "temp": true
            },
            {
                "name": "T5",
                "function": "{{Q5}}*60",
                "temp": true
            },
            {
                "name": "T6",
                "function": "{{Q6}}*10",
                "temp": true
            },
            {
                "name": "T7",
                "function": "{{Q4}}*60",
                "temp": true
            },
            {
                "name": "T8",
                "function": "Lemonlib.round({{T5}}/3600, 2)",
                "temp": true
            },
            {
                "name": "T9",
                "function": "Lemonlib.round({{T6}}/60, 2)",
                "temp": true
            },
            {
                "name": "A1",
                "label": "&lt;span class=\"no-break\"&gt;{{Q1}} h&lt;/span&gt; = &lt;span class=\"no-break\"&gt;{{T1}} min&lt;/span&gt;",
                "feedback": "&lt;p&gt;A equivalência é correta porque:&lt;/p&gt;&lt;p&gt;{{Q1}} h = {{Q1}} h × 60 = {{T1}} min&lt;/p&gt;"
            },
            {
                "name": "A2",
                "label": "&lt;span class=\"no-break\"&gt;{{Q2}} min&lt;/span&gt; = &lt;span class=\"no-break\"&gt;{{T2}} s&lt;/span&gt;",
                "feedback": "&lt;p&gt;A equivalência é correta porque:&lt;/p&gt;&lt;p&gt;{{Q2}} min = {{Q2}} min × 60 = {{T2}} s&lt;/p&gt;"
            },
            {
                "name": "A3",
                "label": "&lt;span class=\"no-break\"&gt;{{T3}} s&lt;/span&gt; = &lt;span class=\"no-break\"&gt;{{Q3}} min&lt;/span&gt;",
                "feedback": "&lt;p&gt;A equivalência é correta porque:&lt;/p&gt;&lt;p&gt;{{T3}} s = {{T3}} s : 60 = {{Q3}} min&lt;/p&gt;"
            },
            {
                "name": "A4",
                "label": "&lt;span class=\"no-break\"&gt;{{Q4}} h&lt;/span&gt; = &lt;span class=\"no-break\"&gt;{{T4}} min&lt;/span&gt;",
                "incorrect": true,
                "feedback": "&lt;p&gt;A equivalência correta é a seguinte:&lt;/p&gt;&lt;p&gt;{{Q4}} h = {{Q4}} h × 60 = {{T7}} min&lt;/p&gt;"
            },
            {
                "name": "A5",
                "label": "&lt;span class=\"no-break\"&gt;{{T5}} s&lt;/span&gt; = &lt;span class=\"no-break\"&gt;{{Q5}} h&lt;/span&gt;",
                "incorrect": true,
                "feedback": "&lt;p&gt;A equivalência correta é a seguinte:&lt;/p&gt;&lt;p&gt;{{T5}} s = {{T5}} s : 3 600 = {{T8}} h&lt;/p&gt;"
            },
            {
                "name": "A6",
                "label": "&lt;span class=\"no-break\"&gt;{{T6}} min&lt;/span&gt; = &lt;span class=\"no-break\"&gt;{{Q6}} h&lt;/span&gt;",
                "incorrect": true,
                "feedback": "&lt;p&gt;A equivalência correta é a seguinte:&lt;/p&gt;&lt;p&gt;{{T6}} min = {{T6}} min : 60 = {{T9}} h&lt;/p&gt;"
            }
        ],
        "uniques": true
    },
    "algorithm": {
        "name": "trueFalse",
        "template": "Choice matrix – inline",
        "params": {
            "countCorrect": 1,
            "countIncorrect": 2,
            "options": [
                "Correto",
                "Incorreto"
            ]
        }
    }
}</v>
      </c>
      <c r="D454" s="139" t="n">
        <f aca="false">IF(B454=C454,0,1)</f>
        <v>1</v>
      </c>
    </row>
    <row r="455" customFormat="false" ht="15.75" hidden="false" customHeight="true" outlineLevel="0" collapsed="false">
      <c r="A455" s="139" t="str">
        <f aca="false">Seeds!AB461</f>
        <v>M5-MyM-6a-E-1</v>
      </c>
      <c r="B455" s="139" t="str">
        <f aca="false">Seeds!Z461</f>
        <v>{
    "id": "M5-MyM-6a-E-1-BR",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C455" s="139" t="str">
        <f aca="false">Seeds!AA461</f>
        <v>{
    "id": "M5-MyM-6a-E-1",
    "stimulus": "&lt;p&gt;Complete as seguintes equivalências:&lt;/p&gt;",
    "template": "&lt;p&gt;&lt;span class=\"no-break\"&gt;{{Q1}} h&lt;/span&gt; = &lt;span class=\"no-break\"&gt;{{response}} s&lt;/span&gt;&lt;/p&gt;&lt;p&gt;&lt;span class=\"no-break\"&gt;{{T1}} min&lt;/span&gt;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20,
                "step": 1
            },
            {
                "name": "Q2",
                "label": null,
                "min": 1,
                "max": 20,
                "step": 1
            }
        ],
        "calculated": [
            {
                "name": "T1",
                "function": "{{Q2}}*60",
                "temp": true
            },
            {
                "name": "A1",
                "label": "{{function}}",
                "function": "{{Q1}}*3600",
                "feedback": "&lt;p&gt;{{Q1}} h × 3 600 = {{function}} s&lt;/p&gt;"
            },
            {
                "name": "A2",
                "label": "{{function}}",
                "function": "{{Q2}}",
                "feedback": "&lt;p&gt;{{T1}} min : 60 = {{function}} h&lt;/p&gt;"
            }
        ],
        "uniques": true
    },
    "algorithm": {
        "name": "calculateOperation",
        "params": {
            "method": "equivLiteral",
            "keyboard": "NUMERICAL"
        }
    }
}</v>
      </c>
      <c r="D455" s="139" t="n">
        <f aca="false">IF(B455=C455,0,1)</f>
        <v>1</v>
      </c>
    </row>
    <row r="456" customFormat="false" ht="15.75" hidden="false" customHeight="true" outlineLevel="0" collapsed="false">
      <c r="A456" s="139" t="str">
        <f aca="false">Seeds!AB462</f>
        <v>M5-MyM-6a-E-2</v>
      </c>
      <c r="B456" s="139" t="str">
        <f aca="false">Seeds!Z462</f>
        <v>{
    "id": "M5-MyM-6a-E-2-BR",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C456" s="139" t="str">
        <f aca="false">Seeds!AA462</f>
        <v>{
    "id": "M5-MyM-6a-E-2",
    "stimulus": "&lt;p&gt;Complete as seguintes equivalências:&lt;/p&gt;",
    "template": "&lt;p&gt;&lt;span class=\"no-break\"&gt;{{Q1}} min&lt;/span&gt; = &lt;span class=\"no-break\"&gt;{{response}} s&lt;/span&gt;&lt;/p&gt;&lt;p&gt;&lt;span class=\"no-break\"&gt;{{T1}} s&lt;/span&gt; = &lt;span class=\"no-break\"&gt;{{response}} h&lt;/span&gt;&lt;/p&gt;",
    "hint": "&lt;p&gt;Algumas das equivalências entre as medições de tempo são:&lt;/p&gt;&lt;p style=\"text-align: center\"&gt;1 h = 60&lt;/p&gt;&lt;p style=\"text-align: center\"&gt;1 min = 60 s&lt;/p&gt;",
    "feedback": "&lt;p&gt;Algumas das equivalências entre as medições de tempo são:&lt;/p&gt;&lt;p style=\"text-align: center\"&gt;1 h = 60&lt;/p&gt;&lt;p style=\"text-align: center\"&gt;1 min = 60 s&lt;/p&gt;",
    "seed": {
        "parameters": [
            {
                "name": "Q1",
                "label": null,
                "min": 1,
                "max": 100,
                "step": 1
            },
            {
                "name": "Q2",
                "label": null,
                "min": 3600,
                "max": 9960,
                "step": 3600
            }
        ],
        "calculated": [
            {
                "name": "T1",
                "function": "{{Q2}}*3600",
                "temp": true
            },
            {
                "name": "A1",
                "label": "{{function}}",
                "function": "{{Q1}}*60",
                "feedback": "&lt;p&gt;{{Q1}} min × 60 = {{function}} s&lt;/p&gt;"
            },
            {
                "name": "A2",
                "label": "{{function}}",
                "function": "{{Q2}}",
                "feedback": "&lt;p&gt;{{T1}} s : 3 600 = {{function}} h&lt;/p&gt;"
            }
        ],
        "uniques": true
    },
    "algorithm": {
        "name": "calculateOperation",
        "params": {
            "method": "equivLiteral",
            "keyboard": "NUMERICAL"
        }
    }
}</v>
      </c>
      <c r="D456" s="139" t="n">
        <f aca="false">IF(B456=C456,0,1)</f>
        <v>1</v>
      </c>
    </row>
    <row r="457" customFormat="false" ht="15.75" hidden="false" customHeight="true" outlineLevel="0" collapsed="false">
      <c r="A457" s="139" t="str">
        <f aca="false">Seeds!AB463</f>
        <v>M5-MyM-6a-A-1</v>
      </c>
      <c r="B457" s="139" t="str">
        <f aca="false">Seeds!Z463</f>
        <v>{"id":"M5-MyM-6a-A-1-BR","seed":{"parameters":[{"name":"Q1","label":null,"min":300,"max":2700,"step":60}],"uniques":true},"scaffolding":[{"id":"step-0","stimulus":"&lt;p&gt;Martin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C457" s="139" t="str">
        <f aca="false">Seeds!AA463</f>
        <v>{"id":"M5-MyM-6a-A-1","seed":{"parameters":[{"name":"Q1","label":null,"min":300,"max":2700,"step":60}],"uniques":true},"scaffolding":[{"id":"step-0","stimulus":"&lt;p&gt;Martin chegou ao teatro &lt;span class=\"no-break\"&gt;{{Q1}} s&lt;/span&gt; antes do início do espetáculo. Quanto é esse tempo em minutos?&lt;/p&gt;","template":"&lt;p&gt;Faltam &lt;span class=\"no-break\"&gt;{{response}} min&lt;/span&gt; minutos para o espetáculo começar.&lt;/p&gt;","seed":{"parameters":[],"calculated":[{"name":"A1","label":"{{function}}","function":"{{Q1}}/60"}]},"algorithm":{"name":"calculateOperation","params":{"method":"equivLiteral","keyboard":"NUMERICAL"}}},{"id":"step-1","stimulus":"&lt;p&gt;Quando Martin chegou ao teatro?&lt;/p&gt;","template":"&lt;p&gt;Martin chegou com &lt;span class=\"no-break\"&gt;{{response}} s&lt;/span&gt; de antecedência.&lt;/p&gt;","seed":{"calculated":[{"name":"A2","function":"{{Q1}}"}]},"algorithm":{"name":"calculateOperation","params":{"method":"equivLiteral","keyboard":"NUMERICAL"}}},{"id":"step-2","stimulus":"&lt;p&gt;O que o enunciado pede?&lt;/p&gt;","seed":{"calculated":[{"name":"2-A1","label":"&lt;p&gt;Calcule com quantos minutos de antecedência Martin chegou ao teatro.&lt;/p&gt;"},{"name":"2-A2","label":"&lt;p&gt;Calcule com quantos segundos de antecedência Martin chegou ao cinema.&lt;/p&gt;","incorrect":true},{"name":"2-A3","label":"&lt;p&gt;Calcule com quantos horas de antecedência Martin chegou ao teatro.&lt;/p&gt;","incorrect":true}]},"algorithm":{"name":"trueFalse","template":"Multiple choice – standard"}},{"id":"step-3","stimulus":"&lt;p&gt;Para converter segundos em minutos,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com quantos minutos de antecedência Martin chegou.&lt;/p&gt;","template":"&lt;p&gt;&lt;span class=\"no-break\"&gt;{{Q1}} s&lt;/span&gt; : 60 = &lt;span class=\"no-break\"&gt;{{response}} min&lt;/span&gt;&lt;/p&gt;","seed":{"calculated":[{"name":"A1","function":"{{Q1}}/60"}]},"algorithm":{"name":"calculateOperation","params":{"method":"equivLiteral","keyboard":"NUMERICAL"}}}]}</v>
      </c>
      <c r="D457" s="139" t="n">
        <f aca="false">IF(B457=C457,0,1)</f>
        <v>1</v>
      </c>
    </row>
    <row r="458" customFormat="false" ht="15.75" hidden="false" customHeight="true" outlineLevel="0" collapsed="false">
      <c r="A458" s="139" t="str">
        <f aca="false">Seeds!AB464</f>
        <v>M5-MyM-6a-A-2</v>
      </c>
      <c r="B458" s="139" t="str">
        <f aca="false">Seeds!Z464</f>
        <v>{"id":"M5-MyM-6a-A-2-BR","seed":{"parameters":[{"name":"Q1","label":null,"min":3,"max":26,"step":1}],"uniques":true},"scaffolding":[{"id":"step-0","stimulus":"&lt;p&gt;O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C458" s="139" t="str">
        <f aca="false">Seeds!AA464</f>
        <v>{"id":"M5-MyM-6a-A-2","seed":{"parameters":[{"name":"Q1","label":null,"min":3,"max":26,"step":1}],"uniques":true},"scaffolding":[{"id":"step-0","stimulus":"&lt;p&gt;O voo de Diego para Sydney durou &lt;span class=\"no-break\"&gt;{{T1}} s.&lt;/span&gt; Calcule a duração deste voo em horas.&lt;/p&gt;","template":"&lt;p&gt;A duração do voo foi &lt;span class=\"no-break\"&gt;{{response}} h.&lt;/span&gt;&lt;/p&gt;","seed":{"parameters":[],"calculated":[{"name":"T1","function":"{{Q1}}*3600","temp":true},{"name":"A1","label":"{{function}}","function":"{{Q1}}"}]},"algorithm":{"name":"calculateOperation","params":{"method":"equivLiteral","keyboard":"NUMERICAL"}}},{"id":"step-1","stimulus":"&lt;p&gt;Quanto tempo durou o voo de Diego?&lt;/p&gt;","template":"&lt;p&gt;O voo durou &lt;span class=\"no-break\"&gt;{{response}} s.&lt;/span&gt;&lt;/p&gt;","seed":{"calculated":[{"name":"T1","function":"{{Q1}}*3600","temp":true},{"name":"A2","function":"{{T1}}"}]},"algorithm":{"name":"calculateOperation","params":{"method":"equivLiteral","keyboard":"NUMERICAL"}}},{"id":"step-2","stimulus":"&lt;p&gt;O que o enunciado pede?&lt;/p&gt;","seed":{"calculated":[{"name":"2-A1","label":"&lt;p&gt;Calcule as horas que o voo para Sydney durou.&lt;/p&gt;"},{"name":"2-A2","label":"&lt;p&gt;Calcule os minutos que o voo para Sydney durou.&lt;/p&gt;","incorrect":true},{"name":"2-A3","label":"&lt;p&gt;Calcule os segundos que o voo para Sydney durou.&lt;/p&gt;","incorrect":true}]},"algorithm":{"name":"trueFalse","template":"Multiple choice – standard"}},{"id":"step-3","stimulus":"&lt;p&gt;Para converter segundos em horas, qual é a equivalência correta?&lt;/p&gt;","seed":{"calculated":[{"name":"2-A1","label":"&lt;p&gt;1 h = 3 600 s&lt;/p&gt;"},{"name":"2-A2","label":"&lt;p&gt;1 h = 60 s&lt;/p&gt;","incorrect":true},{"name":"2-A3","label":"&lt;p&gt;1 h = 100 s&lt;/p&gt;","incorrect":true}]},"algorithm":{"name":"trueFalse","template":"Multiple choice – standard", "params": {"showCheckIcon":false, "columns":3}}},{"id":"step-4","stimulus":"&lt;p&gt;Com a resposta do item anterior, complete o cálculo a seguir para encontrar quantas horas durou o voo de Diego para Sydney.&lt;/p&gt;","template":"&lt;p&gt;&lt;span class=\"no-break\"&gt;{{T1}} s&lt;/span&gt; : 3 600 = &lt;span class=\"no-break\"&gt;{{response}} h&lt;/span&gt;&lt;/p&gt;","seed":{"calculated":[{"name":"T1","function":"{{Q1}}*3600","temp":true},{"name":"A1","function":"{{T1}}/3600"}]},"algorithm":{"name":"calculateOperation","params":{"method":"equivLiteral","keyboard":"NUMERICAL"}}}]}</v>
      </c>
      <c r="D458" s="139" t="n">
        <f aca="false">IF(B458=C458,0,1)</f>
        <v>1</v>
      </c>
    </row>
    <row r="459" customFormat="false" ht="15.75" hidden="false" customHeight="true" outlineLevel="0" collapsed="false">
      <c r="A459" s="139" t="str">
        <f aca="false">Seeds!AB465</f>
        <v>M5-MyM-6a-A-3</v>
      </c>
      <c r="B459" s="139" t="str">
        <f aca="false">Seeds!Z465</f>
        <v>{"id":"M5-MyM-6a-A-3-BR","seed":{"parameters":[{"name":"Q1","label":null,"min":600,"max":2700,"step":60}],"uniques":true},"scaffolding":[{"id":"step-0","stimulus":"&lt;p&gt;No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C459" s="139" t="str">
        <f aca="false">Seeds!AA465</f>
        <v>{"id":"M5-MyM-6a-A-3","seed":{"parameters":[{"name":"Q1","label":null,"min":600,"max":2700,"step":60}],"uniques":true},"scaffolding":[{"id":"step-0","stimulus":"&lt;p&gt;No consultório de um pediatra, o tempo estimado de espera é de &lt;span class=\"no-break\"&gt;{{Q1}} s.&lt;/span&gt; Quanto vale esse tempo de espera em minutos?&lt;/p&gt;","template":"&lt;p&gt;O tempo de espera é de &lt;span class=\"no-break\"&gt;{{response}} min.&lt;/span&gt;&lt;/p&gt;","seed":{"parameters":[],"calculated":[{"name":"A1","label":"{{function}}","function":"{{Q1}}/60"}]},"algorithm":{"name":"calculateOperation","params":{"method":"equivLiteral","keyboard":"NUMERICAL"}}},{"id":"step-1","stimulus":"&lt;p&gt;Qual o tempo de espera na consulta?&lt;/p&gt;","template":"&lt;p&gt;O tempo de espera é &lt;span class=\"no-break\"&gt;{{response}} s.&lt;/span&gt;&lt;/p&gt;","seed":{"calculated":[{"name":"A2","function":"{{Q1}}"}]},"algorithm":{"name":"calculateOperation","params":{"method":"equivLiteral","keyboard":"NUMERICAL"}}},{"id":"step-2","stimulus":"&lt;p&gt;O que o enunciado pede?&lt;/p&gt;","seed":{"calculated":[{"name":"2-A1","label":"&lt;p&gt;Expresse o tempo de espera em minutos.&lt;/p&gt;"},{"name":"2-A2","label":"&lt;p&gt;Expresse o tempo de espera em horas.&lt;/p&gt;","incorrect":true},{"name":"2-A3","label":"&lt;p&gt;Expresse o tempo de espera em segundos.&lt;/p&gt;","incorrect":true}]},"algorithm":{"name":"trueFalse","template":"Multiple choice – standard"}},{"id":"step-3","stimulus":"&lt;p&gt;Para converter segundos em minutos, qual é a equivalência correta?&lt;/p&gt;","seed":{"calculated":[{"name":"2-A1","label":"&lt;p&gt;60 s = 1 min&lt;/p&gt;"},{"name":"2-A2","label":"&lt;p&gt;1 s = 60 min&lt;/p&gt;","incorrect":true},{"name":"2-A3","label":"&lt;p&gt;10 s = 1 min&lt;/p&gt;","incorrect":true}]},"algorithm":{"name":"trueFalse","template":"Multiple choice – standard", "params": {"showCheckIcon":false, "columns":3}}},{"id":"step-4","stimulus":"&lt;p&gt;Com a resposta do item anterior, conclua o cálculo a seguir para encontrar o tempo de espera em minutos.&lt;/p&gt;","template":"&lt;p&gt;&lt;span class=\"no-break\"&gt;{{Q1}} s&lt;/span&gt; : 60 = &lt;span class=\"no-break\"&gt;{{response}} min&lt;/span&gt;&lt;/p&gt;","seed":{"calculated":[{"name":"A1","function":"{{Q1}}/60"}]},"algorithm":{"name":"calculateOperation","params":{"method":"equivLiteral","keyboard":"NUMERICAL"}}}]}</v>
      </c>
      <c r="D459" s="139" t="n">
        <f aca="false">IF(B459=C459,0,1)</f>
        <v>1</v>
      </c>
    </row>
    <row r="460" customFormat="false" ht="15.75" hidden="false" customHeight="true" outlineLevel="0" collapsed="false">
      <c r="A460" s="139" t="str">
        <f aca="false">Seeds!AB466</f>
        <v>M5-MyM-6a-A-4</v>
      </c>
      <c r="B460" s="139" t="str">
        <f aca="false">Seeds!Z466</f>
        <v>{"id":"M5-MyM-6a-A-4-BR","seed":{"parameters":[{"name":"Q1","label":null,"min":45,"max":210,"step":1}],"uniques":true},"scaffolding":[{"id":"step-0","stimulus":"&lt;p&gt;Mariano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C460" s="139" t="str">
        <f aca="false">Seeds!AA466</f>
        <v>{"id":"M5-MyM-6a-A-4","seed":{"parameters":[{"name":"Q1","label":null,"min":45,"max":210,"step":1}],"uniques":true},"scaffolding":[{"id":"step-0","stimulus":"&lt;p&gt;Mariano ficou &lt;span class=\"no-break\"&gt;{{Q1}} min&lt;/span&gt; esperando o guincho chegar para pegar seu carro. Quantos segundos levou para o guincho chegar?&lt;/p&gt;","template":"&lt;p&gt;O guincho demorou &lt;span class=\"no-break\"&gt;{{response}} s.&lt;/span&gt;&lt;/p&gt;","seed":{"parameters":[],"calculated":[{"name":"A1","label":"{{function}}","function":"{{Q1}}*60"}]},"algorithm":{"name":"calculateOperation","params":{"method":"equivLiteral","keyboard":"NUMERICAL"}}},{"id":"step-1","stimulus":"&lt;p&gt;Quanto tempo Mariano esperou pela chegada do guincho?&lt;/p&gt;","template":"&lt;p&gt;Mariano esperou &lt;span class=\"no-break\"&gt;{{response}} min&lt;/span&gt;.&lt;/p&gt;","seed":{"calculated":[{"name":"A2","function":"{{Q1}}"}]},"algorithm":{"name":"calculateOperation","params":{"method":"equivLiteral","keyboard":"NUMERICAL"}}},{"id":"step-2","stimulus":"&lt;p&gt;O que o enunciado pede?&lt;/p&gt;","seed":{"calculated":[{"name":"2-A1","label":"&lt;p&gt;Expresse quanto tempo em segundos o guincho demorou para chegar.&lt;/p&gt;"},{"name":"2-A2","label":"&lt;p&gt;Expresse quanto tempo em horas o guincho demorou para chegar.&lt;/p&gt;","incorrect":true},{"name":"2-A3","label":"&lt;p&gt;Expresse quanto tempo em minutos o guincho demorou para chegar.&lt;/p&gt;","incorrect":true}]},"algorithm":{"name":"trueFalse","template":"Multiple choice – standard"}},{"id":"step-3","stimulus":"&lt;p&gt;Para converter minutos em segundos, qual é a equivalência correta?&lt;/p&gt;","seed":{"calculated":[{"name":"2-A1","label":"&lt;p&gt;1 min = 60 s&lt;/p&gt;"},{"name":"2-A2","label":"&lt;p&gt;60 min = 1 s&lt;/p&gt;","incorrect":true},{"name":"2-A3","label":"&lt;p&gt;1 min = 10 s&lt;/p&gt;","incorrect":true}]},"algorithm":{"name":"trueFalse","template":"Multiple choice – standard", "params": {"showCheckIcon":false, "columns":3}}},{"id":"step-4","stimulus":"&lt;p&gt;Com a resposta do item anterior, complete o cálculo a seguir para descobrir quantos segundos levou para o guincho chegar.&lt;/p&gt;","template":"&lt;p&gt;&lt;span class=\"no-break\"&gt;{{Q1}} min&lt;/span&gt; × 60 = &lt;span class=\"no-break\"&gt;{{response}} s&lt;/span&gt;&lt;/p&gt;","seed":{"calculated":[{"name":"A1","function":"{{Q1}}*60"}]},"algorithm":{"name":"calculateOperation","params":{"method":"equivLiteral","keyboard":"NUMERICAL"}}}]}</v>
      </c>
      <c r="D460" s="139" t="n">
        <f aca="false">IF(B460=C460,0,1)</f>
        <v>1</v>
      </c>
    </row>
    <row r="461" customFormat="false" ht="15.75" hidden="false" customHeight="true" outlineLevel="0" collapsed="false">
      <c r="A461" s="139" t="str">
        <f aca="false">Seeds!AB467</f>
        <v>M5-MyM-6a-A-5</v>
      </c>
      <c r="B461" s="139" t="str">
        <f aca="false">Seeds!Z467</f>
        <v>{"id":"M5-MyM-6a-A-5-BR","seed":{"parameters":[{"name":"Q1","label":null,"min":3,"max":12,"step":1}],"uniques":true},"scaffolding":[{"id":"step-0","stimulus":"&lt;p&gt;Cláudia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C461" s="139" t="str">
        <f aca="false">Seeds!AA467</f>
        <v>{"id":"M5-MyM-6a-A-5","seed":{"parameters":[{"name":"Q1","label":null,"min":3,"max":12,"step":1}],"uniques":true},"scaffolding":[{"id":"step-0","stimulus":"&lt;p&gt;Cláudia passou &lt;span class=\"no-break\"&gt;{{T1}} min&lt;/span&gt; compondo uma das canções de seu álbum. Quantas horas ela passou escrevendo a canção?&lt;/p&gt;","template":"&lt;p&gt;Cláudia compôs a canção em &lt;span class=\"no-break\"&gt;{{response}} h.&lt;/span&gt;&lt;/p&gt;","seed":{"parameters":[],"calculated":[{"name":"T1","function":"{{Q1}}*60","temp":true},{"name":"A1","label":"{{function}}","function":"{{Q1}}"}]},"algorithm":{"name":"calculateOperation","params":{"method":"equivLiteral","keyboard":"NUMERICAL"}}},{"id":"step-1","stimulus":"&lt;p&gt;Quanto tempo Cláudia passou compondo?&lt;/p&gt;","template":"&lt;p&gt;Cláudia compôs a canção por &lt;span class=\"no-break\"&gt;{{response}} min.&lt;/span&gt;&lt;/p&gt;","seed":{"calculated":[{"name":"T1","function":"{{Q1}}*60","temp":true},{"name":"A2","label":"{{T1}}","function":"{{T1}}"}]},"algorithm":{"name":"calculateOperation","params":{"method":"equivLiteral","keyboard":"NUMERICAL"}}},{"id":"step-2","stimulus":"&lt;p&gt;O que o enunciado pede?&lt;/p&gt;","seed":{"calculated":[{"name":"2-A1","label":"&lt;p&gt;Expresse em horas quanto tempo Cláudia levou para escrever a canção.&lt;/p&gt;"},{"name":"2-A2","label":"&lt;p&gt;Expresse em segundos quanto tempo Cláudia levou para escrever a canção.&lt;/p&gt;","incorrect":true},{"name":"2-A3","label":"&lt;p&gt;Expresse em minutos quanto tempo Cláudia levou para escrever a canção.&lt;/p&gt;","incorrect":true}]},"algorithm":{"name":"trueFalse","template":"Multiple choice – standard"}},{"id":"step-3","stimulus":"&lt;p&gt;Para converter minutos em horas, qual é a equivalência correta?&lt;/p&gt;","seed":{"calculated":[{"name":"2-A1","label":"&lt;p&gt;60 min = 1 h&lt;/p&gt;"},{"name":"2-A2","label":"&lt;p&gt;10 min = 1 h&lt;/p&gt;","incorrect":true},{"name":"2-A3","label":"&lt;p&gt;1 min = 60 h&lt;/p&gt;","incorrect":true}]},"algorithm":{"name":"trueFalse","template":"Multiple choice – standard", "params": {"showCheckIcon":false, "columns":3}}},{"id":"step-4","stimulus":"&lt;p&gt;Com a resposta do item anterior, complete o seguinte cálculo para descobrir quantas horas Cláudia levou para escrever a canção.&lt;/p&gt;","template":"&lt;p&gt;&lt;span class=\"no-break\"&gt;{{T1}} min&lt;/span&gt; : 60 = &lt;span class=\"no-break\"&gt;{{response}} h&lt;/span&gt;&lt;/p&gt;","seed":{"calculated":[{"name":"T1","function":"{{Q1}}*60","temp":true},{"name":"A1","label":"{{function}}","function":"{{T1}}/60"}]},"algorithm":{"name":"calculateOperation","params":{"method":"equivLiteral","keyboard":"NUMERICAL"}}}]}</v>
      </c>
      <c r="D461" s="139" t="n">
        <f aca="false">IF(B461=C461,0,1)</f>
        <v>1</v>
      </c>
    </row>
    <row r="462" customFormat="false" ht="15.75" hidden="false" customHeight="true" outlineLevel="0" collapsed="false">
      <c r="A462" s="139" t="str">
        <f aca="false">Seeds!AB468</f>
        <v>M5-MyM-7a-I-1</v>
      </c>
      <c r="B462" s="139" t="str">
        <f aca="false">Seeds!Z468</f>
        <v>{
    "id": "M5-MyM-7a-I-1-BR",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C462" s="139" t="str">
        <f aca="false">Seeds!AA468</f>
        <v>{
    "id": "M5-MyM-7a-I-1",
    "stimulus": "&lt;p&gt;Selecione a equivalência correta.&lt;/p&gt;&lt;p&gt;&lt;span class=\"no-break\"&gt;{{Q1}} min&lt;/span&gt; e &lt;span class=\"no-break\"&gt;{{Q2}}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{{T10}} + {{Q2}} = {{T1}} s&lt;/p&gt;",
    "seed": {
        "parameters": [
            {
                "name": "Q1",
                "label": null,
                "min": 1,
                "max": 10,
                "step": 1
            },
            {
                "name": "Q2",
                "label": null,
                "min": 1,
                "max": 59,
                "step": 1
            },
            {
                "name": "Q7",
                "label": null,
                "min": 1,
                "max": 20,
                "step": 1
            },
            {
                "name": "Q8",
                "label": null,
                "min": 1,
                "max": 20,
                "step": 1
            }
        ],
        "calculated": [
            {
                "name": "T1",
                "function": "{{Q1}}*60 + {{Q2}}",
                "temp": true
            },
            {
                "name": "T2",
                "function": "{{Q1}}*60+{{Q2}}-{{Q7}}",
                "temp": true
            },
            {
                "name": "T3",
                "function": "{{Q1}}*60+{{Q2}}-{{Q8}}",
                "temp": true
            },
            {
                "name": "T4",
                "function": "{{Q1}}*60+{{Q2}}+{{Q7}}",
                "temp": true
            },
            {
                "name": "T5",
                "function": "{{Q1}}*60+{{Q2}}+{{Q8}}",
                "temp": true
            },
            {
                "name": "T10",
                "function": "{{Q1}}*60",
                "temp": true
            },
            {
                "name": "A1",
                "label": "{{T1}} s"
            },
            {
                "name": "A2",
                "label": "{{T2}} s",
                "incorrect": true
            },
            {
                "name": "A3",
                "label": "{{T3}} s",
                "incorrect": true
            },
            {
                "name": "A4",
                "label": "{{T4}} s",
                "incorrect": true
            },
            {
                "name": "A5",
                "label": "{{T5}} s",
                "incorrect": true
            }
        ],
        "uniques": true
    },
    "algorithm": {
        "name": "trueFalse",
        "template": "Multiple choice – standard",
        "params": {
            "countCorrect": 1,
            "countIncorrect": 2,
            "showCheckIcon": false,
            "columns": 3
        }
    }
}</v>
      </c>
      <c r="D462" s="139" t="n">
        <f aca="false">IF(B462=C462,0,1)</f>
        <v>1</v>
      </c>
    </row>
    <row r="463" customFormat="false" ht="15.75" hidden="false" customHeight="true" outlineLevel="0" collapsed="false">
      <c r="A463" s="139" t="str">
        <f aca="false">Seeds!AB469</f>
        <v>M5-MyM-7a-I-2</v>
      </c>
      <c r="B463" s="139" t="str">
        <f aca="false">Seeds!Z469</f>
        <v>{
    "id": "M5-MyM-7a-I-2-BR",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C463" s="139" t="str">
        <f aca="false">Seeds!AA469</f>
        <v>{
    "id": "M5-MyM-7a-I-2",
    "stimulus": "&lt;p&gt;Selecione a equivalência correta.&lt;/p&gt;&lt;p&gt;&lt;span class=\"no-break\"&gt;{{Q5}} h&lt;/span&gt; e &lt;span class=\"no-break\"&gt;{{Q6}} min&lt;/span&gt;  = ...&lt;/p&gt;",
    "hint": "&lt;div style=\"display:flex; justify-content:center;\"&gt;&lt;img src=\"http://drive.google.com/uc?export=view&amp;id=1Kv_E_LKWL2X2bFbnhFgLJBmDn5GQ0djT\" style=\"width:450px\"&gt;",
    "feedback": "&lt;div style=\"display:flex; justify-content:center;\"&gt;&lt;img src=\"http://drive.google.com/uc?export=view&amp;id=1Kv_E_LKWL2X2bFbnhFgLJBmDn5GQ0djT\" style=\"width:450px\"&gt;&lt;/div&gt;&lt;p&gt;{{Q5}} h e {{Q6}} min = {{Q5}} × 60 + {{Q6}} = {{T10}} + {{Q6}} = {{T1}} min&lt;/p&gt;",
    "seed": {
        "parameters": [
            {
                "name": "Q5",
                "label": null,
                "min": 3,
                "max": 23,
                "step": 1
            },
            {
                "name": "Q6",
                "label": null,
                "min": 1,
                "max": 59,
                "step": 1
            },
            {
                "name": "Q8",
                "label": null,
                "min": 1,
                "max": 20,
                "step": 1
            },
            {
                "name": "Q9",
                "label": null,
                "min": 1,
                "max": 20,
                "step": 1
            }
        ],
        "calculated": [
            {
                "name": "T1",
                "function": "{{Q5}}*60+{{Q6}}",
                "temp": true
            },
            {
                "name": "T2",
                "function": "{{Q5}}*60+{{Q6}}-{{Q8}}",
                "temp": true
            },
            {
                "name": "T3",
                "function": "{{Q5}}*60+{{Q6}}-{{Q9}}",
                "temp": true
            },
            {
                "name": "T4",
                "function": "{{Q5}}*60+{{Q6}}+{{Q8}}",
                "temp": true
            },
            {
                "name": "T5",
                "function": "{{Q5}}*60+{{Q6}}+{{Q9}}",
                "temp": true
            },
            {
                "name": "T10",
                "function": "{{Q5}}*60",
                "temp": true
            },
            {
                "name": "A1",
                "label": "{{T1}} min"
            },
            {
                "name": "A2",
                "label": "{{T2}} min",
                "incorrect": true
            },
            {
                "name": "A3",
                "label": "{{T3}} min",
                "incorrect": true
            },
            {
                "name": "A4",
                "label": "{{T4}} min",
                "incorrect": true
            },
            {
                "name": "A5",
                "label": "{{T5}} min",
                "incorrect": true
            }
        ],
        "uniques": true
    },
    "algorithm": {
        "name": "trueFalse",
        "template": "Multiple choice – standard",
        "params": {
            "countCorrect": 1,
            "countIncorrect": 2,
            "showCheckIcon": false,
            "columns": 3
        }
    }
}</v>
      </c>
      <c r="D463" s="139" t="n">
        <f aca="false">IF(B463=C463,0,1)</f>
        <v>1</v>
      </c>
    </row>
    <row r="464" customFormat="false" ht="15.75" hidden="false" customHeight="true" outlineLevel="0" collapsed="false">
      <c r="A464" s="139" t="str">
        <f aca="false">Seeds!AB470</f>
        <v>M5-MyM-7a-I-3</v>
      </c>
      <c r="B464" s="139" t="str">
        <f aca="false">Seeds!Z470</f>
        <v>{
    "id": "M5-MyM-7a-I-3-BR",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C464" s="139" t="str">
        <f aca="false">Seeds!AA470</f>
        <v>{
    "id": "M5-MyM-7a-I-3",
    "stimulus": "&lt;p&gt;Selecione a equivalência correta.&lt;/p&gt;&lt;p&gt;&lt;span class=\"no-break\"&gt;{{T0}} s&lt;/span&gt; = ...&lt;/p&gt;",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style=\"width:450px\"&gt;&lt;/div&gt;&lt;p&gt;{{T0}} s : 60 = {{T11}}, sendo assim, {{Q3}} min&lt;/p&gt;&lt;p&gt;{{T0}} s − {{Q3}} × 60 = {{T0}} s − {{T12}} s = {{Q4}} s&lt;/p&gt;",
    "seed": {
        "parameters": [
            {
                "name": "Q3",
                "label": null,
                "min": 5,
                "max": 25,
                "step": 1
            },
            {
                "name": "Q4",
                "label": null,
                "min": 11,
                "max": 49,
                "step": 1
            },
            {
                "name": "Q1",
                "label": null,
                "min": 1,
                "max": 10,
                "step": 1
            }
        ],
        "calculated": [
            {
                "name": "T0",
                "function": "{{Q3}}*60+{{Q4}}",
                "temp": true
            },
            {
                "name": "T1",
                "function": "{{Q3}}",
                "temp": true
            },
            {
                "name": "T2",
                "function": "{{Q3}}",
                "temp": true
            },
            {
                "name": "T3",
                "function": "{{Q3}}",
                "temp": true
            },
            {
                "name": "T4",
                "function": "{{Q3}}+1",
                "temp": true
            },
            {
                "name": "T5",
                "function": "{{Q3}}-1",
                "temp": true
            },
            {
                "name": "T6",
                "function": "{{Q4}}",
                "temp": true
            },
            {
                "name": "T7",
                "function": "{{Q4}}+{{Q1}}",
                "temp": true
            },
            {
                "name": "T8",
                "function": "{{Q4}}-{{Q1}}",
                "temp": true
            },
            {
                "name": "T9",
                "function": "{{Q4}}",
                "temp": true
            },
            {
                "name": "T10",
                "function": "{{Q4}}",
                "temp": true
            },
            {
                "name": "T11",
                "function": "Lemonlib.round({{T0}}/60, 2)",
                "temp": true
            },
            {
                "name": "T12",
                "function": "{{Q3}}*60",
                "temp": true
            },
            {
                "name": "A1",
                "label": "{{T1}} min e {{Q4}} s"
            },
            {
                "name": "A2",
                "label": "{{T3}} min e {{T4}} s",
                "incorrect": true
            },
            {
                "name": "A3",
                "label": "{{T5}} min e {{T6}} s",
                "incorrect": true
            },
            {
                "name": "A4",
                "label": "{{T7}} min e {{T8}} s",
                "incorrect": true
            },
            {
                "name": "A5",
                "label": "{{T9}} min e {{T10}} s",
                "incorrect": true
            }
        ],
        "uniques": true
    },
    "algorithm": {
        "name": "trueFalse",
        "template": "Multiple choice – standard",
        "params": {
            "countCorrect": 1,
            "countIncorrect": 2,
            "showCheckIcon": false,
            "columns": 3
        }
    }
}</v>
      </c>
      <c r="D464" s="139" t="n">
        <f aca="false">IF(B464=C464,0,1)</f>
        <v>1</v>
      </c>
    </row>
    <row r="465" customFormat="false" ht="15.75" hidden="false" customHeight="true" outlineLevel="0" collapsed="false">
      <c r="A465" s="139" t="str">
        <f aca="false">Seeds!AB471</f>
        <v>M5-MyM-7a-E-1</v>
      </c>
      <c r="B465" s="139" t="str">
        <f aca="false">Seeds!Z471</f>
        <v>{
    "id": "M5-MyM-7a-E-1-BR",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C465" s="139" t="str">
        <f aca="false">Seeds!AA471</f>
        <v>{
    "id": "M5-MyM-7a-E-1",
    "stimulus": "&lt;p&gt;Expresse essa medida de tempo na forma complexa.&lt;/p&gt;",
    "template": "&lt;p&gt;&lt;span class=\"no-break\"&gt;{{T1}} s&lt;/span&gt; = &lt;span class=\"no-break\"&gt;{{response}} h&lt;/span&gt; e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s : 3 600 = {{T2}}, sendo assim, {{Q1}} h&lt;/p&gt;&lt;p&gt;{{T1}} s − {{Q1}} × 3 600 = {{T1}} s − {{T3}} s = {{Q2}} s&lt;/p&gt;",
    "seed": {
        "parameters": [
            {
                "name": "Q1",
                "label": null,
                "min": 1,
                "max": 12,
                "step": 1
            },
            {
                "name": "Q2",
                "label": null,
                "min": 1,
                "max": 3559,
                "step": 1
            }
        ],
        "calculated": [
            {
                "name": "T1",
                "function": "{{Q1}}*3600+{{Q2}}",
                "temp": true
            },
            {
                "name": "T2",
                "function": "Lemonlib.round({{T1}}/3600, 2)",
                "temp": true
            },
            {
                "name": "T3",
                "function": "{{Q1}}*3600",
                "temp": true
            },
            {
                "name": "A1",
                "label": "{{function}}",
                "function": "{{Q1}}"
            },
            {
                "name": "A2",
                "label": "{{function}}",
                "function": "{{Q2}}"
            }
        ],
        "uniques": true
    },
    "algorithm": {
        "name": "calculateOperation",
        "params": {
            "method": "equivLiteral","keyboard":"NUMERICAL"
        }
    }
}</v>
      </c>
      <c r="D465" s="139" t="n">
        <f aca="false">IF(B465=C465,0,1)</f>
        <v>1</v>
      </c>
    </row>
    <row r="466" customFormat="false" ht="15.75" hidden="false" customHeight="true" outlineLevel="0" collapsed="false">
      <c r="A466" s="139" t="str">
        <f aca="false">Seeds!AB472</f>
        <v>M5-MyM-7a-E-2</v>
      </c>
      <c r="B466" s="139" t="str">
        <f aca="false">Seeds!Z472</f>
        <v>{
    "id": "M5-MyM-7a-E-2-BR",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C466" s="139" t="str">
        <f aca="false">Seeds!AA472</f>
        <v>{
    "id": "M5-MyM-7a-E-2",
    "stimulus": "&lt;p&gt;Expresse essa medida de tempo na forma complexa.&lt;/p&gt;",
    "template": "&lt;p&gt;&lt;span class=\"no-break\"&gt;{{T1}} min&lt;/span&gt; = &lt;span class=\"no-break\"&gt;{{response}} h&lt;/span&gt; e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style=\"width:450px\"&gt;&lt;/div&gt;&lt;p&gt;{{T1}} min : 60 = {{T2}}, sendo assim, {{Q3}} h&lt;/p&gt;&lt;p&gt;{{T1}} min − {{Q3}} × 60 = {{T1}} min − {{T3}} min = {{Q4}} min&lt;/p&gt;",
    "seed": {
        "parameters": [
            {
                "name": "Q3",
                "label": null,
                "min": 1,
                "max": 12,
                "step": 1
            },
            {
                "name": "Q4",
                "label": null,
                "min": 1,
                "max": 59,
                "step": 1
            }
        ],
        "calculated": [
            {
                "name": "T1",
                "function": "{{Q3}}*60 + {{Q4}}",
                "temp": true
            },
            {
                "name": "T2",
                "function": "Lemonlib.round({{T1}}/60, 2)",
                "temp": true
            },
            {
                "name": "T3",
                "function": "{{Q3}}*60",
                "temp": true
            },
            {
                "name": "A3",
                "label": "{{function}}",
                "function": "{{Q3}}"
            },
            {
                "name": "A4",
                "label": "{{function}}",
                "function": "{{Q4}}"
            }
        ],
        "uniques": true
    },
    "algorithm": {
        "name": "calculateOperation",
        "params": {
            "method": "equivLiteral","keyboard":"NUMERICAL"}}}</v>
      </c>
      <c r="D466" s="139" t="n">
        <f aca="false">IF(B466=C466,0,1)</f>
        <v>1</v>
      </c>
    </row>
    <row r="467" customFormat="false" ht="15.75" hidden="false" customHeight="true" outlineLevel="0" collapsed="false">
      <c r="A467" s="139" t="str">
        <f aca="false">Seeds!AB473</f>
        <v>M5-MyM-7a-E-3</v>
      </c>
      <c r="B467" s="139" t="str">
        <f aca="false">Seeds!Z473</f>
        <v>{
    "id": "M5-MyM-7a-E-3-BR",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C467" s="139" t="str">
        <f aca="false">Seeds!AA473</f>
        <v>{
    "id": "M5-MyM-7a-E-3",
    "stimulus": "&lt;p&gt;Expresse essa medida de tempo na forma simples.&lt;/p&gt;",
    "template": "&lt;p&gt;&lt;span class=\"no-break\"&gt;{{Q1}} min&lt;/span&gt; e &lt;span class=\"no-break\"&gt;{{Q2}} s&lt;/span&gt; = &lt;span class=\"no-break\"&gt;{{response}} s&lt;/span&gt;&lt;/p&gt;",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style=\"width:450px\"&gt;&lt;/div&gt;&lt;p&gt;{{Q1}} min e {{Q2}} s = {{Q1}} × 60 + {{Q2}} = {{T1}} s + {{Q2}} s = {{A1}} s&lt;/p&gt;",
    "seed": {
        "parameters": [
            {
                "name": "Q1",
                "label": null,
                "min": 1,
                "max": 12,
                "step": 1
            },
            {
                "name": "Q2",
                "label": null,
                "min": 1,
                "max": 59,
                "step": 1
            }
        ],
        "calculated": [
            {
                "name": "T1",
                "function": "{{Q1}}*60",
                "temp": true
            },
            {
                "name": "A1",
                "label": "{{function}}",
                "function": "{{Q1}}*60+{{Q2}}"
            }
        ],
        "uniques": true
    },
    "algorithm": {
        "name": "calculateOperation",
        "params": {
            "method": "equivLiteral","keyboard":"NUMERICAL"}}}</v>
      </c>
      <c r="D467" s="139" t="n">
        <f aca="false">IF(B467=C467,0,1)</f>
        <v>1</v>
      </c>
    </row>
    <row r="468" customFormat="false" ht="15.75" hidden="false" customHeight="true" outlineLevel="0" collapsed="false">
      <c r="A468" s="139" t="str">
        <f aca="false">Seeds!AB474</f>
        <v>M5-MyM-7a-E-4</v>
      </c>
      <c r="B468" s="139" t="str">
        <f aca="false">Seeds!Z474</f>
        <v>{
    "id": "M5-MyM-7a-E-4-BR",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C468" s="139" t="str">
        <f aca="false">Seeds!AA474</f>
        <v>{
    "id": "M5-MyM-7a-E-4",
    "stimulus": "&lt;p&gt;Expresse essa medida de tempo na forma simples.&lt;/p&gt;",
    "template": "&lt;p&gt;&lt;span class=\"no-break\"&gt;{{Q3}} h&lt;/span&gt; e &lt;span class=\"no-break\"&gt;{{Q4}} min&lt;/span&gt; = &lt;span class=\"no-break\"&gt;{{response}} min&lt;/span&gt;&lt;/p&gt;",
    "hint": "&lt;div style=\"display:flex; justify-content:center;\"&gt;&lt;img src=\"http://drive.google.com/uc?export=view&amp;id=1Kv_E_LKWL2X2bFbnhFgLJBmDn5GQ0djT\" style=\"width:450px\"&gt;&lt;/div&gt;",
    "feedback": "&lt;div style=\"display:flex; justify-content:center;\"&gt;&lt;img src=\"http://drive.google.com/uc?export=view&amp;id=1Kv_E_LKWL2X2bFbnhFgLJBmDn5GQ0djT\" style=\"width:450px\"&gt;&lt;/div&gt;&lt;p&gt;{{Q3}} h e {{Q4}} min = {{Q3}} × 60 + {{Q4}} = {{T1}} min + {{Q4}} min = {{A1}} min&lt;/p&gt;",
    "seed": {
        "parameters": [
            {
                "name": "Q3",
                "label": null,
                "min": 1,
                "max": 12,
                "step": 1
            },
            {
                "name": "Q4",
                "label": null,
                "min": 1,
                "max": 59,
                "step": 1
            }
        ],
        "calculated": [
            {
                "name": "T1",
                "function": "{{Q3}}*60",
                "temp": true
            },
            {
                "name": "A1",
                "label": "{{function}}",
                "function": "{{Q3}}*60+{{Q4}}"
            }
        ],
        "uniques": true
    },
    "algorithm": {
        "name": "calculateOperation",
        "params": {
            "method": "equivLiteral","keyboard":"NUMERICAL"}}}</v>
      </c>
      <c r="D468" s="139" t="n">
        <f aca="false">IF(B468=C468,0,1)</f>
        <v>1</v>
      </c>
    </row>
    <row r="469" customFormat="false" ht="15.75" hidden="false" customHeight="true" outlineLevel="0" collapsed="false">
      <c r="A469" s="139" t="str">
        <f aca="false">Seeds!AB475</f>
        <v>M5-MyM-7a-A-1</v>
      </c>
      <c r="B469" s="139" t="str">
        <f aca="false">Seeds!Z475</f>
        <v>{
    "id": "M5-MyM-7a-A-1-BR",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C469" s="139" t="str">
        <f aca="false">Seeds!AA475</f>
        <v>{
    "id": "M5-MyM-7a-A-1",
    "seed": {
        "parameters": [
            {
                "name": "Q1",
                "label": null,
                "min": 1,
                "max": 1,
                "step": 1
            },
            {
                "name": "Q2",
                "label": null,
                "min": 30,
                "max": 50,
                "step": 1
            }
        ],
        "uniques": true
    },
    "scaffolding": [
        {
            "id": "step-0",
            "stimulus": "&lt;p&gt;Ana foi ao cinema ver um filme que dura {{T1}} min. Quantas horas e minutos tem a duracão desse filme?&lt;/p&gt;",
            "template": "&lt;p&gt;O filme dura {{response}} h e {{response}} min.&lt;/p&gt;",
            "seed": {
                "parameters": [],
                "calculated": [
                    {
                        "name": "A1",
                        "label": "{{Q1}}",
                        "function": "{{Q1}}"
                    },
                    {
                        "name": "A2",
                        "label": "{{Q2}}",
                        "function": "{{Q2}}"
                    },
                    {
                        "name": "T1",
                        "function": "60+{{Q2}}",
                        "temp": true
                    }
                ]
            },
            "algorithm": {
                "name": "calculateOperation",
                "params": {
                    "method": "equivLiteral",
                    "keyboard": "NUMERICAL"
                }
            }
        },
        {
            "id": "step-1",
            "stimulus": "&lt;p&gt;Qual é a duração do filme que Ana foi ver?&lt;/p&gt;",
            "template": "&lt;p&gt;O filme dura {{response}} min.&lt;/p&gt;",
            "seed": {
                "parameters": [],
                "calculated": [
                    {
                        "name": "A1",
                        "function": "60+{{Q2}}"
                    }
                ]
            },
            "algorithm": {
                "name": "calculateOperation",
                "params": {
                    "method": "equivLiteral",
                    "keyboard": "NUMERICAL"
                }
            }
        },
        {
            "id": "step-2",
            "stimulus": "&lt;p&gt;O que o enunciado pede?&lt;p&gt;",
            "seed": {
                "calculated": [
                    {
                        "name": "1-A1",
                        "label": "&lt;p&gt;Converta minutos em horas e minutos.&lt;/p&gt;"
                    },
                    {
                        "name": "1-A2",
                        "label": "&lt;p&gt;Converter minutos em horas.&lt;/p&gt;",
                        "incorrect": true
                    },
                    {
                        "name": "1-A3",
                        "label": "&lt;p&gt;Converta minutos para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"2-A3",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"60+{{Q2}}",
                        "temp": true
                    },
                    {
                        "name": "3-A1",
                        "function": " Lemonlib.round({{T1}}/60, 2)"
                    },
                    {
                        "name": "3-A2",
                        "function": "1"
                    }
                ]
            },
            "algorithm": {
                "name": "calculateOperation",
                "params": {
                    "method": "equivLiteral",
                    "keyboard": "NUMERICAL"
                }
            }
        },
        {
            "id": "step-5",
            "stimulus": "&lt;p&gt;Subtraia essa hora de {{T1}} min para descobrir quantos minutos existem na forma complexa.&lt;/p&gt;",
            "template": "&lt;p&gt;{{T1}} min − 1 h × 60 = {{T1}} min − 60 min = {{response}} min&lt;/p&gt;",
            "seed": {
                "parameters": [],
                "calculated": [
                    {
                        "name": "A2",
                        "label": "{{Q2}}",
                        "function": "{{Q2}}"
                    },
                    {
                        "name": "T1",
                        "function": "60+{{Q2}}",
                        "temp": true
                    }
                ]
            },
            "algorithm": {
                "name": "calculateOperation",
                "params": {
                    "method": "equivLiteral",
                    "keyboard": "NUMERICAL"
                }
            }
        }
    ]
}</v>
      </c>
      <c r="D469" s="139" t="n">
        <f aca="false">IF(B469=C469,0,1)</f>
        <v>1</v>
      </c>
    </row>
    <row r="470" customFormat="false" ht="15.75" hidden="false" customHeight="true" outlineLevel="0" collapsed="false">
      <c r="A470" s="139" t="str">
        <f aca="false">Seeds!AB476</f>
        <v>M5-MyM-7a-A-2</v>
      </c>
      <c r="B470" s="139" t="str">
        <f aca="false">Seeds!Z476</f>
        <v>{
    "id": "M5-MyM-7a-A-2-BR",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0" s="139" t="str">
        <f aca="false">Seeds!AA476</f>
        <v>{
    "id": "M5-MyM-7a-A-2",
    "seed": {
        "parameters": [
            {
                "name": "Q1",
                "label": null,
                "min": 2,
                "max": 5,
                "step": 1
            },
            {
                "name": "Q2",
                "label": null,
                "min": 1,
                "max": 59,
                "step": 1
            }
        ],
        "uniques": true
    },
    "scaffolding": [
        {
            "id": "step-0",
            "stimulus": "&lt;p&gt;A viagem de Gabriel à Salvador de ônibus durou {{T1}} min. A quantas horas e minutos corresponde esse tempo?&lt;/p&gt;",
            "template": "&lt;p&gt;O tempo da viagem foi de &lt;span class=\"no-break\"&gt;{{response}} h&lt;/span&gt; e &lt;span class=\"no-break\"&gt;{{response}} min.&lt;/span&gt;&lt;/p&gt;",
            "seed": {
                "parameters": [],
                "calculated": [
                    {
                        "name": "T1",
                        "function": "{{Q1}}*60+{{Q2}}",
                        "temp": true
                    },
                    {
                        "name": "A1",
                        "label": "{{function}}",
                        "function": "{{Q1}}"
                    },
                    {
                        "name": "A2",
                        "label": "{{function}}",
                        "function": "{{Q2}}"
                    }
                ]
            },
            "algorithm": {
                "name": "calculateOperation",
                "params": {
                    "method": "equivLiteral",
                    "keyboard": "NUMERICAL"
                }
            }
        },
        {
            "id": "step-1",
            "stimulus": "&lt;p&gt;Quanto tempo durou a viagem de Gabriel?&lt;/p&gt;",
            "template": "&lt;p&gt;A viagem durou {{response}} min.&lt;/p&gt;",
            "seed": {
                "parameters": [],
                "calculated": [
                    {
                        "name": "A1",
                        "function": "{{Q1}}*60+{{Q2}}"
                    }
                ]
            },
            "algorithm": {
                "name": "calculateOperation",
                "params": {
                    "method": "equivLiteral",
                    "keyboard": "NUMERICAL"
                }
            }
        },
        {
            "id": "step-2",
            "stimulus": "&lt;p&gt;O que o enunciado pede?&lt;p&gt;",
            "seed": {
                "calculated": [
                    {
                        "name": "1-A1",
                        "label": "&lt;p&gt;Converter minutos em horas e minutos.&lt;/p&gt;"
                    },
                    {
                        "name": "1-A2",
                        "label": "&lt;p&gt;Converter minutos em horas.&lt;/p&gt;",
                        "incorrect": true
                    },
                    {
                        "name": "1-A3",
                        "label": "&lt;p&gt;Converter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h.&lt;/p&gt;",
            "seed": {
                "calculated": [
                    {
                        "name": "T1",
                        "function": "{{Q1}}*60+{{Q2}}",
                        "temp": true
                    },
                    {
                        "name": "4-A1",
                        "function": " Lemonlib.round({{T1}}/60, 2)"
                    },
                    {
                        "name": "4-A2",
                        "function": "{{Q1}}"
                    }
                ]
            },
            "algorithm": {
                "name": "calculateOperation",
                "params": {
                    "method": "equivLiteral",
                    "keyboard": "NUMERICAL"
                }
            }
        },
        {
            "id": "step-5",
            "stimulus": "&lt;p&gt;Subtraia {{Q1}}h dos {{T1}} min para descobrir quantos minutos existem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0" s="139" t="n">
        <f aca="false">IF(B470=C470,0,1)</f>
        <v>1</v>
      </c>
    </row>
    <row r="471" customFormat="false" ht="15.75" hidden="false" customHeight="true" outlineLevel="0" collapsed="false">
      <c r="A471" s="139" t="str">
        <f aca="false">Seeds!AB477</f>
        <v>M5-MyM-7a-A-3</v>
      </c>
      <c r="B471" s="139" t="str">
        <f aca="false">Seeds!Z477</f>
        <v>{
    "id": "M5-MyM-7a-A-3-BR",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C471" s="139" t="str">
        <f aca="false">Seeds!AA477</f>
        <v>{
    "id": "M5-MyM-7a-A-3",
    "seed": {
        "parameters": [
            {
                "name": "Q1",
                "label": null,
                "min": 15,
                "max": 45,
                "step": 1
            },
            {
                "name": "Q2",
                "label": null,
                "min": 1,
                "max": 59,
                "step": 1
            }
        ],
        "uniques": true
    },
    "scaffolding": [
        {
            "id": "step-0",
            "stimulus": "&lt;p&gt;Isabel levou seu cachorro para passear por {{T1}}s. Quantos minutos e segundos durou a caminhada?&lt;/p&gt;",
            "template": "&lt;p&gt;O passeio durou &lt;span class=\"no-break\"&gt;{{response}} min&lt;/span&gt; e &lt;span class=\"no-break\"&gt;{{response}} s.&lt;/span&gt;&lt;/p&gt;",
            "seed": {
                "parameters": [],
                "calculated": [
                    {
                        "name": "T1",
                        "function": "{{Q1}}*60+{{Q2}}",
                        "temp": true
                    },
                    {
                        "name": "A1",
                        "label": "{{function}}",
                        "function": "{{Q1}}"
                    },
                    {
                        "name": "A2",
                        "label": "{{function}}",
                        "function": "{{Q2}}"
                    }
                ]
            },
            "algorithm": {
                "name": "calculateOperation",
                "params": {
                    "method": "equivLiteral","keyboard":"NUMERICAL"
                }
            }
        },
        {
            "id": "step-1",
            "stimulus": "&lt;p&gt;Quanto tempo Isabel levou seu cachorro para passear?&lt;/p&gt;",
            "template": "&lt;p&gt;O passeio durou {{response}} s.&lt;/p&gt;",
            "seed": {
                "parameters": [],
                "calculated": [
                    {
                        "name": "A1",
                        "function": "{{Q1}}*60+{{Q2}}"
                    }
                ]
            },
            "algorithm": {
                "name": "calculateOperation",
                "params": {
                    "method": "equivLiteral","keyboard":"NUMERICAL"
                }
            }
        },
        {
            "id": "step-2",
            "stimulus": "&lt;p&gt;O que o enunciado pede?&lt;p&gt;",
            "seed": {
                "calculated": [
                    {
                        "name": "1-A1",
                        "label": "&lt;p&gt;Converta segundos em minutos e segundos.&lt;/p&gt;"
                    },
                    {
                        "name": "1-A2",
                        "label": "&lt;p&gt;Converta segundos para minutos.&lt;/p&gt;",
                        "incorrect": true
                    },
                    {
                        "name": "1-A3",
                        "label": "&lt;p&gt;Converta minutos para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{"showCheckIcon":false, "columns":1}
            }
        },
        {
            "id": "step-4",
            "stimulus": "&lt;p&gt;Sabendo disso, calcule quantos minutos existem em {{T1}}s. Arredonde para os centésimos, se necessário.&lt;/p&gt;",
            "template": "&lt;p&gt;{{T1}} s = {{T1}} : 60 = {{response}} min, sendo assim, {{response}} min.&lt;/p&gt;",
            "seed": {
                "calculated": [
                    {
                        "name": "T1",
                        "function": "{{Q1}}*60+{{Q2}}",
                        "temp": true
                    },
                    {
                        "name": "4-A1",
                        "function": "Lemonlib.round({{T1}}/60, 2)"
                    },
                    {
                        "name": "4-A2",
                        "function": "{{Q1}}"
                    }
                ]
            },
            "algorithm": {
                "name": "calculateOperation",
                "params": {
                    "method": "equivLiteral","keyboard":"NUMERICAL"
                }
            }
        },
        {
            "id": "step-5",
            "stimulus": "&lt;p&gt;Subtraia os {{Q1}} min dos {{T1}} s para descobrir quantos segundos existem na forma complexa.&lt;/p&gt;",
            "template": "&lt;p&gt;{{T1}} s − {{Q1}} min × 60 = {{T1}} s − {{T3}} s = {{response}} s&lt;/p&gt;",
            "seed": {
                "parameters": [],
                "calculated": [
                    {
                        "name": "T1",
                        "function": "{{Q1}}*60+{{Q2}}",
                        "temp": true
                    },
                    {
                        "name": "T3",
                        "function": "{{Q1}}*60",
                        "temp": true
                    },
                    {
                        "name": "5-A1",
                        "label": "{{function}}",
                        "function": "{{Q2}}"
                    }
                ]
            },
            "algorithm": {
                "name": "calculateOperation",
                "params": {
                    "method": "equivLiteral","keyboard":"NUMERICAL"
                }
            }
        }
    ]
}</v>
      </c>
      <c r="D471" s="139" t="n">
        <f aca="false">IF(B471=C471,0,1)</f>
        <v>1</v>
      </c>
    </row>
    <row r="472" customFormat="false" ht="15.75" hidden="false" customHeight="true" outlineLevel="0" collapsed="false">
      <c r="A472" s="139" t="str">
        <f aca="false">Seeds!AB478</f>
        <v>M5-MyM-7a-A-4</v>
      </c>
      <c r="B472" s="139" t="str">
        <f aca="false">Seeds!Z478</f>
        <v>{
    "id": "M5-MyM-7a-A-4-BR",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C472" s="139" t="str">
        <f aca="false">Seeds!AA478</f>
        <v>{
    "id": "M5-MyM-7a-A-4",
    "seed": {
        "parameters": [
            {
                "name": "Q1",
                "label": null,
                "min": 1,
                "max": 4,
                "step": 1
            },
            {
                "name": "Q2",
                "label": null,
                "min": 1,
                "max": 59,
                "step": 1
            }
        ],
        "uniques": true
    },
    "scaffolding": [
        {
            "id": "step-0",
            "stimulus": "&lt;p&gt;Angela criou uma lista de reprodução de músicas que dura &lt;span class=\"no-break\"&gt;{{Q1}} h&lt;/span&gt; e &lt;span class=\"no-break\"&gt;{{Q2}} min. &lt;/span&gt; Quantos minutos é a duração dessa lista?&lt;/p&gt;",
            "template": "&lt;p&gt;A lista dura &lt;span class=\"no-break\"&gt;{{response}} min.&lt;/span&gt;&lt;/p&gt;",
            "seed": {
                "parameters": [],
                "calculated": [
                    {
                        "name": "A1",
                        "function": "{{Q1}}*60+{{Q2}}"
                    }
                ]
            },
            "algorithm": {
                "name": "calculateOperation",
                "params": {
                    "method": "equivLiteral",
                    "keyboard": "NUMERICAL"
                }
            }
        },
        {
            "id": "step-1",
            "stimulus": "&lt;p&gt;Qual a duração da playlist de Angela?&lt;/p&gt;",
            "template": "&lt;p&gt;A lista dura {{response}} h e {{response}} min.&lt;/p&gt;",
            "seed": {
                "parameters": [],
                "calculated": [
                    {
                        "name": "A1",
                        "function": "{{Q1}}"
                    },
                    {
                        "name": "A2",
                        "function": "{{Q2}}"
                    }
                ]
            },
            "algorithm": {
                "name": "calculateOperation",
                "params": {
                    "method": "equivLiteral",
                    "keyboard": "NUMERICAL"
                }
            }
        },
        {
            "id": "step-2",
            "stimulus": "&lt;p&gt;O que o enunciado pede?&lt;p&gt;",
            "seed": {
                "calculated": [
                    {
                        "name": "1-A1",
                        "label": "&lt;p&gt;Converta horas e minutos em minutos.&lt;/p&gt;"
                    },
                    {
                        "name": "1-A2",
                        "label": "&lt;p&gt;Converta horas e minutos em horas.&lt;/p&gt;",
                        "incorrect": true
                    },
                    {
                        "name": "1-A3",
                        "label": "&lt;p&gt;Converta horas e minutos em segundos.&lt;/p&gt;",
                        "incorrect": true
                    }
                ]
            },
            "algorithm": {
                "name": "trueFalse",
                "template": "Multiple choice – standard"
            }
        },
        {
            "id": "step-3",
            "stimulus": "&lt;p&gt;Em qual tabela estão as conversões de unidade corretas?&lt;/p&gt;",
            "seed": {
                "calculated": [
                    {
                        "name": "3-A1",
                        "label": "&lt;div style=\"display:flex; justify-content:center;\"&gt;&lt;img src=\"http://drive.google.com/uc?export=view&amp;id=1Kv_E_LKWL2X2bFbnhFgLJBmDn5GQ0djT\" style=\"width:400px\"&gt;&lt;/div&gt;"
                    },
                    {
                        "name": "3-A2",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some as horas e os minutos para calcular o tempo de duração da playlist na forma simples.&lt;/p&gt;",
            "template": "&lt;p&gt;{{Q1}} h e {{Q2}} min = {{Q1}} h × 60 + {{Q2}} min  = {{T1}} min + {{T2}} min = {{response}} min&lt;/p&gt;",
            "seed": {
                "calculated": [
                    {
                        "name": "T1",
                        "function": "{{Q1}}*60",
                        "temp": true
                    },
                    {
                        "name": "T2",
                        "function": "{{Q2}}",
                        "temp": true
                    },
                    {
                        "name": "4-A2",
                        "function": "{{Q1}}*60+{{Q2}}"
                    }
                ]
            },
            "algorithm": {
                "name": "calculateOperation",
                "params": {
                    "method": "equivLiteral",
                    "keyboard": "NUMERICAL"
                }
            }
        }
    ]
}</v>
      </c>
      <c r="D472" s="139" t="n">
        <f aca="false">IF(B472=C472,0,1)</f>
        <v>1</v>
      </c>
    </row>
    <row r="473" customFormat="false" ht="15.75" hidden="false" customHeight="true" outlineLevel="0" collapsed="false">
      <c r="A473" s="139" t="str">
        <f aca="false">Seeds!AB479</f>
        <v>M5-MyM-7a-A-5</v>
      </c>
      <c r="B473" s="139" t="str">
        <f aca="false">Seeds!Z479</f>
        <v>{
    "id": "M5-MyM-7a-A-5-BR",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C473" s="139" t="str">
        <f aca="false">Seeds!AA479</f>
        <v>{
    "id": "M5-MyM-7a-A-5",
    "seed": {
        "parameters": [
            {
                "name": "Q1",
                "label": null,
                "min": 1,
                "max": 3,
                "step": 1
            },
            {
                "name": "Q2",
                "label": null,
                "min": 1,
                "max": 59,
                "step": 1
            }
        ],
        "uniques": true
    },
    "scaffolding": [
        {
            "id": "step-0",
            "stimulus": "&lt;p&gt;Clara fez um &lt;i&gt;tour&lt;/i&gt; pelas ruas de Sevilha, na Espanha, que durou &lt;span class=\"no-break\"&gt;{{T1}} min.&lt;/span&gt; Por quantas horas e minutos ela passeou pela cidade?&lt;/p&gt;",
            "template": "&lt;p&gt;Clara passeou por Sevilha por &lt;span class=\"no-break\"&gt;{{response}} h&lt;/span&gt; e &lt;span class=\"no-break\"&gt;{{response}} min.&lt;/span&gt;&lt;/p&gt;",
            "seed": {
                "parameters": [],
                "calculated": [
                    {
                        "name": "T1",
                        "function": "{{Q1}}*60+{{Q2}}",
                        "temp": true
                    },
                    {
                        "name": "A1",
                        "function": "{{Q1}}"
                    },
                    {
                        "name": "A2",
                        "function": "{{Q2}}"
                    }
                ]
            },
            "algorithm": {
                "name": "calculateOperation",
                "params": {
                    "method": "equivLiteral",
                    "keyboard": "NUMERICAL"
                }
            }
        },
        {
            "id": "step-1",
            "stimulus": "&lt;p&gt;Quanto tempo durou o &lt;i&gt;tour&lt;/i&gt; de Clara por Sevilha?&lt;/p&gt;",
            "template": "&lt;p&gt;O &lt;i&gt;tour&lt;/i&gt; durou {{response}} min.&lt;/p&gt;",
            "seed": {
                "parameters": [],
                "calculated": [
                    {
                        "name": "A1",
                        "function": "{{Q1}}*60+{{Q2}}"
                    }
                ]
            },
            "algorithm": {
                "name": "calculateOperation",
                "params": {
                    "method": "equivLiteral",
                    "keyboard": "NUMERICAL"
                }
            }
        },
        {
            "id": "step-2",
            "stimulus": "&lt;p&gt;O que o enunciado pede?&lt;p&gt;",
            "seed": {
                "calculated": [
                    {
                        "name": "1-A1",
                        "label": "&lt;p&gt;Converta minutos em horas e minutos.&lt;/p&gt;"
                    },
                    {
                        "name": "1-A2",
                        "label": "&lt;p&gt;Converta minutos em horas.&lt;/p&gt;",
                        "incorrect": true
                    },
                    {
                        "name": "1-A3",
                        "label": "&lt;p&gt;Converta minutos para segundos.&lt;/p&gt;",
                        "incorrect": true
                    }
                ]
            },
            "algorithm": {
                "name": "trueFalse",
                "template": "Multiple choice – standard"
            }
        },
        {
            "id": "step-2",
            "stimulus": "&lt;p&gt;Em qual tabela estão as conversões de unidade corretas?&lt;/p&gt;",
            "seed": {
                "calculated": [
                    {
                        "name": "2-A1",
                        "label": "&lt;div style=\"display:flex; justify-content:center;\"&gt;&lt;img src=\"http://drive.google.com/uc?export=view&amp;id=1Kv_E_LKWL2X2bFbnhFgLJBmDn5GQ0djT\" style=\"width:400px\"&gt;&lt;/div&gt;"
                    },
                    {
                        "name": "2-A2",
                        "label": "&lt;div style=\"display:flex; justify-content:center;\"&gt;&lt;img src=\"http://drive.google.com/uc?export=view&amp;id=1NQTPlenUbSU7k3ySD-xQZMoTUhhUabQx\" style=\"width:400px\"&gt;&lt;/div&gt;",
                        "incorrect": true
                    },
                    {
                        "name": "3-A3",
                        "label": "&lt;div style=\"display:flex; justify-content:center;\"&gt;&lt;img src=\"http://drive.google.com/uc?export=view&amp;id=1Fex7UbZEsPzKxACA3UNy4d2X0KasS5RU\" style=\"width:400px\"&gt;&lt;/div&gt;",
                        "incorrect": true
                    }
                ]
            },
            "algorithm": {
                "name": "trueFalse",
                "template": "Multiple choice – standard",
                "params": {
                    "showCheckIcon": false,
                    "columns": 1
                }
            }
        },
        {
            "id": "step-4",
            "stimulus": "&lt;p&gt;Sabendo disso, calcule quantas horas existem em {{T1}} min. Arredonde para os centésimos, se necessário.&lt;/p&gt;",
            "template": "&lt;p&gt;{{T1}} min = {{T1}} : 60 = {{response}} h, sendo assim, {{response}} h cheio.&lt;/p&gt;",
            "seed": {
                "calculated": [
                    {
                        "name": "T1",
                        "function": "{{Q1}}*60+{{Q2}}",
                        "temp": true
                    },
                    {
                        "name": "4-A1",
                        "function": "Lemonlib.round({{T1}}/60, 2)"
                    },
                    {
                        "name": "4-A2",
                        "function": "{{Q1}}"
                    }
                ]
            },
            "algorithm": {
                "name": "calculateOperation",
                "params": {
                    "method": "equivLiteral",
                    "keyboard": "NUMERICAL"
                }
            }
        },
        {
            "id": "step-5",
            "stimulus": "&lt;p&gt;Subtraia {{Q1}}h de {{T1}}min para descobrir quantos minutos são na forma complexa.&lt;/p&gt;",
            "template": "&lt;p&gt;{{T1}} min − {{Q1}} h × 60 = {{T1}} min − {{T3}} min = {{response}} min&lt;/p&gt;",
            "seed": {
                "parameters": [],
                "calculated": [
                    {
                        "name": "T1",
                        "function": "{{Q1}}*60+{{Q2}}",
                        "temp": true
                    },
                    {
                        "name": "T3",
                        "function": "{{Q1}}*60",
                        "temp": true
                    },
                    {
                        "name": "5-A1",
                        "label": "{{function}}",
                        "function": "{{Q2}}"
                    }
                ]
            },
            "algorithm": {
                "name": "calculateOperation",
                "params": {
                    "method": "equivLiteral",
                    "keyboard": "NUMERICAL"
                }
            }
        }
    ]
}</v>
      </c>
      <c r="D473" s="139" t="n">
        <f aca="false">IF(B473=C473,0,1)</f>
        <v>1</v>
      </c>
    </row>
    <row r="474" customFormat="false" ht="15.75" hidden="false" customHeight="true" outlineLevel="0" collapsed="false">
      <c r="A474" s="139" t="str">
        <f aca="false">Seeds!AB480</f>
        <v>M5-MyM-7b-I-1</v>
      </c>
      <c r="B474" s="139" t="str">
        <f aca="false">Seeds!Z480</f>
        <v>{
    "id": "M5-MyM-7b-I-1-BR",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C474" s="139" t="str">
        <f aca="false">Seeds!AA480</f>
        <v>{
    "id": "M5-MyM-7b-I-1",
    "stimulus": "&lt;p&gt;Ordene as seguintes operações do menor para o maior com base no resultado.&lt;/p&gt;",
    "hint": "&lt;p&gt;Converta todas as medidas para a mesma unidade.&lt;/p&gt;&lt;div style=\"display:flex; justify-content:center;\"&gt;&lt;img src=\"http://drive.google.com/uc?export=view&amp;id=1Kv_E_LKWL2X2bFbnhFgLJBmDn5GQ0djT\" style=\"width:300px\"&gt;&lt;/div&gt;",
    "feedback": "&lt;p&gt;Para converter todas as medidas para a mesma unidade, lembre-se das conversões de unidade de tempo.&lt;/p&gt;&lt;p&gt;{{T1}} min = {{T1}} × 60 = {{Q3}} s&lt;/p&gt;&lt;p&gt;{{T2}} min = {{T2}} × 60 = {{Q4}} s&lt;/p&gt;&lt;div style=\"display:flex; justify-content:center;\"&gt;&lt;img src=\"http://drive.google.com/uc?export=view&amp;id=1Kv_E_LKWL2X2bFbnhFgLJBmDn5GQ0djT\" style=\"width:300px\"&gt;&lt;/div&gt;",
    "seed": {
        "parameters": [
            {
                "name": "Q1",
                "label": null,
                "min": 1,
                "max": 3600,
                "step": 1
            },
            {
                "name": "Q2",
                "label": null,
                "min": 1,
                "max": 3600,
                "step": 10
            },
            {
                "name": "Q3",
                "label": null,
                "min": 60,
                "max": 3600,
                "step": 60
            },
            {
                "name": "Q4",
                "label": null,
                "min": 60,
                "max": 3600,
                "step": 60
            }
        ],
        "uniques": true,
        "calculated": [
            {
                "name": "A1",
                "label": "{{Q1}} s",
                "function": "{{Q1}}"
            },
            {
                "name": "A2",
                "label": "{{Q2}} s",
                "function": "{{Q2}}"
            },
            {
                "name": "A3",
                "label": "{{T1}} min",
                "function": "{{Q3}}"
            },
            {
                "name": "A4",
                "label": "{{T2}} min",
                "function": "{{Q4}}"
            },
            {
                "name": "T1",
                "label": "",
                "function": "{{Q3}}/60",
                "temp": "true"
            },
            {
                "name": "T2",
                "label": "",
                "function": "{{Q4}}/60",
                "temp": "true"
            }
        ]
    },
    "algorithm": {
        "name": "orderNumbers",
        "params": {
            "order": "asc"
        }
    }
}</v>
      </c>
      <c r="D474" s="139" t="n">
        <f aca="false">IF(B474=C474,0,1)</f>
        <v>1</v>
      </c>
    </row>
    <row r="475" customFormat="false" ht="15.75" hidden="false" customHeight="true" outlineLevel="0" collapsed="false">
      <c r="A475" s="139" t="str">
        <f aca="false">Seeds!AB481</f>
        <v>M5-MyM-7b-E-1</v>
      </c>
      <c r="B475" s="139" t="str">
        <f aca="false">Seeds!Z481</f>
        <v>{
    "id": "M5-MyM-7b-E-1-BR",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C475" s="139" t="str">
        <f aca="false">Seeds!AA481</f>
        <v>{
    "id": "M5-MyM-7b-E-1",
    "seed": {
        "parameters": [
            {
                "name": "Q1",
                "label": null,
                "min": 60,
                "max": 3600,
                "step": 1
            },
            {
                "name": "Q2",
                "label": null,
                "min": 60,
                "max": 3600,
                "step": 1
            },
            {
                "name": "Q3",
                "label": null,
                "min": 60,
                "max": 3600,
                "step": 1
            },
            {
                "name": "Q4",
                "label": null,
                "min": 60,
                "max": 3600,
                "step": 1
            }
        ],
        "uniques": true
    },
    "scaffolding": [
        {
            "id": "step-0",
            "stimulus": "&lt;p&gt;Ordene as seguintes medidas de tempo do maior para o menor.&lt;/p&gt;",
            "seed": {
                "parameters": [],
                "calculated": [
                    {
                        "name": "A1",
                        "label": "{{Q1}} min",
                        "function": "{{Q1}}"
                    },
                    {
                        "name": "A2",
                        "label": "{{Q2}} min",
                        "function": "{{Q2}}"
                    },
                    {
                        "name": "A3",
                        "label": "{{T11}} h y {{T12}} min",
                        "function": "{{Q3}}"
                    },
                    {
                        "name": "A4",
                        "label": "{{T21}} h y {{T22}} min",
                        "function": "{{Q4}}"
                    },
                    {
                        "name": "T11",
                        "function": "math.floor({{Q3}}/60)",
                        "temp": true
                    },
                    {
                        "name": "T12",
                        "function": "{{Q3}}-math.floor({{Q3}}/60)*60",
                        "temp": true
                    },
                    {
                        "name": "T21",
                        "function": "math.floor({{Q4}}/60)",
                        "temp": true
                    },
                    {
                        "name": "T22",
                        "function": "{{Q4}}-math.floor({{Q4}}/60)*60",
                        "temp": true
                    }
                ]
            },
            "algorithm": {
                "name": "orderNumbers",
                "params": {
                    "order": "desc"
                }
            }
        },
        {
            "id": "step-1",
            "stimulus": "&lt;p&gt;O que o enunciado pede?&lt;p&gt;",
            "seed": {
                "calculated": [
                    {
                        "name": "1-A1",
                        "label": "&lt;p&gt;Ordene as medidas de tempo do maior para o menor.&lt;/p&gt;"
                    },
                    {
                        "name": "1-A2",
                        "label": "&lt;p&gt;Ordene as medidas de tempo do menor para o maior.&lt;/p&gt;",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style=\"width:300px\"&gt;&lt;/div&gt;"
                    },
                    {
                        "name": "2-A2",
                        "label": "&lt;div style=\"display:flex; justify-content:center;\"&gt;&lt;img src=\"http://drive.google.com/uc?export=view&amp;id=1NQTPlenUbSU7k3ySD-xQZMoTUhhUabQx\" style=\"width:300px\"&gt;&lt;/div&gt;",
                        "incorrect": true
                    },
                    {
                        "name": "2-A3",
                        "label": "&lt;div style=\"display:flex; justify-content:center;\"&gt;&lt;img src=\"http://drive.google.com/uc?export=view&amp;id=1Fex7UbZEsPzKxACA3UNy4d2X0KasS5RU\" style=\"width:300px\"&gt;&lt;/div&gt;",
                        "incorrect": true
                    }
                ]
            },
            "algorithm": {
                "name": "trueFalse",
                "template": "Multiple choice – standard", "params": {"showCheckIcon":false, "columns":1}
            }
        },
        {
            "id": "step-3",
            "stimulus": "&lt;p&gt;Usando a tabela de conversão acima, conclua os cálculos a seguir para converter essa medida em minutos.&lt;/p&gt;",
            "template": "&lt;p&gt;{{T11}} h = {{T11}} × 60 = {{response}} min&lt;/p&gt;{{T11}} h y {{T12}} min = {{response}} min&lt;/p&gt;",
            "seed": {
                "calculated": [
                    {
                        "name": "T11",
                        "function": "math.floor({{Q3}}/60)",
                        "temp": true
                    },
                    {
                        "name": "T12",
                        "function": "{{Q3}}-math.floor({{Q3}}/60)*60",
                        "temp": true
                    },
                    {
                        "name": "3-A1",
                        "function": "math.floor({{Q3}}/60)*60"
                    },
                    {
                        "name": "3-A2",
                        "function": "{{Q3}}"
                    }
                ]
            },
            "algorithm": {
                "name": "calculateOperation",
                "params": {
                    "method": "equivLiteral"
                }
            }
        },
        {
            "id": "step-4",
            "stimulus": "&lt;p&gt;Repetindo o cálculo acima com {{T21}} h e {{T22}} min, ordene as medidas de tempo do maior para o menor.&lt;/p&gt;",
            "seed": {
                "parameters": [],
                "calculated": [
                    {
                        "name": "T11",
                        "function": "math.floor({{Q3}}/60)",
                        "temp": true
                    },
                    {
                        "name": "T12",
                        "function": "{{Q3}}-math.floor({{Q3}}/60)*60",
                        "temp": true
                    },
                    {
                        "name": "T21",
                        "function": "math.floor({{Q4}}/60)",
                        "temp": true
                    },
                    {
                        "name": "T22",
                        "function": "{{Q4}}-math.floor({{Q4}}/60)*60",
                        "temp": true
                    },
                    {
                        "name": "A1",
                        "label": "{{Q1}} min",
                        "function": "{{Q1}}"
                    },
                    {
                        "name": "A2",
                        "label": "{{Q2}} min",
                        "function": "{{Q2}}"
                    },
                    {
                        "name": "A3",
                        "label": "{{T11}} h y {{T12}} min = {{Q3}} min",
                        "function": "{{Q3}}"
                    },
                    {
                        "name": "A4",
                        "label": "{{T21}} h y {{T22}} min = {{Q4}} min",
                        "function": "{{Q4}}"
                    }
                ]
            },
            "algorithm": {
                "name": "orderNumbers",
                "params": {
                    "order": "desc"
                }
            }
        }
    ]
}</v>
      </c>
      <c r="D475" s="139" t="n">
        <f aca="false">IF(B475=C475,0,1)</f>
        <v>1</v>
      </c>
    </row>
    <row r="476" customFormat="false" ht="15.75" hidden="false" customHeight="true" outlineLevel="0" collapsed="false">
      <c r="A476" s="139" t="str">
        <f aca="false">Seeds!AB482</f>
        <v>M5-MyM-7b-A-1</v>
      </c>
      <c r="B476" s="139" t="str">
        <f aca="false">Seeds!Z482</f>
        <v>{
    "id": "M5-MyM-7b-A-1-BR",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C476" s="139" t="str">
        <f aca="false">Seeds!AA482</f>
        <v>{
    "id": "M5-MyM-7b-A-1",
    "seed": {
        "parameters": [
            {
                "name": "Q1",
                "label": null,
                "min": 300,
                "max": 600,
                "step": 1
            },
            {
                "name": "Q2",
                "label": null,
                "min": 300,
                "max": 600,
                "step": 1
            }
        ],
        "uniques": true
    },
    "scaffolding": [
        {
            "id": "step-0",
            "stimulus": "&lt;p&gt;Em um campeonato, um nadador obteve uma marca de &lt;span class=\"no-break\"&gt;{{T11}} min&lt;/span&gt; y &lt;span class=\"no-break\"&gt;{{T12}} s&lt;/span&gt;, e outro completou a prova em &lt;span class=\"no-break\"&gt;{{T21}} min&lt;/span&gt; e &lt;span class=\"no-break\"&gt;{{T22}} s.&lt;/span&gt; Quantos segundos levou o nadador mais rápido?&lt;/p&gt;",
            "template": "&lt;p&gt;O tempo do nadador mais rápido foi de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"&lt;p&gt;Quais são os tempos de cada nadador?&lt;/p&gt;",
            "template": "&lt;p&gt;O primeiro nadador completou a prova em &lt;span class=\"no-break\"&gt;{{response}} min&lt;/span&gt; e &lt;span class=\"no-break\"&gt;{{response}} s.&lt;/span&gt;&lt;/p&gt;&lt;p&gt;O segundo nadador completou a prova em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"&lt;p&gt;Os segundos que o nadador mais rápido levou.&lt;/p&gt;"
                    },
                    {
                        "name": "2-A2",
                        "label": "&lt;p&gt;Os segundos que o nadador mais lento levou.&lt;/p&gt;",
                        "incorrect": true
                    },
                    {
                        "name": "2-A3",
                        "label": "&lt;p&gt;Os segundos que os dois nadadores levaram.&lt;/p&gt;",
                        "incorrect": true
                    }
                ]
            },
            "algorithm": {
                "name": "trueFalse",
                "template": "Multiple choice – standard"
            }
        },
        {
            "id": "step-3",
            "stimulus": "&lt;p&gt;Para comparar os tempos dos nadadores, deve-se convertê-los em segundos.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"&lt;p&gt;O tempo do primeiro nadador:&lt;/p&gt;&lt;p&gt;{{T11}} min = {{T11}} × 60 = {{response}} s&lt;/span&gt;&lt;/p&gt;&lt;p&gt;{{T11}} min e {{T12}} s = {{response}} s&lt;/p&gt;&lt;p&gt;O tempo do segundo nadador:&lt;/p&gt;&lt;p&gt;{{T21}}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é o nadador mais rápido?&lt;/p&gt;",
            "seed": {
                "calculated": [
                    {
                        "name": "5-A1",
                        "label": "&lt;p&gt;O nadador dos {{function}} s.&lt;/p&gt;",
                        "function": "math.min({{Q1}}, {{Q2}})"
                    },
                    {
                        "name": "5-A2",
                        "label": "&lt;p&gt;O nadador dos {{function}} s.&lt;/p&gt;",
                        "function": "math.max({{Q1}}, {{Q2}})",
                        "incorrect": true
                    }
                ]
            },
            "algorithm": {
                "name": "trueFalse",
                "template": "Multiple choice – standard"
            }
        }
    ]
}</v>
      </c>
      <c r="D476" s="139" t="n">
        <f aca="false">IF(B476=C476,0,1)</f>
        <v>1</v>
      </c>
    </row>
    <row r="477" customFormat="false" ht="15.75" hidden="false" customHeight="true" outlineLevel="0" collapsed="false">
      <c r="A477" s="139" t="str">
        <f aca="false">Seeds!AB483</f>
        <v>M5-MyM-7b-A-2</v>
      </c>
      <c r="B477" s="139" t="str">
        <f aca="false">Seeds!Z483</f>
        <v>{
    "id": "M5-MyM-7b-A-2-BR",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C477" s="139" t="str">
        <f aca="false">Seeds!AA483</f>
        <v>{
    "id": "M5-MyM-7b-A-2",
    "seed": {
        "parameters": [
            {
                "name": "Q1",
                "label": null,
                "min": 30,
                "max": 6000,
                "step": 1
            },
            {
                "name": "Q2",
                "label": null,
                "min": 30,
                "max": 6000,
                "step": 1
            },
            {
                "name": "Q3",
                "label": null,
                "min": 30,
                "max": 6000,
                "step": 1
            }
        ],
        "uniques": true
    },
    "scaffolding": [
        {
            "id": "step-0",
            "stimulus": "&lt;p&gt;A seguir, tem-se as durações de três viagens de carro para Belo Horizonte. Ordene do maior para o menor esses tempos .&lt;/p&gt;",
            "seed": {
                "parameters": [],
                "calculated": [
                    {
                        "name": "A1",
                        "label": "{{Q1}} min",
                        "function": "{{Q1}}"
                    },
                    {
                        "name": "A2",
                        "label": "{{T1}} h y {{T2}} min",
                        "function": "{{Q2}}"
                    },
                    {
                        "name": "A3",
                        "label": "{{Q3}} min",
                        "function": "{{Q3}}"
                    },
                    {
                        "name": "T1",
                        "function": "math.floor({{Q2}}/60)",
                        "temp": true
                    },
                    {
                        "name": "T2",
                        "function": "{{Q2}}-math.floor({{Q2}}/60)*60",
                        "temp": true
                    }
                ]
            },
            "algorithm": {
                "name": "orderNumbers",
                "params": {
                    "order": "desc"
                }
            }
        },
        {
            "id": "step-1",
            "stimulus": "&lt;p&gt;O que o enunciado pede?&lt;p&gt;",
            "seed": {
                "calculated": [
                    {
                        "name": "1-A1",
                        "label": "&lt;p&gt;Ordene a duração das viagens para Belo Horizonte da mais longa à mais curta.&lt;/p&gt;"
                    },
                    {
                        "name": "1-A2",
                        "label": "&lt;p&gt;Ordene do menor para o maior o tempo de duração das viagens para Belo Horizonte.&lt;/p&gt;",
                        "incorrect": true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"math.floor({{Q2}}/60)",
                        "temp": true
                    },
                    {
                        "name": "T2",
                        "function": "{{Q2}}-math.floor({{Q2}}/60)*60",
                        "temp": true
                    },
                    {
                        "name": "3-A1",
                        "function": "math.floor({{Q2}}/60)*60"
                    },
                    {
                        "name": "3-A2",
                        "function": "{{Q2}}"
                    }
                ]
            },
            "algorithm": {
                "name": "calculateOperation",
                "params": {
                    "method": "equivLiteral"
                }
            }
        },
        {
            "id": "step-4",
            "stimulus": "&lt;p&gt;Agora, ordene da maior para a menor a duração das viagens para Belo Horizonte.&lt;/p&gt;",
            "seed": {
                "parameters": [],
                "calculated": [
                    {
                        "name": "T1",
                        "function": "math.floor({{Q2}}/60)",
                        "temp": true
                    },
                    {
                        "name": "T2",
                        "function": "{{Q2}}-math.floor({{Q2}}/60)*60",
                        "temp": true
                    },
                    {
                        "name": "A1",
                        "label": "{{Q1}} min",
                        "function": "{{Q1}}"
                    },
                    {
                        "name": "A2",
                        "label": "{{T1}} h e {{T2}} min = {{Q2}} min",
                        "function": "{{Q2}}"
                    },
                    {
                        "name": "A3",
                        "label": "{{Q3}} min",
                        "function": "{{Q3}}"
                    }
                ]
            },
            "algorithm": {
                "name": "orderNumbers",
                "params": {
                    "order": "desc"
                }
            }
        }
    ]
}</v>
      </c>
      <c r="D477" s="139" t="n">
        <f aca="false">IF(B477=C477,0,1)</f>
        <v>1</v>
      </c>
    </row>
    <row r="478" customFormat="false" ht="15.75" hidden="false" customHeight="true" outlineLevel="0" collapsed="false">
      <c r="A478" s="139" t="str">
        <f aca="false">Seeds!AB484</f>
        <v>M5-MyM-7b-A-3</v>
      </c>
      <c r="B478" s="139" t="str">
        <f aca="false">Seeds!Z484</f>
        <v>{
    "id": "M5-MyM-7b-A-3-BR",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C478" s="139" t="str">
        <f aca="false">Seeds!AA484</f>
        <v>{
    "id": "M5-MyM-7b-A-3",
    "seed": {
        "parameters": [
            {
                "name": "Q1",
                "label": null,
                "min": 60,
                "max": 480,
                "step": 1
            },
            {
                "name": "Q2",
                "label": null,
                "min": 60,
                "max": 480,
                "step": 1
            },
            {
                "name": "Q3",
                "label": null,
                "min": 60,
                "max": 480,
                "step": 1
            }
        ],
        "uniques": true
    },
    "scaffolding": [
        {
            "id": "step-0",
            "stimulus": "&lt;p&gt;Uma sala de eventos tem três opções de tempo em que o espaço pode ficar disponível para alugar. Ordene os tempos do menor para o maior.&lt;/p&gt;",
            "seed": {
                "parameters": [],
                "calculated": [
                    {
                        "name": "A1",
                        "label": "Uma sala de {{Q1}} min",
                        "function": "{{Q1}}"
                    },
                    {
                        "name": "A2",
                        "label": "Uma sala de {{Q2}} min",
                        "function": "{{Q2}}"
                    },
                    {
                        "name": "A3",
                        "label": "Uma sala de {{T1}} h e {{T2}} min",
                        "function": "{{Q3}}"
                    },
                    {
                        "name": "T1",
                        "function": "math.floor({{Q3}}/60)",
                        "temp": true
                    },
                    {
                        "name": "T2",
                        "function": "{{Q3}}-math.floor({{Q3}}/60)*60",
                        "temp": true
                    }
                ]
            },
            "algorithm": {
                "name": "orderNumbers",
                "params": {
                    "order": "asc"
                }
            }
        },
        {
            "id": "step-1",
            "stimulus": "&lt;p&gt;O que o enunciado pede?&lt;p&gt;",
            "seed": {
                "calculated": [
                    {
                        "name": "1-A1",
                        "label": "&lt;p&gt;Classifique os tempos disponíveis do maior para o menor.&lt;/p&gt;",
                        "incorrect": true
                    },
                    {
                        "name": "1-A2",
                        "label": "&lt;p&gt;Classifique os tempos de aluguel do menor para o maior.&lt;/p&gt;"
                    }
                ]
            },
            "algorithm": {
                "name": "trueFalse",
                "template": "Multiple choice – standard"
            }
        },
        {
            "id": "step-2",
            "stimulus": "&lt;p&gt;Para ordenar as medidas de tempo, elas devem ser expressas na mesma unidade. Em qual tabela estão as conversões de unidade corretas?&lt;/p&gt;",
            "seed": {
                "calculated": [
                    {
                        "name": "2-A1",
                        "label": "&lt;div style=\"display:flex; justify-content:center;\"&gt;&lt;img src='http://drive.google.com/uc?export=view&amp;id=1Kv_E_LKWL2X2bFbnhFgLJBmDn5GQ0djT' width=\"450\"&gt;&lt;/div&gt;"
                    },
                    {
                        "name": "2-A2",
                        "label": "&lt;div style=\"display:flex; justify-content:center;\"&gt;&lt;img src='http://drive.google.com/uc?export=view&amp;id=1NQTPlenUbSU7k3ySD-xQZMoTUhhUabQx' width=\"450\"&gt;&lt;/div&gt;",
                        "incorrect": true
                    },
                    {
                        "name": "2-A3",
                        "label": "&lt;div style=\"display:flex; justify-content:center;\"&gt;&lt;img src='http://drive.google.com/uc?export=view&amp;id=1Fex7UbZEsPzKxACA3UNy4d2X0KasS5RU' width=\"450\"&gt;&lt;/div&gt;",
                        "incorrect": true
                    }
                ]
            },
            "algorithm": {
                "name": "trueFalse",
                "template": "Multiple choice – standard", "params": {"showCheckIcon":false, "columns":1}
            }
        },
        {
            "id": "step-3",
            "stimulus": "&lt;p&gt;Usando a tabela de conversão acima, conclua os cálculos a seguir para converter essa medida em minutos.&lt;/p&gt;",
            "template": "&lt;p&gt;{{T1}} h = {{T1}} × 60 = {{response}} min&lt;/p&gt;{{T1}} h e {{T2}} min = {{response}} min&lt;/p&gt;",
            "seed": {
                "calculated": [
                    {
                        "name": "T1",
                        "function": "math.floor({{Q3}}/60)",
                        "temp": true
                    },
                    {
                        "name": "T2",
                        "function": "{{Q3}}-math.floor({{Q3}}/60)*60",
                        "temp": true
                    },
                    {
                        "name": "3-A1",
                        "function": "math.floor({{Q3}}/60)*60"
                    },
                    {
                        "name": "3-A2",
                        "function": "{{Q3}}"
                    }
                ]
            },
            "algorithm": {
                "name": "calculateOperation",
                "params": {
                    "method": "equivLiteral"
                }
            }
        },
        {
            "id": "step-4",
            "stimulus": "&lt;p&gt;Agora, ordene os tempos de aluguel da sala.&lt;/p&gt;",
            "seed": {
                "parameters": [],
                "calculated": [
                    {
                        "name": "T1",
                        "function": "math.floor({{Q3}}/60)",
                        "temp": true
                    },
                    {
                        "name": "T2",
                        "function": "{{Q3}}-math.floor({{Q3}}/60)*60",
                        "temp": true
                    },
                    {
                        "name": "A1",
                        "label": "{{Q1}} min",
                        "function": "{{Q1}}"
                    },
                    {
                        "name": "A2",
                        "label": "{{Q2}} min",
                        "function": "{{Q2}}"
                    },
                    {
                        "name": "A3",
                        "label": "{{T1}} h y {{T2}} min = {{Q3}}",
                        "function": "{{Q3}}"
                    }
                ]
            },
            "algorithm": {
                "name": "orderNumbers",
                "params": {
                    "order": "asc"
                }
            }
        }
    ]
}</v>
      </c>
      <c r="D478" s="139" t="n">
        <f aca="false">IF(B478=C478,0,1)</f>
        <v>1</v>
      </c>
    </row>
    <row r="479" customFormat="false" ht="15.75" hidden="false" customHeight="true" outlineLevel="0" collapsed="false">
      <c r="A479" s="139" t="str">
        <f aca="false">Seeds!AB485</f>
        <v>M5-MyM-7b-A-4</v>
      </c>
      <c r="B479" s="139" t="str">
        <f aca="false">Seeds!Z485</f>
        <v>{
    "id": "M5-MyM-7b-A-4-BR",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C479" s="139" t="str">
        <f aca="false">Seeds!AA485</f>
        <v>{
    "id": "M5-MyM-7b-A-4",
    "seed": {
        "parameters": [
            {
                "name": "Q1",
                "label": null,
                "min": 360,
                "max": 540,
                "step": 1
            },
            {
                "name": "Q2",
                "label": null,
                "min": 360,
                "max": 540,
                "step": 1
            }
        ],
        "uniques": true
    },
    "scaffolding": [
        {
            "id": "step-0",
            "stimulus": "&lt;p&gt;Durante à noite, Henrique costuma dormir &lt;span class=\"no-break\"&gt;{{T1}} h&lt;/span&gt; e &lt;span class=\"no-break\"&gt;{{T2}} min,&lt;/span&gt; enquanto seu amigo Marcos dorme {{Q2}} min. Quem dorme mais entre os dois, dorme quantos minutos?&lt;/p&gt;",
            "template": "&lt;p&gt;O que dorme mais, dorme &lt;span class=\"no-break\"&gt;{{response}} min.&lt;/span&gt;&lt;/p&gt;",
            "seed": {
                "parameters": [],
                "calculated": [
                    {
                        "name": "T1",
                        "function": "math.floor({{Q1}}/60)",
                        "temp": true
                    },
                    {
                        "name": "T2",
                        "function": "{{Q1}}-math.floor({{Q1}}/60)*60",
                        "temp": true
                    },
                    {
                        "name": "A1",
                        "label": "{{function}}",
                        "function": "math.max({{Q1}}, {{Q2}})"
                    }
                ]
            },
            "uniques": true,
            "algorithm": {
                "name": "calculateOperation",
                "params": {
                    "method": "equivLiteral",
                    "decimalPlaces": 2,
                    "keyboard": "NUMERICAL"
                }
            }
        },
        {
            "id": "step-1",
            "stimulus": "&lt;p&gt;Quanto tempo cada um dorme?&lt;/p&gt;",
            "template": "&lt;p&gt;Henrique dorme &lt;span class=\"no-break\"&gt;{{response}} h&lt;/span&gt; e &lt;span class=\"no-break\"&gt;{{response}} min.&lt;/span&gt;&lt;/p&gt;&lt;p&gt;Marcos dorme &lt;span class=\"no-break\"&gt;{{response}} min.&lt;/span&gt;&lt;/p&gt;",
            "seed": {
                "calculated": [
                    {
                        "name": "A2",
                        "label": "{{function}}",
                        "function": "math.floor({{Q1}}/60)"
                    },
                    {
                        "name": "A3",
                        "label": "{{function}}",
                        "function": "{{Q1}}-math.floor({{Q1}}/60)*60"
                    },
                    {
                        "name": "A4",
                        "label": "{{function}}",
                        "function": "{{Q2}}"
                    }
                ]
            },
            "uniques": true,
            "algorithm": {
                "name": "calculateOperation",
                "params": {
                    "method": "equivLiteral",
                    "decimalPlaces": 2,
                    "keyboard": "NUMERICAL"
                }
            }
        },
        {
            "id": "step-2",
            "stimulus": "&lt;p&gt;De acordo com o enunciado, o que deve ser obtido?&lt;/p&gt;",
            "seed": {
                "calculated": [
                    {
                        "name": "2-A1",
                        "label": "&lt;p&gt;O tempo, em minutos, de quem dorme mais.&lt;/p&gt;"
                    },
                    {
                        "name": "2-A2",
                        "label": "&lt;p&gt;O tempo, em minutos, de quem dorme menos.&lt;/p&gt;",
                        "incorrect": true
                    },
                    {
                        "name": "2-A3",
                        "label": "&lt;p&gt;O total, em minutos, de quanto tempo Henrique e Marcos dormem.&lt;/p&gt;",
                        "incorrect": true
                    }
                ]
            },
            "algorithm": {
                "name": "trueFalse",
                "template": "Multiple choice – standard"
            }
        },
        {
            "id": "step-3",
            "stimulus": "&lt;p&gt;Para comparar o tempo que os dois dormem, é preciso converter os tempos para minutos.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acima, converta os tempos em segundos.&lt;/p&gt;",
            "template": "&lt;p&gt;{{T1}} h = {{T1}} × 60 = {{response}} min&lt;/p&gt;&lt;p&gt;{{T1}} h e {{T2}} min = {{response}} min&lt;/p&gt;",
            "seed": {
                "calculated": [
                    {
                        "name": "T1",
                        "function": "math.floor({{Q1}}/60)",
                        "temp": true
                    },
                    {
                        "name": "T2",
                        "function": "{{Q1}}-math.floor({{Q1}}/60)*60",
                        "temp": true
                    },
                    {
                        "name": "A5",
                        "label": "{{function}}",
                        "function": "math.floor({{Q1}}/60)*60"
                    },
                    {
                        "name": "A6",
                        "label": "{{function}}",
                        "function": "{{Q1}}"
                    }
                ]
            },
            "uniques": true,
            "algorithm": {
                "name": "calculateOperation",
                "params": {
                    "method": "equivLiteral",
                    "decimalPlaces": 2,
                    "keyboard": "NUMERICAL"
                }
            }
        },
        {
            "id": "step-5",
            "stimulus": "&lt;p&gt;E então, qual dos dois dorme mais?&lt;/p&gt;",
            "seed": {
                "calculated": [
                    {
                        "name": "5-A1",
                        "label": "&lt;p&gt;Aquele que dorme {{function}} min.&lt;/p&gt;",
                        "function": "math.max({{Q1}}, {{Q2}})"
                    },
                    {
                        "name": "5-A2",
                        "label": "&lt;p&gt;Aquele que dorme {{function}} min.&lt;/p&gt;",
                        "function": "math.min({{Q1}}, {{Q2}})",
                        "incorrect": true
                    }
                ]
            },
            "algorithm": {
                "name": "trueFalse",
                "template": "Multiple choice – standard"
            }
        }
    ]
}</v>
      </c>
      <c r="D479" s="139" t="n">
        <f aca="false">IF(B479=C479,0,1)</f>
        <v>1</v>
      </c>
    </row>
    <row r="480" customFormat="false" ht="15.75" hidden="false" customHeight="true" outlineLevel="0" collapsed="false">
      <c r="A480" s="139" t="str">
        <f aca="false">Seeds!AB486</f>
        <v>M5-MyM-7b-A-5</v>
      </c>
      <c r="B480" s="139" t="str">
        <f aca="false">Seeds!Z486</f>
        <v>{
    "id": "M5-MyM-7b-A-5-BR",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C480" s="139" t="str">
        <f aca="false">Seeds!AA486</f>
        <v>{
    "id": "M5-MyM-7b-A-5",
    "seed": {
        "parameters": [
            {
                "name": "Q1",
                "label": null,
                "min": 480,
                "max": 6000,
                "step": 1
            },
            {
                "name": "Q2",
                "label": null,
                "min": 480,
                "max": 6000,
                "step": 1
            }
        ],
        "uniques": true
    },
    "scaffolding": [
        {
            "id": "step-0",
            "stimulus": "&lt;p&gt;Um satélite japonês leva &lt;span class=\"no-break\"&gt;{{T11}} min&lt;/span&gt; e &lt;span class=\"no-break\"&gt;{{T12}} s&lt;/span&gt; para dar uma volta completa ao redor de um asteróide, enquanto um satélite russo leva &lt;span class=\"no-break\"&gt;{{T21}} min&lt;/span&gt; e &lt;span class=\"no-break\"&gt;{{T22}} s.&lt;/span&gt; Quanto tempo, em segundos, leva o satélite mais rápido para completar a volta?&lt;/p&gt;",
            "template": "&lt;p&gt;O satélite mais rápido leva &lt;span class=\"no-break\"&gt;{{response}} s.&lt;/span&gt;&lt;/p&gt;",
            "seed": {
                "parameters": [],
                "calculated": [
                    {
                        "name": "T11",
                        "function": "math.floor({{Q1}}/60)",
                        "temp": true
                    },
                    {
                        "name": "T12",
                        "function": "{{Q1}}-math.floor({{Q1}}/60)*60",
                        "temp": true
                    },
                    {
                        "name": "T21",
                        "function": "math.floor({{Q2}}/60)",
                        "temp": true
                    },
                    {
                        "name": "T22",
                        "function": "{{Q2}}-math.floor({{Q2}}/60)*60",
                        "temp": true
                    },
                    {
                        "name": "A1",
                        "label": "{{function}}",
                        "function": "math.min({{Q1}}, {{Q2}})"
                    }
                ]
            },
            "uniques": true,
            "algorithm": {
                "name": "calculateOperation",
                "params": {
                    "method": "equivLiteral",
                    "decimalPlaces": 2,
                    "keyboard": "NUMERICAL"
                }
            }
        },
        {
            "id": "step-1",
            "stimulus": "&lt;p&gt;Quanto tempo cada satélite leva para dar a volta em um asteroide?&lt;/p&gt;",
            "template": "&lt;p&gt;O satélite japonês leva &lt;span class=\"no-break\"&gt;{{response}} min&lt;/span&gt; y &lt;span class=\"no-break\"&gt;{{response}} s&lt;/span&gt;.&lt;/p&gt;&lt;p&gt;O satélite russo leva &lt;span class=\"no-break\"&gt;{{response}} min&lt;/span&gt; e &lt;span class=\"no-break\"&gt;{{response}} s&lt;/span&gt;.&lt;/p&gt;",
            "seed": {
                "calculated": [
                    {
                        "name": "A2",
                        "label": "{{function}}",
                        "function": "math.floor({{Q1}}/60)"
                    },
                    {
                        "name": "A3",
                        "label": "{{function}}",
                        "function": "{{Q1}}-math.floor({{Q1}}/60)*60"
                    },
                    {
                        "name": "A4",
                        "label": "{{function}}",
                        "function": "math.floor({{Q2}}/60)"
                    },
                    {
                        "name": "A5",
                        "label": "{{function}}",
                        "function": "{{Q2}}-math.floor({{Q2}}/60)*60"
                    }
                ]
            },
            "uniques": true,
            "algorithm": {
                "name": "calculateOperation",
                "params": {
                    "method": "equivLiteral",
                    "decimalPlaces": 2,
                    "keyboard": "NUMERICAL"
                }
            }
        },
        {
            "id": "step-2",
            "stimulus": "&lt;p&gt;De acordo com o enunciado, o que deve ser obtido?&lt;/p&gt;",
            "seed": {
                "calculated": [
                    {
                        "name": "2-A1",
                        "label": "&lt;p&gt;Quantos segundos leva o satélite mais rápido para dar a volta a um asteroide.&lt;/p&gt;"
                    },
                    {
                        "name": "2-A2",
                        "label": "&lt;p&gt;Quantos segundos leva o satélite mais lento para dar a volta a um asteroide&lt;/p&gt;",
                        "incorrect": true
                    },
                    {
                        "name": "2-A3",
                        "label": "&lt;p&gt;Quantos segundos levam os dois satélites juntos para dar a volta em um asteroide.&lt;/p&gt;",
                        "incorrect": true
                    }
                ]
            },
            "algorithm": {
                "name": "trueFalse",
                "template": "Multiple choice – standard"
            }
        },
        {
            "id": "step-3",
            "stimulus": "&lt;p&gt;Para comparar os tempos dos satélites, as medidas devem ser convertidas para segundos. Em qual tabela estão as conversões de unidade corretas?&lt;/p&gt;",
            "seed": {
                "calculated": [
                    {
                        "name": "3-A1",
                        "label": "&lt;div style=\"display:flex; justify-content:center;\"&gt;&lt;img src='http://drive.google.com/uc?export=view&amp;id=1Kv_E_LKWL2X2bFbnhFgLJBmDn5GQ0djT' width=\"450\"&gt;&lt;/div&gt;"
                    },
                    {
                        "name": "3-A2",
                        "label": "&lt;div style=\"display:flex; justify-content:center;\"&gt;&lt;img src='http://drive.google.com/uc?export=view&amp;id=1NQTPlenUbSU7k3ySD-xQZMoTUhhUabQx' width=\"450\"&gt;&lt;/div&gt;",
                        "incorrect": true
                    },
                    {
                        "name": "3-A3",
                        "label": "&lt;div style=\"display:flex; justify-content:center;\"&gt;&lt;img src='http://drive.google.com/uc?export=view&amp;id=1Fex7UbZEsPzKxACA3UNy4d2X0KasS5RU' width=\"450\"&gt;&lt;/div&gt;",
                        "incorrect": true
                    }
                ]
            },
            "algorithm": {
                "name": "trueFalse",
                "template": "Multiple choice – standard",
                "params": {
                    "showCheckIcon": false,
                    "columns": 1
                }
            }
        },
        {
            "id": "step-4",
            "stimulus": "&lt;p&gt;Com a ajuda da tabela anterior converta os tempos para segundos.&lt;/p&gt;",
            "template": "&lt;p&gt;O tempo do satélite japonês:&lt;/p&gt;&lt;p&gt;{{T11}} min = {{T11}} × 60 = {{response}} s&lt;/p&gt;&lt;p&gt;{{T11}} min y {{T12}} s = {{response}} s&lt;/p&gt;&lt;p&gt;O tempo do satélite russo:&lt;/p&gt;&lt;p&gt;{{T21}} min = {{T21}} × 60 = {{response}} s&lt;/p&gt;&lt;p&gt;{{T21}} min e {{T22}} s = {{response}} s&lt;/p&gt;",
            "seed": {
                "calculated": [
                    {
                        "name": "T11",
                        "function": "math.floor({{Q1}}/60)",
                        "temp": true
                    },
                    {
                        "name": "T12",
                        "function": "{{Q1}}-math.floor({{Q1}}/60)*60",
                        "temp": true
                    },
                    {
                        "name": "T21",
                        "function": "math.floor({{Q2}}/60)",
                        "temp": true
                    },
                    {
                        "name": "T22",
                        "function": "{{Q2}}-math.floor({{Q2}}/60)*60",
                        "temp": true
                    },
                    {
                        "name": "A5",
                        "label": "{{function}}",
                        "function": "math.floor({{Q1}}/60)*60"
                    },
                    {
                        "name": "A6",
                        "label": "{{function}}",
                        "function": "{{Q1}}"
                    },
                    {
                        "name": "A7",
                        "label": "{{function}}",
                        "function": "math.floor({{Q2}}/60)*60"
                    },
                    {
                        "name": "A8",
                        "label": "{{function}}",
                        "function": "{{Q2}}"
                    }
                ]
            },
            "uniques": true,
            "algorithm": {
                "name": "calculateOperation",
                "params": {
                    "method": "equivLiteral",
                    "decimalPlaces": 2,
                    "keyboard": "NUMERICAL"
                }
            }
        },
        {
            "id": "step-5",
            "stimulus": "&lt;p&gt;Então, qual satélite é o mais rápido?&lt;/p&gt;",
            "seed": {
                "calculated": [
                    {
                        "name": "5-A1",
                        "label": "&lt;p&gt;O satélite que completa a volta em {{function}} s.&lt;/p&gt;",
                        "function": "math.min({{Q1}}, {{Q2}})"
                    },
                    {
                        "name": "5-A2",
                        "label": "&lt;p&gt;O satélite que completa a volta em {{function}} s.&lt;/p&gt;",
                        "function": "math.max({{Q1}}, {{Q2}})",
                        "incorrect": true
                    }
                ]
            },
            "algorithm": {
                "name": "trueFalse",
                "template": "Multiple choice – standard"
            }
        }
    ]
}</v>
      </c>
      <c r="D480" s="139" t="n">
        <f aca="false">IF(B480=C480,0,1)</f>
        <v>1</v>
      </c>
    </row>
    <row r="481" customFormat="false" ht="15.75" hidden="false" customHeight="true" outlineLevel="0" collapsed="false">
      <c r="A481" s="139" t="str">
        <f aca="false">Seeds!AB487</f>
        <v>M5-MyM-8a-I-1</v>
      </c>
      <c r="B481" s="139" t="str">
        <f aca="false">Seeds!Z487</f>
        <v>{"id":"M5-MyM-8a-I-1-BR","stimulus":"&lt;p&gt;Arraste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C481" s="139" t="str">
        <f aca="false">Seeds!AA487</f>
        <v>{"id":"M5-MyM-8a-I-1","stimulus":"&lt;p&gt;Arraste a unidade de tempo para a situação apropriada.&lt;/p&gt;","hint":"&lt;div style=\"display:flex; justify-content:center;\"&gt;&lt;img src=\"https://blueberry-assets.oneclick.es/M5_MyM_8a_1.svg\" style=\"width:450px\"&gt;&lt;/div&gt;","feedback":"&lt;div style=\"display:flex; justify-content:center;\"&gt;&lt;img src=\"https://blueberry-assets.oneclick.es/M5_MyM_8a_1.svg\" style=\"width:450px\"&gt;&lt;/div&gt;","seed":{"parameters":[{"name":"Q1","list":["Cada fase da lua dura &lt;span class=\\\"no-break\\\"&gt;7 … .&lt;/span&gt;","Este ano o filho de Fernando vai ter &lt;span class=\\\"no-break\\\"&gt;75 …&lt;/span&gt; de férias."]},{"name":"Q2","list":["Um ano contém &lt;span class=\\\"no-break\\\"&gt;52 … .","O torneio dos Jogos Olímpicos dura &lt;span class=\\\"no-break\\\"&gt;2 … ."]},{"name":"Q3","list":["A gravidez de uma mulher dura &lt;span class=\\\"no-break\\\"&gt;9 … .&lt;/span&gt;","Um bebê fala suas primeiras palavras por volta de &lt;span class=\\\"no-break\\\"&gt;9 … .&lt;/span&gt;"]},{"name":"Q4","list":["A expectativa de vida do ser humano é de &lt;span class=\\\"no-break\\\"&gt;8 … .&lt;/span&gt;","Faz &lt;span class=\\\"no-break\\\"&gt;6 …&lt;/span&gt; que um astronauta viajou ao espaço pela primeira vez."]},{"name":"Q5","list":["Dom Quixote foi escrito há &lt;span class=\\\"no-break\\\"&gt;4 … .","Leonardo da Vinci pintou a &lt;i&gt;Mona Lisa&lt;/i&gt; há &lt;span class=\\\"no-break\\\"&gt;5 …&lt;/span&gt; ."]},{"name":"Q6","list":["As origens da agricultura remontam a &lt;span class=\\\"no-break\\\"&gt;10 …&lt;/span&gt; .","A primeira narrativa escrita da humanidade remonta a &lt;span class=\\\"no-break\\\"&gt;4 …&lt;/span&gt; de antiguidade."]}],"calculated":[{"name":"A1","label":"{{Q1}}","function":"dias"},{"name":"A2","label":"{{Q2}}","function":"semanas"},{"name":"A3","label":"{{Q3}}","function":"meses"},{"name":"A4","label":"{{Q4}}","function":"décadas"},{"name":"A5","label":"{{Q5}}","function":"séculos"},{"name":"A6","label":"{{Q6}}","function":"milênios"}],"isNumToWords":true,"uniques":true},"algorithm":{"name":"linkOperationResult","params":{"invert":true},"template":"Match list"}}</v>
      </c>
      <c r="D481" s="139" t="n">
        <f aca="false">IF(B481=C481,0,1)</f>
        <v>1</v>
      </c>
    </row>
    <row r="482" customFormat="false" ht="15.75" hidden="false" customHeight="true" outlineLevel="0" collapsed="false">
      <c r="A482" s="139" t="str">
        <f aca="false">Seeds!AB488</f>
        <v>M5-MyM-8a-E-1</v>
      </c>
      <c r="B482" s="139" t="str">
        <f aca="false">Seeds!Z488</f>
        <v>{"id":"M5-MyM-8a-E-1-BR","stimulus":"&lt;p&gt;Escreva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C482" s="139" t="str">
        <f aca="false">Seeds!AA488</f>
        <v>{"id":"M5-MyM-8a-E-1","stimulus":"&lt;p&gt;Escreva a unidade de medida de tempo mais apropriada para completar essas frases.&lt;/p&gt;","template":"&lt;p&gt;A música eletrônica nasceu por volta de 4 {{response}} atrás.&lt;/p&gt;&lt;p&gt;Nossos avós e bisavós não tinham celular há 1 {{response}}.&lt;/p&gt;&lt;p&gt;As pirâmides do Egito foram construídas há cerca de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style=\"width:450px\"&gt;&lt;/div&gt;","seed":{"parameters":[],"calculated":[{"name":"A1","label":"décadas","feedback":"&lt;p&gt;A música eletrônica surgiu nos anos 80.&lt;/p&gt;"},{"name":"A2","label":"século","feedback":"&lt;p&gt;A unidade de tempo correta é século, que é igual a 100 anos.&lt;/p&gt;"},{"name":"A3","label":"milênios","feedback":"&lt;p&gt;A pirâmide mais antiga do Egito foi construída em &lt;span class=\"no-break\"&gt;2650 a.C,&lt;/span&gt; ou seja, aproximadamente &lt;span class=\"no-break\"&gt;5.000&lt;/span&gt; anos atrás.&lt;/p&gt;"}],"uniques":true},"algorithm":{"name":"calculateOperation","template":"Cloze with text"}}</v>
      </c>
      <c r="D482" s="139" t="n">
        <f aca="false">IF(B482=C482,0,1)</f>
        <v>1</v>
      </c>
    </row>
    <row r="483" customFormat="false" ht="15.75" hidden="false" customHeight="true" outlineLevel="0" collapsed="false">
      <c r="A483" s="139" t="str">
        <f aca="false">Seeds!AB489</f>
        <v>M5-MyM-8a-E-2</v>
      </c>
      <c r="B483" s="139" t="str">
        <f aca="false">Seeds!Z489</f>
        <v>{"id":"M5-MyM-8a-E-2-BR","stimulus":"&lt;p&gt;Escreva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C483" s="139" t="str">
        <f aca="false">Seeds!AA489</f>
        <v>{"id":"M5-MyM-8a-E-2","stimulus":"&lt;p&gt;Escreva a unidade de medida de tempo mais apropriada para completar essas frases.&lt;/p&gt;","template":"&lt;p&gt;O avô de Samanta tem 6 {{response}} de idade.&lt;/p&gt;&lt;p&gt;Ernesto faz aniversário a cada 12 {{response}}.&lt;/p&gt;&lt;p&gt;Cristóvão Colombo descobriu a América há 5 {{response}}.&lt;/p&gt;","hint":"&lt;div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style=\"width:450px\"&gt;&lt;/div&gt;","seed":{"parameters":[],"calculated":[{"name":"A1","label":"décadas","feedback":"&lt;p&gt;Um avô geralmente tem entre 50 e 80 anos.&lt;/p&gt;"},{"name":"A2","label":"meses","feedback":"&lt;p&gt;Um ano são 12 meses.&lt;/p&gt;"},{"name":"A3","label":"séculos","feedback":"&lt;p&gt;Cristóvão Colombo descobriu a América em 1492, aproximadamente 5 séculos atrás.&lt;/p&gt;"}],"uniques":true},"algorithm":{"name":"calculateOperation","template":"Cloze with text"}}</v>
      </c>
      <c r="D483" s="139" t="n">
        <f aca="false">IF(B483=C483,0,1)</f>
        <v>1</v>
      </c>
    </row>
    <row r="484" customFormat="false" ht="15.75" hidden="false" customHeight="true" outlineLevel="0" collapsed="false">
      <c r="A484" s="139" t="str">
        <f aca="false">Seeds!AB490</f>
        <v>M5-MyM-8a-E-3</v>
      </c>
      <c r="B484" s="139" t="str">
        <f aca="false">Seeds!Z490</f>
        <v>{"id":"M5-MyM-8a-E-3-BR","stimulus":"&lt;p&gt;Escreva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C484" s="139" t="str">
        <f aca="false">Seeds!AA490</f>
        <v>{"id":"M5-MyM-8a-E-3","stimulus":"&lt;p&gt;Escreva a unidade de medida de tempo mais apropriada para completar essas frases.&lt;/p&gt;","template":"&lt;p&gt;A primavera dura 3 {{response}}.&lt;/p&gt;&lt;p&gt;A adolescência é um período de crescimento das pessoas que dura cerca de 10 {{response}}.&lt;/p&gt;&lt;p&gt;A cidade de Atenas foi fundada cerca de 5 {{response}} atrás.&lt;/p&gt;","hint":"&lt;div style=\"display:flex; justify-content:center;\"&gt;&lt;img src=\"https://blueberry-assets.oneclick.es/M5_MyM_8a_1.svg\" style=\"width:450px\"&gt;&lt;/div&gt;","feedback":"&lt;div style=\"display:flex; justify-content:center;\"&gt;&lt;img src=\"https://blueberry-assets.oneclick.es/M5_MyM_8a_1.svg\" style=\"width:450px\"&gt;&lt;/div&gt;","seed":{"parameters":[],"calculated":[{"name":"A1","label":"meses","feedback":"&lt;p&gt;As estações do ano duram 3 meses.&lt;/p&gt;"},{"name":"A2","label":"anos","feedback":"&lt;p&gt;A adolescência abrange aproximadamente as idades entre 10 e 20 anos.&lt;/p&gt;"},{"name":"A3","label":"milênios","feedback":"&lt;p&gt;A origem de Atenas remontam a 3000 a.C., isto é, cerca de 5.000 anos atrás.&lt;/p&gt;"}],"uniques":true},"algorithm":{"name":"calculateOperation","template":"Cloze with text"}}</v>
      </c>
      <c r="D484" s="139" t="n">
        <f aca="false">IF(B484=C484,0,1)</f>
        <v>1</v>
      </c>
    </row>
    <row r="485" customFormat="false" ht="15.75" hidden="false" customHeight="true" outlineLevel="0" collapsed="false">
      <c r="A485" s="139" t="str">
        <f aca="false">Seeds!AB491</f>
        <v>M5-MyM-9a-I-1</v>
      </c>
      <c r="B485" s="139" t="str">
        <f aca="false">Seeds!Z491</f>
        <v>{"id":"M5-MyM-9a-I-1-BR","stimulus":"&lt;p&gt;Arraste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C485" s="139" t="str">
        <f aca="false">Seeds!AA491</f>
        <v>{"id":"M5-MyM-9a-I-1","stimulus":"&lt;p&gt;Arraste o resultado correto desta soma.&lt;/p&gt;","template":"&lt;p&gt;{{Q1}} h e {{Q2}} min + {{Q3}} h e {{Q4}} min = {{response}}&lt;/p&gt;","hint":"&lt;p&gt;Os minutos e os segundos nunca podem ter um valor maior que 59.&lt;/p&gt;","feedback":"&lt;p&gt;Ao adicionar unidades de tempo, lembre-se de que minutos e segundos nunca podem ter um valor maior que 59.&lt;/p&gt;&lt;p&gt;{{Q2}} min + {{Q4}} min = {{T3}} min = 1 h e {{T2}} min&lt;/p&gt;&lt;p&gt;{{Q1}} h + {{Q3}} h + 1 h y {{T2}} min = {{T1}} h e {{T2}} min&lt;/p&gt;","seed":{"parameters":[{"name":"Q1","label":null,"min":1,"max":100,"step":1},{"name":"Q2","label":null,"min":1,"max":59,"step":1},{"name":"Q3","label":null,"min":1,"max":100,"step":1},{"name":"Q4","label":null,"min":1,"max":59,"step":1}],"calculated":[{"name":"T1","label":null,"function":"{{Q1}}+{{Q3}}+math.floor(({{Q2}}+{{Q4}})/60)","temp":true},{"name":"T2","label":null,"function":"{{Q2}}+{{Q4}}-math.floor(({{Q2}}+{{Q4}})/60)*60","temp":true},{"name":"T3","label":null,"function":"{{Q2}}+{{Q4}}","temp":true},{"name":"T6","label":null,"function":"{{T1}} + 1","temp":true},{"name":"A1","label":"{{T1}} h {{T2}} min","function":""},{"name":"A2","label":"{{T1}} h {{T3}} min","function":"","incorrect":true},{"name":"A3","label":"{{T6}} h {{T2}} min","function":"","incorrect":true}],"uniques":true},"algorithm":{"name":"calculateOperation","template":"Cloze with drag &amp; drop","params":{"keyboard":"INTERMEDIATE"}}}</v>
      </c>
      <c r="D485" s="139" t="n">
        <f aca="false">IF(B485=C485,0,1)</f>
        <v>1</v>
      </c>
    </row>
    <row r="486" customFormat="false" ht="15.75" hidden="false" customHeight="true" outlineLevel="0" collapsed="false">
      <c r="A486" s="139" t="str">
        <f aca="false">Seeds!AB492</f>
        <v>M5-MyM-9a-I-2</v>
      </c>
      <c r="B486" s="139" t="str">
        <f aca="false">Seeds!Z492</f>
        <v>{"id":"M5-MyM-9a-I-2-BR","stimulus":"&lt;p&gt;Arraste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C486" s="139" t="str">
        <f aca="false">Seeds!AA492</f>
        <v>{"id":"M5-MyM-9a-I-2","stimulus":"&lt;p&gt;Arraste o resultado correto desta subtração.&lt;/p&gt;","template":"&lt;p&gt;{{Q6}} min e {{Q7}} s − {{Q8}} min e {{Q9}} s = {{response}}&lt;/p&gt;","hint":"&lt;p&gt;Como {{Q7}} s é menor do que {{Q9}} s, é preciso transformar 1 min em 60 s para calcular a diferença.&lt;/p&gt;","feedback":"&lt;p&gt;Como {{Q7}} s é menor do que {{Q9}} s, é preciso transformar 1 min em 60 s para calcular a diferença.&lt;/p&gt;&lt;p&gt;({{Q6}} − 1) min e ({{Q7}} + 60) s − {{Q8}} min e {{Q9}} s&lt;/p&gt;&lt;p&gt;{{T5}} min e {{T6}} s − {{Q8}} min e {{Q9}} s = {{T1}} min e {{T2}} s&lt;/p&gt;","seed":{"parameters":[{"name":"Q6","label":null,"min":30,"max":59,"step":1},{"name":"Q7","label":null,"min":1,"max":29,"step":1},{"name":"Q8","label":null,"min":1,"max":20,"step":1},{"name":"Q9","label":null,"min":30,"max":59,"step":1}],"calculated":[{"name":"T1","label":null,"function":"{{Q6}}-{{Q8}}-1","temp":true},{"name":"T2","label":null,"function":"60+{{Q7}}-{{Q9}}","temp":true},{"name":"T3","label":null,"function":"{{Q6}}-{{Q8}}","temp":true},{"name":"T4","label":null,"function":"{{Q9}}-{{Q7}}","temp":true},{"name":"T5","label":null,"function":"{{Q6}}-1","temp":true},{"name":"T6","label":null,"function":"{{Q7}}+60","temp":true},{"name":"A1","label":"{{T1}} min {{T2}} s","function":""},{"name":"A2","label":"{{T3}} min {{T2}} s","function":"","incorrect":true},{"name":"A3","label":"{{T1}} min {{T4}} s","function":"","incorrect":true}],"uniques":true},"algorithm":{"name":"calculateOperation","template":"Cloze with drag &amp; drop","params":{"keyboard":"INTERMEDIATE"}}}</v>
      </c>
      <c r="D486" s="139" t="n">
        <f aca="false">IF(B486=C486,0,1)</f>
        <v>1</v>
      </c>
    </row>
    <row r="487" customFormat="false" ht="15.75" hidden="false" customHeight="true" outlineLevel="0" collapsed="false">
      <c r="A487" s="139" t="str">
        <f aca="false">Seeds!AB493</f>
        <v>M5-MyM-9a-I-3</v>
      </c>
      <c r="B487" s="139" t="str">
        <f aca="false">Seeds!Z493</f>
        <v>{"id":"M5-MyM-9a-I-3-BR","stimulus":"&lt;p&gt;Arraste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C487" s="139" t="str">
        <f aca="false">Seeds!AA493</f>
        <v>{"id":"M5-MyM-9a-I-3","stimulus":"&lt;p&gt;Arraste o resultado desta operação.&lt;/p&gt;","template":"&lt;p&gt;{{Q1}} h e {{Q2}} min + {{Q3}} h e {{Q4}} min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100,"step":1},{"name":"Q2","label":null,"min":1,"max":29,"step":1},{"name":"Q3","label":null,"min":1,"max":100,"step":1},{"name":"Q4","label":null,"min":1,"max":29,"step":1}],"calculated":[{"name":"T1","label":null,"function":"{{Q1}}+{{Q3}}","temp":true},{"name":"T2","label":null,"function":"{{Q2}}+{{Q4}}","temp":true},{"name":"T3","label":null,"function":"{{Q1}}+{{Q3}}-1","temp":true},{"name":"T4","label":null,"function":"{{Q2}}+{{Q4}}+60","temp":true},{"name":"A1","label":"{{T1}} h {{T2}} min","function":""},{"name":"A2","label":"{{T3}} h {{T2}} min","function":"","incorrect":true},{"name":"A3","label":"{{T3}} h {{T4}} min","function":"","incorrect":true}],"uniques":true},"algorithm":{"name":"calculateOperation","template":"Cloze with drag &amp; drop","params":{"keyboard":"INTERMEDIATE"}}}</v>
      </c>
      <c r="D487" s="139" t="n">
        <f aca="false">IF(B487=C487,0,1)</f>
        <v>1</v>
      </c>
    </row>
    <row r="488" customFormat="false" ht="15.75" hidden="false" customHeight="true" outlineLevel="0" collapsed="false">
      <c r="A488" s="139" t="str">
        <f aca="false">Seeds!AB494</f>
        <v>M5-MyM-9a-I-4</v>
      </c>
      <c r="B488" s="139" t="str">
        <f aca="false">Seeds!Z494</f>
        <v>{"id":"M5-MyM-9a-I-4-BR","stimulus":"&lt;p&gt;Arraste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C488" s="139" t="str">
        <f aca="false">Seeds!AA494</f>
        <v>{"id":"M5-MyM-9a-I-4","stimulus":"&lt;p&gt;Arraste o resultado correto desta subtração.&lt;/p&gt;","template":"&lt;p&gt;{{Q6}} min e {{Q7}} s − {{Q8}} min e {{Q9}} s = {{response}}&lt;/p&gt;","hint":"&lt;p&gt;Os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6","label":null,"min":30,"max":59,"step":1},{"name":"Q7","label":null,"min":30,"max":59,"step":1},{"name":"Q8","label":null,"min":1,"max":28,"step":1},{"name":"Q9","label":null,"min":1,"max":29,"step":1}],"calculated":[{"name":"T1","label":null,"function":"{{Q6}}-{{Q8}}","temp":true},{"name":"T2","label":null,"function":"{{Q7}}-{{Q9}}","temp":true},{"name":"T3","label":null,"function":"{{Q6}}-{{Q8}}-1","temp":true},{"name":"T4","label":null,"function":"{{Q9}}-{{Q7}}+60","temp":true},{"name":"A1","label":"{{T1}} min {{T2}} s","function":""},{"name":"A2","label":"{{T3}} min {{T2}} s","function":"","incorrect":true},{"name":"A3","label":"{{T1}} min {{T4}} s","function":"","incorrect":true}],"uniques":true},"algorithm":{"name":"calculateOperation","template":"Cloze with drag &amp; drop","params":{"keyboard":"INTERMEDIATE"}}}</v>
      </c>
      <c r="D488" s="139" t="n">
        <f aca="false">IF(B488=C488,0,1)</f>
        <v>1</v>
      </c>
    </row>
    <row r="489" customFormat="false" ht="15.75" hidden="false" customHeight="true" outlineLevel="0" collapsed="false">
      <c r="A489" s="139" t="str">
        <f aca="false">Seeds!AB495</f>
        <v>M5-MyM-9a-E-1</v>
      </c>
      <c r="B489" s="139" t="str">
        <f aca="false">Seeds!Z495</f>
        <v>{"id":"M5-MyM-9a-E-1-BR","stimulus":"&lt;p&gt;Calcule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C489" s="139" t="str">
        <f aca="false">Seeds!AA495</f>
        <v>{"id":"M5-MyM-9a-E-1","stimulus":"&lt;p&gt;Calcule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 Nesse caso, como essa situação não ocorre, some como se fossem números naturais.&lt;/p&gt;","seed":{"parameters":[{"name":"Q1","label":null,"min":1,"max":29,"step":1},{"name":"Q2","label":null,"min":1,"max":29,"step":1},{"name":"Q3","label":null,"min":1,"max":29,"step":1},{"name":"Q4","label":null,"min":1,"max":29,"step":1}],"calculated":[{"name":"A1","function":"{{Q1}}+{{Q3}}"},{"name":"A2","function":"{{Q2}}+{{Q4}}"}],"uniques":true},"algorithm":{"name":"calculateOperation","params":{"method":"equivLiteral","keyboard":"NUMERICAL"}}}</v>
      </c>
      <c r="D489" s="139" t="n">
        <f aca="false">IF(B489=C489,0,1)</f>
        <v>1</v>
      </c>
    </row>
    <row r="490" customFormat="false" ht="15.75" hidden="false" customHeight="true" outlineLevel="0" collapsed="false">
      <c r="A490" s="139" t="str">
        <f aca="false">Seeds!AB496</f>
        <v>M5-MyM-9a-E-2</v>
      </c>
      <c r="B490" s="139" t="str">
        <f aca="false">Seeds!Z496</f>
        <v>{"id":"M5-MyM-9a-E-2-BR","stimulus":"&lt;p&gt;Calcule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C490" s="139" t="str">
        <f aca="false">Seeds!AA496</f>
        <v>{"id":"M5-MyM-9a-E-2","stimulus":"&lt;p&gt;Calcule esta subtração com unidades de tempo.&lt;/p&gt;","template":"&lt;p&gt;{{Q6}} min e {{Q7}} s − {{Q9}} min e {{Q10}} s = {{response}} min {{response}} s&lt;/p&gt;","hint":"&lt;p&gt;Os minutos e os segundos nunca podem ter um valor maior que 59.&lt;/p&gt;","feedback":"&lt;p&gt;Ao subtrair unidades de tempo, lembre-se de que minutos e segundos nunca podem ter um valor maior que 59. Nesse caso, como essa situação não ocorre, subtraia como se fossem números naturais.&lt;/p&gt;","seed":{"parameters":[{"name":"Q6","label":null,"min":30,"max":59,"step":1},{"name":"Q7","label":null,"min":30,"max":59,"step":1},{"name":"Q9","label":null,"min":1,"max":29,"step":1},{"name":"Q10","label":null,"min":1,"max":29,"step":1}],"calculated":[{"name":"A4","function":"{{Q6}}-{{Q9}}"},{"name":"A5","function":"{{Q7}}-{{Q10}}"}],"uniques":true},"algorithm":{"name":"calculateOperation","params":{"method":"equivLiteral","keyboard":"NUMERICAL"}}}</v>
      </c>
      <c r="D490" s="139" t="n">
        <f aca="false">IF(B490=C490,0,1)</f>
        <v>1</v>
      </c>
    </row>
    <row r="491" customFormat="false" ht="15.75" hidden="false" customHeight="true" outlineLevel="0" collapsed="false">
      <c r="A491" s="139" t="str">
        <f aca="false">Seeds!AB497</f>
        <v>M5-MyM-9a-E-3</v>
      </c>
      <c r="B491" s="139" t="str">
        <f aca="false">Seeds!Z497</f>
        <v>{"id":"M5-MyM-9a-E-3-BR","stimulus":"&lt;p&gt;Calcule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C491" s="139" t="str">
        <f aca="false">Seeds!AA497</f>
        <v>{"id":"M5-MyM-9a-E-3","stimulus":"&lt;p&gt;Calcule esta soma com unidades de tempo.&lt;/p&gt;","template":"&lt;p&gt;{{Q1}} min e {{Q2}} s + {{Q3}} min e {{Q4}} s = {{response}} min e {{response}} s&lt;/p&gt;","hint":"&lt;p&gt;Os minutos e os segundos nunca podem ter um valor maior que 59.&lt;/p&gt;","feedback":"&lt;p&gt;Ao somar unidades de tempo, lembre-se de que minutos e segundos nunca podem ter um valor maior que 59.&lt;/p&gt;&lt;p&gt;{{Q2}} s + {{Q4}} s = {{T3}} s = 1 min e {{A2}} s&lt;/p&gt;&lt;p&gt;{{Q1}} min + {{Q3}} min + 1 min e {{A2}} s = {{A1}} min e {{A2}} s&lt;/p&gt;","seed":{"parameters":[{"name":"Q1","label":null,"min":1,"max":29,"step":1},{"name":"Q2","label":null,"min":30,"max":59,"step":1},{"name":"Q3","label":null,"min":1,"max":29,"step":1},{"name":"Q4","label":null,"min":30,"max":59,"step":1}],"calculated":[{"name":"A1","function":"{{Q1}}+{{Q3}}+1"},{"name":"T3","function":"{{Q2}}+{{Q4}}","temp":true},{"name":"A2","function":"{{Q2}}+{{Q4}}-60"}],"uniques":true},"algorithm":{"name":"calculateOperation","params":{"method":"equivLiteral","keyboard":"NUMERICAL"}}}</v>
      </c>
      <c r="D491" s="139" t="n">
        <f aca="false">IF(B491=C491,0,1)</f>
        <v>1</v>
      </c>
    </row>
    <row r="492" customFormat="false" ht="15.75" hidden="false" customHeight="true" outlineLevel="0" collapsed="false">
      <c r="A492" s="139" t="str">
        <f aca="false">Seeds!AB498</f>
        <v>M5-MyM-9a-E-4</v>
      </c>
      <c r="B492" s="139" t="str">
        <f aca="false">Seeds!Z498</f>
        <v>{"id":"M5-MyM-9a-E-4-BR","stimulus":"&lt;p&gt;Calcule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C492" s="139" t="str">
        <f aca="false">Seeds!AA498</f>
        <v>{"id":"M5-MyM-9a-E-4","stimulus":"&lt;p&gt;Calcule esta subtração com unidades de tempo.&lt;/p&gt;","template":"&lt;p&gt;{{Q6}} min e {{Q7}} s − {{Q8}} min e {{Q9}} s = {{response}} min {{response}} s&lt;/p&gt;","hint":"&lt;p&gt;Como {{Q7}} s é menor que {{Q9}} s, é preciso transformar 1 min em 60 s para calcular a diferença.&lt;/p&gt;","feedback":"&lt;p&gt;Como {{Q7}} s é menor que {{Q9}} s, é preciso transformar 1 min em 60 s para calcular a diferença.&lt;/p&gt;&lt;p&gt;({{Q6}} − 1) min e ({{Q7}} + 60) s − {{Q8}} min e {{Q9}} s&lt;/p&gt;&lt;p&gt;{{T5}} min e {{T6}} s − {{Q8}} min e {{Q9}} s = {{A4}} min e {{A5}} s&lt;/p&gt;","seed":{"parameters":[{"name":"Q6","label":null,"min":30,"max":59,"step":1},{"name":"Q7","label":null,"min":1,"max":29,"step":1},{"name":"Q8","label":null,"min":1,"max":28,"step":1},{"name":"Q9","label":null,"min":30,"max":59,"step":1}],"calculated":[{"name":"T5","function":"{{Q6}}-1","temp":true},{"name":"T6","function":"{{Q7}}+60","temp":true},{"name":"A4","function":"{{Q6}}-{{Q8}}-1"},{"name":"A5","function":"{{Q7}}-{{Q9}}+60"}],"uniques":true},"algorithm":{"name":"calculateOperation","params":{"method":"equivLiteral","keyboard":"NUMERICAL"}}}</v>
      </c>
      <c r="D492" s="139" t="n">
        <f aca="false">IF(B492=C492,0,1)</f>
        <v>1</v>
      </c>
    </row>
    <row r="493" customFormat="false" ht="15.75" hidden="false" customHeight="true" outlineLevel="0" collapsed="false">
      <c r="A493" s="139" t="str">
        <f aca="false">Seeds!AB499</f>
        <v>M5-MyM-9a-A-1</v>
      </c>
      <c r="B493" s="139" t="str">
        <f aca="false">Seeds!Z499</f>
        <v>{"id":"M5-MyM-9a-A-1-BR","stimulus":"&lt;p&gt;A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C493" s="139" t="str">
        <f aca="false">Seeds!AA499</f>
        <v>{"id":"M5-MyM-9a-A-1","stimulus":"&lt;p&gt;A primeira parte de uma partida de futebol de {{T1}} min durou {{Q1}} min. Quantos minutos durou a segunda parte?&lt;/p&gt;","template":"&lt;p&gt;A segunda parte durou {{response}} min.&lt;/p&gt;","hint":"&lt;p&gt;Subtraia como se fossem números naturais.&lt;/p&gt;","feedback":"&lt;p&gt;Subtraia como se fossem números naturais.&lt;/p&gt;","seed":{"parameters":[{"name":"Q1","label":null,"min":45,"max":50,"step":1},{"name":"Q2","label":null,"min":45,"max":50,"step":1}],"calculated":[{"name":"A1","label":"{{function}})","function":"{{Q2}}"},{"name":"T1","function":"{{Q1}}+{{Q2}}","temp":true}],"uniques":true},"algorithm":{"name":"calculateOperation","params":{"method":"equivLiteral","keyboard":"NUMERICAL"}}}</v>
      </c>
      <c r="D493" s="139" t="n">
        <f aca="false">IF(B493=C493,0,1)</f>
        <v>1</v>
      </c>
    </row>
    <row r="494" customFormat="false" ht="15.75" hidden="false" customHeight="true" outlineLevel="0" collapsed="false">
      <c r="A494" s="139" t="str">
        <f aca="false">Seeds!AB500</f>
        <v>M5-MyM-9a-A-2</v>
      </c>
      <c r="B494" s="139" t="str">
        <f aca="false">Seeds!Z500</f>
        <v>{"id":"M5-MyM-9a-A-2-BR","stimulus":"&lt;p&gt;Em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C494" s="139" t="str">
        <f aca="false">Seeds!AA500</f>
        <v>{"id":"M5-MyM-9a-A-2","stimulus":"&lt;p&gt;Em uma corrida de atletismo, Marcelo completou o percurso em {{Q1}} h, {{Q2}} min e {{Q3}} s, enquanto Antônio levou {{Q1}} h, {{Q4}} min e {{Q5}}s. Qual foi a diferença de tempo entre os dois?&lt;/p&gt;","template":"&lt;p&gt;A diferença de tempo foi de {{response}} min e {{response}} s.&lt;/p&gt;","hint":"&lt;p&gt;Como {{Q3}} s é menor que {{Q5}} s, temos que transformar 1 min em 60 s para calcular a subtração.&lt;/p&gt;","feedback":"&lt;p&gt;Como {{Q3}} s é menor que {{Q5}} s, converta 1 min em 60 s:&lt;/p&gt;&lt;p&gt;{{Q1}} h, {{Q2}} min e {{Q3}} s = {{Q1}} h, {{T1}} min e {{T2}} s.&lt;/p&gt;&lt;p&gt;Em seguida, subtraia as quantidades com as mesmas unidades:&lt;/p&gt;&lt;p&gt;{{Q1}} h, {{T1}} min e {{T2}} s − {{Q1}} h, {{Q4}} min e {{Q5}} s = {{A1}} min e {{A2}} s.&lt;/p&gt;","seed":{"parameters":[{"name":"Q1","label":null,"min":1,"max":2,"step":1},{"name":"Q2","label":null,"min":30,"max":59,"step":1},{"name":"Q3","label":null,"min":1,"max":29,"step":1},{"name":"Q4","label":null,"min":1,"max":29,"step":1},{"name":"Q5","label":null,"min":30,"max":59,"step":1}],"calculated":[{"name":"T1","function":"{{Q2}}-1","temp":true},{"name":"T2","function":"{{Q3}}+60","temp":true},{"name":"A1","label":"{{function}}","function":"{{Q2}}-{{Q4}}-1"},{"name":"A2","label":"{{function}}","function":"{{Q3}}-{{Q5}}+60"}],"uniques":true},"algorithm":{"name":"calculateOperation","params":{"method":"equivLiteral","keyboard":"NUMERICAL"}}}</v>
      </c>
      <c r="D494" s="139" t="n">
        <f aca="false">IF(B494=C494,0,1)</f>
        <v>1</v>
      </c>
    </row>
    <row r="495" customFormat="false" ht="15.75" hidden="false" customHeight="true" outlineLevel="0" collapsed="false">
      <c r="A495" s="139" t="str">
        <f aca="false">Seeds!AB501</f>
        <v>M5-MyM-9a-A-3</v>
      </c>
      <c r="B495" s="139" t="str">
        <f aca="false">Seeds!Z501</f>
        <v>{"id":"M5-MyM-9a-A-3-BR","stimulus":"&lt;p&gt;Bruna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C495" s="139" t="str">
        <f aca="false">Seeds!AA501</f>
        <v>{"id":"M5-MyM-9a-A-3","stimulus":"&lt;p&gt;Bruna vai nadar todos os dias às {{Q1}}:{{Q2}}. Se a aula durar {{Q3}} min, a que horas essa aula termina?&lt;/p&gt;","template":"&lt;p&gt;A aula de natação termina às {{response}} h e {{response}} min.&lt;/p&gt;","hint":"&lt;p&gt;Os minutos nunca podem ter um valor superior a 59.&lt;/p&gt;","feedback":"&lt;p&gt;Primeiro, some as quantidades com as mesmas unidades:&lt;/p&gt;&lt;p&gt;{{Q1}} h e {{Q2}} min + {{Q3}} min = {{Q1}} h {{T1}} min.&lt;/p&gt;&lt;p&gt;No entanto, como os minutos não podem ter valores superiores a 59, converta o excesso de minutos em horas:&lt;/p&gt;&lt;p&gt;{{Q1}} h {{T1}} min = {{A1}} h {{A2}} min.&lt;/p&gt;","seed":{"parameters":[{"name":"Q1","label":null,"min":8,"max":20,"step":1},{"name":"Q2","label":null,"min":31,"max":59,"step":1},{"name":"Q3","label":null,"min":30,"max":90,"step":1}],"calculated":[{"name":"T1","function":"{{Q2}}+{{Q3}}","temp":true},{"name":"A1","label":"","function":"{{Q1}}+math.floor(({{Q2}}+{{Q3}})/60)"},{"name":"A2","label":"","function":"{{Q2}}+{{Q3}}-math.floor(({{Q2}}+{{Q3}})/60)*60"}],"uniques":true},"algorithm":{"name":"calculateOperation","params":{"method":"equivLiteral","keyboard":"NUMERICAL"}}}</v>
      </c>
      <c r="D495" s="139" t="n">
        <f aca="false">IF(B495=C495,0,1)</f>
        <v>1</v>
      </c>
    </row>
    <row r="496" customFormat="false" ht="15.75" hidden="false" customHeight="true" outlineLevel="0" collapsed="false">
      <c r="A496" s="139" t="str">
        <f aca="false">Seeds!AB502</f>
        <v>M5-MyM-9a-A-4</v>
      </c>
      <c r="B496" s="139" t="str">
        <f aca="false">Seeds!Z502</f>
        <v>{"id":"M5-MyM-9a-A-4-BR","stimulus":"&lt;p&gt;A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C496" s="139" t="str">
        <f aca="false">Seeds!AA502</f>
        <v>{"id":"M5-MyM-9a-A-4","stimulus":"&lt;p&gt;A mãe de Heitor leva {{Q1}} minutos para levá-lo de casa para a escola. Se as aulas terminam às {{Q2}}:{{Q3}}, a que horas ela precisa sair de casa para buscá-lo?&lt;/p&gt;","template":"&lt;p&gt;A mãe de Heitor tem que sair às {{response}} horas e {{response}} minutos.&lt;/p&gt;","hint":"&lt;p&gt;Os minutos nunca podem ter um valor superior a 59.&lt;/p&gt;","feedback":"&lt;p&gt;Como {{Q3}} min é menor que {{Q1}} min, converta uma hora em 60 minutos:&lt;/p&gt;&lt;p&gt;{{Q2}} h e {{Q3}} min = {{T1}} h e {{T2}} min.&lt;/p&gt;&lt;p&gt;A seguir, as quantidades com as mesmas unidades são subtraídas:&lt;/p&gt;&lt;p&gt;{{T1}} h e {{T2}} min − {{Q1}} min = {{A1}} h e {{A2}} min.&lt;/p&gt;","seed":{"parameters":[{"name":"Q1","label":null,"min":30,"max":59,"step":1},{"name":"Q2","label":null,"min":12,"max":17,"step":1},{"name":"Q3","label":null,"min":10,"max":30,"step":5}],"calculated":[{"name":"T1","function":"{{Q2}}-1","temp":true},{"name":"T2","function":"{{Q3}}+60","temp":true},{"name":"A1","label":"","function":"{{Q2}}-1"},{"name":"A2","label":"","function":"60+{{Q3}}-{{Q1}}"}],"uniques":true},"algorithm":{"name":"calculateOperation","params":{"method":"equivLiteral","keyboard":"NUMERICAL"}}}</v>
      </c>
      <c r="D496" s="139" t="n">
        <f aca="false">IF(B496=C496,0,1)</f>
        <v>1</v>
      </c>
    </row>
    <row r="497" customFormat="false" ht="15.75" hidden="false" customHeight="true" outlineLevel="0" collapsed="false">
      <c r="A497" s="139" t="str">
        <f aca="false">Seeds!AB503</f>
        <v>M5-MyM-9a-A-5</v>
      </c>
      <c r="B497" s="139" t="str">
        <f aca="false">Seeds!Z503</f>
        <v>{"id":"M5-MyM-9a-A-5-BR","stimulus":"&lt;p&gt;Madalena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C497" s="139" t="str">
        <f aca="false">Seeds!AA503</f>
        <v>{"id":"M5-MyM-9a-A-5","stimulus":"&lt;p&gt;Madalena esperou o trem por {{Q1}} min. Se ela chegou na estação às {{Q2}}:{{Q3}}, a que horas o trem passou?&lt;/p&gt;","template":"&lt;p&gt;O trem passou às {{response}} horas e {{response}} minutos.&lt;/p&gt;","hint":"&lt;p&gt;Os minutos nunca podem ter um valor superior a 59.&lt;/p&gt;","feedback":"&lt;p&gt;Primeiro, some as quantidades com as mesmas unidades:&lt;/p&gt;&lt;p&gt;{{Q2}} h e {{Q3}} min + {{Q1}} min = {{Q2}} h {{T1}} min.&lt;/p&gt;&lt;p&gt;No entanto, como os minutos não podem ter valores superiores a 59, converta 60 min em 1 h:&lt;/p&gt;&lt;p&gt;{{Q2}} h {{T1}} min = {{A1}} h {{A2}} min.&lt;/p&gt;","seed":{"parameters":[{"name":"Q1","label":null,"min":30,"max":59,"step":1},{"name":"Q2","label":null,"min":7,"max":20,"step":1},{"name":"Q3","label":null,"min":30,"max":59,"step":1}],"calculated":[{"name":"T1","function":"{{Q3}}+{{Q1}}","temp":true},{"name":"A1","label":"","function":"{{Q2}}+1"},{"name":"A2","label":"","function":"{{Q1}}+{{Q3}}-60"}],"uniques":true},"algorithm":{"name":"calculateOperation","params":{"method":"equivLiteral","keyboard":"NUMERICAL"}}}</v>
      </c>
      <c r="D497" s="139" t="n">
        <f aca="false">IF(B497=C497,0,1)</f>
        <v>1</v>
      </c>
    </row>
    <row r="498" customFormat="false" ht="15.75" hidden="false" customHeight="true" outlineLevel="0" collapsed="false">
      <c r="A498" s="139" t="str">
        <f aca="false">Seeds!AB504</f>
        <v>M5-MyM-24a-I-1</v>
      </c>
      <c r="B498" s="139" t="str">
        <f aca="false">Seeds!Z504</f>
        <v>{
    "id": "M5-MyM-24a-I-1-BR",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C498" s="139" t="str">
        <f aca="false">Seeds!AA504</f>
        <v>{
    "id": "M5-MyM-24a-I-1",
    "stimulus": "&lt;p&gt;Determine se as seguintes operações estão corretas ou incorretas.&lt;/p&gt;",
    "hint": "&lt;p&gt;Multiplique ou divida cada medida de tempo pelo número natural correspondente.&lt;/p&gt;",
    "feedback": "&lt;p&gt;Multiplique ou divida cada medida de tempo pelo número natural correspondente.&lt;/p&gt;",
    "seed": {
        "parameters": [
            {
                "name": "Q1",
                "label": null,
                "min": 1,
                "max": 9,
                "step": 1
            },
            {
                "name": "Q2",
                "label": null,
                "min": 1,
                "max": 59,
                "step": 1
            },
            {
                "name": "Q3",
                "label": null,
                "min": 2,
                "max": 9,
                "step": 1
            },
            {
                "name": "Q4",
                "label": null,
                "min": 2,
                "max": 9,
                "step": 1
            },
            {
                "name": "Q5",
                "label": null,
                "min": 1,
                "max": 9,
                "step": 1
            },
            {
                "name": "Q6",
                "label": null,
                "min": 1,
                "max": 59,
                "step": 1
            },
            {
                "name": "Q7",
                "label": null,
                "min": 1,
                "max": 9,
                "step": 1
            },
            {
                "name": "Q8",
                "label": null,
                "min": 30,
                "max": 59,
                "step": 1
            },
            {
                "name": "Q9",
                "label": null,
                "min": 2,
                "max": 9,
                "step": 1
            },
            {
                "name": "Q10",
                "label": null,
                "min": 2,
                "max": 9,
                "step": 1
            },
            {
                "name": "Q11",
                "label": null,
                "min": 1,
                "max": 9,
                "step": 1
            },
            {
                "name": "Q12",
                "label": null,
                "min": 1,
                "max": 59,
                "step": 1
            }
        ],
        "calculated": [
            {
                "name": "T1",
                "function": "{{Q1}}*{{Q3}}+math.floor({{Q2}}*{{Q3}}/60)",
                "temp": true
            },
            {
                "name": "T2",
                "function": "{{Q2}}*{{Q3}}-math.floor({{Q2}}*{{Q3}}/60)*60",
                "temp": true
            },
            {
                "name": "T3",
                "function": "{{Q5}}*{{Q4}}+math.floor({{Q6}}*{{Q4}}/60)",
                "temp": true
            },
            {
                "name": "T4",
                "function": "{{Q6}}*{{Q4}}-math.floor({{Q6}}*{{Q4}}/60)*60",
                "temp": true
            },
            {
                "name": "T5",
                "function": "{{Q7}}*{{Q9}}",
                "temp": true
            },
            {
                "name": "T6",
                "function": "{{Q8}}*{{Q9}}-math.floor({{Q8}}*{{Q9}}/60)*60",
                "temp": true
            },
            {
                "name": "T7",
                "function": "{{Q10}}*{{Q11}}+math.floor({{Q12}}*{{Q10}}/60)",
                "temp": true
            },
            {
                "name": "T8",
                "function": "{{Q12}}*{{Q10}}-math.floor({{Q12}}*{{Q10}}/60)*60",
                "temp": true
            },
            {
                "name": "T9",
                "function": "{{Q11}}+1",
                "temp": true
            },
            {
                "name": "T10",
                "function": "math.round({{Q7}}*{{Q9}}+math.floor({{Q8}}*{{Q9}}/60))",
                "temp": true
            },
            {
                "name": "T11",
                "function": "{{Q8}}*{{Q9}}-math.floor({{Q8}}*{{Q9}}/60)*60",
                "temp": true
            },
            {
                "name": "A1",
                "label": "{{Q1}} h y {{Q2}} min × {{Q3}} = {{T1}} h y {{T2}} min"
            },
            {
                "name": "A2",
                "label": "{{T3}} h y {{T4}} min : {{Q4}} = {{Q5}} h y {{Q6}} min"
            },
            {
                "name": "A3",
                "label": "{{Q7}} h y {{Q8}} min × {{Q9}} = {{T5}} h y {{T6}} min",
                "incorrect": true,
                "feedback": "&lt;p&gt;O resultado da multiplicação está incorreto, pois:&lt;/p&gt;&lt;p&gt;{{Q7}} h e {{Q8}} min × {{Q9}} = {{T10}} h e {{T11}} min&lt;/p&gt;"
            },
            {
                "name": "A4",
                "label": "{{T7}} h y {{T8}} min : {{Q10}} = {{T9}} h y {{Q12}} min",
                "incorrect": true,
                "feedback": "&lt;p&gt;O resultado da divisão está incorreto, pois:&lt;/p&gt;&lt;p&gt;{{T7}} h e {{T8}} min : {{Q10}} = {{Q11}} h e {{Q12}} min&lt;/p&gt;"
            }
        ],
        "uniques": true
    },
    "algorithm": {
        "name": "trueFalse",
        "template": "Choice matrix – inline",
        "params": {
            "countCorrect": 2,
            "countIncorrect": 2,
            "options": [
                "Correto",
                "Incorreto"
            ]
        }
    }
}</v>
      </c>
      <c r="D498" s="139" t="n">
        <f aca="false">IF(B498=C498,0,1)</f>
        <v>1</v>
      </c>
    </row>
    <row r="499" customFormat="false" ht="15.75" hidden="false" customHeight="true" outlineLevel="0" collapsed="false">
      <c r="A499" s="139" t="str">
        <f aca="false">Seeds!AB505</f>
        <v>M5-MyM-24a-E-1</v>
      </c>
      <c r="B499" s="139" t="str">
        <f aca="false">Seeds!Z505</f>
        <v>{
    "id": "M5-MyM-24a-E-1-BR",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C499" s="139" t="str">
        <f aca="false">Seeds!AA505</f>
        <v>{
    "id": "M5-MyM-24a-E-1",
    "stimulus": "&lt;p&gt;Calcule esta multiplicação com unidades de tempo.&lt;/p&gt;",
    "template": "&lt;p&gt;{{Q1}} h e {{Q2}} min × {{Q3}} = {{response}} h e {{response}} min&lt;/p&gt;",
    "hint": "&lt;p&gt;Multiplique como se fossem números naturais.&lt;/p&gt;",
    "feedback": "&lt;p&gt;Multiplique como se fossem números naturais.&lt;/p&gt;&lt;p&gt;{{Q1}} h e {{Q2}} min × {{Q3}} = {{T1}} h e {{T2}} min.&lt;/p&gt;&lt;p&gt;Como minutos e segundos não podem ter valores maiores que 59, verifique quantas horas inteiras existem em {{T2}} min:&lt;/p&gt;&lt;p&gt;{{T2}} min : 60 = {{T3}} h.&lt;/p&gt;&lt;p&gt;Ou seja, deve-se adicionar {{T4}} às horas e subtraí-las dos minutos:&lt;/p&gt;&lt;p&gt;{{T1}} h e {{T2}} min = {{A1}} h e {{A2}} min.&lt;/p&gt;",
    "seed": {
        "parameters": [
            {
                "name": "Q1",
                "label": null,
                "min": 2,
                "max": 9,
                "step": 1
            },
            {
                "name": "Q2",
                "label": null,
                "min": 1,
                "max": 59,
                "step": 1
            },
            {
                "name": "Q3",
                "label": null,
                "min": 1,
                "max": 59,
                "step": 1
            }
        ],
        "calculated": [
            {
                "name": "T1",
                "function": "{{Q1}}*{{Q3}}",
                "temp": true
            },
            {
                "name": "T2",
                "function": "{{Q2}}*{{Q3}}",
                "temp": true
            },
            {
                "name": "T3",
                "function": "Lemonlib.round({{Q2}}*{{Q3}}/60, 2)",
                "temp": true
            },
            {
                "name": "T4",
                "function": "math.floor({{Q2}}*{{Q3}}/60)",
                "temp": true
            },
            {
                "name": "A1",
                "label": "{{function}}",
                "function": "{{Q1}}*{{Q3}}+math.floor({{Q2}}*{{Q3}}/60)"
            },
            {
                "name": "A2",
                "label": "{{function}}",
                "function": "Lemonlib.round(({{Q2}}*{{Q3}}/60-math.floor({{Q2}}*{{Q3}}/60))*60, 2)"
            }
        ],
        "uniques": true
    },
    "algorithm": {
        "name": "calculateOperation",
        "params": {
            "method": "equivLiteral","keyboard":"NUMERICAL"}}}</v>
      </c>
      <c r="D499" s="139" t="n">
        <f aca="false">IF(B499=C499,0,1)</f>
        <v>1</v>
      </c>
    </row>
    <row r="500" customFormat="false" ht="15.75" hidden="false" customHeight="true" outlineLevel="0" collapsed="false">
      <c r="A500" s="139" t="str">
        <f aca="false">Seeds!AB506</f>
        <v>M5-MyM-24a-E-2</v>
      </c>
      <c r="B500" s="139" t="str">
        <f aca="false">Seeds!Z506</f>
        <v>{
    "id": "M5-MyM-24a-E-2-BR",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C500" s="139" t="str">
        <f aca="false">Seeds!AA506</f>
        <v>{
    "id": "M5-MyM-24a-E-2",
    "stimulus": "&lt;p&gt;Calcule esta divisão com unidades de tempo.&lt;/p&gt;",
    "template": "&lt;p&gt;{{T1}} {{Q0}} : {{Q4}} = {{response}} {{Q0}}&lt;/p&gt;",
    "hint": "Divida como se fossem números naturais.",
    "feedback": "&lt;p&gt;Divida como se fossem números naturais.&lt;/p&gt;",
    "seed": {
        "parameters": [
            {
                "name": "Q4",
                "label": null,
                "min": 100,
                "max": 999,
                "step": 1
            },
            {
                "name": "Q5",
                "label": null,
                "min": 2,
                "max": 9,
                "step": 1
            },
            {
                "name": "Q0",
                "list": [
                    "h",
                    "min",
                    "s"
                ]
            }
        ],
        "calculated": [
            {
                "name": "T1",
                "function": "{{Q4}}*{{Q5}}",
                "temp": true
            },
            {
                "name": "A1",
                "label": "{{function}}",
                "function": "{{Q5}}"
            }
        ],
        "uniques": true
    },
    "algorithm": {
        "name": "calculateOperation",
        "params": {
            "method": "equivLiteral","keyboard":"NUMERICAL"}}}</v>
      </c>
      <c r="D500" s="139" t="n">
        <f aca="false">IF(B500=C500,0,1)</f>
        <v>1</v>
      </c>
    </row>
    <row r="501" customFormat="false" ht="15.75" hidden="false" customHeight="true" outlineLevel="0" collapsed="false">
      <c r="A501" s="139" t="str">
        <f aca="false">Seeds!AB507</f>
        <v>M5-MyM-24a-E-3</v>
      </c>
      <c r="B501" s="139" t="str">
        <f aca="false">Seeds!Z507</f>
        <v>{
    "id": "M5-MyM-24a-E-3-BR",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C501" s="139" t="str">
        <f aca="false">Seeds!AA507</f>
        <v>{
    "id": "M5-MyM-24a-E-3",
    "stimulus": "&lt;p&gt;Calcule esta divisão com unidades de tempo.&lt;/p&gt;",
    "template": "&lt;p&gt;{{T1}} h e {{T2}} min : {{Q1}} = {{response}} h e {{response}} min&lt;/p&gt;",
    "hint": "&lt;p&gt;Divida como se fossem números naturais.&lt;/p&gt;",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2,
                "max": 9,
                "step": 1
            },
            {
                "name": "Q2",
                "label": null,
                "min": 1,
                "max": 59,
                "step": 1
            },
            {
                "name": "Q3",
                "label": null,
                "min": 1,
                "max": 59,
                "step": 1
            }
        ],
        "calculated": [
            {
                "name": "T1",
                "function": "{{Q1}}*{{Q2}}+math.floor({{Q1}}*{{Q3}}/60)",
                "temp": true
            },
            {
                "name": "T2",
                "function": "{{Q1}}*{{Q3}}-math.floor({{Q1}}*{{Q3}}/60)*60",
                "temp": true
            },
            {
                "name": "T3",
                "function": "{{T1}}*60+{{T2}}",
                "temp": true
            },
            {
                "name": "T4",
                "function": "{{T3}}/{{Q1}}",
                "temp": true
            },
            {
                "name": "A1",
                "label": "{{function}}",
                "function": "{{Q2}}"
            },
            {
                "name": "A2",
                "label": "{{function}}",
                "function": "{{Q3}}"
            }
        ],
        "uniques": true
    },
    "algorithm": {
        "name": "calculateOperation",
        "params": {
            "method": "equivLiteral","keyboard":"NUMERICAL"}}}</v>
      </c>
      <c r="D501" s="139" t="n">
        <f aca="false">IF(B501=C501,0,1)</f>
        <v>1</v>
      </c>
    </row>
    <row r="502" customFormat="false" ht="15.75" hidden="false" customHeight="true" outlineLevel="0" collapsed="false">
      <c r="A502" s="139" t="str">
        <f aca="false">Seeds!AB508</f>
        <v>M5-MyM-24a-E-4</v>
      </c>
      <c r="B502" s="139" t="str">
        <f aca="false">Seeds!Z508</f>
        <v>{
    "id": "M5-MyM-24a-E-4-BR",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C502" s="139" t="str">
        <f aca="false">Seeds!AA508</f>
        <v>{
    "id": "M5-MyM-24a-E-4",
    "stimulus": "&lt;p&gt;Calcule esta multiplicação com unidades de tempo.&lt;/p&gt;",
    "template": "&lt;p&gt;{{Q5}} {{Q6}} × {{Q7}} = {{response}} {{Q6}}&lt;/p&gt;",
    "hint": "&lt;p&gt;Multiplique como se fossem números naturais.&lt;/p&gt;",
    "feedback": "&lt;p&gt;Multiplique como se fossem números naturais.&lt;/p&gt;",
    "seed": {
        "parameters": [
            {
                "name": "Q5",
                "label": null,
                "min": 100,
                "max": 999,
                "step": 1
            },
            {
                "name": "Q6",
                "list": [
                    "h",
                    "min",
                    "s"
                ]
            },
            {
                "name": "Q7",
                "label": null,
                "min": 2,
                "max": 9,
                "step": 1
            }
        ],
        "calculated": [
            {
                "name": "A1",
                "label": "{{function}}",
                "function": "{{Q5}}*{{Q7}}"
            }
        ],
        "uniques": true
    },
    "algorithm": {
        "name": "calculateOperation",
        "params": {
            "method": "equivLiteral","keyboard":"NUMERICAL"}}}</v>
      </c>
      <c r="D502" s="139" t="n">
        <f aca="false">IF(B502=C502,0,1)</f>
        <v>1</v>
      </c>
    </row>
    <row r="503" customFormat="false" ht="15.75" hidden="false" customHeight="true" outlineLevel="0" collapsed="false">
      <c r="A503" s="139" t="str">
        <f aca="false">Seeds!AB509</f>
        <v>M5-MyM-24a-A-1</v>
      </c>
      <c r="B503" s="139" t="str">
        <f aca="false">Seeds!Z509</f>
        <v>{
    "id": "M5-MyM-24a-A-1-BR",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C503" s="139" t="str">
        <f aca="false">Seeds!AA509</f>
        <v>{
    "id": "M5-MyM-24a-A-1",
    "stimulus": "&lt;p&gt;Pablo notou que durante um intervalo comercial eles transmitiram {{Q1}} anúncios que duraram &lt;span class=\"no-break\"&gt;{{Q2}} s&lt;/span&gt; cada. Quantos segundos durou o intervalo comercial?&lt;/p&gt;",
    "template": "&lt;p&gt;Os anúncios duraram por &lt;span class=\"no-break\"&gt;{{response}} s.&lt;/span&gt;&lt;/p&gt;",
    "hint": "&lt;p&gt;Multiplique como se fossem números naturais.&lt;/p&gt;",
    "feedback": "&lt;p&gt;Multiplique como se fossem números naturais.&lt;/p&gt;",
    "seed": {
        "parameters": [
            {
                "name": "Q1",
                "label": null,
                "min": 2,
                "max": 9,
                "step": 1
            },
            {
                "name": "Q2",
                "label": null,
                "min": 30,
                "max": 45,
                "step": 1
            }
        ],
        "calculated": [
            {
                "name": "A1",
                "label": "{{function}}",
                "function": "{{Q1}}*{{Q2}}"
            }
        ],
        "uniques": true
    },
    "algorithm": {
        "name": "calculateOperation",
        "params": {
            "method": "equivLiteral","keyboard":"NUMERICAL"}}}</v>
      </c>
      <c r="D503" s="139" t="n">
        <f aca="false">IF(B503=C503,0,1)</f>
        <v>1</v>
      </c>
    </row>
    <row r="504" customFormat="false" ht="15.75" hidden="false" customHeight="true" outlineLevel="0" collapsed="false">
      <c r="A504" s="139" t="str">
        <f aca="false">Seeds!AB510</f>
        <v>M5-MyM-24a-A-2</v>
      </c>
      <c r="B504" s="139" t="str">
        <f aca="false">Seeds!Z510</f>
        <v>{
    "id": "M5-MyM-24a-A-2-BR",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C504" s="139" t="str">
        <f aca="false">Seeds!AA510</f>
        <v>{
    "id": "M5-MyM-24a-A-2",
    "stimulus": "&lt;p&gt;Fernando levou &lt;span class=\"no-break\"&gt;{{T1}} s&lt;/span&gt; para resolver {{Q1}} cubos de Rubik. Quantos segundos ele gastou em cada um?&lt;/p&gt;",
    "template": "&lt;p&gt;Fernando levou &lt;span class=\"no-break\"&gt;{{response}} s&lt;/span&gt; para resolver um cubo.&lt;/p&gt;",
    "hint": "&lt;p&gt;Divida como se fossem números naturais.&lt;/p&gt;",
    "feedback": "&lt;p&gt;Divida como se fossem números naturais.&lt;/p&gt;",
    "seed": {
        "parameters": [
            {
                "name": "Q1",
                "label": null,
                "min": 3,
                "max": 9,
                "step": 1
            },
            {
                "name": "Q2",
                "label": null,
                "min": 30,
                "max": 60,
                "step": 1
            }
        ],
        "calculated": [
            {
                "name": "T1",
                "function": "{{Q1}}*{{Q2}}",
                "temp": true
            },
            {
                "name": "A1",
                "function": "{{Q2}}"
            }
        ],
        "uniques": true
    },
    "algorithm": {
        "name": "calculateOperation",
        "params": {
            "method": "equivLiteral","keyboard":"NUMERICAL"}}}</v>
      </c>
      <c r="D504" s="139" t="n">
        <f aca="false">IF(B504=C504,0,1)</f>
        <v>1</v>
      </c>
    </row>
    <row r="505" customFormat="false" ht="15.75" hidden="false" customHeight="true" outlineLevel="0" collapsed="false">
      <c r="A505" s="139" t="str">
        <f aca="false">Seeds!AB511</f>
        <v>M5-MyM-24a-A-3</v>
      </c>
      <c r="B505" s="139" t="str">
        <f aca="false">Seeds!Z511</f>
        <v>{
    "id": "M5-MyM-24a-A-3-BR",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C505" s="139" t="str">
        <f aca="false">Seeds!AA511</f>
        <v>{
    "id": "M5-MyM-24a-A-3",
    "stimulus": "&lt;p&gt;Julieta toma banho em &lt;span class=\"no-break\"&gt;{{Q1}} min&lt;/span&gt; e &lt;span class=\"no-break\"&gt;{{Q2}} s.&lt;/span&gt; Se ela passar essa mesma quantidade de tempo nos próximos {{Q3}} dias, quantos minutos e segundos ela vai gastar no chuveiro ao todo?&lt;/p&gt;",
    "template": "&lt;p&gt;Julieta vai gastar &lt;span class=\"no-break\"&gt;{{response}} min&lt;/span&gt; e &lt;span class=\"no-break\"&gt;{{response}} s no chuveiro.&lt;/span&gt;&lt;/p&gt;",
    "hint": "&lt;p&gt;Minutos e segundos nunca podem ter um valor maior que 59.&lt;/p&gt;",
    "feedback": "&lt;p&gt;Multiplique como se fossem números naturais.&lt;/p&gt;&lt;p&gt;{{Q1}} min e {{Q2}} s × {{Q3}} = {{T1}} min e {{T2}} s&lt;/p&gt;&lt;p&gt;Como minutos e segundos não podem ter valores maiores que 59, verifique quantos minutos exatos existem em {{T2}} s:&lt;/p&gt;&lt;p&gt;{{T2}} s : 60 = {{T3}} min&lt;/p&gt;&lt;p&gt;Ou seja, deve-se adicionar {{T4}} aos minutos e subtrair dos segundos:&lt;/p&gt;&lt;p&gt;{{T1}} min e {{T2}} s = {{A1}} min e {{A2}} s&lt;/p&gt;",
    "seed": {
        "parameters": [
            {
                "name": "Q1",
                "label": null,
                "min": 9,
                "max": 20,
                "step": 1
            },
            {
                "name": "Q2",
                "label": null,
                "min": 30,
                "max": 59,
                "step": 1
            },
            {
                "name": "Q3",
                "label": null,
                "min": 2,
                "max": 6,
                "step": 1
            }
        ],
        "calculated": [
            {
                "name": "T1",
                "function": "{{Q1}}*{{Q3}}",
                "temp": true
            },
            {
                "name": "T2",
                "function": "{{Q2}}*{{Q3}}",
                "temp": true
            },
            {
                "name": "T3",
                "function": "Lemonlib.round({{Q2}}*{{Q3}}/60, 2)",
                "temp": true
            },
            {
                "name": "T4",
                "function": "math.floor({{Q2}}*{{Q3}}/60)",
                "temp": true
            },
            {
                "name": "A1",
                "function": "{{T1}}+math.floor({{T2}}/60) "
            },
            {
                "name": "A2",
                "function": "{{T2}}-(math.floor({{T2}}/60))*60"
            }
        ],
        "uniques": true
    },
    "algorithm": {
        "name": "calculateOperation",
        "params": {
            "method": "equivLiteral","keyboard":"NUMERICAL"}}}</v>
      </c>
      <c r="D505" s="139" t="n">
        <f aca="false">IF(B505=C505,0,1)</f>
        <v>1</v>
      </c>
    </row>
    <row r="506" customFormat="false" ht="15.75" hidden="false" customHeight="true" outlineLevel="0" collapsed="false">
      <c r="A506" s="139" t="str">
        <f aca="false">Seeds!AB512</f>
        <v>M5-MyM-24a-A-4</v>
      </c>
      <c r="B506" s="139" t="str">
        <f aca="false">Seeds!Z512</f>
        <v>{
    "id": "M5-MyM-24a-A-4-BR",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6" s="139" t="str">
        <f aca="false">Seeds!AA512</f>
        <v>{
    "id": "M5-MyM-24a-A-4",
    "stimulus": "&lt;p&gt;Um motorista de caminhão dirigiu por &lt;span class=\"no-break\"&gt;{{T1}} h&lt;/span&gt; e &lt;span class=\"no-break\"&gt;{{T2}} min&lt;/span&gt;, tempo no qual ele fez {{Q1}} viagens. Se todas as viagens levaram o mesmo tempo, quantas horas e minutos levou cada uma?&lt;/p&gt;",
    "template": "&lt;p&gt;Cada viagem durou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6,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6" s="139" t="n">
        <f aca="false">IF(B506=C506,0,1)</f>
        <v>1</v>
      </c>
    </row>
    <row r="507" customFormat="false" ht="15.75" hidden="false" customHeight="true" outlineLevel="0" collapsed="false">
      <c r="A507" s="139" t="str">
        <f aca="false">Seeds!AB513</f>
        <v>M5-MyM-24a-A-5</v>
      </c>
      <c r="B507" s="139" t="str">
        <f aca="false">Seeds!Z513</f>
        <v>{
    "id": "M5-MyM-24a-A-5-BR",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C507" s="139" t="str">
        <f aca="false">Seeds!AA513</f>
        <v>{
    "id": "M5-MyM-24a-A-5",
    "stimulus": "&lt;p&gt;Eva é uma &lt;i&gt;youtuber&lt;/i&gt; que precisa de &lt;span class=\"no-break\"&gt;{{T1}} h&lt;/span&gt; e &lt;span class=\"no-break\"&gt;{{T2}} min&lt;/span&gt; para gravar {{Q1}} vídeos. Se todos os vídeos demoraram o mesmo tempo para gravar, quanto tempo ela usa para preparar um vídeo?&lt;/p&gt;",
    "template": "&lt;p&gt;Eva grava um vídeo em &lt;span class=\"no-break\"&gt;{{response}} h&lt;/span&gt; e &lt;span class=\"no-break\"&gt;{{response}} min.&lt;/span&gt;&lt;/p&gt;",
    "hint": "&lt;p&gt;Minutos e segundos nunca podem ter um valor maior que 59.&lt;/p&gt;",
    "feedback": "&lt;p&gt;Converta horas em minutos e divida como se fossem números naturais:&lt;/p&gt;&lt;p&gt;{{T1}} h e {{T2}} min = {{T3}} min&lt;/p&gt;&lt;p&gt;{{T3}} min : {{Q1}} = {{T4}} min&lt;/p&gt;&lt;p&gt;Como os minutos não podem ter um valor maior que 59, eles devem ser convertidos em horas e minutos:&lt;/p&gt;&lt;p&gt;{{T4}} min = {{A1}} h e {{A2}} min&lt;/p&gt;",
    "seed": {
        "parameters": [
            {
                "name": "Q1",
                "label": null,
                "min": 3,
                "max": 9,
                "step": 1
            },
            {
                "name": "Q2",
                "label": null,
                "min": 1,
                "max": 3,
                "step": 1
            },
            {
                "name": "Q3",
                "label": null,
                "min": 1,
                "max": 59,
                "step": 1
            }
        ],
        "calculated": [
            {
                "name": "T11",
                "function": "{{Q1}}*{{Q2}}",
                "temp": true
            },
            {
                "name": "T12",
                "function": "{{Q1}}*{{Q3}}",
                "temp": true
            },
            {
                "name": "T1",
                "function": "{{T11}}+math.floor({{T12}}/60) ",
                "temp": true
            },
            {
                "name": "T2",
                "function": "{{T12}}-(math.floor({{T12}}/60))*60",
                "temp": true
            },
            {
                "name": "T3",
                "function": "{{T1}}*60+{{T2}}",
                "temp": true
            },
            {
                "name": "T4",
                "function": "{{T3}}/{{Q1}}",
                "temp": true
            },
            {
                "name": "A1",
                "function": "{{Q2}}"
            },
            {
                "name": "A2",
                "function": "{{Q3}}"
            }
        ],
        "uniques": true
    },
    "algorithm": {
        "name": "calculateOperation",
        "params": {
            "method": "equivLiteral","keyboard":"NUMERICAL"}}}</v>
      </c>
      <c r="D507" s="139" t="n">
        <f aca="false">IF(B507=C507,0,1)</f>
        <v>1</v>
      </c>
    </row>
    <row r="508" customFormat="false" ht="15.75" hidden="false" customHeight="true" outlineLevel="0" collapsed="false">
      <c r="A508" s="139" t="str">
        <f aca="false">Seeds!AB514</f>
        <v>M5-MyM-10c-I-1</v>
      </c>
      <c r="B508" s="139" t="str">
        <f aca="false">Seeds!Z514</f>
        <v>{
    "id": "M5-MyM-10c-I-1-BR",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C508" s="139" t="str">
        <f aca="false">Seeds!AA514</f>
        <v>{
    "id": "M5-MyM-10c-I-1",
    "stimulus": "&lt;p&gt;Selecione as equivalências corretas.&lt;/p&gt;",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60,
                "step": 1
            },
            {
                "name": "Q2",
                "label": null,
                "min": 1,
                "max": 60,
                "step": 1
            },
            {
                "name": "Q3",
                "label": null,
                "min": 1,
                "max": 60,
                "step": 1
            },
            {
                "name": "Q4",
                "label": null,
                "min": 1,
                "max": 60,
                "step": 1
            },
            {
                "name": "Q5",
                "label": null,
                "min": 1,
                "max": 60,
                "step": 1
            },
            {
                "name": "Q6",
                "label": null,
                "min": 1,
                "max": 60,
                "step": 1
            },
            {
                "name": "Q7",
                "label": null,
                "min": 1,
                "max": 60,
                "step": 1
            },
            {
                "name": "Q8",
                "label": null,
                "min": 1,
                "max": 60,
                "step": 1
            },
            {
                "name": "Q9",
                "label": null,
                "min": 1,
                "max": 60,
                "step": 1
            },
            {
                "name": "Q10",
                "label": null,
                "min": 1,
                "max": 60,
                "step": 1
            },
            {
                "name": "Q11",
                "label": null,
                "min": 1,
                "max": 60,
                "step": 1
            },
            {
                "name": "Q12",
                "label": null,
                "min": 1,
                "max": 60,
                "step": 1
            }
        ],
        "calculated": [
            {
                "name": "T7",
                "function": "{{Q7}}*60",
                "temp": true
            },
            {
                "name": "T8",
                "function": "{{Q8}}*60",
                "temp": true
            },
            {
                "name": "T9",
                "function": "{{Q9}}*3600",
                "temp": true
            },
            {
                "name": "T10",
                "function": "{{Q10}}*60",
                "temp": true
            },
            {
                "name": "T11",
                "function": "{{Q11}}*60",
                "temp": true
            },
            {
                "name": "T12",
                "function": "{{Q12}}*3600",
                "temp": true
            },
            {
                "name": "T13",
                "function": "{{T7}}*60",
                "temp": true
            },
            {
                "name": "T14",
                "function": "{{Q8}}*3600",
                "temp": true
            },
            {
                "name": "T15",
                "function": "{{T9}}/60",
                "temp": true
            },
            {
                "name": "T16",
                "function": "{{T10}}*60",
                "temp": true
            },
            {
                "name": "T17",
                "function": "{{T11}}/60",
                "temp": true
            },
            {
                "name": "T18",
                "function": "{{T12}}/3600",
                "temp": true
            },
            {
                "name": "A1",
                "label": "{{Q1}}° = {{function}}'",
                "function": "{{Q1}}*60"
            },
            {
                "name": "A2",
                "label": "{{Q2}}° = {{function}}''",
                "function": "{{Q2}}*3600"
            },
            {
                "name": "A3",
                "label": "{{function}}' = {{Q3}}°",
                "function": "{{Q3}}*60"
            },
            {
                "name": "A4",
                "label": "{{Q4}}' = {{function}}''",
                "function": "{{Q4}}*60"
            },
            {
                "name": "A5",
                "label": "{{function}}'' = {{Q5}}°",
                "function": "{{Q5}}*3600"
            },
            {
                "name": "A6",
                "label": "{{function}}'' = {{Q6}}'",
                "function": "{{Q6}}*60"
            },
            {
                "name": "A7",
                "label": "{{function}}° = {{Q7}}'",
                "function": "{{Q7}}*60",
                "incorrect": true,
                "feedback": "&lt;p&gt;{{T7}}° = {{T7}}° × 60 = {{T13}}'&lt;/p&gt;"
            },
            {
                "name": "A8",
                "label": "{{Q8}}° = {{function}}''",
                "function": "{{Q8}}*60",
                "incorrect": true,
                "feedback": "&lt;p&gt;{{Q8}}° = {{Q8}}° × 3 600 = {{T14}}''&lt;/p&gt;"
            },
            {
                "name": "A9",
                "label": "{{function}}' = {{Q9}}°",
                "function": "{{Q9}}*3600",
                "incorrect": true,
                "feedback": "&lt;p&gt;{{T9}}' = {{T9}}' : 60 = {{T15}}°&lt;/p&gt;"
            },
            {
                "name": "A10",
                "label": "{{function}}' = {{Q10}}''",
                "function": "{{Q10}}*60",
                "incorrect": true,
                "feedback": "&lt;p&gt;{{T10}}' = {{T10}}' × 60 = {{T16}}''&lt;/p&gt;"
            },
            {
                "name": "A11",
                "label": "{{function}}'' = {{Q11}}°",
                "function": "{{Q11}}*60",
                "incorrect": true,
                "feedback": "&lt;p&gt;{{T11}}'' = {{T11}}'' : 60 = {{T17}}'&lt;/p&gt;"
            },
            {
                "name": "A12",
                "label": "{{function}}'' = {{Q12}}'",
                "function": "{{Q12}}*3600",
                "incorrect": true,
                "feedback": "&lt;p&gt;{{T12}}'' = {{T12}}'' : 3 600 = {{T18}}°&lt;/p&gt;"
            }
        ],
        "uniques": true
    },
    "algorithm": {
        "name": "trueFalse",
        "template": "Multiple choice – multiple response",
        "params": {
            "countCorrect": 2,
            "countIncorrect": 2,
            "showCheckIcon": true
        }
    }
}</v>
      </c>
      <c r="D508" s="139" t="n">
        <f aca="false">IF(B508=C508,0,1)</f>
        <v>1</v>
      </c>
    </row>
    <row r="509" customFormat="false" ht="15.75" hidden="false" customHeight="true" outlineLevel="0" collapsed="false">
      <c r="A509" s="139" t="str">
        <f aca="false">Seeds!AB515</f>
        <v>M5-MyM-10c-E-1</v>
      </c>
      <c r="B509" s="139" t="str">
        <f aca="false">Seeds!Z515</f>
        <v>{
    "id": "M5-MyM-10c-E-1-BR",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C509" s="139" t="str">
        <f aca="false">Seeds!AA515</f>
        <v>{
    "id": "M5-MyM-10c-E-1",
    "stimulus": "&lt;p&gt;Complete as seguintes equivalências.&lt;/p&gt;",
    "template": "&lt;p&gt;{{Q1}}° = {{response}}'&lt;/p&gt;&lt;p&gt;{{T1}}'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"Q2",
                "label": null,
                "min": 1,
                "max": 50,
                "step": 1
            }
        ],
        "calculated": [
            {
                "name": "T1",
                "function": "{{Q2}}*60",
                "temp": true
            },
            {
                "name": "A1",
                "function": "{{Q1}}*60",
                "feedback": "&lt;p&gt;{{Q1}}° = {{Q1}}° × 60 = {{function}}'&lt;/p&gt;"
            },
            {
                "name": "A2",
                "function": "{{Q2}}",
                "feedback": "&lt;p&gt;{{T1}}' = {{T1}}' : 60 = {{function}}°&lt;/p&gt;"
            }
        ],
        "uniques": true
    },
    "algorithm": {
        "name": "calculateOperation",
        "params": {
            "method": "equivLiteral","keyboard":"NUMERICAL"}}}</v>
      </c>
      <c r="D509" s="139" t="n">
        <f aca="false">IF(B509=C509,0,1)</f>
        <v>1</v>
      </c>
    </row>
    <row r="510" customFormat="false" ht="15.75" hidden="false" customHeight="true" outlineLevel="0" collapsed="false">
      <c r="A510" s="139" t="str">
        <f aca="false">Seeds!AB516</f>
        <v>M5-MyM-10c-E-2</v>
      </c>
      <c r="B510" s="139" t="str">
        <f aca="false">Seeds!Z516</f>
        <v>{
    "id": "M5-MyM-10c-E-2-BR",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C510" s="139" t="str">
        <f aca="false">Seeds!AA516</f>
        <v>{
    "id": "M5-MyM-10c-E-2",
    "stimulus": "&lt;p&gt;Complete as seguintes equivalências.&lt;/p&gt;",
    "template": "&lt;p&gt;{{T2}}'' = {{response}}°&lt;/p&gt;&lt;p&gt;{{Q1}}°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"Q1",
                "label": null,
                "min": 1,
                "max": 100,
                "step": 1
            },
            {
                "name": "Q3",
                "label": null,
                "min": 1,
                "max": 50,
                "step": 1
            }
        ],
        "calculated": [
            {
                "name": "T2",
                "function": "{{Q3}}*3600",
                "temp": true
            },
            {
                "name": "A1",
                "function": "{{Q3}}",
                "feedback": "&lt;p&gt;{{T2}}'' = {{T2}}'' : 3 600 = {{function}}°&lt;/p&gt;"
            },
            {
                "name": "A2",
                "function": "{{Q1}}*3600",
                "feedback": "&lt;p&gt;{{Q1}}° = {{Q1}}° × 3 600 = {{function}}''&lt;/p&gt;"
            }
        ],
        "uniques": true
    },
    "algorithm": {
        "name": "calculateOperation",
        "params": {
            "method": "equivLiteral","keyboard":"NUMERICAL"}}}</v>
      </c>
      <c r="D510" s="139" t="n">
        <f aca="false">IF(B510=C510,0,1)</f>
        <v>1</v>
      </c>
    </row>
    <row r="511" customFormat="false" ht="15.75" hidden="false" customHeight="true" outlineLevel="0" collapsed="false">
      <c r="A511" s="139" t="str">
        <f aca="false">Seeds!AB517</f>
        <v>M5-MyM-10c-E-3</v>
      </c>
      <c r="B511" s="139" t="str">
        <f aca="false">Seeds!Z517</f>
        <v>{
    "id": "M5-MyM-10c-E-3-BR",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C511" s="139" t="str">
        <f aca="false">Seeds!AA517</f>
        <v>{
    "id": "M5-MyM-10c-E-3",
    "stimulus": "&lt;p&gt;Complete as seguintes equivalências.&lt;/p&gt;",
    "template": "&lt;p&gt;{{T1}}'' = {{response}}'&lt;/p&gt;&lt;p&gt;{{Q3}}' = {{response}}''&lt;/p&gt;",
    "hint": "&lt;div style=\"display:flex; justify-content:center;\"&gt;&lt;img src='http://drive.google.com/uc?export=view&amp;id=10XmAp2I0E-qc6EO_Da4ja-LLg-vFwXG7' width=\"400\"&gt;&lt;/div&gt;",
    "feedback": "&lt;div style=\"display:flex; justify-content:center;\"&gt;&lt;img src='http://drive.google.com/uc?export=view&amp;id=10XmAp2I0E-qc6EO_Da4ja-LLg-vFwXG7' width=\"400\"&gt;&lt;/div&gt;",
    "seed": {
        "parameters": [
            {
                "name": "Q2",
                "label": null,
                "min": 1,
                "max": 50,
                "step": 1
            },
            {
                "name": "Q3",
                "label": null,
                "min": 1,
                "max": 50,
                "step": 1
            }
        ],
        "calculated": [
            {
                "name": "T1",
                "function": "{{Q2}}*60",
                "temp": true
            },
            {
                "name": "A1",
                "function": "{{Q2}}",
                "feedback": "&lt;p&gt;{{T1}}'' = {{T1}}'' : 60 = {{function}}'&lt;/p&gt;"
            },
            {
                "name": "A2",
                "function": "{{Q3}}*60",
                "feedback": "&lt;p&gt;{{Q3}}' = {{Q3}}' × 60 = {{function}}''&lt;/p&gt;"
            }
        ],
        "uniques": true
    },
    "algorithm": {
        "name": "calculateOperation",
        "params": {
            "method": "equivLiteral","keyboard":"NUMERICAL"}}}</v>
      </c>
      <c r="D511" s="139" t="n">
        <f aca="false">IF(B511=C511,0,1)</f>
        <v>1</v>
      </c>
    </row>
    <row r="512" customFormat="false" ht="15.75" hidden="false" customHeight="true" outlineLevel="0" collapsed="false">
      <c r="A512" s="139" t="str">
        <f aca="false">Seeds!AB518</f>
        <v>M5-MyM-10c-A-1</v>
      </c>
      <c r="B512" s="139" t="str">
        <f aca="false">Seeds!Z518</f>
        <v>{
    "id": "M5-MyM-10c-A-1-BR",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C512" s="139" t="str">
        <f aca="false">Seeds!AA518</f>
        <v>{
    "id": "M5-MyM-10c-A-1",
    "seed": {
        "parameters": [
            {
                "name": "Q1",
                "label": null,
                "min": 30,
                "max": 70,
                "step": 1
            }
        ],
        "uniques": true
    },
    "scaffolding": [
        {
            "id": "step-0",
            "stimulus": "&lt;p&gt;Em um parque aquático, foi construído um escorregador com inclinação de {{T1}}''. A quantos graus corresponde essa amplitude?&lt;/p&gt;",
            "template": "&lt;p&gt;O escorregador tem uma inclinação de {{response}}°.&lt;/p&gt;",
            "seed": {
                "parameters": [],
                "calculated": [
                    {
                        "name": "T1",
                        "function": "{{Q1}}*3600",
                        "temp": true
                    },
                    {
                        "name": "A1",
                        "function": "{{Q1}}"
                    }
                ]
            },
            "algorithm": {
                "name": "calculateOperation",
                "params": {
                    "method": "equivLiteral",
                    "keyboard": "NUMERICAL"
                }
            }
        },
        {
            "id": "step-1",
            "stimulus": "&lt;p&gt;Qual é a inclinação do escorregador?&lt;/p&gt;",
            "template": "&lt;p&gt;O escorregador tem uma inclinação de {{response}}''.&lt;/p&gt;",
            "seed": {
                "calculated": [
                    {
                        "name": "A1",
                        "label": "{{function}}",
                        "function": "{{Q1}}*3600"
                    }
                ]
            },
            "algorithm": {
                "name": "calculateOperation",
                "params": {
                    "method": "equivLiteral",
                    "keyboard": "NUMERICAL"
                }
            }
        },
        {
            "id": "step-2",
            "stimulus": "&lt;p&gt;O que o enunciado pede?&lt;/p&gt;",
            "seed": {
                "calculated": [
                    {
                        "name": "2-A1",
                        "label": "&lt;p&gt;Converter segundos para graus.&lt;/p&gt;"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inclinação do escorregador.&lt;/p&gt;",
            "template": "&lt;p&gt;{{T1}}'' = {{T1}}'' : 3 600 = {{response}}°&lt;/p&gt;",
            "seed": {
                "calculated": [
                    {
                        "name": "T1",
                        "function": "{{Q1}}*3600",
                        "temp": true
                    },
                    {
                        "name": "A2",
                        "function": "{{Q1}}"
                    }
                ]
            },
            "algorithm": {
                "name": "calculateOperation",
                "params": {
                    "method": "equivLiteral",
                    "keyboard": "NUMERICAL"
                }
            }
        }
    ]
}</v>
      </c>
      <c r="D512" s="139" t="n">
        <f aca="false">IF(B512=C512,0,1)</f>
        <v>1</v>
      </c>
    </row>
    <row r="513" customFormat="false" ht="15.75" hidden="false" customHeight="true" outlineLevel="0" collapsed="false">
      <c r="A513" s="139" t="str">
        <f aca="false">Seeds!AB519</f>
        <v>M5-MyM-10c-A-2</v>
      </c>
      <c r="B513" s="139" t="str">
        <f aca="false">Seeds!Z519</f>
        <v>{
    "id": "M5-MyM-10c-A-2-BR",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C513" s="139" t="str">
        <f aca="false">Seeds!AA519</f>
        <v>{
    "id": "M5-MyM-10c-A-2",
    "seed": {
        "parameters": [
            {
                "name": "Q1",
                "label": null,
                "min": 7,
                "max": 20,
                "step": 1
            }
        ],
        "uniques": true
    },
    "scaffolding": [
        {
            "id": "step-0",
            "stimulus": "&lt;p&gt;Uma rampa tem uma inclinação de {{Q1}}°. Quanto mede essa amplitude em minutos?&lt;/p&gt;",
            "template": "&lt;p&gt;A inclinação da rampa é de {{response}}'.&lt;/p&gt;",
            "seed": {
                "parameters": [],
                "calculated": [
                    {
                        "name": "A1",
                        "function": "{{Q1}}*60"
                    }
                ]
            },
            "algorithm": {
                "name": "calculateOperation",
                "params": {
                    "method": "equivLiteral",
                    "keyboard": "NUMERICAL"
                }
            }
        },
        {
            "id": "step-1",
            "stimulus": "&lt;p&gt;Qual é a inclinação da rampa?&lt;/p&gt;",
            "template": "&lt;p&gt;A inclinação é de {{response}}°.&lt;/p&gt;",
            "seed": {
                "calculated": [
                    {
                        "name": "A1",
                        "label": "{{function}}",
                        "function": "{{Q1}}"
                    }
                ]
            },
            "algorithm": {
                "name": "calculateOperation",
                "params": {
                    "method": "equivLiteral",
                    "keyboard": "NUMERICAL"
                }
            }
        },
        {
            "id": "step-2",
            "stimulus": "&lt;p&gt;O que o enunciado pede?&lt;/p&gt;",
            "seed": {
                "calculated": [
                    {
                        "name": "2-A1",
                        "label": "&lt;p&gt;Converter graus em minutos.&lt;/p&gt;"
                    },
                    {
                        "name": "2-A2",
                        "label": "&lt;p&gt;Converter minutos em segundos.&lt;/p&gt;",
                        "incorrect": true
                    },
                    {
                        "name": "2-A3",
                        "label": "&lt;p&gt;Converter segundos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o auxílio da tabela anterior, faça o seguinte cálculo para obter em minutos a inclinação da rampa.&lt;/p&gt;",
            "template": "&lt;p&gt;{{Q1}}° = {{Q1}}° × 60 = {{response}}'&lt;/p&gt;",
            "seed": {
                "calculated": [
                    {
                        "name": "A1",
                        "function": "{{Q1}}*60"
                    }
                ]
            },
            "algorithm": {
                "name": "calculateOperation",
                "params": {
                    "method": "equivLiteral",
                    "keyboard": "NUMERICAL"
                }
            }
        }
    ]
}</v>
      </c>
      <c r="D513" s="139" t="n">
        <f aca="false">IF(B513=C513,0,1)</f>
        <v>1</v>
      </c>
    </row>
    <row r="514" customFormat="false" ht="15.75" hidden="false" customHeight="true" outlineLevel="0" collapsed="false">
      <c r="A514" s="139" t="str">
        <f aca="false">Seeds!AB520</f>
        <v>M5-MyM-10c-A-3</v>
      </c>
      <c r="B514" s="139" t="str">
        <f aca="false">Seeds!Z520</f>
        <v>{
    "id": "M5-MyM-10c-A-3-BR",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C514" s="139" t="str">
        <f aca="false">Seeds!AA520</f>
        <v>{
    "id": "M5-MyM-10c-A-3",
    "seed": {
        "parameters": [
            {
                "name": "Q1",
                "label": null,
                "min": 10,
                "max": 45,
                "step": 1
            }
        ],
        "uniques": true
    },
    "scaffolding": [
        {
            "id": "step-0",
            "stimulus": "&lt;p&gt;Um dos ângulos do triângulo que Ivan desenhou em seu caderno mede {{T1}}'. A quantos graus corresponde essa amplitude?&lt;/p&gt;",
            "template": "&lt;p&gt;O ângulo do triângulo mede {{response}}°.&lt;/p&gt;",
            "seed": {
                "parameters": [],
                "calculated": [
                    {
                        "name": "T1",
                        "function": "{{Q1}}*60",
                        "temp": true
                    },
                    {
                        "name": "A1",
                        "function": "{{Q1}}"
                    }
                ]
            },
            "algorithm": {
                "name": "calculateOperation",
                "params": {
                    "method": "equivLiteral",
                    "keyboard": "NUMERICAL"
                }
            }
        },
        {
            "id": "step-1",
            "stimulus": "&lt;p&gt;Qual é a medida do ângulo do triângulo desenhado?&lt;/p&gt;",
            "template": "&lt;p&gt;Sua amplitude mede {{response}}'.&lt;/p&gt;",
            "seed": {
                "calculated": [
                    {
                        "name": "A1",
                        "label": "{{function}}",
                        "function": "{{Q1}}*60"
                    }
                ]
            },
            "algorithm": {
                "name": "calculateOperation",
                "params": {
                    "method": "equivLiteral",
                    "keyboard": "NUMERICAL"
                }
            }
        },
        {
            "id": "step-2",
            "stimulus": "&lt;p&gt;O que o enunciado pede?&lt;/p&gt;",
            "seed": {
                "calculated": [
                    {
                        "name": "2-A1",
                        "label": "&lt;p&gt;Converter minutos em graus.&lt;/p&gt;"
                    },
                    {
                        "name": "2-A2",
                        "label": "&lt;p&gt;Converter segundos em minutos.&lt;/p&gt;",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graus a amplitude do triângulo.&lt;/p&gt;",
            "template": "&lt;p&gt;{{T1}}' = {{T1}}' : 60 = {{response}}°&lt;/p&gt;",
            "seed": {
                "calculated": [
                    {
                        "name": "T1",
                        "function": "{{Q1}}*60",
                        "temp": true
                    },
                    {
                        "name": "A1",
                        "function": "{{Q1}}"
                    }
                ]
            },
            "algorithm": {
                "name": "calculateOperation",
                "params": {
                    "method": "equivLiteral",
                    "keyboard": "NUMERICAL"
                }
            }
        }
    ]
}</v>
      </c>
      <c r="D514" s="139" t="n">
        <f aca="false">IF(B514=C514,0,1)</f>
        <v>1</v>
      </c>
    </row>
    <row r="515" customFormat="false" ht="15.75" hidden="false" customHeight="true" outlineLevel="0" collapsed="false">
      <c r="A515" s="139" t="str">
        <f aca="false">Seeds!AB521</f>
        <v>M5-MyM-10c-A-4</v>
      </c>
      <c r="B515" s="139" t="str">
        <f aca="false">Seeds!Z521</f>
        <v>{
    "id": "M5-MyM-10c-A-4-BR",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C515" s="139" t="str">
        <f aca="false">Seeds!AA521</f>
        <v>{
    "id": "M5-MyM-10c-A-4",
    "seed": {
        "parameters": [
            {
                "name": "Q1",
                "label": null,
                "min": 2,
                "max": 20,
                "step": 1
            }
        ],
        "uniques": true
    },
    "scaffolding": [
        {
            "id": "step-0",
            "stimulus": "&lt;p&gt;Para evitar um iceberg, um navio deve fazer um giro de {{Q1}}°. A quantos segundos corresponde essa amplitude?&lt;/p&gt;",
            "template": "&lt;p&gt;O navio deve girar {{response}}''.&lt;/p&gt;",
            "seed": {
                "parameters": [],
                "calculated": [
                    {
                        "name": "A1",
                        "function": "{{Q1}}*3600"
                    }
                ]
            },
            "algorithm": {
                "name": "calculateOperation",
                "params": {
                    "method": "equivLiteral",
                    "keyboard": "NUMERICAL"
                }
            }
        },
        {
            "id": "step-1",
            "stimulus": "&lt;p&gt;Quanto o navio tem que virar?&lt;/p&gt;",
            "template": "&lt;p&gt;O navio tem que virar {{response}}°.&lt;/p&gt;",
            "seed": {
                "calculated": [
                    {
                        "name": "A1",
                        "label": "{{function}}",
                        "function": "{{Q1}}"
                    }
                ]
            },
            "algorithm": {
                "name": "calculateOperation",
                "params": {
                    "method": "equivLiteral",
                    "keyboard": "NUMERICAL"
                }
            }
        },
        {
            "id": "step-2",
            "stimulus": "&lt;p&gt;O que o enunciado pede?&lt;/p&gt;",
            "seed": {
                "calculated": [
                    {
                        "name": "2-A1",
                        "label": "&lt;p&gt;Converter graus em segundos.&lt;/p&gt;"
                    },
                    {
                        "name": "2-A2",
                        "label": "&lt;p&gt;Converter segundos em minutos.&lt;/p&gt;",
                        "incorrect": true
                    },
                    {
                        "name": "2-A3",
                        "label": "&lt;p&gt;Converter minutos em graus.&lt;/p&gt;",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segundos a amplitude que o navio deve girar.&lt;/p&gt;",
            "template": "&lt;p&gt;{{Q1}}° = {{Q1}}° × 3 600 = {{response}}''&lt;/p&gt;",
            "seed": {
                "calculated": [
                    {
                        "name": "A1",
                        "function": "{{Q1}}*3600"
                    }
                ]
            },
            "algorithm": {
                "name": "calculateOperation",
                "params": {
                    "method": "equivLiteral",
                    "keyboard": "NUMERICAL"
                }
            }
        }
    ]
}</v>
      </c>
      <c r="D515" s="139" t="n">
        <f aca="false">IF(B515=C515,0,1)</f>
        <v>1</v>
      </c>
    </row>
    <row r="516" customFormat="false" ht="15.75" hidden="false" customHeight="true" outlineLevel="0" collapsed="false">
      <c r="A516" s="139" t="str">
        <f aca="false">Seeds!AB522</f>
        <v>M5-MyM-10c-A-5</v>
      </c>
      <c r="B516" s="139" t="str">
        <f aca="false">Seeds!Z522</f>
        <v>{
    "id": "M5-MyM-10c-A-5-BR",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C516" s="139" t="str">
        <f aca="false">Seeds!AA522</f>
        <v>{
    "id": "M5-MyM-10c-A-5",
    "seed": {
        "parameters": [
            {
                "name": "Q1",
                "label": null,
                "min": 600,
                "max": 5400,
                "step": 1
            }
        ],
        "uniques": true
    },
    "scaffolding": [
        {
            "id": "step-0",
            "stimulus": "&lt;p&gt;O ângulo de abertura de uma tesoura mede {{T1}}''. Quantos minutos são equivalentes a essa medida?&lt;/p&gt;",
            "template": "&lt;p&gt;A tesoura está aberta em {{response}}'.&lt;/p&gt;",
            "seed": {
                "parameters": [],
                "calculated": [
                    {
                        "name": "T1",
                        "function": "{{Q1}}*60",
                        "temp": true
                    },
                    {
                        "name": "A1",
                        "function": "{{Q1}}"
                    }
                ]
            },
            "algorithm": {
                "name": "calculateOperation",
                "params": {
                    "method": "equivLiteral",
                    "keyboard": "NUMERICAL"
                }
            }
        },
        {
            "id": "step-1",
            "stimulus": "&lt;p&gt;Qual a amplitude da abertura da tesoura?&lt;/p&gt;",
            "template": "&lt;p&gt;A abertura é de {{response}}''.&lt;/p&gt;",
            "seed": {
                "calculated": [
                    {
                        "name": "A1",
                        "label": "{{function}}",
                        "function": "{{Q1}}*60"
                    }
                ]
            },
            "algorithm": {
                "name": "calculateOperation",
                "params": {
                    "method": "equivLiteral",
                    "keyboard": "NUMERICAL"
                }
            }
        },
        {
            "id": "step-2",
            "stimulus": "&lt;p&gt;O que o enunciado pede?&lt;/p&gt;",
            "seed": {
                "calculated": [
                    {
                        "name": "2-A1",
                        "label": "&lt;p&gt;Converter segundos em minutos.&lt;/p&gt;"
                    },
                    {
                        "name": "2-A2",
                        "label": "&lt;p&gt;Converter minutos em graus.&lt;/p&gt;",
                        "incorrect": true
                    },
                    {
                        "name": "2-A3",
                        "label": "&lt;p&gt;Converter graus em segundos.&lt;/p&gt;",
                        "incorrect": true
                    }
                ]
            },
            "algorithm": {
                "name": "trueFalse",
                "template": "Multiple choice – standard"
            }
        },
        {
            "id": "step-3",
            "stimulus": "&lt;p&gt;Em qual tabela estão as conversões de unidade corretas?&lt;/p&gt;",
            "seed": {
                "calculated": [
                    {
                        "name": "2-A1",
                        "label": "&lt;div style=\"display:flex; justify-content:center;\"&gt;&lt;img src=\"http://drive.google.com/uc?export=view&amp;id=10XmAp2I0E-qc6EO_Da4ja-LLg-vFwXG7\" style=\"width:400px\"&gt;&lt;/div&gt;"
                    },
                    {
                        "name": "2-A2",
                        "label": "&lt;div style=\"display:flex; justify-content:center;\"&gt;&lt;img src=\"http://drive.google.com/uc?export=view&amp;id=1CFruuMbm7JkzFdpCpQY9xUMYruYPfBH8\" style=\"width:400px\"&gt;&lt;/div&gt;",
                        "incorrect": true
                    },
                    {
                        "name": "2-A3",
                        "label": "&lt;div style=\"display:flex; justify-content:center;\"&gt;&lt;img src=\"http://drive.google.com/uc?export=view&amp;id=11-9jM26IBBwb4ZkM_-_XYp6UaxPZ6G9D\" style=\"width:400px\"&gt;&lt;/div&gt;",
                        "incorrect": true
                    }
                ]
            },
            "algorithm": {
                "name": "trueFalse",
                "template": "Multiple choice – standard",
                "params": {
                    "showCheckIcon": false,
                    "columns": 1
                }
            }
        },
        {
            "id": "step-4",
            "stimulus": "&lt;p&gt;Com a ajuda da tabela anterior, faça o seguinte cálculo para obter em minutos o ângulo de abertura da tesoura.&lt;/p&gt;",
            "template": "&lt;p&gt;{{T1}}'' = {{T1}}'' : 60 = {{response}}'&lt;/p&gt;",
            "seed": {
                "calculated": [
                    {
                        "name": "T1",
                        "function": "{{Q1}}*60",
                        "temp": true
                    },
                    {
                        "name": "A1",
                        "function": "{{Q1}}"
                    }
                ]
            },
            "algorithm": {
                "name": "calculateOperation",
                "params": {
                    "method": "equivLiteral",
                    "keyboard": "NUMERICAL"
                }
            }
        }
    ]
}</v>
      </c>
      <c r="D516" s="139" t="n">
        <f aca="false">IF(B516=C516,0,1)</f>
        <v>1</v>
      </c>
    </row>
    <row r="517" customFormat="false" ht="15.75" hidden="false" customHeight="true" outlineLevel="0" collapsed="false">
      <c r="A517" s="139" t="str">
        <f aca="false">Seeds!AB523</f>
        <v>M5-MyM-10d-I-1</v>
      </c>
      <c r="B517" s="139" t="str">
        <f aca="false">Seeds!Z523</f>
        <v>{
    "id": "M5-MyM-10d-I-1-BR",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C517" s="139" t="str">
        <f aca="false">Seeds!AA523</f>
        <v>{
    "id": "M5-MyM-10d-I-1",
    "stimulus": "&lt;p&gt;Arraste os números para expressar os ângulos na forma complexa.&lt;/p&gt;",
    "template": "&lt;p&gt;{{T1}}' = {{response}}° {{response}}'&lt;/p&gt;&lt;p&gt;{{T2}}'' = {{response}}° {{response}}'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20,
                "step": 1
            },
            {
                "name": "Q4",
                "label": null,
                "min": 1,
                "max": 59,
                "step": 1
            },
            {
                "name": "Q5",
                "label": null,
                "min": 1,
                "max": 59,
                "step": 1
            }
        ],
        "calculated": [
            {
                "name": "T1",
                "label": null,
                "function": "{{Q1}}*60+{{Q2}}",
                "temp": true
            },
            {
                "name": "T2",
                "label": null,
                "function": "{{Q3}}*3600+{{Q4}}*60+{{Q5}}",
                "temp": true
            },
            {
                "name": "T3",
                "label": null,
                "function": "Lemonlib.round({{T1}}/60, 2)",
                "temp": true
            },
            {
                "name": "T4",
                "label": null,
                "function": "{{Q1}}*60",
                "temp": true
            },
            {
                "name": "T5",
                "label": null,
                "function": "Lemonlib.round({{T2}}/3600, 2)",
                "temp": true
            },
            {
                "name": "T6",
                "label": null,
                "function": "{{T2}}-{{Q3}}*3600",
                "temp": true
            },
            {
                "name": "T7",
                "label": null,
                "function": "Lemonlib.round({{T6}}/60, 2)",
                "temp": true
            },
            {
                "name": "A1",
                "label": "{{Q1}}",
                "function": "{{Q1}}",
                "feedback": "&lt;p&gt;O número de graus: {{T1}}' : 60 = {{T3}}° → {{Q1}}°&lt;/p&gt;&lt;p&gt;O número de minutos: {{T1}}' − {{Q1}}° × 60 = {{T1}}' − {{T4}}' = {{Q2}}'&lt;/p&gt;"
            },
            {
                "name": "A2",
                "label": "{{Q2}}",
                "function": "{{Q2}}",
                "feedback": "&lt;p&gt;O número de graus: {{T1}}' : 60 = {{T3}}° → {{Q1}}°&lt;/p&gt;&lt;p&gt;O número de minutos: {{T1}}' − {{Q1}}° × 60 = {{T1}}' − {{T4}}' = {{Q2}}'&lt;/p&gt;"
            },
            {
                "name": "A3",
                "label": "{{Q3}}",
                "function": "{{Q3}}",
                "feedback": "&lt;p&gt;O número de graus: {{T2}}'' : 3 600 = {{T5}}° → {{Q3}}°&lt;/p&gt;&lt;p&gt;O número de minutos: ({{T2}}'' − {{Q3}}° × 3 600) : 60 = {{T6}}'' : 60 = {{T7}}' → {{Q4}}'&lt;/p&gt;&lt;p&gt;O número de segundos: {{T2}}'' − {{Q3}}° × 3 600 − {{Q4}}' × 60 = {{Q5}}''&lt;/p&gt;"
            },
            {
                "name": "A4",
                "label": "{{Q4}}",
                "function": "{{Q4}}",
                "feedback": "&lt;p&gt;O número de graus: {{T2}}'' : 3 600 = {{T5}}° → {{Q3}}°&lt;/p&gt;&lt;p&gt;O número de minutos: ({{T2}}'' − {{Q3}}° × 3 600) : 60 = {{T6}}'' : 60 = {{T7}}' → {{Q4}}'&lt;/p&gt;&lt;p&gt;O número de segundos: {{T2}}'' − {{Q3}}° × 3 600 − {{Q4}}' × 60 = {{Q5}}''&lt;/p&gt;"
            },
            {
                "name": "A5",
                "label": "{{Q5}}",
                "function": "{{Q5}}",
                "feedback": "&lt;p&gt;O número de graus: {{T2}}'' : 3 600 = {{T5}}° → {{Q3}}°&lt;/p&gt;&lt;p&gt;O número de minutos: ({{T2}}'' − {{Q3}}° × 3 600) : 60 = {{T6}}'' : 60 = {{T7}}' → {{Q4}}'&lt;/p&gt;&lt;p&gt;O número de segundos: {{T2}}'' − {{Q3}}° × 3 600 − {{Q4}}' × 60 = {{Q5}}''&lt;/p&gt;"
            }
        ],
        "uniques": true
    },
    "algorithm": {
        "name": "calculateOperation",
        "template": "Cloze with drag &amp; drop"
    }
}</v>
      </c>
      <c r="D517" s="139" t="n">
        <f aca="false">IF(B517=C517,0,1)</f>
        <v>1</v>
      </c>
    </row>
    <row r="518" customFormat="false" ht="15.75" hidden="false" customHeight="true" outlineLevel="0" collapsed="false">
      <c r="A518" s="139" t="str">
        <f aca="false">Seeds!AB524</f>
        <v>M5-MyM-10d-I-2</v>
      </c>
      <c r="B518" s="139" t="str">
        <f aca="false">Seeds!Z524</f>
        <v>{
    "id": "M5-MyM-10d-I-2-BR",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C518" s="139" t="str">
        <f aca="false">Seeds!AA524</f>
        <v>{
    "id": "M5-MyM-10d-I-2",
    "stimulus": "&lt;p&gt;Escolha a opção correta para expressar os ângulos na forma simples..&lt;/p&gt;",
    "template": "&lt;p&gt;{{Q1}}' {{Q2}}'' = {{response}}''&lt;/p&gt;&lt;p&gt;{{Q3}}° {{Q4}}' {{Q5}}'' = {{response}}''&lt;/p&gt;",
    "hint": "&lt;div style=\"display:flex; justify-content:center;\"&gt;&lt;img src='http://drive.google.com/uc?export=view&amp;id=1skOZUrZX4im7dxZOxoQTlH29yDLco9pC' width=\"450\"&gt;&lt;/div&gt;",
    "feedback": "&lt;p&gt;Lembre-se da tabela de conversão:&lt;/p&gt;&lt;div style=\"display:flex; justify-content:center;\"&gt;&lt;img src='http://drive.google.com/uc?export=view&amp;id=1skOZUrZX4im7dxZOxoQTlH29yDLco9pC' width=\"450\"&gt;&lt;/div&gt;",
    "seed": {
        "parameters": [
            {
                "name": "Q1",
                "label": null,
                "min": 1,
                "max": 59,
                "step": 1
            },
            {
                "name": "Q2",
                "label": null,
                "min": 1,
                "max": 59,
                "step": 1
            },
            {
                "name": "Q3",
                "label": null,
                "min": 1,
                "max": 15,
                "step": 1
            },
            {
                "name": "Q4",
                "label": null,
                "min": 1,
                "max": 59,
                "step": 1
            },
            {
                "name": "Q5",
                "label": null,
                "min": 1,
                "max": 59,
                "step": 1
            }
        ],
        "calculated": [
            {
                "name": "T1",
                "function": "{{Q1}}*60",
                "temp": true
            },
            {
                "name": "T2",
                "function": "{{Q3}}*3600",
                "temp": true
            },
            {
                "name": "T3",
                "function": "{{Q4}}*60",
                "temp": true
            },
            {
                "name": "T4",
                "function": "{{Q2}}+{{Q1}}*60",
                "temp": true
            },
            {
                "name": "T5",
                "function": "{{Q3}}*3600+{{Q4}}*60+{{Q5}}",
                "temp": true
            },
            {
                "name": "A1",
                "label": "{{function}}",
                "function": "{{Q1}}*{{Q2}}",
                "group": 1,
                "incorrect": true,
                "feedback": "&lt;p&gt;Para converter a medida em segundos, primeiro converta os minutos em segundos: {{Q1}}' × 60 = {{T1}}''.&lt;/p&gt;&lt;p&gt;Agora some todos os segundos: {{T1}}'' + {{Q2}}'' = {{T4}}''&lt;/p&gt;"
            },
            {
                "name": "A2",
                "label": "{{function}}",
                "function": "{{Q2}}+{{Q1}}*60",
                "group": 1
            },
            {
                "name": "A3",
                "label": "{{function}}",
                "function": "{{Q2}}*60+{{Q1}}",
                "group": 1,
                "incorrect": true,
                "feedback": "&lt;p&gt;Para converter a medida em segundos, primeiro converta os minutos em segundos: {{Q1}}' × 60 = {{T1}}''.&lt;/p&gt;&lt;p&gt;Agora some todos os segundos: {{T1}}'' + {{Q2}}'' = {{T4}}''&lt;/p&gt;"
            },
            {
                "name": "A4",
                "label": "{{function}}",
                "function": "{{Q4}}*{{Q3}}+{{Q5}}*3600",
                "group": 2,
                "incorrect": true,
                "feedback": "&lt;p&gt;Para converter a medida em segundos, primeiro converta graus e minutos em segundos:&lt;/p&gt;&lt;p&gt;{{Q3}}° × 3 600 = {{T2}}''&lt;/p&gt;&lt;p&gt;{{Q4}}' × 60 = {{T3}}''&lt;/p&gt;&lt;p&gt;Agora some todos os segundos:&lt;/p&gt;&lt;p&gt;{{T2}}'' + {{T3}}'' + {{Q5}}'' = &lt;span class=\"no-break\"&gt;{{T5}}''.&lt;/span&gt;&lt;/p&gt;"
            },
            {
                "name": "A5",
                "label": "{{function}}",
                "function": "{{Q3}}*{{Q5}}*3600",
                "group": 2,
                "incorrect": true,
                "feedback": "&lt;p&gt;Para converter a medida em segundos, primeiro converta graus e minutos em segundos:&lt;/p&gt;&lt;p&gt;{{Q3}}° × 3 600 = {{T2}}''&lt;/p&gt;&lt;p&gt;{{Q4}}' × 60 = {{T3}}''&lt;/p&gt;&lt;p&gt;Agora some todos os segundos:&lt;/p&gt;&lt;p&gt;{{T2}}'' + {{T3}}'' + {{Q5}}'' = &lt;span class=\"no-break\"&gt;{{T5}}''.&lt;/span&gt;&lt;/p&gt;"
            },
            {
                "name": "A6",
                "label": "{{function}}",
                "function": "{{Q3}}*3600+{{Q4}}*60+{{Q5}}",
                "group": 2
            }
        ],
        "uniques": true
    },
    "algorithm": {
        "name": "groupResponses",
        "template": "Cloze with drop down"
    }
}</v>
      </c>
      <c r="D518" s="139" t="n">
        <f aca="false">IF(B518=C518,0,1)</f>
        <v>1</v>
      </c>
    </row>
    <row r="519" customFormat="false" ht="15.75" hidden="false" customHeight="true" outlineLevel="0" collapsed="false">
      <c r="A519" s="139" t="str">
        <f aca="false">Seeds!AB525</f>
        <v>M5-MyM-10d-E-1</v>
      </c>
      <c r="B519" s="139" t="str">
        <f aca="false">Seeds!Z525</f>
        <v>{
    "id": "M5-MyM-10d-E-1-BR",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C519" s="139" t="str">
        <f aca="false">Seeds!AA525</f>
        <v>{
    "id": "M5-MyM-10d-E-1",
    "seed": {
        "parameters": [
            {
                "name": "Q1",
                "label": null,
                "min": 1,
                "max": 50,
                "step": 1
            },
            {
                "name": "Q2",
                "label": null,
                "min": 1,
                "max": 59,
                "step": 1
            }
        ],
        "uniques": true
    },
    "scaffolding": [
        {
            "id": "step-0",
            "stimulus": "&lt;p&gt;Calcule esta equivalência.&lt;/p&gt;",
            "template": "&lt;p&gt;{{T1}}' = {{response}}° {{response}}'&lt;/p&gt;",
            "seed": {
                "parameters": [],
                "calculated": [
                    {
                        "name": "T1",
                        "function": "{{Q1}}*60+{{Q2}}",
                        "temp": true
                    },
                    {
                        "name": "A1",
                        "label": "{{function}}",
                        "function": "{{Q1}}"
                    },
                    {
                        "name": "A2",
                        "label": "{{function}}",
                        "function": "{{Q2}}"
                    }
                ]
            },
            "algorithm": {
                "name": "calculateOperation",
                "params": {
                    "method": "equivLiteral","keyboard":"NUMERICAL"
                }
            }
        },
        {
            "id": "step-1",
            "stimulus": "&lt;p&gt;Qual é a medida desse ângulo?&lt;/p&gt;",
            "template": "&lt;p&gt;O ângulo mede {{response}} '.&lt;/p&gt;",
            "seed": {
                "calculated": [
                    {
                        "name": "T1",
                        "function": "{{Q1}}*60+{{Q2}}",
                        "temp": true
                    },
                    {
                        "name": "A2",
                        "label": "{{function}}",
                        "function": "{{T1}}"
                    }
                ]
            },
            "algorithm": {
                "name": "calculateOperation",
                "params": {
                    "method": "equivLiteral","keyboard":"NUMERICAL"
                }
            }
        },
        {
            "id": "step-2",
            "stimulus": "&lt;p&gt;O que o enunciado pede?&lt;/p&gt;",
            "seed": {
                "calculated": [
                    {
                        "name": "2-A1",
                        "label": "&lt;p&gt;Expresse o ângulo em graus e minutos.&lt;/p&gt;"
                    },
                    {
                        "name": "2-A2",
                        "label": "&lt;p&gt;Expresse o ângulo em minutos e segundos.&lt;/p&gt;",
                        "incorrect": true
                    },
                    {
                        "name": "2-A3",
                        "label": "&lt;p&gt;Expresse o ângulo em graus e segundos.&lt;/p&gt;",
                        "incorrect": true
                    }
                ]
            },
            "algorithm": {
                "name": "trueFalse",
                "template": "Multiple choice – standard"
            }
        },
        {
            "id": "step-3",
            "stimulus": "&lt;p&gt;Para converter minutos na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"{{Q1}}"
                    }
                ]
            },
            "algorithm": {
                "name": "calculateOperation",
                "params": {
                    "method": "equivLiteral","keyboard":"NUMERICAL"
                }
            }
        },
        {
            "id": "step-5",
            "stimulus": "&lt;p&gt;Agora, considere os graus da etapa anterior em minutos e os subtraia do total de minutos.&lt;/p&gt;",
            "template": "&lt;p&gt;{{T1}}' − {{Q1}}° × 60 = {{T1}}' − {{T2}}' = {{response}}'&lt;/p&gt;&lt;p&gt;Então o ângulo mede: {{T1}}' = {{response}}° {{response}}'&lt;/p&gt;",
            "seed": {
                "calculated": [
                    {
                        "name": "T1",
                        "function": "{{Q1}}*60+{{Q2}}",
                        "temp": true
                    },
                    {
                        "name": "T2",
                        "function": "{{Q1}}*60",
                        "temp": true
                    },
                    {
                        "name": "A1",
                        "label": "{{function}}",
                        "function": "{{Q2}}"
                    },
                    {
                        "name": "A2",
                        "label": "{{function}}",
                        "function": "{{Q1}}"
                    },
                    {
                        "name": "A3",
                        "label": "{{function}}",
                        "function": "{{Q2}}"
                    }
                ]
            },
            "algorithm": {
                "name": "calculateOperation",
                "params": {
                    "method": "equivLiteral","keyboard":"NUMERICAL"
                }
            }
        }
    ]
}</v>
      </c>
      <c r="D519" s="139" t="n">
        <f aca="false">IF(B519=C519,0,1)</f>
        <v>1</v>
      </c>
    </row>
    <row r="520" customFormat="false" ht="15.75" hidden="false" customHeight="true" outlineLevel="0" collapsed="false">
      <c r="A520" s="139" t="str">
        <f aca="false">Seeds!AB526</f>
        <v>M5-MyM-10d-E-2</v>
      </c>
      <c r="B520" s="139" t="str">
        <f aca="false">Seeds!Z526</f>
        <v>{
    "id": "M5-MyM-10d-E-2-BR",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C520" s="139" t="str">
        <f aca="false">Seeds!AA526</f>
        <v>{
    "id": "M5-MyM-10d-E-2",
    "seed": {
        "parameters": [
            {
                "name": "Q1",
                "label": null,
                "min": 1,
                "max": 50,
                "step": 1
            },
            {
                "name": "Q2",
                "label": null,
                "min": 1,
                "max": 59,
                "step": 1
            },
            {
                "name": "Q3",
                "label": null,
                "min": 1,
                "max": 59,
                "step": 1
            }
        ],
        "uniques": true
    },
    "scaffolding": [
        {
            "id": "step-0",
            "stimulus": "&lt;p&gt;Calcule esta equivalência.&lt;/p&gt;",
            "template": "&lt;p&gt;{{Q1}}° {{Q2}}' {{Q3}}'' = {{response}}''&lt;/p&gt;",
            "seed": {
                "parameters": [],
                "calculated": [
                    {
                        "name": "A1",
                        "label": "{{function}}",
                        "function": "{{Q1}}*3600+{{Q2}}*60+{{Q3}}"
                    }
                ]
            },
            "algorithm": {
                "name": "calculateOperation",
                "params": {
                  "method": "equivLiteral","keyboard": "NUMERICAL"
                }
            }
        },
        {
            "id": "step-1",
            "stimulus": "&lt;p&gt;Qual a medida desse ângulo?&lt;/p&gt;",
            "template": "&lt;p&gt;O ângulo mede {{response}}° {{response}}' {{response}}''.&lt;/p&gt;",
            "seed": {
                "calculated": [
                    {
                        "name": "A1",
                        "label": "{{function}}",
                        "function": "{{Q1}}"
                    },
                    {
                        "name": "A2",
                        "label": "{{function}}",
                        "function": "{{Q2}}"
                    },
                    {
                        "name": "A3",
                        "label": "{{function}}",
                        "function": "{{Q3}}"
                    }
                ]
            },
            "algorithm": {
                "name": "calculateOperation",
                "params": {
                  "method": "equivLiteral","keyboard": "NUMERICAL"
                }
            }
        },
        {
            "id": "step-2",
            "stimulus": "&lt;p&gt;O que o enunciado pede?&lt;/p&gt;",
            "seed": {
                "calculated": [
                    {
                        "name": "2-A1",
                        "label": "&lt;p&gt;Expresse esse ângulo em segundos.&lt;/p&gt;"
                    },
                    {
                        "name": "2-A2",
                        "label": "&lt;p&gt;Expresse esse ângulo em minutos.&lt;/p&gt;",
                        "incorrect": true
                    },
                    {
                        "name": "2-A3",
                        "label": "&lt;p&gt;Expresse esse ângulo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faça os cálculos a seguir para converter graus e minutos em segundos.&lt;/p&gt;",
            "template": "&lt;p&gt;{{Q1}}° × 3 600 = {{response}}''&lt;/p&gt;{{Q2}}' × 60 = {{response}}''&lt;/p&gt;",
            "seed": {
                "calculated": [
                    {
                        "name": "A1",
                        "function": "{{Q1}}*3600"
                    },
                    {
                        "name": "A2",
                        "function": "{{Q2}}*60"
                    }
                ]
            },
            "algorithm": {
                "name": "calculateOperation",
                "params": {
                  "method": "equivLiteral","keyboard": "NUMERICAL"
                }
            }
        },
        {
            "id": "step-5",
            "stimulus": "&lt;p&gt;Agora, adicione os graus e minutos da etapa anterior aos segundos do enunciado para obter os segundos do ângulo.&lt;/p&gt;",
            "template": "&lt;p&gt;{{Q1}}° {{Q2}}' {{Q3}}'' = {{Q1}}° × 3 600 + {{Q2}}' × 60 + {{Q3}}'' = {{T1}}'' + {{T2}}'' + {{Q3}}'' = {{response}}''&lt;/p&gt;",
            "seed": {
                "calculated": [
                    {
                        "name": "T1",
                        "function": "{{Q1}}*3600",
                        "temp": true
                    },
                    {
                        "name": "T2",
                        "function": "{{Q2}}*60",
                        "temp": true
                    },
                    {
                        "name": "A1",
                        "label": "{{function}}",
                        "function": "{{T1}}+ {{T2}}+{{Q3}}"
                    }
                ]
            },
            "algorithm": {
                "name": "calculateOperation",
                "params": {
                  "method": "equivLiteral","keyboard": "NUMERICAL"
                }
            }
        }
    ]
}</v>
      </c>
      <c r="D520" s="139" t="n">
        <f aca="false">IF(B520=C520,0,1)</f>
        <v>1</v>
      </c>
    </row>
    <row r="521" customFormat="false" ht="15.75" hidden="false" customHeight="true" outlineLevel="0" collapsed="false">
      <c r="A521" s="139" t="str">
        <f aca="false">Seeds!AB527</f>
        <v>M5-MyM-10d-E-3</v>
      </c>
      <c r="B521" s="139" t="str">
        <f aca="false">Seeds!Z527</f>
        <v>{
    "id": "M5-MyM-10d-E-3-BR",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C521" s="139" t="str">
        <f aca="false">Seeds!AA527</f>
        <v>{
    "id": "M5-MyM-10d-E-3",
    "seed": {
        "parameters": [
            {
                "name": "Q1",
                "label": null,
                "min": 1,
                "max": 50,
                "step": 1
            },
            {
                "name": "Q2",
                "label": null,
                "min": 1,
                "max": 59,
                "step": 1
            }
        ],
        "uniques": true
    },
    "scaffolding": [
        {
            "id": "step-0",
            "stimulus": "&lt;p&gt;Calcule esta equivalência.&lt;/p&gt;",
            "template": "&lt;p&gt;{{Q1}}° {{Q2}}' = {{response}}'&lt;/p&gt;",
            "seed": {
                "parameters": [],
                "calculated": [
                    {
                        "name": "A1",
                        "label": "{{function}}",
                        "function": "{{Q1}}*60+{{Q2}}"
                    }
                ]
            },
            "algorithm": {
                "name": "calculateOperation",
                "params": {
                  "method": "equivLiteral","keyboard": "NUMERICAL"
                }
            }
        },
        {
            "id": "step-1",
            "stimulus": "&lt;p&gt;Qual é a medida desse ângulo?&lt;/p&gt;",
            "template": "&lt;p&gt;O ângulo mede {{response}}° {{response}}'.&lt;/p&gt;",
            "seed": {
                "calculated": [
                    {
                        "name": "A1",
                        "label": "{{function}}",
                        "function": "{{Q1}}"
                    },
                    {
                        "name": "A2",
                        "label": "{{function}}",
                        "function": "{{Q2}}"
                    }
                ]
            },
            "algorithm": {
                "name": "calculateOperation",
                "params": {
                  "method": "equivLiteral","keyboard": "NUMERICAL"
                }
            }
        },
        {
            "id": "step-2",
            "stimulus": "&lt;p&gt;O que o enunciado pede?&lt;/p&gt;",
            "seed": {
                "calculated": [
                    {
                        "name": "2-A1",
                        "label": "&lt;p&gt;Expresse o ângulo em segundos.&lt;/p&gt;",
                        "incorrect": true
                    },
                    {
                        "name": "2-A2",
                        "label": "&lt;p&gt;Expresse o ângulo em minutos.&lt;/p&gt;"
                    },
                    {
                        "name": "2-A3",
                        "label": "&lt;p&gt;Expresse o ângulo em graus.&lt;/p&gt;",
                        "incorrect": true
                    }
                ]
            },
            "algorithm": {
                "name": "trueFalse",
                "template": "Multiple choice – standard"
            }
        },
        {
            "id": "step-3",
            "stimulus": "&lt;p&gt;Para converter graus em minutos,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minutos tem em {{Q1}}°.&lt;/p&gt;",
            "template": "&lt;p&gt;{{Q1}}° × 60 = {{response}}'&lt;/p&gt;",
            "seed": {
                "calculated": [
                    {
                        "name": "A1",
                        "function": "{{Q2}}*60"
                    }
                ]
            },
            "algorithm": {
                "name": "calculateOperation",
                "params": {
                  "method": "equivLiteral","keyboard": "NUMERICAL"
                }
            }
        },
        {
            "id": "step-5",
            "stimulus": "&lt;p&gt;Agora, adicione os minutos da etapa anterior aos do enunciado para obter os minutos do ângulo.&lt;/p&gt;",
            "template": "&lt;p&gt;{{Q1}}° {{Q2}}' = {{Q1}}° × 60 + {{Q2}}' = {{T1}}' + {{Q2}}' = {{response}}'&lt;/p&gt;",
            "seed": {
                "calculated": [
                    {
                        "name": "T1",
                        "function": "{{Q1}}*60",
                        "temp": true
                    },
                    {
                        "name": "A1",
                        "label": "{{function}}",
                        "function": "{{T1}}+{{Q2}}"
                    }
                ]
            },
            "algorithm": {
                "name": "calculateOperation",
                "params": {
                  "method": "equivLiteral","keyboard": "NUMERICAL"
                }
            }
        }
    ]
}</v>
      </c>
      <c r="D521" s="139" t="n">
        <f aca="false">IF(B521=C521,0,1)</f>
        <v>1</v>
      </c>
    </row>
    <row r="522" customFormat="false" ht="15.75" hidden="false" customHeight="true" outlineLevel="0" collapsed="false">
      <c r="A522" s="139" t="str">
        <f aca="false">Seeds!AB528</f>
        <v>M5-MyM-10d-E-4</v>
      </c>
      <c r="B522" s="139" t="str">
        <f aca="false">Seeds!Z528</f>
        <v>{
    "id": "M5-MyM-10d-E-4-BR",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C522" s="139" t="str">
        <f aca="false">Seeds!AA528</f>
        <v>{
    "id": "M5-MyM-10d-E-4",
    "seed": {
        "parameters": [
            {
                "name": "Q1",
                "label": null,
                "min": 1,
                "max": 50,
                "step": 1
            },
            {
                "name": "Q2",
                "label": null,
                "min": 1,
                "max": 59,
                "step": 1
            },
            {
                "name": "Q3",
                "label": null,
                "min": 1,
                "max": 59,
                "step": 1
            }
        ],
        "uniques": true
    },
    "scaffolding": [
        {
            "id": "step-0",
            "stimulus": "&lt;p&gt;Calcule esta equivalência.&lt;/p&gt;",
            "template": "&lt;p&gt;{{T1}}'' = {{response}}° {{response}}' {{response}}''&lt;/p&gt;",
            "seed": {
                "parameters": [],
                "calculated": [
                    {
                        "name": "T1",
                        "function": "{{Q1}}*3600+{{Q2}}*60+{{Q3}}",
                        "temp": true
                    },
                    {
                        "name": "A1",
                        "label": "{{function}}",
                        "function": "{{Q1}}"
                    },
                    {
                        "name": "A2",
                        "label": "{{function}}",
                        "function": "{{Q2}}"
                    },
                    {
                        "name": "A3",
                        "label": "{{function}}",
                        "function": "{{Q3}}"
                    }
                ]
            },
            "algorithm": {
                "name": "calculateOperation",
                "params": {
                  "method": "equivLiteral","keyboard": "NUMERICAL"
                }
            }
        },
        {
            "id": "step-1",
            "stimulus": "&lt;p&gt;Qual é a medida desse ângulo?&lt;/p&gt;",
            "template": "&lt;p&gt;O ângulo mede {{response}}''.&lt;/p&gt;",
            "seed": {
                "calculated": [
                    {
                        "name": "T1",
                        "function": "{{Q1}}*3600+{{Q2}}*60+{{Q3}}",
                        "temp": true
                    },
                    {
                        "name": "A2",
                        "label": "{{function}}",
                        "function": "{{T1}}"
                    }
                ]
            },
            "algorithm": {
                "name": "calculateOperation",
                "params": {
                  "method": "equivLiteral","keyboard": "NUMERICAL"
                }
            }
        },
        {
            "id": "step-2",
            "stimulus": "&lt;p&gt;O que o enunciado pede?&lt;/p&gt;",
            "seed": {
                "calculated": [
                    {
                        "name": "2-A1",
                        "label": "&lt;p&gt;Expresse o ângulo em graus, minutos e segundos.&lt;/p&gt;"
                    },
                    {
                        "name": "2-A2",
                        "label": "&lt;p&gt;Expresse o ângulo em graus e minutos.&lt;/p&gt;",
                        "incorrect": true
                    },
                    {
                        "name": "2-A3",
                        "label": "&lt;p&gt;Expresse o ângulo em graus e segundos.&lt;/p&gt;",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 {{T1}}''. Se for necessário, arredonde às centésimas.&lt;/p&gt;",
            "template": "&lt;p&gt;{{T1}}'' : 3600 = {{response}}°&lt;/p&gt;&lt;p&gt;Considerando a parte inteira da divisão, tem-se um total de {{response}}°.&lt;/p&gt;",
            "seed": {
                "calculated": [
                    {
                        "name": "T1",
                        "function": "{{Q1}}*3600+{{Q2}}*60+{{Q3}}",
                        "temp": true
                    },
                    {
                        "name": "A1",
                        "function": "Lemonlib.round({{T1}}/3600, 2)"
                    },
                    {
                        "name": "A2",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for necessário, arredonde às centésimas.&lt;/p&gt;&lt;p&gt;{{response}}'' : 60 = {{response}}'&lt;/p&gt;&lt;p&gt;Considerando a parte inteira da divisão, tem-se um total de {{response}}'.&lt;/p&gt;",
            "seed": {
                "calculated": [
                    {
                        "name": "T1",
                        "function": "{{Q1}}*3600+{{Q2}}*60+{{Q3}}",
                        "temp": true
                    },
                    {
                        "name": "T2",
                        "function": "{{Q1}}*3600",
                        "temp": true
                    },
                    {
                        "name": "A1",
                        "label": "{{function}}",
                        "function": "{{T1}}-{{T2}}"
                    },
                    {
                        "name": "A2",
                        "label": "{{function}}",
                        "function": "{{T1}}-{{T2}}"
                    },
                    {
                        "name": "A3",
                        "label": "{{function}}",
                        "function": "math.round(({{T1}}-{{T2}})/60, 2)"
                    },
                    {
                        "name": "A4",
                        "label": "{{function}}",
                        "function": "{{Q2}}"
                    }
                ]
            },
            "algorithm": {
                "name": "calculateOperation",
                "params": {
                  "method": "equivLiteral","keyboard": "NUMERICAL"
                }
            }
        },
        {
            "id": "step-6",
            "stimulus": "&lt;p&gt;Agora, considere em segundos os graus e minutos obtidos até aqui e os subtraia do total de segundos iniciais.&lt;/p&gt;",
            "template": "&lt;p&gt;{{T1}}'' − {{Q1}}° × 3 600 − {{Q2}}' × 60 = {{T1}}'' − {{T2}}'' − {{T3}}'' = {{response}}''&lt;/p&gt;&lt;p&gt;Então o ângulo mede: {{T1}}' = {{response}}° {{response}}' {{response}}''&lt;/p&gt;",
            "seed": {
                "calculated": [
                    {
                        "name": "T1",
                        "function": "{{Q1}}*3600+{{Q2}}*60+{{Q3}}",
                        "temp": true
                    },
                    {
                        "name": "T2",
                        "function": "{{Q1}}*3600",
                        "temp": true
                    },
                    {
                        "name": "T3",
                        "function": "{{Q2}}*60",
                        "temp": true
                    },
                    {
                        "name": "A10",
                        "label": "{{function}}",
                        "function": "{{Q3}}"
                    },
                    {
                        "name": "A11",
                        "label": "{{function}}",
                        "function": "{{Q1}}"
                    },
                    {
                        "name": "A12",
                        "label": "{{function}}",
                        "function": "{{Q2}}"
                    },
                    {
                        "name": "A13",
                        "label": "{{function}}",
                        "function": "{{Q3}}"
                    }
                ]
            },
            "algorithm": {
                "name": "calculateOperation",
                "params": {
                  "method": "equivLiteral","keyboard": "NUMERICAL"
                }
            }
        }
    ]
}</v>
      </c>
      <c r="D522" s="139" t="n">
        <f aca="false">IF(B522=C522,0,1)</f>
        <v>1</v>
      </c>
    </row>
    <row r="523" customFormat="false" ht="15.75" hidden="false" customHeight="true" outlineLevel="0" collapsed="false">
      <c r="A523" s="139" t="str">
        <f aca="false">Seeds!AB529</f>
        <v>M5-MyM-10d-A-1</v>
      </c>
      <c r="B523" s="139" t="str">
        <f aca="false">Seeds!Z529</f>
        <v>{
    "id": "M5-MyM-10d-A-1-BR",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3" s="139" t="str">
        <f aca="false">Seeds!AA529</f>
        <v>{
    "id": "M5-MyM-10d-A-1",
    "seed": {
        "parameters": [
            {
                "name": "Q1",
                "label": null,
                "min": 1,
                "max": 100,
                "step": 1
            },
            {
                "name": "Q2",
                "label": null,
                "min": 1,
                "max": 59,
                "step": 1
            }
        ],
        "uniques": true
    },
    "scaffolding": [
        {
            "id": "step-0",
            "stimulus": "&lt;p&gt;Ao somar os ângulos de uma figura, Joana obteve como resultado {{T1}}'. Expresse essa medida em graus e minutos.&lt;/p&gt;",
            "template": "&lt;p&gt;Os ângulos da figura somam {{response}}° {{response}}'.&lt;/p&gt;",
            "seed": {
                "parameters": [],
                "calculated": [
                    {
                        "name": "T1",
                        "function": "{{Q1}}*60+{{Q2}}",
                        "temp": true
                    },
                    {
                        "name": "A1",
                        "label": "{{function}}",
                        "function": "{{Q1}}"
                    },
                    {
                        "name": "A2",
                        "label": "{{function}}",
                        "function": "{{Q2}}"
                    }
                ]
            },
            "algorithm": {
                "name": "calculateOperation",
                "params": {
                  "method": "equivLiteral","keyboard": "NUMERICAL"
                }
            }
        },
        {
            "id": "step-1",
            "stimulus": "&lt;p&gt;Qual é a soma dos ângulos que formam a figura?&lt;/p&gt;",
            "template": "&lt;p&gt;Os ângulos somam {{response}}'.&lt;/p&gt;",
            "seed": {
                "calculated": [
                    {
                        "name": "T1",
                        "function": "{{Q1}}*60+{{Q2}}",
                        "temp": true
                    },
                    {
                        "name": "A2",
                        "function": "{{T1}}"
                    }
                ]
            },
            "algorithm": {
                "name": "calculateOperation",
                "params": {
                  "method": "equivLiteral","keyboard": "NUMERICAL"
                }
            }
        },
        {
            "id": "step-2",
            "stimulus": "&lt;p&gt;O que o enunciado pede?&lt;/p&gt;",
            "seed": {
                "calculated": [
                    {
                        "name": "2-A1",
                        "label": "&lt;p&gt;Expresse a soma dos ângulos em graus e minutos.&lt;/p&gt;"
                    },
                    {
                        "name": "2-A2",
                        "label": "&lt;p&gt;Expresse a soma dos ângulos em graus.&lt;/p&gt;",
                        "incorrect": true
                    },
                    {
                        "name": "2-A3",
                        "label": "&lt;p&gt;Expresse a soma dos ângulos em graus e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existem em {{T1}}'.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para obter a soma dos ângulos da figura em graus e minutos .&lt;/p&gt;",
            "template": "&lt;p&gt;{{T1}}' − {{Q1}}° × 60 = {{T1}}' − {{T2}}' = {{response}}'&lt;/p&gt;&lt;p&gt;Então os ângulos da figura medem: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3" s="139" t="n">
        <f aca="false">IF(B523=C523,0,1)</f>
        <v>1</v>
      </c>
    </row>
    <row r="524" customFormat="false" ht="15.75" hidden="false" customHeight="true" outlineLevel="0" collapsed="false">
      <c r="A524" s="139" t="str">
        <f aca="false">Seeds!AB530</f>
        <v>M5-MyM-10d-A-2</v>
      </c>
      <c r="B524" s="139" t="str">
        <f aca="false">Seeds!Z530</f>
        <v>{
    "id": "M5-MyM-10d-A-2-BR",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C524" s="139" t="str">
        <f aca="false">Seeds!AA530</f>
        <v>{
    "id": "M5-MyM-10d-A-2",
    "seed": {
        "parameters": [
            {
                "name": "Q1",
                "label": null,
                "min": 1,
                "max": 15,
                "step": 1
            },
            {
                "name": "Q2",
                "label": null,
                "min": 1,
                "max": 59,
                "step": 1
            }
        ],
        "uniques": true
    },
    "scaffolding": [
        {
            "id": "step-0",
            "stimulus": "&lt;p&gt;Um avião foi ordenado a virar com um ângulo de {{Q1}}° {{Q2}}'. Essa medida equivale a quantos segundos?&lt;/p&gt;",
            "template": "&lt;p&gt;O avião tem que virar {{response}}''.&lt;/p&gt;",
            "seed": {
                "parameters": [],
                "calculated": [
                    {
                        "name": "A1",
                        "label": "{{function}}",
                        "function": "{{Q1}}*3600+{{Q2}}*60"
                    }
                ]
            },
            "algorithm": {
                "name": "calculateOperation",
                "params": {
                  "method": "equivLiteral","keyboard": "NUMERICAL"
                }
            }
        },
        {
            "id": "step-1",
            "stimulus": "&lt;p&gt;Qual é o ângulo de giro que o avião deve fazer?&lt;/p&gt;",
            "template": "&lt;p&gt;O avião deve girar com um ângulo de {{response}}° {{response}}'.&lt;/p&gt;",
            "seed": {
                "calculated": [
                    {
                        "name": "A2",
                        "function": "{{Q1}}"
                    },
                    {
                        "name": "A3",
                        "function": "{{Q2}}"
                    }
                ]
            },
            "algorithm": {
                "name": "calculateOperation",
                "params": {
                  "method": "equivLiteral","keyboard": "NUMERICAL"
                }
            }
        },
        {
            "id": "step-2",
            "stimulus": "&lt;p&gt;O que o enunciado pede?&lt;/p&gt;",
            "seed": {
                "calculated": [
                    {
                        "name": "2-A1",
                        "label": "&lt;p&gt;Expresse o ângulo da curva em segundos.&lt;/p&gt;"
                    },
                    {
                        "name": "2-A2",
                        "label": "&lt;p&gt;Expresse o ângulo de rotação em minutos.&lt;/p&gt;",
                        "incorrect": true
                    },
                    {
                        "name": "2-A3",
                        "label": "&lt;p&gt;Expresse o ângulo de torção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o avião girou.&lt;/p&gt;",
            "template": "&lt;p&gt;{{Q1}}° × 3 600 = {{response}}''&lt;/p&gt;&lt;p&gt;{{Q2}}' × 60 = {{response}}''&lt;/p&gt;&lt;p&gt;Portanto, a curva do avião mede: {{Q1}}° {{Q2}}' = {{response}}''&lt;/p&gt;",
            "seed": {
                "calculated": [
                    {
                        "name": "A1",
                        "function": "{{Q1}}*3600"
                    },
                    {
                        "name": "A2",
                        "function": "{{Q2}}*60"
                    },
                    {
                        "name": "A3",
                        "function": "{{Q1}}*3600+{{Q2}}*60"
                    }
                ]
            },
            "algorithm": {
                "name": "calculateOperation",
                "params": {
                  "method": "equivLiteral","keyboard": "NUMERICAL"
                }
            }
        }
    ]
}</v>
      </c>
      <c r="D524" s="139" t="n">
        <f aca="false">IF(B524=C524,0,1)</f>
        <v>1</v>
      </c>
    </row>
    <row r="525" customFormat="false" ht="15.75" hidden="false" customHeight="true" outlineLevel="0" collapsed="false">
      <c r="A525" s="139" t="str">
        <f aca="false">Seeds!AB531</f>
        <v>M5-MyM-10d-A-3</v>
      </c>
      <c r="B525" s="139" t="str">
        <f aca="false">Seeds!Z531</f>
        <v>{
    "id": "M5-MyM-10d-A-3-BR",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C525" s="139" t="str">
        <f aca="false">Seeds!AA531</f>
        <v>{
    "id": "M5-MyM-10d-A-3",
    "seed": {
        "parameters": [
            {
                "name": "Q1",
                "label": null,
                "min": 1,
                "max": 15,
                "step": 1
            },
            {
                "name": "Q2",
                "label": null,
                "min": 1,
                "max": 59,
                "step": 1
            },
            {
                "name": "Q3",
                "label": null,
                "min": 1,
                "max": 59,
                "step": 1
            }
        ],
        "uniques": true
    },
    "scaffolding": [
        {
            "id": "step-0",
            "stimulus": "&lt;p&gt;Um submarino teve que virar em um ângulo de {{T1}}''. A quantos graus, minutos e segundos equivale essa medida?&lt;/p&gt;",
            "template": "&lt;p&gt;O submarino virou {{response}}° {{response}}' {{response}}''.&lt;/p&gt;",
            "seed": {
                "parameters": [],
                "calculated": [
                    {
                        "name": "T1",
                        "function": "{{Q1}}*3600+{{Q2}}*60+{{Q3}}",
                        "temp": true
                    },
                    {
                        "name": "A1",
                        "function": "{{Q1}}"
                    },
                    {
                        "name": "A2",
                        "function": "{{Q2}}"
                    },
                    {
                        "name": "A3",
                        "function": "{{Q3}}"
                    }
                ]
            },
            "algorithm": {
                "name": "calculateOperation",
                "params": {
                  "method": "equivLiteral","keyboard": "NUMERICAL"
                }
            }
        },
        {
            "id": "step-1",
            "stimulus": "&lt;p&gt;Em que ângulo o submarino virou?&lt;/p&gt;",
            "template": "&lt;p&gt;O submarino virou em um ângulo de {{response}}''.&lt;/p&gt;",
            "seed": {
                "calculated": [
                    {
                        "name": "T1",
                        "function": "{{Q1}}*3600+{{Q2}}*60+{{Q3}}",
                        "temp": true
                    },
                    {
                        "name": "A4",
                        "function": "{{T1}}"
                    }
                ]
            },
            "algorithm": {
                "name": "calculateOperation",
                "params": {
                  "method": "equivLiteral","keyboard": "NUMERICAL"
                }
            }
        },
        {
            "id": "step-2",
            "stimulus": "&lt;p&gt;O que o enunciado pede?&lt;/p&gt;",
            "seed": {
                "calculated": [
                    {
                        "name": "2-A1",
                        "label": "&lt;p&gt;Expresse o ângulo de rotação em graus, minutos e segundos.&lt;/p&gt;"
                    },
                    {
                        "name": "2-A2",
                        "label": "&lt;p&gt;Expresse o ângulo de rotação em graus.&lt;/p&gt;",
                        "incorrect": true
                    },
                    {
                        "name": "2-A3",
                        "label": "&lt;p&gt;Expresse o ângulo de rotação em minutos.&lt;/p&gt;",
                        "incorrect": true
                    }
                ]
            },
            "algorithm": {
                "name": "trueFalse",
                "template": "Multiple choice – standard"
            }
        },
        {
            "id": "step-3",
            "stimulus": "&lt;p&gt;Para converter segundos para a forma complexa, quais são as equivalências corretas?&lt;/p&gt;",
            "seed": {
                "calculated": [
                    {
                        "name": "2-A1",
                        "label": "&lt;p&gt;1° = 60' y 1' = 60''&lt;/p&gt;"
                    },
                    {
                        "name": "2-A2",
                        "label": "&lt;p&gt;1° = 3 600' y 1' = 60''&lt;/p&gt;",
                        "incorrect": true
                    },
                    {
                        "name": "2-A3",
                        "label": "&lt;p&gt;60° = 1' y 60' = 1''&lt;/p&gt;",
                        "incorrect": true
                    }
                ]
            },
            "algorithm": {
                "name": "trueFalse",
                "template": "Multiple choice – standard", "params": {"showCheckIcon":false, "columns":3}
            }
        },
        {
            "id": "step-4",
            "stimulus": "&lt;p&gt;Com isso em mente, complete o seguinte cálculo para descobrir quantos graus estão em&lt;span class=\"no-break\"&gt;{{T1}}''.&lt;/span&gt; Se for necessário, arredonde às centésimas.&lt;/p&gt;",
            "template": "&lt;p&gt;{{T1}}'' : 3 600 = {{response}}°&lt;/p&gt;&lt;p&gt;Considerando a parte inteira da divisão, tem-se um total de {{response}}°.&lt;/p&gt;",
            "seed": {
                "calculated": [
                    {
                        "name": "T1",
                        "function": "{{Q1}}*3600+{{Q2}}*60+{{Q3}}",
                        "temp": true
                    },
                    {
                        "name": "A5",
                        "function": "Lemonlib.round({{T1}}/3600, 2)"
                    },
                    {
                        "name": "A6",
                        "function": "{{Q1}}"
                    }
                ]
            },
            "algorithm": {
                "name": "calculateOperation",
                "params": {
                  "method": "equivLiteral","keyboard": "NUMERICAL"
                }
            }
        },
        {
            "id": "step-5",
            "stimulus": "&lt;p&gt;Agora, considere em segundos os graus da etapa anterior e os subtraia do total de segundos.&lt;/p&gt;",
            "template": "&lt;p&gt;{{T1}}'' − {{Q1}}° × 3 600 = {{T1}}'' − {{T2}}'' = {{response}}''&lt;/p&gt;&lt;p&gt;Divida este último resultado para obter os minutos. Se necessário, arredonde às centésimas.{{T3}}'' : 60 = {{response}}'&lt;/p&gt;&lt;p&gt;Ou seja, considerando a parte inteira da divisão, tem-se um total de {{response}}'.&lt;/p&gt;",
            "seed": {
                "calculated": [
                    {
                        "name": "T1",
                        "function": "{{Q1}}*3600+{{Q2}}*60+{{Q3}}",
                        "temp": true
                    },
                    {
                        "name": "T2",
                        "function": "{{Q1}}*3600",
                        "temp": true
                    },
                    {
                        "name": "T3",
                        "function": "{{T1}}-{{T2}}",
                        "temp": true
                    },
                    {
                        "name": "A7",
                        "label": "{{function}}",
                        "function": "{{T1}}-{{T2}}"
                    },
                    {
                        "name": "A8",
                        "label": "{{function}}",
                        "function": "Lemonlib.round({{T3}}/60, 2)"
                    },
                    {
                        "name": "A9",
                        "label": "{{function}}",
                        "function": "{{Q2}}"
                    }
                ]
            },
            "algorithm": {
                "name": "calculateOperation",
                "params": {
                  "method": "equivLiteral","keyboard": "NUMERICAL"
                }
            }
        },
        {
            "id": "step-6",
            "stimulus": "&lt;p&gt;Agora, considere em segundos os graus e minutos obtidos até aqui e os subtraia do total de segundos para obter os graus, minutos e segundos do giro do submarino.&lt;/p&gt;",
            "template": "{{T1}}'' − {{Q1}}° × 3 600 − {{Q2}}' × 60 = {{T1}}'' − {{T2}}'' − {{T3}}'' = {{response}}''&lt;/p&gt;&lt;p&gt;Logo, o submarino virou em um ângulo de: {{T1}}' = {{response}}° {{response}}' {{response}}''",
            "seed": {
                "calculated": [
                    {
                        "name": "T1",
                        "function": "{{Q1}}*3600+{{Q2}}*60+{{Q3}}",
                        "temp": true
                    },
                    {
                        "name": "T2",
                        "function": "{{Q1}}*3600",
                        "temp": true
                    },
                    {
                        "name": "T3",
                        "function": "{{Q2}}*60",
                        "temp": true
                    },
                    {
                        "name": "A9",
                        "label": "{{function}}",
                        "function": "{{Q3}}"
                    },
                    {
                        "name": "A10",
                        "label": "{{function}}",
                        "function": "{{Q1}}"
                    },
                    {
                        "name": "A11",
                        "label": "{{function}}",
                        "function": "{{Q2}}"
                    },
                    {
                        "name": "A12",
                        "label": "{{function}}",
                        "function": "{{Q3}}"
                    }
                ]
            },
            "algorithm": {
                "name": "calculateOperation",
                "params": {
                  "method": "equivLiteral","keyboard": "NUMERICAL"
                }
            }
        }
    ]
}</v>
      </c>
      <c r="D525" s="139" t="n">
        <f aca="false">IF(B525=C525,0,1)</f>
        <v>1</v>
      </c>
    </row>
    <row r="526" customFormat="false" ht="15.75" hidden="false" customHeight="true" outlineLevel="0" collapsed="false">
      <c r="A526" s="139" t="str">
        <f aca="false">Seeds!AB532</f>
        <v>M5-MyM-10d-A-4</v>
      </c>
      <c r="B526" s="139" t="str">
        <f aca="false">Seeds!Z532</f>
        <v>{
    "id": "M5-MyM-10d-A-4-BR",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C526" s="139" t="str">
        <f aca="false">Seeds!AA532</f>
        <v>{
    "id": "M5-MyM-10d-A-4",
    "seed": {
        "parameters": [
            {
                "name": "Q1",
                "label": null,
                "min": 1,
                "max": 90,
                "step": 1
            },
            {
                "name": "Q2",
                "label": null,
                "min": 1,
                "max": 59,
                "step": 1
            },
            {
                "name": "Q3",
                "label": null,
                "min": 1,
                "max": 59,
                "step": 1
            }
        ],
        "uniques": true
    },
    "scaffolding": [
        {
            "id": "step-0",
            "stimulus": "&lt;p&gt;Em um dado momento, a medida do ângulo entre os ponteiros de um relógio é {{Q1}}° {{Q2}}' {{Q3}}''. Expresse esta medida em segundos.&lt;/p&gt;",
            "template": "&lt;p&gt;A medida do ângulo entre os ponteiros é {{response}}''.&lt;/p&gt;",
            "seed": {
                "parameters": [],
                "calculated": [
                    {
                        "name": "A1",
                        "function": "{{Q1}}*3600+{{Q2}}*60+{{Q3}}"
                    }
                ]
            },
            "algorithm": {
                "name": "calculateOperation",
                "params": {
                  "method": "equivLiteral","keyboard": "NUMERICAL"
                }
            }
        },
        {
            "id": "step-1",
            "stimulus": "&lt;p&gt;Qual é o ângulo entre os ponteiros do relógio?&lt;/p&gt;",
            "template": "&lt;p&gt;O ângulo formado pelos ponteiros do relógio é {{response}}° {{response}}' {{response}}''.&lt;/p&gt;",
            "seed": {
                "calculated": [
                    {
                        "name": "A2",
                        "function": "{{Q1}}"
                    },
                    {
                        "name": "A3",
                        "function": "{{Q2}}"
                    },
                    {
                        "name": "A3",
                        "function": "{{Q3}}"
                    }
                ]
            },
            "algorithm": {
                "name": "calculateOperation",
                "params": {
                  "method": "equivLiteral","keyboard": "NUMERICAL"
                }
            }
        },
        {
            "id": "step-2",
            "stimulus": "&lt;p&gt;O que o enunciado pede?&lt;/p&gt;",
            "seed": {
                "calculated": [
                    {
                        "name": "2-A1",
                        "label": "&lt;p&gt;Expresse o ângulo entre os ponteiros em segundos.&lt;/p&gt;"
                    },
                    {
                        "name": "2-A2",
                        "label": "&lt;p&gt;Expresse o ângulo entre os ponteiros em minutos.&lt;/p&gt;",
                        "incorrect": true
                    },
                    {
                        "name": "2-A3",
                        "label": "&lt;p&gt;Expresse o ângulo entre os ponteiros em graus.&lt;/p&gt;",
                        "incorrect": true
                    }
                ]
            },
            "algorithm": {
                "name": "trueFalse",
                "template": "Multiple choice – standard"
            }
        },
        {
            "id": "step-3",
            "stimulus": "&lt;p&gt;Para converter graus e minutos em segundos, quais são as equivalências corretas?&lt;/p&gt;",
            "seed": {
                "calculated": [
                    {
                        "name": "2-A1",
                        "label": "&lt;p&gt;1° = 60' y 1' = 60''&lt;/p&gt;"
                    },
                    {
                        "name": "2-A2",
                        "label": "&lt;p&gt;1° = 60' y 1' = 3 600''&lt;/p&gt;",
                        "incorrect": true
                    },
                    {
                        "name": "2-A3",
                        "label": "&lt;p&gt;1° = 60' y 60' = 1''&lt;/p&gt;",
                        "incorrect": true
                    }
                ]
            },
            "algorithm": {
                "name": "trueFalse",
                "template": "Multiple choice – standard", "params": {"showCheckIcon":false, "columns":3}
            }
        },
        {
            "id": "step-4",
            "stimulus": "&lt;p&gt;Com isso em mente, complete os cálculos a seguir para descobrir quantos segundos mede o ângulo entre os ponteiros do relógio&lt;/p&gt;",
            "template": "&lt;p&gt;{{Q1}}° × 3 600 = {{response}}''&lt;/p&gt;&lt;p&gt;{{Q2}}' × 60 = {{response}}''&lt;/p&gt;&lt;p&gt;Portanto, o ângulo entre os ponteiros do relógio mede: {{Q1}}° {{Q2}}' {{Q3}}'' = {{response}}''&lt;/p&gt;",
            "seed": {
                "calculated": [
                    {
                        "name": "A1",
                        "function": "{{Q1}}*3600"
                    },
                    {
                        "name": "A2",
                        "function": "{{Q2}}*60"
                    },
                    {
                        "name": "A3",
                        "function": "{{Q1}}*3600+{{Q2}}*60+{{Q3}}"
                    }
                ]
            },
            "algorithm": {
                "name": "calculateOperation",
                "params": {
                  "method": "equivLiteral","keyboard": "NUMERICAL"
                }
            }
        }
    ]
}</v>
      </c>
      <c r="D526" s="139" t="n">
        <f aca="false">IF(B526=C526,0,1)</f>
        <v>1</v>
      </c>
    </row>
    <row r="527" customFormat="false" ht="15.75" hidden="false" customHeight="true" outlineLevel="0" collapsed="false">
      <c r="A527" s="139" t="str">
        <f aca="false">Seeds!AB533</f>
        <v>M5-MyM-10d-A-5</v>
      </c>
      <c r="B527" s="139" t="str">
        <f aca="false">Seeds!Z533</f>
        <v>{
    "id": "M5-MyM-10d-A-5-BR",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C527" s="139" t="str">
        <f aca="false">Seeds!AA533</f>
        <v>{
    "id": "M5-MyM-10d-A-5",
    "seed": {
        "parameters": [
            {
                "name": "Q1",
                "label": null,
                "min": 45,
                "max": 120,
                "step": 1
            },
            {
                "name": "Q2",
                "label": null,
                "min": 1,
                "max": 59,
                "step": 1
            }
        ],
        "uniques": true
    },
    "scaffolding": [
        {
            "id": "step-0",
            "stimulus": "&lt;p&gt;O ângulo de inclinação de um telhado mede {{T1}}'. A quantos graus e minutos essa medida equivale?&lt;/p&gt;",
            "template": "&lt;p&gt;O telhado tem uma inclinação de {{response}}° {{response}}'.&lt;/p&gt;",
            "seed": {
                "parameters": [],
                "calculated": [
                    {
                        "name": "T1",
                        "function": "{{Q1}}*60+{{Q2}}",
                        "temp": true
                    },
                    {
                        "name": "A1",
                        "function": "{{Q1}}"
                    },
                    {
                        "name": "A2",
                        "function": "{{Q2}}"
                    }
                ]
            },
            "algorithm": {
                "name": "calculateOperation",
                "params": {
                  "method": "equivLiteral","keyboard": "NUMERICAL"
                }
            }
        },
        {
            "id": "step-1",
            "stimulus": "&lt;p&gt;Qual é o ângulo de inclinação do telhado?&lt;/p&gt;",
            "template": "&lt;p&gt;O ângulo de inclinação é {{response}}'.&lt;/p&gt;",
            "seed": {
                "calculated": [
                    {
                        "name": "T1",
                        "function": "{{Q1}}*60+{{Q2}}",
                        "temp": true
                    },
                    {
                        "name": "A2",
                        "function": "{{T1}}"
                    }
                ]
            },
            "algorithm": {
                "name": "calculateOperation",
                "params": {
                  "method": "equivLiteral","keyboard": "NUMERICAL"
                }
            }
        },
        {
            "id": "step-2",
            "stimulus": "&lt;p&gt;O que o enunciado pede?&lt;/p&gt;",
            "seed": {
                "calculated": [
                    {
                        "name": "2-A1",
                        "label": "&lt;p&gt;Expresse o ângulo de inclinação do telhado em graus e minutos.&lt;/p&gt;"
                    },
                    {
                        "name": "2-A2",
                        "label": "&lt;p&gt;Expresse o ângulo de inclinação do telhado em graus.&lt;/p&gt;",
                        "incorrect": true
                    },
                    {
                        "name": "2-A3",
                        "label": "&lt;p&gt;Expresse o ângulo de inclinação do telhado em segundos.&lt;/p&gt;",
                        "incorrect": true
                    }
                ]
            },
            "algorithm": {
                "name": "trueFalse",
                "template": "Multiple choice – standard"
            }
        },
        {
            "id": "step-3",
            "stimulus": "&lt;p&gt;Para converter minutos para a forma complexa, qual é a equivalência correta?&lt;/p&gt;",
            "seed": {
                "calculated": [
                    {
                        "name": "2-A1",
                        "label": "&lt;p&gt;1° = 60'&lt;/p&gt;"
                    },
                    {
                        "name": "2-A2",
                        "label": "&lt;p&gt;60° = 1'&lt;/p&gt;",
                        "incorrect": true
                    },
                    {
                        "name": "2-A3",
                        "label": "&lt;p&gt;1° = 10'&lt;/p&gt;",
                        "incorrect": true
                    }
                ]
            },
            "algorithm": {
                "name": "trueFalse",
                "template": "Multiple choice – standard", "params": {"showCheckIcon":false, "columns":3}
            }
        },
        {
            "id": "step-4",
            "stimulus": "&lt;p&gt;Com isso em mente, complete o seguinte cálculo para descobrir quantos graus estão em &lt;span class=\"no-break\"&gt;{{T1}}'.&lt;/span&gt; Se for necessário, arredonde às centésimas.&lt;/p&gt;",
            "template": "&lt;p&gt;{{T1}}' : 60 = {{response}}°&lt;/p&gt;&lt;p&gt;Considerando a parte inteira da divisão, tem-se um total de {{response}}°.&lt;/p&gt;",
            "seed": {
                "calculated": [
                    {
                        "name": "T1",
                        "function": "{{Q1}}*60+{{Q2}}",
                        "temp": true
                    },
                    {
                        "name": "A1",
                        "function": "Lemonlib.round({{T1}}/60, 2)"
                    },
                    {
                        "name": "A2",
                        "function": "math.floor({{T1}}/60)"
                    }
                ]
            },
            "algorithm": {
                "name": "calculateOperation",
                "params": {
                  "method": "equivLiteral","keyboard": "NUMERICAL"
                }
            }
        },
        {
            "id": "step-5",
            "stimulus": "&lt;p&gt;Agora, considere em minutos os graus da etapa anterior e os subtraia do total de minutos, obtendo-se os graus e minutos que o ângulo do telhado mede.&lt;/p&gt;",
            "template": "&lt;p&gt;{{T1}}' − {{Q1}}° × 60 = {{T1}}' − {{T2}}' = {{response}}'&lt;/p&gt;&lt;p&gt;Então a inclinação do telhado mede: {{T1}}' = {{response}}° {{response}}'&lt;/p&gt;",
            "seed": {
                "calculated": [
                    {
                        "name": "T1",
                        "function": "{{Q1}}*60+{{Q2}}",
                        "temp": true
                    },
                    {
                        "name": "T2",
                        "function": "{{Q1}}*60",
                        "temp": true
                    },
                    {
                        "name": "A1",
                        "label": "{{function}}",
                        "function": "{{T1}}-{{T2}}"
                    },
                    {
                        "name": "A2",
                        "label": "{{function}}",
                        "function": "{{Q1}}"
                    },
                    {
                        "name": "A3",
                        "label": "{{function}}",
                        "function": "{{Q2}}"
                    }
                ]
            },
            "algorithm": {
                "name": "calculateOperation",
                "params": {
                  "method": "equivLiteral","keyboard": "NUMERICAL"
                }
            }
        }
    ]
}</v>
      </c>
      <c r="D527" s="139" t="n">
        <f aca="false">IF(B527=C527,0,1)</f>
        <v>1</v>
      </c>
    </row>
    <row r="528" customFormat="false" ht="15.75" hidden="false" customHeight="true" outlineLevel="0" collapsed="false">
      <c r="A528" s="139" t="str">
        <f aca="false">Seeds!AB534</f>
        <v>M5-MyM-10e-I-1</v>
      </c>
      <c r="B528" s="139" t="str">
        <f aca="false">Seeds!Z534</f>
        <v>{
    "id": "M5-MyM-10e-I-1-BR",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C528" s="139" t="str">
        <f aca="false">Seeds!AA534</f>
        <v>{
    "id": "M5-MyM-10e-I-1",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src='http://drive.google.com/uc?export=view&amp;id=1E8oDn8oDlYFE3XGOoxoJRvAUnkX5gPG_'&gt;&lt;/div&gt;&lt;/td&gt;&lt;td style=\"width: 25%; text-align: center;border:none;\"&gt;&lt;div style=\"display:flex; justify-content:center;\"&gt;&lt;img src='http://drive.google.com/uc?export=view&amp;id=1TXbmC1wmQvl45V0WVYMv-ZyQfJ_S0tZa'&gt;&lt;/div&gt;&lt;/td&gt;&lt;td style=\"width: 25%; text-align: center;border:none;\"&gt;&lt;div style=\"display:flex; justify-content:center;\"&gt;&lt;img src='http://drive.google.com/uc?export=view&amp;id=1VKed8yW0qRR7ERh_vVIFzNf_w4j_AjRk'&gt;&lt;/div&gt;&lt;/td&gt;&lt;/tr&gt;&lt;tr&gt;&lt;td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60,
                "max": 80,
                "step": 5
            },
            {
                "name": "Q3",
                "label": null,
                "min": 80,
                "max": 100,
                "step": 5
            },
            {
                "name": "Q5",
                "label": null,
                "min": 90,
                "max": 110,
                "step": 5
            },
            {
                "name": "Q6",
                "label": null,
                "min": 110,
                "max": 130,
                "step": 5
            },
            {
                "name": "Q8",
                "label": null,
                "min": 100,
                "max": 140,
                "step": 5
            },
            {
                "name": "Q9",
                "label": null,
                "min": 50,
                "max": 80,
                "step": 5
            }
        ],
        "calculated": [
            {
                "name": "A1",
                "label": "{{function}}",
                "function": "{{Q1}}°",
                "group": 1,
                "incorrect": true,
                "feedback": "&lt;p&gt;Este ângulo é obtuso, mede mais de 90°.&lt;/p&gt;"
            },
            {
                "name": "A2",
                "label": "{{function}}",
                "function": "120°",
                "group": 1
            },
            {
                "name": "A3",
                "label": "{{function}}",
                "function": "{{Q3}}°",
                "group": 1,
                "incorrect": true,
                "feedback": "&lt;p&gt;Este ângulo é obtuso, mede mais de 90°.&lt;/p&gt;"
            },
            {
                "name": "A4",
                "label": "{{function}}",
                "function": "60°",
                "group": 2
            },
            {
                "name": "A5",
                "label": "{{function}}",
                "function": "{{Q5}}°",
                "group": 2,
                "incorrect": true,
                "feedback": "&lt;p&gt;Este ângulo é agudo, mede menos de 90°.&lt;/p&gt;"
            },
            {
                "name": "A6",
                "label": "{{function}}",
                "function": "{{Q6}}°",
                "group": 2,
                "incorrect": true,
                "feedback": "&lt;p&gt;Este ângulo é agudo, mede menos de 90°.&lt;/p&gt;"
            },
            {
                "name": "A7",
                "label": "30°",
                "group": 3
            },
            {
                "name": "A8",
                "label": "{{Q8}}°",
                "group": 3,
                "incorrect": true,
                "feedback": "&lt;p&gt;Este ângulo é agudo, mede menos de 90° e é um terço de um ângulo reto.&lt;/p&gt;"
            },
            {
                "name": "A9",
                "label": "{{Q9}}°",
                "group": 3,
                "incorrect": true,
                "feedback": "&lt;p&gt;Este ângulo é agudo, mede menos de 90° e é um terço de um ângulo reto.&lt;/p&gt;"
            }
        ],
        "uniques": true
    },
    "algorithm": {
        "name": "groupResponses",
        "template": "Cloze with drop down"
    }
}</v>
      </c>
      <c r="D528" s="139" t="n">
        <f aca="false">IF(B528=C528,0,1)</f>
        <v>1</v>
      </c>
    </row>
    <row r="529" customFormat="false" ht="15.75" hidden="false" customHeight="true" outlineLevel="0" collapsed="false">
      <c r="A529" s="139" t="str">
        <f aca="false">Seeds!AB535</f>
        <v>M5-MyM-10e-I-2</v>
      </c>
      <c r="B529" s="139" t="str">
        <f aca="false">Seeds!Z535</f>
        <v>{
    "id": "M5-MyM-10e-I-2-BR",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C529" s="139" t="str">
        <f aca="false">Seeds!AA535</f>
        <v>{
    "id": "M5-MyM-10e-I-2",
    "stimulus": "&lt;p&gt;Selecione a medida que melhor representa a amplitude de cada ângulo.&lt;/p&gt;",
    "template": "&lt;table style=\"width: 100%;border:none;\"&gt;&lt;tbody&gt;&lt;tr&gt;&lt;td style=\"width: 25%; text-align: center;border:none;\"&gt;&lt;div style=\"display:flex; justify-content:center;\"&gt;&lt;img src='http://drive.google.com/uc?export=view&amp;id=1BSqUqNtLKGzg7dYRQAeje8s8ITumsRVN'&gt;&lt;/div&gt;&lt;/td&gt;&lt;td style=\"width: 25%; text-align: center;border:none;\"&gt;&lt;div style=\"display:flex; justify-content:center;\"&gt;&lt;img src='http://drive.google.com/uc?export=view&amp;id=1uJ9TAtC07O6uwRJpK93-ddE_eg1l1e3z'&gt;&lt;/div&gt;&lt;/td&gt;&lt;td style=\"width: 25%; text-align: center;border:none;\"&gt;&lt;div style=\"display:flex; justify-content:center;\"&gt;&lt;img src='http://drive.google.com/uc?export=view&amp;id=1AaMMPpgw0HQRxmjK3zed2VbvsSJdFqeB'&gt;&lt;/div&gt;&lt;/td&gt;&lt;/tr&gt;&lt;tr&gt;&lt;td style=\"width: 25%; text-align: center;border:none;\"&gt;É um ângulo de {{response}}&lt;/td&gt;&lt;td style=\"width: 25%; text-align: center;border:none;\"&gt;É um ângulo de {{response}}&lt;/td&gt;&lt;td style=\"width: 25%; text-align: center;border:none;\"&gt;É um ângulo de {{response}}&lt;/td&gt;&lt;/tr&gt;&lt;/tbody&gt;&lt;/table&gt;",
    "hint": "&lt;p&gt;Ângulos agudos são menores que 90° e ângulos obtusos são maiores que 90°.&lt;/p&gt;",
    "feedback": "&lt;p&gt;Ângulos agudos são menores que 90° e ângulos obtusos são maiores que 90°.&lt;/p&gt;",
    "seed": {
        "parameters": [
            {
                "name": "Q1",
                "label": null,
                "min": 40,
                "max": 60,
                "step": 5
            },
            {
                "name": "Q2",
                "label": null,
                "min": 110,
                "max": 140,
                "step": 5
            },
            {
                "name": "Q4",
                "label": null,
                "min": 100,
                "max": 120,
                "step": 5
            },
            {
                "name": "Q5",
                "label": null,
                "min": 180,
                "max": 200,
                "step": 5
            },
            {
                "name": "Q7",
                "label": null,
                "min": 40,
                "max": 65,
                "step": 5
            },
            {
                "name": "Q9",
                "label": null,
                "min": 40,
                "max": 65,
                "step": 5
            }
        ],
        "calculated": [
            {
                "name": "A1",
                "label": "{{function}}",
                "function": "{{Q1}}°",
                "group": 1,
                "incorrect": true,
                "feedback": "&lt;p&gt;É um ângulo reto, portanto mede 90°.&lt;/p&gt;"
            },
            {
                "name": "A2",
                "label": "{{function}}",
                "function": "{{Q2}}°",
                "group": 1,
                "incorrect": true,
                "feedback": "&lt;p&gt;É um ângulo reto, portanto mede 90°.&lt;/p&gt;"
            },
            {
                "name": "A3",
                "label": "{{function}}",
                "function": "90°",
                "group": 1
            },
            {
                "name": "A4",
                "label": "{{function}}",
                "function": "{{Q4}}°",
                "group": 2,
                "incorrect": true,
                "feedback": "&lt;p&gt;É um ângulo obtuso e sua amplitude está entre 135° e 180°.&lt;/p&gt;"
            },
            {
                "name": "A5",
                "label": "{{function}}",
                "function": "{{Q5}}°",
                "group": 2,
                "incorrect": true,
                "feedback": "&lt;p&gt;É um ângulo obtuso e sua amplitude está entre 135° e 180°.&lt;/p&gt;"
            },
            {
                "name": "A6",
                "label": "{{function}}",
                "function": "150°",
                "group": 2
            },
            {
                "name": "A7",
                "label": "{{Q7}}°",
                "group": 3,
                "incorrect": true,
                "feedback": "&lt;p&gt;É um ângulo agudo com amplitude menor que 45°.&lt;/p&gt;"
            },
            {
                "name": "A8",
                "label": "25°",
                "group": 3
            },
            {
                "name": "A9",
                "label": "{{Q9}}°",
                "group": 3,
                "incorrect": true,
                "feedback": "&lt;p&gt;É um ângulo agudo com amplitude menor que 45°.&lt;/p&gt;"
            }
        ],
        "uniques": true
    },
    "algorithm": {
        "name": "groupResponses",
        "template": "Cloze with drop down"
    }
}</v>
      </c>
      <c r="D529" s="139" t="n">
        <f aca="false">IF(B529=C529,0,1)</f>
        <v>1</v>
      </c>
    </row>
    <row r="530" customFormat="false" ht="15.75" hidden="false" customHeight="true" outlineLevel="0" collapsed="false">
      <c r="A530" s="139" t="str">
        <f aca="false">Seeds!AB536</f>
        <v>M5-MyM-10e-E-1</v>
      </c>
      <c r="B530" s="139" t="str">
        <f aca="false">Seeds!Z536</f>
        <v>{
    "id": "M5-MyM-10e-E-1-BR",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0" s="139" t="str">
        <f aca="false">Seeds!AA536</f>
        <v>{
    "id": "M5-MyM-10e-E-1",
    "stimulus": "&lt;p&gt;Selecione o ângulo com uma amplitude de 45°.&lt;/p&gt;",
    "hint": "&lt;p&gt;Ângulos agudos são menores que 90° e ângulos obtusos são maiores que 90°.&lt;/p&gt;",
    "feedback": "&lt;p&gt;Um ângulo de 45° é metade do tamanho de um ângulo reto.&lt;/p&gt;",
    "seed": {
        "parameters": [],
        "calculated": [
            {
                "name": "A1",
                "label": "&lt;div style=\"display:flex; justify-content:center;\"&gt;&lt;img src='http://drive.google.com/uc?export=view&amp;id=1GRvcX55ypPnmG3kng81zvmwoXiNivycG' width=\"300\"&gt;&lt;/div&gt;"
            },
            {
                "name": "A2",
                "label": "&lt;div style=\"display:flex; justify-content:center;\"&gt;&lt;img src='http://drive.google.com/uc?export=view&amp;id=1K31wgyUnQhR04C7EvWTJs2u47BAHo7GP' width=\"300\"&gt;&lt;/div&gt;",
                "incorrect": true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0" s="139" t="n">
        <f aca="false">IF(B530=C530,0,1)</f>
        <v>1</v>
      </c>
    </row>
    <row r="531" customFormat="false" ht="15.75" hidden="false" customHeight="true" outlineLevel="0" collapsed="false">
      <c r="A531" s="139" t="str">
        <f aca="false">Seeds!AB537</f>
        <v>M5-MyM-10e-E-2</v>
      </c>
      <c r="B531" s="139" t="str">
        <f aca="false">Seeds!Z537</f>
        <v>{
    "id": "M5-MyM-10e-E-2-BR",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C531" s="139" t="str">
        <f aca="false">Seeds!AA537</f>
        <v>{
    "id": "M5-MyM-10e-E-2",
    "stimulus": "&lt;p&gt;Selecione o ângulo com uma amplitude de 130°.&lt;/p&gt;",
    "hint": "&lt;p&gt;Ângulos agudos são menores que 90° e ângulos obtusos são maiores que 90°.&lt;/p&gt;",
    "feedback": "&lt;p&gt;Um ângulo de 130° forma um ângulo obtuso.&lt;/p&gt;",
    "seed": {
        "parameters": [],
        "calculated": [
            {
                "name": "A1",
                "label": "&lt;div style=\"display:flex; justify-content:center;\"&gt;&lt;img src='http://drive.google.com/uc?export=view&amp;id=1AaMMPpgw0HQRxmjK3zed2VbvsSJdFqeB' width=\"300\"&gt;&lt;/div&gt;",
                "incorrect": true
            },
            {
                "name": "A2",
                "label": "&lt;div style=\"display:flex; justify-content:center;\"&gt;&lt;img src='http://drive.google.com/uc?export=view&amp;id=1K31wgyUnQhR04C7EvWTJs2u47BAHo7GP' width=\"300\"&gt;&lt;/div&gt;"
            },
            {
                "name": "A3",
                "label": "&lt;div style=\"display:flex; justify-content:center;\"&gt;&lt;img src='http://drive.google.com/uc?export=view&amp;id=19kkegMMaAPARpnXvKVh_Ols3_aStmH7I' width=\"300\"&gt;&lt;/div&gt;",
                "incorrect": true
            }
        ],
        "uniques": true
    },
    "algorithm": {
        "name": "trueFalse",
        "template": "Multiple choice – standard",
        "params": {
            "countCorrect": 1,
            "countIncorrect": 2,
            "showCheckIcon": false,
            "columns": 3
        }
    }
}</v>
      </c>
      <c r="D531" s="139" t="n">
        <f aca="false">IF(B531=C531,0,1)</f>
        <v>1</v>
      </c>
    </row>
    <row r="532" customFormat="false" ht="15.75" hidden="false" customHeight="true" outlineLevel="0" collapsed="false">
      <c r="A532" s="139" t="str">
        <f aca="false">Seeds!AB538</f>
        <v>M5-MyM-10e-E-3</v>
      </c>
      <c r="B532" s="139" t="str">
        <f aca="false">Seeds!Z538</f>
        <v>{
    "id": "M5-MyM-10e-E-3-BR",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C532" s="139" t="str">
        <f aca="false">Seeds!AA538</f>
        <v>{
    "id": "M5-MyM-10e-E-3",
    "stimulus": "&lt;p&gt;Selecione o ângulo com uma amplitude de 80°.&lt;/p&gt;",
    "hint": "&lt;p&gt;Ângulos agudos são menores que 90° e ângulos obtusos são maiores que 90°.&lt;/p&gt;",
    "feedback": "&lt;p&gt;Um ângulo de 80° tem uma amplitude que se aproxima da do ângulo reto, 90°.&lt;/p&gt;",
    "seed": {
        "parameters": [],
        "calculated": [
            {
                "name": "A1",
                "label": "&lt;div style=\"display:flex; justify-content:center;\"&gt;&lt;img src='http://drive.google.com/uc?export=view&amp;id=1BSqUqNtLKGzg7dYRQAeje8s8ITumsRVN' width=\"300\"&gt;&lt;/div&gt;",
                "incorrect": true
            },
            {
                "name": "A2",
                "label": "&lt;div style=\"display:flex; justify-content:center;\"&gt;&lt;img src='http://drive.google.com/uc?export=view&amp;id=1GRvcX55ypPnmG3kng81zvmwoXiNivycG' width=\"300\"&gt;&lt;/div&gt;",
                "incorrect": true
            },
            {
                "name": "A3",
                "label": "&lt;div style=\"display:flex; justify-content:center;\"&gt;&lt;img src='http://drive.google.com/uc?export=view&amp;id=19kkegMMaAPARpnXvKVh_Ols3_aStmH7I' width=\"300\"&gt;&lt;/div&gt;"
            }
        ],
        "uniques": true
    },
    "algorithm": {
        "name": "trueFalse",
        "template": "Multiple choice – standard",
        "params": {
            "countCorrect": 1,
            "countIncorrect": 2,
            "showCheckIcon": false,
            "columns": 3
        }
    }
}</v>
      </c>
      <c r="D532" s="139" t="n">
        <f aca="false">IF(B532=C532,0,1)</f>
        <v>1</v>
      </c>
    </row>
    <row r="533" customFormat="false" ht="15.75" hidden="false" customHeight="true" outlineLevel="0" collapsed="false">
      <c r="A533" s="139" t="str">
        <f aca="false">Seeds!AB539</f>
        <v>M5-MyM-11b-I-1</v>
      </c>
      <c r="B533" s="139" t="str">
        <f aca="false">Seeds!Z539</f>
        <v>{
    "id": "M5-MyM-11b-I-1-BR",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C533" s="139" t="str">
        <f aca="false">Seeds!AA539</f>
        <v>{
    "id": "M5-MyM-11b-I-1",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{{T1}}° {{T5}}' {{T9}}''&lt;/p&gt;&lt;p&gt;Porém, como minutos e segundos não podem ter valores maiores que 59, converta 60'' para 1':&lt;/p&gt;&lt;p&gt;{{T1}}° {{T5}}' {{T9}}'' = {{T1}}° {{T2}}' {{T3}}''&lt;/p&gt;",
    "seed": {
        "parameters": [
            {
                "name": "Q1",
                "label": null,
                "min": 1,
                "max": 180,
                "step": 1
            },
            {
                "name": "Q2",
                "label": null,
                "min": 1,
                "max": 29,
                "step": 1
            },
            {
                "name": "Q3",
                "label": null,
                "min": 30,
                "max": 59,
                "step": 1
            },
            {
                "name": "Q4",
                "label": null,
                "min": 1,
                "max": 180,
                "step": 1
            },
            {
                "name": "Q5",
                "label": null,
                "min": 1,
                "max": 29,
                "step": 1
            },
            {
                "name": "Q6",
                "label": null,
                "min": 30,
                "max": 59,
                "step": 1
            }
        ],
        "calculated": [
            {
                "name": "T1",
                "label": "{{function}}",
                "function": "{{Q1}}+{{Q4}}",
                "temp": true
            },
            {
                "name": "T2",
                "label": "{{function}}",
                "function": "{{Q2}}+{{Q5}}+1",
                "temp": true
            },
            {
                "name": "T3",
                "label": "{{function}}",
                "function": "{{Q3}}+{{Q6}}-60",
                "temp": true
            },
            {
                "name": "T5",
                "label": "{{function}}",
                "function": "{{Q2}}+{{Q5}}",
                "temp": true
            },
            {
                "name": "T9",
                "label": "{{function}}",
                "function": "{{Q3}}+{{Q6}}",
                "temp": true
            },
            {
                "name": "A1",
                "label": "{{T1}}° {{T2}}' {{T3}}''",
                "function": "",
                "group": 1
            },
            {
                "name": "A2",
                "label": "{{T1}}° {{T5}}' {{T3}}''",
                "function": "",
                "group": 1,
                "incorrect": true
            },
            {
                "name": "A3",
                "label": "{{T1}}° {{T5}}' {{T9}}''",
                "function": "",
                "group": 1,
                "incorrect": true
            }
        ],
        "uniques": true
    },
    "algorithm": {
        "name": "groupResponses",
        "template": "Cloze with drop down"
    }
}</v>
      </c>
      <c r="D533" s="139" t="n">
        <f aca="false">IF(B533=C533,0,1)</f>
        <v>1</v>
      </c>
    </row>
    <row r="534" customFormat="false" ht="15.75" hidden="false" customHeight="true" outlineLevel="0" collapsed="false">
      <c r="A534" s="139" t="str">
        <f aca="false">Seeds!AB540</f>
        <v>M5-MyM-11b-I-2</v>
      </c>
      <c r="B534" s="139" t="str">
        <f aca="false">Seeds!Z540</f>
        <v>{
    "id": "M5-MyM-11b-I-2-BR",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C534" s="139" t="str">
        <f aca="false">Seeds!AA540</f>
        <v>{
    "id": "M5-MyM-11b-I-2",
    "stimulus": "&lt;p&gt;Escolha o resultado correto desta subtração de ângulo.&lt;/p&gt;",
    "template": "&lt;p&gt;{{Q7}}° {{Q8}}' {{Q9}}'' − {{Q10}}° {{Q11}}' {{Q12}}'' = {{response}}&lt;/p&gt;",
    "hint": "&lt;p&gt;Minutos e segundos não podem ter valores superiores a 59.&lt;/p&gt;",
    "feedback": "&lt;p&gt;Como {{Q8}}' é menor que {{Q11}}', converta 1° para 60':&lt;/p&gt;&lt;p&gt;{{Q7}}° {{Q8}}' {{Q9}}'' = {{T10}}° {{T11}}' {{Q9}}''&lt;/p&gt;&lt;p&gt;Agora, subtraia as quantidades com as mesmas unidades umas das outras:&lt;/p&gt;&lt;p&gt;{{T10}}° {{T11}}' {{Q9}}'' − {{Q10}}° {{Q11}}' {{Q12}}'' = {{T1}}° {{T2}}' {{T3}}''&lt;/p&gt;",
    "seed": {
        "parameters": [
            {
                "name": "Q7",
                "label": null,
                "min": 180,
                "max": 360,
                "step": 1
            },
            {
                "name": "Q8",
                "label": null,
                "min": 1,
                "max": 29,
                "step": 1
            },
            {
                "name": "Q9",
                "label": null,
                "min": 30,
                "max": 59,
                "step": 1
            },
            {
                "name": "Q10",
                "label": null,
                "min": 1,
                "max": 179,
                "step": 1
            },
            {
                "name": "Q11",
                "label": null,
                "min": 30,
                "max": 59,
                "step": 1
            },
            {
                "name": "Q12",
                "label": null,
                "min": 1,
                "max": 29,
                "step": 1
            }
        ],
        "calculated": [
            {
                "name": "T1",
                "label": "{{function}}",
                "function": "{{Q7}}-{{Q10}}-1",
                "temp": true
            },
            {
                "name": "T2",
                "label": "{{function}}",
                "function": "60+{{Q8}}-{{Q11}}",
                "temp": true
            },
            {
                "name": "T3",
                "label": "{{function}}",
                "function": "{{Q9}}-{{Q12}}",
                "temp": true
            },
            {
                "name": "T4",
                "label": "{{function}}",
                "function": "{{Q7}}-{{Q10}}",
                "temp": true
            },
            {
                "name": "T8",
                "label": "{{function}}",
                "function": "{{Q11}}-{{Q8}}",
                "temp": true
            },
            {
                "name": "T10",
                "label": "{{function}}",
                "function": "{{Q7}}-1",
                "temp": true
            },
            {
                "name": "T11",
                "label": "{{function}}",
                "function": "{{Q8}}+60",
                "temp": true
            },
            {
                "name": "A1",
                "label": "{{T1}}° {{T2}}' {{T3}}''",
                "function": "",
                "group": 1
            },
            {
                "name": "A2",
                "label": "{{T4}}° {{T2}}' {{T3}}''",
                "function": "",
                "group": 1,
                "incorrect": true
            },
            {
                "name": "A3",
                "label": "{{T4}}° {{T8}}' {{T3}}''",
                "function": "",
                "group": 1,
                "incorrect": true
            }
        ],
        "uniques": true
    },
    "algorithm": {
        "name": "groupResponses",
        "template": "Cloze with drop down"
    }
}</v>
      </c>
      <c r="D534" s="139" t="n">
        <f aca="false">IF(B534=C534,0,1)</f>
        <v>1</v>
      </c>
    </row>
    <row r="535" customFormat="false" ht="15.75" hidden="false" customHeight="true" outlineLevel="0" collapsed="false">
      <c r="A535" s="139" t="str">
        <f aca="false">Seeds!AB541</f>
        <v>M5-MyM-11b-I-3</v>
      </c>
      <c r="B535" s="139" t="str">
        <f aca="false">Seeds!Z541</f>
        <v>{
    "id": "M5-MyM-11b-I-3-BR",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C535" s="139" t="str">
        <f aca="false">Seeds!AA541</f>
        <v>{
    "id": "M5-MyM-11b-I-3",
    "stimulus": "&lt;p&gt;Escolha o resultado correto desta soma de ângulos.&lt;/p&gt;",
    "template": "&lt;p&gt;{{Q1}}° {{Q2}}' {{Q3}}'' + {{Q4}}° {{Q5}}' {{Q6}}'' = {{response}}&lt;/p&gt;",
    "hint": "&lt;p&gt;Minutos e segundos não podem ter valores superiores a 59.&lt;/p&gt;",
    "feedback": "&lt;p&gt;Primeiro, some as quantidades com as mesmas unidades entre si:&lt;/p&gt;&lt;p&gt;{{Q1}}° {{Q2}}' {{Q3}}'' + {{Q4}}° {{Q5}}' {{Q6}}'' = {{T4}}° {{T8}}' {{T3}}''&lt;/p&gt;&lt;p&gt;Porém, como minutos e segundos não podem ter valores maiores que 59, converta 60' para 1°:&lt;/p&gt;&lt;p&gt;{{T4}}° {{T8}}' {{T3}}'' = {{T1}}° {{T2}}' {{T3}}''&lt;/p&gt;",
    "seed": {
        "parameters": [
            {
                "name": "Q1",
                "label": null,
                "min": 1,
                "max": 180,
                "step": 1
            },
            {
                "name": "Q2",
                "label": null,
                "min": 30,
                "max": 59,
                "step": 1
            },
            {
                "name": "Q3",
                "label": null,
                "min": 1,
                "max": 29,
                "step": 1
            },
            {
                "name": "Q4",
                "label": null,
                "min": 1,
                "max": 180,
                "step": 1
            },
            {
                "name": "Q5",
                "label": null,
                "min": 30,
                "max": 59,
                "step": 1
            },
            {
                "name": "Q6",
                "label": null,
                "min": 1,
                "max": 29,
                "step": 1
            }
        ],
        "calculated": [
            {
                "name": "T1",
                "label": "{{function}}",
                "function": "{{Q1}}+{{Q4}}+1",
                "temp": true
            },
            {
                "name": "T2",
                "label": "{{function}}",
                "function": "{{Q2}}+{{Q5}}-60",
                "temp": true
            },
            {
                "name": "T3",
                "label": "{{function}}",
                "function": "{{Q3}}+{{Q6}}",
                "temp": true
            },
            {
                "name": "T4",
                "label": "{{function}}",
                "function": "{{Q1}}+{{Q4}}",
                "temp": true
            },
            {
                "name": "T8",
                "label": "{{function}}",
                "function": "{{Q2}}+{{Q5}}",
                "temp": true
            },
            {
                "name": "A1",
                "label": "{{T1}}° {{T2}}' {{T3}}''",
                "function": "",
                "group": 1
            },
            {
                "name": "A2",
                "label": "{{T4}}° {{T2}}' {{T3}}''",
                "function": "",
                "group": 1,
                "incorrect": true
            },
            {
                "name": "A3",
                "label": "{{T4}}° {{T8}}' {{T3}}''",
                "function": "",
                "group": 1,
                "incorrect": true
            }
        ],
        "uniques": true
    },
    "algorithm": {
        "name": "groupResponses",
        "template": "Cloze with drop down"
    }
}</v>
      </c>
      <c r="D535" s="139" t="n">
        <f aca="false">IF(B535=C535,0,1)</f>
        <v>1</v>
      </c>
    </row>
    <row r="536" customFormat="false" ht="15.75" hidden="false" customHeight="true" outlineLevel="0" collapsed="false">
      <c r="A536" s="139" t="str">
        <f aca="false">Seeds!AB542</f>
        <v>M5-MyM-11b-I-4</v>
      </c>
      <c r="B536" s="139" t="str">
        <f aca="false">Seeds!Z542</f>
        <v>{
    "id": "M5-MyM-11b-I-4-BR",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C536" s="139" t="str">
        <f aca="false">Seeds!AA542</f>
        <v>{
    "id": "M5-MyM-11b-I-4",
    "stimulus": "&lt;p&gt;Escolha o resultado correto desta subtração de ângulo.&lt;/p&gt;",
    "template": "&lt;p&gt;{{Q7}}° {{Q8}}' {{Q9}}'' − {{Q10}}° {{Q11}}' {{Q12}}'' = {{response}}&lt;/p&gt;",
    "hint": "&lt;p&gt;Minutos e segundos não podem ter valores superiores a 59.&lt;/p&gt;",
    "feedback": "&lt;p&gt;Como {{Q9}}'' é menor que {{Q12}}'', converta 1' em 60'':&lt;/p&gt;&lt;p&gt;{{Q7}}° {{Q8}}' {{Q9}}'' = {{Q7}}° {{T10}}' {{T11}}''&lt;/p&gt;&lt;p&gt;Agora, subtraia as quantidades com as mesmas unidades umas das outras:&lt;/p&gt;&lt;p&gt;{{Q7}}° {{T10}}' {{T11}}'' − {{Q10}}° {{Q11}}' {{Q12}}'' = {{T1}}° {{T2}}' {{T3}}''&lt;/p&gt;",
    "seed": {
        "parameters": [
            {
                "name": "Q7",
                "label": null,
                "min": 180,
                "max": 360,
                "step": 1
            },
            {
                "name": "Q8",
                "label": null,
                "min": 30,
                "max": 59,
                "step": 1
            },
            {
                "name": "Q9",
                "label": null,
                "min": 1,
                "max": 29,
                "step": 1
            },
            {
                "name": "Q10",
                "label": null,
                "min": 1,
                "max": 179,
                "step": 1
            },
            {
                "name": "Q11",
                "label": null,
                "min": 1,
                "max": 29,
                "step": 1
            },
            {
                "name": "Q12",
                "label": null,
                "min": 30,
                "max": 59,
                "step": 1
            }
        ],
        "calculated": [
            {
                "name": "T1",
                "label": "{{function}}",
                "function": "{{Q7}}-{{Q10}}",
                "temp": true
            },
            {
                "name": "T2",
                "label": "{{function}}",
                "function": "{{Q8}}-{{Q11}}-1",
                "temp": true
            },
            {
                "name": "T3",
                "label": "{{function}}",
                "function": "60+{{Q9}}-{{Q12}}",
                "temp": true
            },
            {
                "name": "T5",
                "label": "{{function}}",
                "function": "{{Q8}}-{{Q11}}",
                "temp": true
            },
            {
                "name": "T9",
                "label": "{{function}}",
                "function": "{{Q12}}-{{Q9}}",
                "temp": true
            },
            {
                "name": "T10",
                "label": "{{function}}",
                "function": "{{Q8}}-1",
                "temp": true
            },
            {
                "name": "T11",
                "label": "{{function}}",
                "function": "{{Q9}}+60",
                "temp": true
            },
            {
                "name": "A1",
                "label": "{{T1}}° {{T2}}' {{T3}}''",
                "function": "",
                "group": 1
            },
            {
                "name": "A2",
                "label": "{{T1}}° {{T5}}' {{T3}}''",
                "function": "",
                "group": 1,
                "incorrect": true
            },
            {
                "name": "A3",
                "label": "{{T1}}° {{T5}}' {{T9}}''",
                "function": "",
                "group": 1,
                "incorrect": true
            }
        ],
        "uniques": true
    },
    "algorithm": {
        "name": "groupResponses",
        "template": "Cloze with drop down"
    }
}</v>
      </c>
      <c r="D536" s="139" t="n">
        <f aca="false">IF(B536=C536,0,1)</f>
        <v>1</v>
      </c>
    </row>
    <row r="537" customFormat="false" ht="15.75" hidden="false" customHeight="true" outlineLevel="0" collapsed="false">
      <c r="A537" s="139" t="str">
        <f aca="false">Seeds!AB543</f>
        <v>M5-MyM-11b-E-1</v>
      </c>
      <c r="B537" s="139" t="str">
        <f aca="false">Seeds!Z543</f>
        <v>{
    "id": "M5-MyM-11b-E-1-BR",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C537" s="139" t="str">
        <f aca="false">Seeds!AA543</f>
        <v>{
    "id": "M5-MyM-11b-E-1",
    "stimulus": "&lt;p&gt;Calcule as seguintes operações.&lt;/p&gt;",
    "template": "&lt;p&gt;{{Q1}}° {{Q2}}' {{Q3}}'' + {{Q4}}° {{Q5}}' {{Q6}}'' = {{response}}° {{response}}' {{response}}''&lt;/p&gt;&lt;p&gt;{{T1}}° {{T2}}' {{T3}}'' − {{Q10}}° {{Q11}}' {{Q12}}'' = {{response}}° {{response}}' {{response}}'&lt;/p&gt;",
    "hint": "&lt;p&gt;Minutos e segundos não podem ter valores superiores a 59.&lt;/p&gt;",
    "feedback": "&lt;p&gt;Primeiro, some as quantidades com as mesmas unidades:&lt;/p&gt;&lt;p&gt;{{Q1}}° {{Q2}}' {{Q3}}'' + {{Q4}}° {{Q5}}' {{Q6}}'' = {{T4}}° {{T5}}' {{T6}}''&lt;/p&gt;&lt;p&gt;Porém, como minutos e segundos não podem ter valores maiores que 59, converta 60' para 1° e 60'' para 1':&lt;/p&gt;&lt;p&gt;{{T4}}° {{T5}}' {{T6}}'' = {{A1}}° {{A2}}' {{A3}}''&lt;/p&gt;",
    "seed": {
        "parameters": [
            {
                "name": "Q1",
                "label": null,
                "min": 1,
                "max": 100,
                "step": 1
            },
            {
                "name": "Q2",
                "label": null,
                "min": 30,
                "max": 59,
                "step": 1
            },
            {
                "name": "Q3",
                "label": null,
                "min": 30,
                "max": 59,
                "step": 1
            },
            {
                "name": "Q4",
                "label": null,
                "min": 1,
                "max": 100,
                "step": 1
            },
            {
                "name": "Q5",
                "label": null,
                "min": 30,
                "max": 59,
                "step": 1
            },
            {
                "name": "Q6",
                "label": null,
                "min": 30,
                "max": 59,
                "step": 1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"{{Q1}}+{{Q4}}",
                "temp": true
            },
            {
                "name": "T5",
                "function": "{{Q2}}+{{Q5}}",
                "temp": true
            },
            {
                "name": "T6",
                "function": "{{Q3}}+{{Q6}}",
                "temp": true
            },
            {
                "name": "A1",
                "function": "{{Q1}}+{{Q4}}+1"
            },
            {
                "name": "A2",
                "function": "{{Q2}}+{{Q5}}-59"
            },
            {
                "name": "A3",
                "function": "{{Q3}}+{{Q6}}-60"
            },
            {
                "name": "A4",
                "function": "{{Q13}}"
            },
            {
                "name": "A5",
                "function": "{{Q14}}"
            },
            {
                "name": "A6",
                "function": "{{Q15}}"
            }
        ],
        "uniques": true
    },
    "algorithm": {
        "name": "calculateOperation",
        "params": {
            "method": "equivLiteral","keyboard": "NUMERICAL"
        }
    }
}</v>
      </c>
      <c r="D537" s="139" t="n">
        <f aca="false">IF(B537=C537,0,1)</f>
        <v>1</v>
      </c>
    </row>
    <row r="538" customFormat="false" ht="15.75" hidden="false" customHeight="true" outlineLevel="0" collapsed="false">
      <c r="A538" s="139" t="str">
        <f aca="false">Seeds!AB544</f>
        <v>M5-MyM-11b-E-2</v>
      </c>
      <c r="B538" s="139" t="str">
        <f aca="false">Seeds!Z544</f>
        <v>{
    "id": "M5-MyM-11b-E-2-BR",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C538" s="139" t="str">
        <f aca="false">Seeds!AA544</f>
        <v>{
    "id": "M5-MyM-11b-E-2",
    "stimulus": "&lt;p&gt;Resolva a seguinte subtração.&lt;/p&gt;",
    "template": "&lt;p&gt;{{T1}}° {{T2}}' {{T3}}'' − {{Q10}}° {{Q11}}' {{Q12}}'' = {{response}}° {{response}}' {{response}}''&lt;/p&gt;",
    "hint": "&lt;p&gt;Minutos e segundos não podem ter valores superiores a 59.&lt;/p&gt;",
    "feedback": "&lt;p&gt;Como {{T2}}' é menor que {{Q11}}' e {{T3}}'' e é menor que {{Q12}}'', converta 1° para 60' e 1' para 60'':&lt;/p&gt;&lt;p&gt;{{T1}}° {{T2}}' {{T3}}'' = {{T4}}° {{T5}}' {{T6}}''&lt;/p&gt;&lt;p&gt;Agora, subtraia as quantidades com as mesmas unidades umas das outras:&lt;/p&gt;&lt;p&gt;{{T4}}° {{T5}}' {{T6}}'' − {{Q10}}° {{Q11}}' {{Q12}}'' = {{Q13}}° {{Q14}}' {{Q15}}''&lt;/p&gt;",
    "seed": {
        "parameters": [
            {
                "name": "Q10",
                "label": null,
                "min": 1,
                "max": 100,
                "step": 1
            },
            {
                "name": "Q11",
                "label": null,
                "min": 30,
                "max": 59,
                "step": 1
            },
            {
                "name": "Q12",
                "label": null,
                "min": 30,
                "max": 59,
                "step": 1
            },
            {
                "name": "Q13",
                "label": null,
                "min": 1,
                "max": 100,
                "step": 1
            },
            {
                "name": "Q14",
                "label": null,
                "min": 30,
                "max": 59,
                "step": 1
            },
            {
                "name": "Q15",
                "label": null,
                "min": 30,
                "max": 59,
                "step": 1
            }
        ],
        "calculated": [
            {
                "name": "T1",
                "function": "{{Q10}}+{{Q13}}+1",
                "temp": true
            },
            {
                "name": "T2",
                "function": "{{Q11}}+{{Q14}}-59",
                "temp": true
            },
            {
                "name": "T3",
                "function": "{{Q12}}+{{Q15}}-60",
                "temp": true
            },
            {
                "name": "T4",
                "function": "{{Q10}}+{{Q13}}",
                "temp": true
            },
            {
                "name": "T5",
                "function": "{{Q11}}+{{Q14}}",
                "temp": true
            },
            {
                "name": "T6",
                "function": "{{Q12}}+{{Q15}}",
                "temp": true
            },
            {
                "name": "A4",
                "function": "{{Q13}}"
            },
            {
                "name": "A5",
                "function": "{{Q14}}"
            },
            {
                "name": "A6",
                "function": "{{Q15}}"
            }
        ],
        "uniques": true
    },
    "algorithm": {
        "name": "calculateOperation",
        "params": {
            "method": "equivLiteral","keyboard": "NUMERICAL"
        }
    }
}</v>
      </c>
      <c r="D538" s="139" t="n">
        <f aca="false">IF(B538=C538,0,1)</f>
        <v>1</v>
      </c>
    </row>
    <row r="539" customFormat="false" ht="15.75" hidden="false" customHeight="true" outlineLevel="0" collapsed="false">
      <c r="A539" s="139" t="str">
        <f aca="false">Seeds!AB545</f>
        <v>M5-MyM-11b-A-1</v>
      </c>
      <c r="B539" s="139" t="str">
        <f aca="false">Seeds!Z545</f>
        <v>{
    "id": "M5-MyM-11b-A-1-BR",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C539" s="139" t="str">
        <f aca="false">Seeds!AA545</f>
        <v>{
    "id": "M5-MyM-11b-A-1",
    "stimulus": "&lt;p&gt;A soma dos ângulos de um quadrilátero é 360°. Se {{T1}}° {{T2}}' {{T3}}'' é a soma de três dos ângulos, qual é a medida do do quarto ângulo?&lt;/p&gt;",
    "template": "&lt;p&gt;O quarto ângulo mede {{response}}° {{response}}' {{response}}''.&lt;/p&gt;",
    "hint": "&lt;p&gt;Minutos e segundos não podem ter valores superiores a 59.&lt;/p&gt;",
    "feedback": "&lt;p&gt;Primeiro, converta 1° para 60' e 1' para 60'':&lt;/p&gt;&lt;p&gt;360° = 359° 59' 60''&lt;/p&gt;&lt;p&gt;Agora, subtraia as quantidades com as mesmas unidades umas das outras:&lt;/p&gt;&lt;p&gt;359° 59' 60'' − {{T1}}° {{T2}}' {{T3}}'' = {{A1}}° {{A2}}' {{A3}}'&lt;/p&gt;",
    "seed": {
        "parameters": [
            {
                "name": "Q1",
                "label": null,
                "min": 20,
                "max": 150,
                "step": 1
            },
            {
                "name": "Q2",
                "label": null,
                "min": 1,
                "max": 58,
                "step": 1
            },
            {
                "name": "Q3",
                "label": null,
                "min": 1,
                "max": 59,
                "step": 1
            }
        ],
        "calculated": [
            {
                "name": "T1",
                "function": "359-{{Q1}}",
                "temp": true
            },
            {
                "name": "T2",
                "function": "59-{{Q2}}",
                "temp": true
            },
            {
                "name": "T3",
                "function": "60-{{Q3}}",
                "temp": true
            },
            {
                "name": "A1",
                "function": "{{Q1}}"
            },
            {
                "name": "A2",
                "function": "{{Q2}}"
            },
            {
                "name": "A3",
                "function": "{{Q3}}"
            }
        ],
        "uniques": true
    },
    "algorithm": {
        "name": "calculateOperation",
        "params": {
            "method": "equivLiteral","keyboard": "NUMERICAL"
        }
    }
}</v>
      </c>
      <c r="D539" s="139" t="n">
        <f aca="false">IF(B539=C539,0,1)</f>
        <v>1</v>
      </c>
    </row>
    <row r="540" customFormat="false" ht="15.75" hidden="false" customHeight="true" outlineLevel="0" collapsed="false">
      <c r="A540" s="139" t="str">
        <f aca="false">Seeds!AB546</f>
        <v>M5-MyM-11b-A-2</v>
      </c>
      <c r="B540" s="139" t="str">
        <f aca="false">Seeds!Z546</f>
        <v>{
    "id": "M5-MyM-11b-A-2-BR",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C540" s="139" t="str">
        <f aca="false">Seeds!AA546</f>
        <v>{
    "id": "M5-MyM-11b-A-2",
    "stimulus": "&lt;p&gt;Ao medir dois ângulos de um cabide, Joana obteve estas duas medidas: {{Q1}}° {{Q2}}' e {{Q3}}° {{Q4}}'. Quanto vale a soma dessas duas amplitudes?&lt;/p&gt;",
    "template": "&lt;p&gt;A amplitude total dos dois ângulos é {{response}}° {{response}}'.&lt;/p&gt;",
    "hint": "&lt;p&gt;Minutos e segundos não podem ter valores superiores a 59.&lt;/p&gt;",
    "feedback": "&lt;p&gt;Primeiro, some as quantidades com as mesmas unidades entre si:&lt;/p&gt;&lt;p&gt;{{Q1}}° {{Q2}}' + {{Q3}}° {{Q4}}' = {{T1}}° {{T2}}'&lt;/p&gt;&lt;p&gt;Porém, como minutos e segundos não podem ter valores maiores que 59, converta 60' para 1°:&lt;/p&gt;&lt;p&gt;{{T1}}° {{T2}}' = {{A1}}° {{A2}}'&lt;/p&gt;",
    "seed": {
        "parameters": [
            {
                "name": "Q1",
                "label": null,
                "min": 70,
                "max": 100,
                "step": 1
            },
            {
                "name": "Q2",
                "label": null,
                "min": 30,
                "max": 59,
                "step": 1
            },
            {
                "name": "Q3",
                "label": null,
                "min": 30,
                "max": 60,
                "step": 1
            },
            {
                "name": "Q4",
                "label": null,
                "min": 30,
                "max": 59,
                "step": 1
            }
        ],
        "calculated": [
            {
                "name": "T1",
                "function": "{{Q1}}+{{Q3}}",
                "temp": true
            },
            {
                "name": "T2",
                "function": "{{Q2}}+{{Q4}}",
                "temp": true
            },
            {
                "name": "A1",
                "function": "{{Q1}}+{{Q3}}+1"
            },
            {
                "name": "A2",
                "function": "{{Q2}}+{{Q4}}-60"
            }
        ],
        "uniques": true
    },
    "algorithm": {
        "name": "calculateOperation",
        "params": {
            "method": "equivLiteral","keyboard": "NUMERICAL"
        }
    }
}</v>
      </c>
      <c r="D540" s="139" t="n">
        <f aca="false">IF(B540=C540,0,1)</f>
        <v>1</v>
      </c>
    </row>
    <row r="541" customFormat="false" ht="15.75" hidden="false" customHeight="true" outlineLevel="0" collapsed="false">
      <c r="A541" s="139" t="str">
        <f aca="false">Seeds!AB547</f>
        <v>M5-MyM-11b-A-3</v>
      </c>
      <c r="B541" s="139" t="str">
        <f aca="false">Seeds!Z547</f>
        <v>{
    "id": "M5-MyM-11b-A-3-BR",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C541" s="139" t="str">
        <f aca="false">Seeds!AA547</f>
        <v>{
    "id": "M5-MyM-11b-A-3",
    "stimulus": "&lt;p&gt;Se um ângulo &lt;span class=\"fr-math-v2 fr-draggable\" contenteditable=\"false\" data-original-math=\"\\(\\hat{\\text{A}}\\ )\" draggable=\"true\"&gt;\\(\\hat{\\text{A}}\\)&lt;/span&gt; mede {{Q1}}° {{Q2}}' {{Q3}} '' e um ângulo &lt;span class=\"fr-math-v2 fr-draggable\" contenteditable=\"false\" data-original-math=\"\\(\\hat{\\text{B}} \\)\" draggable=\"true\"&gt;\\(\\hat{\\text{B}}\\)&lt;/span&gt; mede {{Q4}}° {{Q5}}' {{Q6}}'', faça os seguintes cálculos.&lt;/p&gt;",
    "template": "&lt;p&gt;&lt;span class=\"fr-math-v2 fr-draggable\" contenteditable=\"false\" data-original-math=\"\\(\\hat{\\text{A}}\\)\" draggable=\"true\"&gt;\\(\\hat{\\text{A}}\\)&lt;/span&gt; + &lt;span class=\"fr-math-v2 fr-draggable\" contenteditable=\"false\" data-original-math=\"\\(\\hat{\\text{B}}\\)\" draggable=\"true\"&gt;\\(\\hat{\\text{B}}\\)&lt;/span&gt; = {{response}}° {{response}}' {{response}}''&lt;/p&gt;&lt;p&gt;&lt;span class=\"fr-math-v2 fr-draggable\" contenteditable=\"false\" data-original-math=\"\\(\\hat{\\text{A}}\\)\" draggable=\"true\"&gt;\\(\\hat{\\text{A}}\\)&lt;/span&gt; − &lt;span class=\"fr-math-v2 fr-draggable\" contenteditable=\"false\" data-original-math=\"\\(\\hat{\\text{B}}\\)\" draggable=\"true\"&gt;\\(\\hat{\\text{B}}\\)&lt;/span&gt; = {{response}}° {{response}}' {{response}}''&lt;/p&gt;",
    "hint": "&lt;p&gt;Minutos e segundos não podem ter valores superiores a 59.&lt;/p&gt;",
    "feedback": "&lt;p&gt;Adicione e subtraia as medidas que têm as mesmas unidades.&lt;/p&gt;",
    "seed": {
        "parameters": [
            {
                "name": "Q1",
                "label": null,
                "min": 30,
                "max": 59,
                "step": 1
            },
            {
                "name": "Q2",
                "label": null,
                "min": 15,
                "max": 44,
                "step": 1
            },
            {
                "name": "Q3",
                "label": null,
                "min": 15,
                "max": 44,
                "step": 1
            },
            {
                "name": "Q4",
                "label": null,
                "min": 1,
                "max": 29,
                "step": 1
            },
            {
                "name": "Q5",
                "label": null,
                "min": 1,
                "max": 15,
                "step": 1
            },
            {
                "name": "Q6",
                "label": null,
                "min": 1,
                "max": 15,
                "step": 1
            }
        ],
        "calculated": [
            {
                "name": "A1",
                "function": "{{Q1}}+{{Q4}}"
            },
            {
                "name": "A2",
                "function": "{{Q2}}+{{Q5}}"
            },
            {
                "name": "A3",
                "function": "{{Q3}}+{{Q6}}"
            },
            {
                "name": "A4",
                "function": "{{Q1}}-{{Q4}}"
            },
            {
                "name": "A5",
                "function": "{{Q2}}-{{Q5}}"
            },
            {
                "name": "A6",
                "function": "{{Q3}}-{{Q6}}"
            }
        ],
        "uniques": true
    },
    "algorithm": {
        "name": "calculateOperation",
        "params": {
            "method": "equivLiteral","keyboard": "NUMERICAL"
        }
    }
}</v>
      </c>
      <c r="D541" s="139" t="n">
        <f aca="false">IF(B541=C541,0,1)</f>
        <v>1</v>
      </c>
    </row>
    <row r="542" customFormat="false" ht="15.75" hidden="false" customHeight="true" outlineLevel="0" collapsed="false">
      <c r="A542" s="139" t="str">
        <f aca="false">Seeds!AB548</f>
        <v>M5-MyM-11b-A-4</v>
      </c>
      <c r="B542" s="139" t="str">
        <f aca="false">Seeds!Z548</f>
        <v>{
    "id": "M5-MyM-11b-A-4-BR",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C542" s="139" t="str">
        <f aca="false">Seeds!AA548</f>
        <v>{
    "id": "M5-MyM-11b-A-4",
    "stimulus": "&lt;p&gt;Para abrir o portão de um castelo é preciso girar uma alavanca em {{T1}}° {{T2}}'. Se ao tentar girar a alvanca e ela se mover em apenas {{Q1}}° {{Q2}}', quanto ela ainda precisa ser girada para que o portão se abra?&lt;/p&gt;",
    "template": "&lt;p&gt;A alavanca precisa ser girada em mais {{response}}° {{response}}'.&lt;/p&gt;",
    "hint": "&lt;p&gt;Minutos e segundos não podem ter valores superiores a 59.&lt;/p&gt;",
    "feedback": "&lt;p&gt;Como {{T2}}' é menor que {{Q2}}', converta 1° para 60':&lt;/p&gt;&lt;p&gt;{{T1}}° {{T2}}' = {{T3}}° {{T4}}'&lt;/p&gt;&lt;p&gt;Agora, subtraia as quantidades com as mesmas unidades umas das outras:&lt;/p&gt;&lt;p&gt;{{T3}}° {{T4}}' − {{Q1}}° {{Q2}}' = {{Q3}}° {{Q4}}'&lt;/p&gt;",
    "seed": {
        "parameters": [
            {
                "name": "Q1",
                "label": null,
                "min": 40,
                "max": 50,
                "step": 1
            },
            {
                "name": "Q2",
                "label": null,
                "min": 30,
                "max": 59,
                "step": 1
            },
            {
                "name": "Q3",
                "label": null,
                "min": 40,
                "max": 50,
                "step": 1
            },
            {
                "name": "Q4",
                "label": null,
                "min": 30,
                "max": 59,
                "step": 1
            }
        ],
        "calculated": [
            {
                "name": "T1",
                "function": "{{Q1}}+{{Q3}}+1",
                "temp": true
            },
            {
                "name": "T2",
                "function": "{{Q2}}+{{Q4}}-60",
                "temp": true
            },
            {
                "name": "T3",
                "function": "{{Q1}}+{{Q3}}",
                "temp": true
            },
            {
                "name": "T4",
                "function": "{{Q2}}+{{Q4}}",
                "temp": true
            },
            {
                "name": "A1",
                "function": "{{Q3}}"
            },
            {
                "name": "A2",
                "function": "{{Q4}}"
            }
        ],
        "uniques": true
    },
    "algorithm": {
        "name": "calculateOperation",
        "params": {
            "method": "equivLiteral","keyboard": "NUMERICAL"
        }
    }
}</v>
      </c>
      <c r="D542" s="139" t="n">
        <f aca="false">IF(B542=C542,0,1)</f>
        <v>1</v>
      </c>
    </row>
    <row r="543" customFormat="false" ht="15.75" hidden="false" customHeight="true" outlineLevel="0" collapsed="false">
      <c r="A543" s="139" t="str">
        <f aca="false">Seeds!AB549</f>
        <v>M5-MyM-11b-A-5</v>
      </c>
      <c r="B543" s="139" t="str">
        <f aca="false">Seeds!Z549</f>
        <v>{
    "id": "M5-MyM-11b-A-5-BR",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C543" s="139" t="str">
        <f aca="false">Seeds!AA549</f>
        <v>{
    "id": "M5-MyM-11b-A-5",
    "stimulus": "&lt;p&gt;Santiago abriu um livro com um ângulo de {{Q1}}° {{Q2}}'. Se ele o abrir mais {{Q3}}° {{Q4}}', qual será a amplitude final?&lt;/p&gt;",
    "template": "&lt;p&gt;O livro será aberto em um ângulo de {{response}}° {{response}}'.&lt;/p&gt;",
    "hint": "&lt;p&gt;Minutos e segundos não podem ter valores superiores a 59.&lt;/p&gt;",
    "feedback": "&lt;p&gt;Basta somar as quantidades com as mesmas unidades.&lt;/p&gt;",
    "seed": {
        "parameters": [
            {
                "name": "Q1",
                "label": null,
                "min": 40,
                "max": 50,
                "step": 1
            },
            {
                "name": "Q2",
                "label": null,
                "min": 1,
                "max": 29,
                "step": 1
            },
            {
                "name": "Q3",
                "label": null,
                "min": 40,
                "max": 50,
                "step": 1
            },
            {
                "name": "Q4",
                "label": null,
                "min": 1,
                "max": 29,
                "step": 1
            }
        ],
        "calculated": [
            {
                "name": "A1",
                "function": "{{Q1}}+{{Q3}}"
            },
            {
                "name": "A2",
                "function": "{{Q2}}+{{Q4}}"
            }
        ],
        "uniques": true
    },
    "algorithm": {
        "name": "calculateOperation",
        "params": {
            "method": "equivLiteral","keyboard": "NUMERICAL"
        }
    }
}</v>
      </c>
      <c r="D543" s="139" t="n">
        <f aca="false">IF(B543=C543,0,1)</f>
        <v>1</v>
      </c>
    </row>
    <row r="544" customFormat="false" ht="15.75" hidden="false" customHeight="true" outlineLevel="0" collapsed="false">
      <c r="A544" s="139" t="str">
        <f aca="false">Seeds!AB550</f>
        <v>M5-MyM-12a-I-1</v>
      </c>
      <c r="B544" s="139" t="str">
        <f aca="false">Seeds!Z550</f>
        <v>{"id":"M5-MyM-12a-I-1-BR","stimulus":"&lt;p&gt;Selecione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C544" s="139" t="str">
        <f aca="false">Seeds!AA550</f>
        <v>{"id":"M5-MyM-12a-I-1","stimulus":"&lt;p&gt;Selecione qual das seguintes medidas é uma medida de área.&lt;/p&gt;","hint":"&lt;p&gt;O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 p&gt;&lt;p&gt;Portanto, a resposta correta para esta atividade é {{A1}}.&lt;/p&gt;","seed":{"parameters":[{"name":"Q1","label":null,"min":100,"max":999,"step":1},{"name":"Q2","label":null,"min":100,"max":999,"step":1},{"name":"Q3","label":null,"min":100,"max":999,"step":1},{"name":"Q5","list":["km&lt;sup&gt;2&lt;/sup&gt;","hm&lt;sup&gt;2&lt;/sup&gt;","dam&lt;sup&gt;2&lt;/sup&gt;","m&lt;sup&gt;2&lt;/sup&gt;","dm&lt;sup&gt;2&lt;/sup&gt;","cm&lt;sup&gt;2&lt;/sup&gt;","mm&lt;sup&gt;2&lt;/sup&gt;"]},{"name":"Q6","list":["km","hm","dam","m","dm","cm","mm"]},{"name":"Q7","list":["kl","hl","dal","l","dl","cl","ml"]}],"calculated":[{"name":"A1","label":"{{Q1}} {{Q5}}","function":"{{Q1}} {{Q5}}"},{"name":"A2","label":"{{Q2}} {{Q6}} ","feedback":"&lt;p&gt;{{Q2}} {{Q6}} é uma medida de comprimento.&lt;/p&gt;","incorrect":true},{"name":"A3","label":"{{Q3}} {{Q7}}","feedback":"&lt;p&gt;{{Q3}} {{Q7}} é uma medida de capacidade.&lt;/p&gt;","incorrect":true}],"uniques":true},"algorithm":{"name":"trueFalse","template":"Multiple choice – standard","params":{"countCorrect":1,"countIncorrect":2,"showCheckIcon":false,"columns":3
        }
    }
}</v>
      </c>
      <c r="D544" s="139" t="n">
        <f aca="false">IF(B544=C544,0,1)</f>
        <v>1</v>
      </c>
    </row>
    <row r="545" customFormat="false" ht="15.75" hidden="false" customHeight="true" outlineLevel="0" collapsed="false">
      <c r="A545" s="139" t="str">
        <f aca="false">Seeds!AB551</f>
        <v>M5-MyM-12a-E-1</v>
      </c>
      <c r="B545" s="139" t="str">
        <f aca="false">Seeds!Z551</f>
        <v>{"id":"M5-MyM-12a-E-1-BR","stimulus":"&lt;p&gt;Selecione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C545" s="139" t="str">
        <f aca="false">Seeds!AA551</f>
        <v>{"id":"M5-MyM-12a-E-1","stimulus":"&lt;p&gt;Selecione as frases que são verdadeiras.&lt;/p&gt;","hint":"&lt;p&gt;O m&lt;sup&gt;2&lt;/sup&gt; é a unidade de superfície principal.&lt;/p&gt;","feedback":"&lt;p&gt;A unidade de superfície principal é o m&lt;sup&gt;2&lt;/sup&gt;. Seus múltiplos são km&lt;sup&gt;2&lt;/sup&gt;, hm&lt;sup&gt;2&lt;/sup&gt; e dam&lt;sup&gt; 2&lt;/sup&gt; e seus submúltiplos são dm&lt;sup&gt;2&lt;/sup&gt;, cm&lt;sup&gt;2&lt;/sup&gt; e mm&lt;sup&gt;2&lt;/sup&gt;.&lt;/p&gt;","seed":{"parameters":[{"name":"Q1","label":null,"list":["km&lt;sup&gt;2&lt;/sup&gt;","hm&lt;sup&gt;2&lt;/sup&gt;"]},{"name":"Q2","label":null,"list":["dam&lt;sup&gt;2&lt;/sup&gt;","m&lt;sup&gt;2&lt;/sup&gt;"]},{"name":"Q3","label":null,"list":["m&lt;sup&gt;2&lt;/sup&gt;","dm&lt;sup&gt;2&lt;/sup&gt;"]},{"name":"Q4","label":null,"list":["hm&lt;sup&gt;2&lt;/sup&gt;","dam&lt;sup&gt;2&lt;/sup&gt;"]},{"name":"Q5","label":null,"list":["kg","litros","minutos","km"]},{"name":"Q6","label":null,"list":["hg","cl","minutos","mm"]},{"name":"Q7","label":null,"list":["g","hl","segundos","m"]},{"name":"Q8","label":null,"list":["kg","cl","segundos","cm"]},{"name":"Q9","label":null,"list":["m&lt;sup&gt;2&lt;/sup&gt;","dm&lt;sup&gt;2&lt;/sup&gt;","cm&lt;sup&gt;2&lt;/sup&gt;"]},{"name":"Q10","label":null,"list":["m&lt;sup&gt;2&lt;/sup&gt;","dm&lt;sup&gt;2&lt;/sup&gt;","cm&lt;sup&gt;2&lt;/sup&gt;"]},{"name":"Q11","label":null,"list":["m&lt;sup&gt;2&lt;/sup&gt;","dm&lt;sup&gt;2&lt;/sup&gt;","cm&lt;sup&gt;2&lt;/sup&gt;"]},{"name":"Q12","label":null,"list":["hm&lt;sup&gt;2&lt;/sup&gt;","dam&lt;sup&gt;2&lt;/sup&gt;","m&lt;sup&gt;2&lt;/sup&gt;"]}],"calculated":[{"name":"A1","label":"A área de um país pode ser medida em {{Q1}}.","function":""},{"name":"A2","label":"A área de uma sala pode ser medida em {{Q2}}.","function":""},{"name":"A3","label":"A superfície de um pôster pode ser medida em {{Q3}}.","function":""},{"name":"A4","label":"A área de um pátio escolar pode ser medida em {{Q4}}.","function":""},{"name":"A5","label":"A área de um país pode ser medida em {{Q5}}.","function":"","incorrect":true,"feedback":"&lt;p&gt;O {{Q5}} não é uma unidade de medida de área.&lt;/p&gt;"},{"name":"A6","label":"A área de uma sala pode ser medida em {{Q6}}.","function":"","incorrect":true,"feedback":"&lt;p&gt;O {{Q6}} não é uma unidade de medida de área.&lt;/p&gt;"},{"name":"A7","label":"A superfície de um pôster pode ser medida em {{Q7}}.","function":"","incorrect":true,"feedback":"&lt;p&gt;O {{Q7}} não é uma unidade de medida de área.&lt;/p&gt;"},{"name":"A8","label":"A área de um pátio escolar pode ser medida em {{Q8}}.","function":"","incorrect":true,"feedback":"&lt;p&gt;O {{Q8}} não é uma unidade de medida de área.&lt;/p&gt;"},{"name":"A9","label":"O volume de uma garrafa pode ser medido em {{Q9}}.","function":"","incorrect":true,"feedback":"&lt;p&gt;Os {{Q9}} são usados ​​em medidas de área, não de volume.&lt;/p&gt;"},{"name":"A10","label":"A capacidade de um balde pode ser medida em {{Q10}}.","function":"","incorrect":true,"feedback":"&lt;p&gt;Os {{Q10}} são usados ​​em medições de área, não de volume.&lt;/p&gt;"},{"name":"A11","label":"O comprimento de um fio pode ser medido em {{Q11}}.","function":"","incorrect":true,"feedback":"&lt;p&gt;Os {{Q11}} são usados ​​em medidas de área, não de comprimento.&lt;/p&gt;"},{"name":"A12","label":"A distância entre duas cestas pode ser medida em {{Q12}}.","function":"","incorrect":true,"feedback":"&lt;p&gt;Os {{Q12}} são usados ​​em medidas de área, não de comprimento.&lt;/p&gt;"}],"uniques":true},"algorithm":{"name":"trueFalse","template":"Multiple choice – multiple response","params":{"countCorrect":2,"countIncorrect":2}}}</v>
      </c>
      <c r="D545" s="139" t="n">
        <f aca="false">IF(B545=C545,0,1)</f>
        <v>1</v>
      </c>
    </row>
    <row r="546" customFormat="false" ht="15.75" hidden="false" customHeight="true" outlineLevel="0" collapsed="false">
      <c r="A546" s="139" t="str">
        <f aca="false">Seeds!AB552</f>
        <v>M5-MyM-31a-I-1</v>
      </c>
      <c r="B546" s="139" t="str">
        <f aca="false">Seeds!Z552</f>
        <v>{"id":"M5-MyM-31a-I-1-BR","stimulus":"&lt;p&gt;Selecione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C546" s="139" t="str">
        <f aca="false">Seeds!AA552</f>
        <v>{"id":"M5-MyM-31a-I-1","stimulus":"&lt;p&gt;Selecione a equivalência de superfície correta.&lt;/p&gt;","hint":"&lt;p&gt;Cada unidade de superfície é 100 vezes maior que a imediatamente abaixo e 100 vezes menor que a imediatamente acima.&lt;/p&gt;","feedback":"&lt;p&gt;Cada unidade de superfície é 100 vezes maior que a unidade imediatamente inferior e 100 vezes menor que a imediatamente superior.&lt;/p&gt;&lt;div style=\"display:flex; justify-content:center;\"&gt;&lt;img src=\"https://blueberry-assets.oneclick.es/M5_MyM_12b_1.svg\" width=\"500\"&gt;&lt;/img&gt;&lt;/div&gt;","seed":{"parameters":[{"name":"Q1","label":null,"min":10,"max":99,"step":1},{"name":"Q2","label":null,"min":100,"max":999,"step":1},{"name":"Q3","label":null,"min":10,"max":99,"step":1},{"name":"Q4","label":null,"min":10,"max":99,"step":1},{"name":"Q5","label":null,"min":10,"max":99,"step":1},{"name":"Q6","label":null,"min":100,"max":999,"step":1},{"name":"Q7","label":null,"min":10,"max":99,"step":1},{"name":"Q8","label":null,"min":10,"max":99,"step":1}],"calculated":[{"name":"T1","function":"{{Q5}}*10000","temp":true},{"name":"T2","function":"{{Q6}}/100","temp":true},{"name":"T3","function":"{{Q7}}/100","temp":true},{"name":"T4","function":"{{Q8}}*100","temp":true},{"name":"A1","label":"&lt;span class=\"no-break\"&gt;{{Q1}} km&lt;sup&gt;2&lt;/sup&gt; &lt;/span&gt; = &lt;span class=\"no-break\"&gt;{{function}} dam&lt;sup&gt;2&lt;/sup&gt;&lt;/span&gt;","function":"{{Q1}}*10000"},{"name":"A2","label":"&lt;span class=\"no-break\"&gt;{{Q2}} m&lt;sup&gt;2&lt;/sup&gt;&lt;/span&gt; = &lt;span class=\"no-break\"&gt;{{function}} dam&lt;sup&gt;2&lt;/sup&gt;&lt;/span&gt;","function":"{{Q2}}/100"},{"name":"A3","label":"&lt;span class=\"no-break\"&gt;{{Q3}} mm&lt;sup&gt;2&lt;/sup&gt;&lt;/span&gt; = &lt;span class=\"no-break\"&gt;{{function}} cm&lt;sup&gt;2&lt;/sup&gt;&lt;/span&gt;","function":"{{Q3}}/100"},{"name":"A4","label":"&lt;span class=\"no-break\"&gt;{{Q4}} m&lt;sup&gt;2&lt;/sup&gt;&lt;/span&gt; = &lt;span class=\"no-break\"&gt;{{function}} dm&lt;sup&gt;2&lt;/sup&gt;&lt;/span&gt;","function":"{{Q4}}*100"},{"name":"A5","label":"&lt;span class=\"no-break\"&gt;{{Q5}} km&lt;sup&gt;2&lt;/sup&gt; &lt;/span&gt; = &lt;span class=\"no-break\"&gt;{{function}} dam&lt;sup&gt;2&lt;/sup&gt;&lt;/span&gt;","function":"{{Q5}}*1000","incorrect":true,"feedback":"&lt;p&gt;{{Q5}} km&lt;sup&gt;2&lt;/sup&gt; = {{Q5}} × 10 000 = {{T1}} dam&lt;sup&gt;2&lt;/sup&gt;.&lt;/p&gt;"},{"name":"A6","label":"&lt;span class=\"no-break\"&gt;{{Q6}} m&lt;sup&gt;2&lt;/sup&gt;&lt;/span&gt; = &lt;span class=\"no-break\"&gt;{{function}} dam&lt;sup&gt;2&lt;/sup&gt;&lt;/span&gt;","function":"{{Q6}}/10","incorrect":true,"feedback":"&lt;p&gt;{{Q6}} m&lt;sup&gt;2&lt;/sup&gt; = {{Q6}} : 100 = {{T2}} dam&lt;sup&gt;2&lt;/sup&gt;.&lt;/p&gt;"},{"name":"A7","label":"&lt;span class=\"no-break\"&gt;{{Q7}} mm&lt;sup&gt;2&lt;/sup&gt;&lt;/span&gt; = &lt;span class=\"no-break\"&gt;{{function}} cm&lt;sup&gt;2&lt;/sup&gt;&lt;/span&gt;","function":"{{Q7}}*100","incorrect":true,"feedback":"&lt;p&gt;{{Q7}} mm&lt;sup&gt;2&lt;/sup&gt; = {{Q7}} : 100 = {{T3}} cm&lt;sup&gt;2&lt;/sup&gt;.&lt;/p&gt;"},{"name":"A8","label":"&lt;span class=\"no-break\"&gt;{{Q8}} m&lt;sup&gt;2&lt;/sup&gt;&lt;/span&gt; = &lt;span class=\"no-break\"&gt;{{function}} dm&lt;sup&gt;2&lt;/sup&gt;&lt;/span&gt;","function":"{{Q8}}*10","incorrect":true,"feedback":"&lt;p&gt;{{Q8}} m&lt;sup&gt;2&lt;/sup&gt; = {{Q8}} × 100 = {{T4}} dm&lt;sup&gt;2&lt;/sup&gt;.&lt;/p&gt;"}],"uniques":true},"algorithm":{"name":"trueFalse","template":"Multiple choice – standard","params":{"countCorrect":1,"countIncorrect":2,"showCheckIcon":true}}}</v>
      </c>
      <c r="D546" s="139" t="n">
        <f aca="false">IF(B546=C546,0,1)</f>
        <v>1</v>
      </c>
    </row>
    <row r="547" customFormat="false" ht="15.75" hidden="false" customHeight="true" outlineLevel="0" collapsed="false">
      <c r="A547" s="139" t="str">
        <f aca="false">Seeds!AB553</f>
        <v>M5-MyM-31a-E-1</v>
      </c>
      <c r="B547" s="139" t="str">
        <f aca="false">Seeds!Z553</f>
        <v>{"id":"M5-MyM-31a-E-1-BR","stimulus":"&lt;p&gt;Calcule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7" s="139" t="str">
        <f aca="false">Seeds!AA553</f>
        <v>{"id":"M5-MyM-31a-E-1","stimulus":"&lt;p&gt;Calcule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abaixo e 100 vezes menor que a imediatamente acima.&lt;/p&gt;","feedback":"&lt;p&gt;Cada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width=\"500\"&gt;&lt;/img&gt;&lt;/div&gt;","seed":{"parameters":[{"name":"Q1","label":null,"min":1,"max":2,"step":0.001},{"name":"Q2","label":null,"min":100,"max":999,"step":0.1}],"calculated":[{"name":"A1","function":"Lemonlib.round({{Q1}}*10000,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7" s="139" t="n">
        <f aca="false">IF(B547=C547,0,1)</f>
        <v>1</v>
      </c>
    </row>
    <row r="548" customFormat="false" ht="15.75" hidden="false" customHeight="true" outlineLevel="0" collapsed="false">
      <c r="A548" s="139" t="str">
        <f aca="false">Seeds!AB554</f>
        <v>M5-MyM-31a-E-2</v>
      </c>
      <c r="B548" s="139" t="str">
        <f aca="false">Seeds!Z554</f>
        <v>{"id":"M5-MyM-31a-E-2-BR","stimulus":"&lt;p&gt;Calcule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C548" s="139" t="str">
        <f aca="false">Seeds!AA554</f>
        <v>{"id":"M5-MyM-31a-E-2","stimulus":"&lt;p&gt;Calcule as seguintes equivalências de unidades de superfície.&lt;/p&gt;","template":"&lt;p&gt;{{Q1}} km&lt;sup&gt;2&lt;/sup&gt; = {{response}} dam&lt;sup&gt;2&lt;/sup&gt;&lt;/p&gt;&lt;p&gt;{{Q2}} dam&lt;sup&gt;2&lt;/sup&gt; = {{response}} hm&lt;sup&gt;2&lt;/sup&gt;&lt;/p&gt;","hint":"&lt;p&gt;Cada unidade de superfície é 100 vezes maior que a unidade imediatamente inferior e 100 vezes menor que a imediatamente superior.&lt;/p&gt;","feedback":"&lt;p&gt;Cada unidade de superfície é 100 vezes maior que a imediatamente abaixo e 100 vezes menor que a imediatamente acima.&lt;/p&gt;&lt;div style=\"display:flex; justify-content:center;\"&gt;&lt;img src=\"https://blueberry-assets.oneclick.es/M5_MyM_12b_1.svg\" width=\"500\"&gt;&lt;/img&gt;&lt;/div&gt;","seed":{"parameters":[{"name":"Q1","label":null,"min":1,"max":2,"step":0.001},{"name":"Q2","label":null,"min":100,"max":999,"step":0.1}],"calculated":[{"name":"A1","function":"math.round({{Q1}}*10000, 3)","feedback":"&lt;p&gt;{{Q1}} km&lt;sup&gt;2&lt;/sup&gt; = {{Q1}} × 10 000 = {{function}} dam&lt;sup&gt;2&lt;/sup&gt;&lt;/p&gt;"},{"name":"A2","function":"Lemonlib.round({{Q2}}/100, 3)","feedback":"&lt;p&gt;{{Q2}} dam&lt;sup&gt;2&lt;/sup&gt; = {{Q2}} : 100 = {{function}} hm&lt;sup&gt;2&lt;/sup&gt;&lt;/p&gt;"}],"uniques":true},"algorithm":{"name":"calculateOperation","params":{"method":"equivLiteral","keyboard":"INTERMEDIATE"}}}</v>
      </c>
      <c r="D548" s="139" t="n">
        <f aca="false">IF(B548=C548,0,1)</f>
        <v>1</v>
      </c>
    </row>
    <row r="549" customFormat="false" ht="15.75" hidden="false" customHeight="true" outlineLevel="0" collapsed="false">
      <c r="A549" s="139" t="str">
        <f aca="false">Seeds!AB555</f>
        <v>M5-MyM-31a-E-3</v>
      </c>
      <c r="B549" s="139" t="str">
        <f aca="false">Seeds!Z555</f>
        <v>{
    "id": "M5-MyM-31a-E-3-BR",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C549" s="139" t="str">
        <f aca="false">Seeds!AA555</f>
        <v>{
    "id": "M5-MyM-31a-E-3",
    "stimulus": "&lt;p&gt;Calcule as seguintes equivalências de unidades de superfície.&lt;/p&gt;",
    "template": "&lt;p&gt;{{Q5}} dm&lt;sup&gt;2&lt;/sup&gt; = {{response}} mm&lt;sup&gt;2&lt;/sup&gt;&lt;/p&gt;&lt;p&gt;{{Q6}} dam&lt;sup&gt;2&lt;/sup&gt; = {{response}} m&lt;sup&gt;2&lt;/sup&gt;&lt;/p&gt;",
    "hint": "&lt;p&gt;Cada unidade de superfície é 100 vezes maior que a imediatamente abaixo e 100 vezes menor que a imediatamente acima.&lt;/p&gt;",
    "feedback": "&lt;p&gt;Cada unidade de superfície é 100 vezes maior que a imediatamente abaixo e 100 vezes menor que a imediatamente acima.&lt;/p&gt;&lt;div style=\"display:flex; justify-content:center;\"&gt;&lt;img src=\"https://blueberry-assets.oneclick.es/M5_MyM_12b_1.svg\" width=\"500\"&gt;&lt;/img&gt;&lt;/div&gt;",
    "seed": {
        "parameters": [
            {
                "name": "Q5",
                "label": null,
                "min": 0,
                "max": 5,
                "step": 0.0001
            },
            {
                "name": "Q6",
                "label": null,
                "min": 10,
                "max": 99,
                "step": 0.1
            }
        ],
        "calculated": [
            {
                "name": "A5",
                "function": "math.round({{Q5}}*10000)",
                "feedback": "&lt;p&gt;{{Q5}} dm&lt;sup&gt;2&lt;/sup&gt; = {{Q5}} × 10 000 = {{function}} mm&lt;sup&gt;2&lt;/sup&gt;&lt;/p&gt;"
            },
            {
                "name": "A6",
                "function": "math.round({{Q6}}*100)",
                "feedback": "&lt;p&gt;{{Q6}} dam&lt;sup&gt;2&lt;/sup&gt; = {{Q6}} × 100 = {{function}} m&lt;sup&gt;2&lt;/sup&gt;&lt;/p&gt;"
            }
        ],
        "uniques": true
    },
    "algorithm": {
        "name": "calculateOperation",
        "params": {
            "method": "equivLiteral",
            "keyboard": "INTERMEDIATE"
        }
    }
}</v>
      </c>
      <c r="D549" s="139" t="n">
        <f aca="false">IF(B549=C549,0,1)</f>
        <v>1</v>
      </c>
    </row>
    <row r="550" customFormat="false" ht="15.75" hidden="false" customHeight="true" outlineLevel="0" collapsed="false">
      <c r="A550" s="139" t="str">
        <f aca="false">Seeds!AB556</f>
        <v>M5-MyM-31a-A-1</v>
      </c>
      <c r="B550" s="139" t="str">
        <f aca="false">Seeds!Z556</f>
        <v>{"id":"M5-MyM-31a-A-1-BR","seed":{"parameters":[{"name":"Q1","label":null,"min":0.041,"max":0.099,"step":0.001}],"uniques":true},"scaffolding":[{"id":"step-0","stimulus":"&lt;p&gt;Mateus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C550" s="139" t="str">
        <f aca="false">Seeds!AA556</f>
        <v>{"id":"M5-MyM-31a-A-1","seed":{"parameters":[{"name":"Q1","label":null,"min":0.041,"max":0.099,"step":0.001}],"uniques":true},"scaffolding":[{"id":"step-0","stimulus":"&lt;p&gt;Mateus comprou um caderno de desenho no qual é indicado que a superfície de cada folha mede &lt;span class=\"no-break\"&gt;{{Q1}} m&lt;sup&gt;2&lt;/sup&gt;.&lt;/span&gt; Quanto vale essa medida em centímetros quadrados?&lt;/p&gt;","template":"&lt;p&gt;Cada folha mede &lt;span class=\"no-break\"&gt;{{response}} cm&lt;sup&gt;2&lt;/sup&gt;.&lt;/span&gt;&lt;/p&gt;","seed":{"parameters":[],"calculated":[{"name":"A1","label":"","function":"{{Q1}}*10000"}]},"algorithm":{"name":"calculateOperation","params":{"method":"equivLiteral","keyboard":"INTERMEDIATE"}}},{"id":"step-1","stimulus":"&lt;p&gt;Quanto mede a superfície de uma folha do caderno de Mateus?&lt;/p&gt;","template":"&lt;p&gt;Cada folha tem uma área de {{response}} m&lt;sup&gt;2&lt;/sup&gt;.&lt;/p&gt;","seed":{"calculated":[{"name":"A2","label":"{{Q1}}","function":"{{Q1}}"}]},"algorithm":{"name":"calculateOperation","params":{"method":"equivLiteral","keyboard":"INTERMEDIATE"}}},{"id":"step-2","stimulus":"&lt;p&gt;O que o enunciado pede?&lt;/p&gt;","seed":{"calculated":[{"name":"2-A1","label":"&lt;p&gt;Converter &lt;span class=\"no-break\"&gt;{{Q1}} m&lt;sup&gt;2&lt;/sup&gt; a cm&lt;sup&gt;2&lt;/sup&gt;.&lt;/span&gt;&lt;/p&gt;"},{"name":"2-A2","label":"&lt;p&gt;Converter &lt;span class=\"no-break\"&gt;{{Q1}} cm&lt;sup&gt;2&lt;/sup&gt; a m&lt;sup&gt;2&lt;/sup&gt;.&lt;/span&gt;&lt;/p&gt;","incorrect":true},{"name":"2-A3","label":"&lt;p&gt;Converter &lt;span class=\"no-break\"&gt;{{Q1}} m&lt;sup&gt;2&lt;/sup&gt; a mm&lt;sup&gt;2&lt;/sup&gt;.&lt;/span&gt;&lt;/p&gt;","incorrect":true}]},"algorithm":{"name":"trueFalse","template":"Multiple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cada folha em centímetros quadrados.&lt;/p&gt;","template":"&lt;p&gt;&lt;span class=\"no-break\"&gt;{{Q1}} m&lt;sup&gt;2&lt;/sup&gt; × 10 000 = &lt;span class=\"no-break\"&gt;{{response}} cm&lt;sup&gt;2&lt;/sup&gt;&lt;/span&gt;&lt;/p&gt;","seed":{"calculated":[{"name":"A1","function":"{{Q1}}*10000"}]},"algorithm":{"name":"calculateOperation","params":{"method":"equivLiteral","keyboard":"INTERMEDIATE"}}}]}</v>
      </c>
      <c r="D550" s="139" t="n">
        <f aca="false">IF(B550=C550,0,1)</f>
        <v>1</v>
      </c>
    </row>
    <row r="551" customFormat="false" ht="15.75" hidden="false" customHeight="true" outlineLevel="0" collapsed="false">
      <c r="A551" s="139" t="str">
        <f aca="false">Seeds!AB557</f>
        <v>M5-MyM-31a-A-2</v>
      </c>
      <c r="B551" s="139" t="str">
        <f aca="false">Seeds!Z557</f>
        <v>{"id":"M5-MyM-31a-A-2-BR","seed":{"parameters":[{"name":"Q1","label":null,"min":40.01,"max":49.99,"step":0.01}],"uniques":true},"scaffolding":[{"id":"step-0","stimulus":"&lt;p&gt;Isabel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C551" s="139" t="str">
        <f aca="false">Seeds!AA557</f>
        <v>{"id":"M5-MyM-31a-A-2","seed":{"parameters":[{"name":"Q1","label":null,"min":40.01,"max":49.99,"step":0.01}],"uniques":true},"scaffolding":[{"id":"step-0","stimulus":"&lt;p&gt;Isabel comprou uma cômoda cuja base mede &lt;span class=\"no-break\"&gt;{{Q1}} dm&lt;sup&gt;2&lt;/sup&gt;,&lt;/span&gt; mas ela quer saber quanto é equivalente em metros quadrados. Responda:&lt;/p&gt;","template":"&lt;p&gt;A cômoda tem base de &lt;span class=\"no-break\"&gt;{{response}} m&lt;sup&gt;2&lt;/sup&gt;.&lt;/span&gt;&lt;/p&gt;","seed":{"parameters":[],"calculated":[{"name":"A1","label":"","function":"Lemonlib.round({{Q1}}/100, 4)"}]},"algorithm":{"name":"calculateOperation","params":{"method":"equivLiteral","keyboard":"INTERMEDIATE"}}},{"id":"step-1","stimulus":"&lt;p&gt;Qual a área da base da cômoda que Isabel comprou?&lt;/p&gt;","template":"&lt;p&gt;A base mede &lt;span class=\"no-break\"&gt;{{response}} dm&lt;sup&gt;2&lt;/sup&gt;.&lt;/span&gt;&lt;/p&gt;","seed":{"calculated":[{"name":"1-A2","label":"{{Q1}}","function":"{{Q1}}"}]},"algorithm":{"name":"calculateOperation","params":{"method":"equivLiteral","keyboard":"INTERMEDIATE"}}},{"id":"step-2","stimulus":"&lt;p&gt;O que o enunciado pede?&lt;/p&gt;","seed":{"calculated":[{"name":"2-A1","label":"&lt;p&gt;Converter &lt;span class=\"no-break\"&gt;{{Q1}} dm&lt;sup&gt;2&lt;/sup&gt; a m&lt;sup&gt;2&lt;/sup&gt;.&lt;/span&gt;&lt;/p&gt;"},{"name":"2-A2","label":"&lt;p&gt;Converter &lt;span class=\"no-break\"&gt;{{Q1}} dm&lt;sup&gt;2&lt;/sup&gt; a cm&lt;sup&gt;2&lt;/sup&gt;.&lt;/span&gt;&lt;/p&gt;","incorrect":true},{"name":"2-A3","label":"&lt;p&gt;Converter &lt;span class=\"no-break\"&gt;{{Q1}} dm&lt;sup&gt;2&lt;/sup&gt; a mm&lt;sup&gt;2&lt;/sup&gt;.&lt;/span&gt;&lt;/p&gt;","incorrect":true}]},"algorithm":{"name":"trueFalse","template":"Multiple choice – standard"}},{"id":"step-3","stimulus":"&lt;p&gt;Para fazer essa conversão, qual tabela deve ser usada?&lt;/p&gt;","seed":{"calculated":[{"name":"3-A1","label":"&lt;div style=\"display:flex; justify-content:center;\"&gt;&lt;img src=\"https://blueberry-assets.oneclick.es/M5_MyM_12b_1.svg\" width=\"500\"&gt;&lt;/img&gt;&lt;/div&gt;"},{"name":"3-A2","label":"&lt;div style=\"display:flex; justify-content:center;\"&gt;&lt;img src=\"https://blueberry-assets.oneclick.es/M5_MyM_12e_1.svg\" width=\"500\"&gt;&lt;/img&gt;&lt;/div&gt;","incorrect":true},{"name":"3-A3","label":"&lt;div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área da base da cômoda em metros quadrados.&lt;/p&gt;","template":"&lt;p&gt;&lt;span class=\"no-break\"&gt;{{Q1}} dm&lt;sup&gt;2&lt;/sup&gt; : 100 = &lt;span class=\"no-break\"&gt;{{response}} m&lt;sup&gt;2&lt;/sup&gt;&lt;/span&gt;&lt;/p&gt;","seed":{"calculated":[{"name":"4-A1","label":"","function":"Lemonlib.round({{Q1}}/100, 4)"}]},"algorithm":{"name":"calculateOperation","params":{"method":"equivLiteral","keyboard":"INTERMEDIATE"}}}]}</v>
      </c>
      <c r="D551" s="139" t="n">
        <f aca="false">IF(B551=C551,0,1)</f>
        <v>1</v>
      </c>
    </row>
    <row r="552" customFormat="false" ht="15.75" hidden="false" customHeight="true" outlineLevel="0" collapsed="false">
      <c r="A552" s="139" t="str">
        <f aca="false">Seeds!AB558</f>
        <v>M5-MyM-31a-A-3</v>
      </c>
      <c r="B552" s="139" t="str">
        <f aca="false">Seeds!Z558</f>
        <v>{"id":"M5-MyM-31a-A-3-BR","seed":{"parameters":[{"name":"Q1","label":null,"min":6000,"max":6999,"step":1}],"uniques":true},"scaffolding":[{"id":"step-0","stimulus":"&lt;p&gt;A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C552" s="139" t="str">
        <f aca="false">Seeds!AA558</f>
        <v>{"id":"M5-MyM-31a-A-3","seed":{"parameters":[{"name":"Q1","label":null,"min":6000,"max":6999,"step":1}],"uniques":true},"scaffolding":[{"id":"step-0","stimulus":"&lt;p&gt;A área da superfície do disco rígido do computador de Roberta é &lt;span class=\"no-break\"&gt;{{Q1}} mm&lt;sup&gt;2&lt;/sup&gt;.&lt;/span&gt; Quanto vale essa medida em cm&lt;sup&gt;2&lt;/sup&gt;?&lt;/p&gt;","template":"&lt;p&gt;O disco rígido ocupa &lt;span class=\"no-break\"&gt;{{response}} cm&lt;sup&gt;2&lt;/sup&gt;.&lt;/span&gt;&lt;/p&gt;","seed":{"parameters":[],"calculated":[{"name":"A1","label":"","function":"Lemonlib.round({{Q1}}/100, 2)"}]},"algorithm":{"name":"calculateOperation","params":{"method":"equivLiteral","keyboard":"INTERMEDIATE"}}},{"id":"step-1","stimulus":"&lt;p&gt;Qual ​​é o tamanho da área do disco rígido de Roberta?&lt;/p&gt;","template":"&lt;p&gt;A área mede {{response}} mm&lt;sup&gt;2&lt;/sup&gt;.&lt;/p&gt;","seed":{"calculated":[{"name":"A2","label":"{{Q1}}","function":"{{Q1}}"}]},"algorithm":{"name":"calculateOperation","params":{"method":"equivLiteral","keyboard":"INTERMEDIATE"}}},{"id":"step-2","stimulus":"&lt;p&gt;O que o enunciado pede?&lt;/p&gt;","seed":{"calculated":[{"name":"2-A1","label":"&lt;p&gt;Converter &lt;span class=\"no-break\"&gt;{{Q1}} mm&lt;sup&gt;2&lt;/sup&gt;&lt;/span&gt; a cm&lt;sup&gt;2&lt;/sup&gt;.&lt;/p&gt;"},{"name":"2-A2","label":"&lt;p&gt;Converter &lt;span class=\"no-break\"&gt;{{Q1}} mm&lt;sup&gt;2&lt;/sup&gt;&lt;/span&gt; a m&lt;sup&gt;2&lt;/sup&gt;.&lt;/p&gt;","incorrect":true},{"name":"2-A3","label":"&lt;p&gt;Converter &lt;span class=\"no-break\"&gt;{{Q1}} cm&lt;sup&gt;2&lt;/sup&gt;&lt;/span&gt; a mm&lt;sup&gt;2&lt;/sup&gt;.&lt;/p&gt;","incorrect":true}]},"algorithm":{"name":"trueFalse","template":"Multiple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o tamanho do disco rígido em cm&lt;sup&gt;2&lt;/sup&gt;.&lt;/p&gt;","template":"&lt;p&gt;&lt;span class=\"no-break\"&gt;{{Q1}} mm&lt;sup&gt;2&lt;/sup&gt; : 100 = {{response}} cm&lt;sup&gt;2&lt;/sup&gt;&lt;/span&gt;&lt;/p&gt;","seed":{"calculated":[{"name":"A1","label":"","function":"Lemonlib.round({{Q1}}/100, 2)"}]},"algorithm":{"name":"calculateOperation","params":{"method":"equivLiteral","keyboard":"INTERMEDIATE"}}}]}</v>
      </c>
      <c r="D552" s="139" t="n">
        <f aca="false">IF(B552=C552,0,1)</f>
        <v>1</v>
      </c>
    </row>
    <row r="553" customFormat="false" ht="15.75" hidden="false" customHeight="true" outlineLevel="0" collapsed="false">
      <c r="A553" s="139" t="str">
        <f aca="false">Seeds!AB559</f>
        <v>M5-MyM-31a-A-4</v>
      </c>
      <c r="B553" s="139" t="str">
        <f aca="false">Seeds!Z559</f>
        <v>{"id":"M5-MyM-31a-A-4-BR","seed":{"parameters":[{"name":"Q1","label":null,"min":50,"max":80,"step":1}],"uniques":true},"scaffolding":[{"id":"step-0","stimulus":"&lt;p&gt;Miranda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C553" s="139" t="str">
        <f aca="false">Seeds!AA559</f>
        <v>{"id":"M5-MyM-31a-A-4","seed":{"parameters":[{"name":"Q1","label":null,"min":50,"max":80,"step":1}],"uniques":true},"scaffolding":[{"id":"step-0","stimulus":"&lt;p&gt;Miranda vai comprar um móvel cuja superfície superior mede &lt;span class=\"no-break\"&gt;{{Q1}} dm&lt;sup&gt;2&lt;/sup&gt;.&lt;/span&gt; Ela precisa saber essa medida em centímetros quadrados para comparar com a área da base da TV. Responda.&lt;/p&gt;","template":"&lt;p&gt;A superfície superior do móvel mede &lt;span class=\"no-break\"&gt;{{response}} cm&lt;sup&gt;2&lt;/sup&gt;.&lt;/span&gt;&lt;/p&gt;","seed":{"parameters":[],"calculated":[{"name":"A1","label":"","function":"{{Q1}}*100"}]},"algorithm":{"name":"calculateOperation","params":{"method":"equivLiteral","keyboard":"INTERMEDIATE"}}},{"id":"step-1","stimulus":"&lt;p&gt;Qual ​​é o tamanho da superfície superior do móvel de Miranda?&lt;/p&gt;","template":"&lt;p&gt;A superficíe mede &lt;span class=\"no-break\"&gt;{{response}} dm&lt;sup&gt;2&lt;/sup&gt;.&lt;/span&gt;&lt;/p&gt;","seed":{"calculated":[{"name":"A2","label":"{{Q1}}","function":"{{Q1}}"}]},"algorithm":{"name":"calculateOperation","params":{"method":"equivLiteral","keyboard":"INTERMEDIATE"}}},{"id":"step-2","stimulus":"&lt;p&gt;O que o enunciado pede?&lt;/p&gt;","seed":{"calculated":[{"name":"2-A1","label":"&lt;p&gt;Converter &lt;span class=\"no-break\"&gt;{{Q1}} dm&lt;sup&gt;2&lt;/sup&gt;&lt;/span&gt; a cm&lt;sup&gt;2&lt;/sup&gt;.&lt;/p&gt;"},{"name":"2-A2","label":"&lt;p&gt;Converter &lt;span class=\"no-break\"&gt;{{Q1}} dm&lt;sup&gt;2&lt;/sup&gt;&lt;/span&gt; a m&lt;sup&gt;2&lt;/sup&gt;.&lt;/p&gt;","incorrect":true},{"name":"2-A3","label":"&lt;p&gt;Converter &lt;span class=\"no-break\"&gt;{{Q1}} cm&lt;sup&gt;2&lt;/sup&gt;&lt;/span&gt; a dm&lt;sup&gt;2&lt;/sup&gt;.&lt;/p&gt;","incorrect":true}]},"algorithm":{"name":"trueFalse","template":"Multiple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quanto mede a superfície superior do móvel em centímetros quadrados.&lt;/p&gt;","template":"&lt;p&gt;&lt;span class=\"no-break\"&gt;{{Q1}} dm&lt;sup&gt;2&lt;/sup&gt; × 100 = {{response}} cm&lt;sup&gt;2&lt;/sup&gt;&lt;/span&gt;&lt;/p&gt;","seed":{"calculated":[{"name":"A1","label":"","function":"{{Q1}}*100"}]},"algorithm":{"name":"calculateOperation","params":{"method":"equivLiteral","keyboard":"INTERMEDIATE"}}}]}</v>
      </c>
      <c r="D553" s="139" t="n">
        <f aca="false">IF(B553=C553,0,1)</f>
        <v>1</v>
      </c>
    </row>
    <row r="554" customFormat="false" ht="15.75" hidden="false" customHeight="true" outlineLevel="0" collapsed="false">
      <c r="A554" s="139" t="str">
        <f aca="false">Seeds!AB560</f>
        <v>M5-MyM-31a-A-5</v>
      </c>
      <c r="B554" s="139" t="str">
        <f aca="false">Seeds!Z560</f>
        <v>{"id":"M5-MyM-31a-A-5-BR","seed":{"parameters":[{"name":"Q1","label":null,"min":0.5,"max":1.2,"step":0.01}],"uniques":true},"scaffolding":[{"id":"step-0","stimulus":"&lt;p&gt;Elena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C554" s="139" t="str">
        <f aca="false">Seeds!AA560</f>
        <v>{"id":"M5-MyM-31a-A-5","seed":{"parameters":[{"name":"Q1","label":null,"min":0.5,"max":1.2,"step":0.01}],"uniques":true},"scaffolding":[{"id":"step-0","stimulus":"&lt;p&gt;Elena e Ariadna vão alugar um apartamento com &lt;span class=\"no-break\"&gt;{{Q1}} dam&lt;sup&gt;2&lt;/sup&gt; de área.&lt;/span&gt; Quanto vale essa medida em metros quadrados?&lt;/p&gt;","template":"&lt;p&gt;A área do apartamento é de &lt;span class=\"no-break\"&gt;{{response}} m&lt;sup&gt;2&lt;/sup&gt;.&lt;/span&gt;&lt;/p&gt;","seed":{"parameters":[],"calculated":[{"name":"A1","label":"","function":"Lemonlib.round({{Q1}}*100, 2)"}]},"algorithm":{"name":"calculateOperation","params":{"method":"equivLiteral","keyboard":"INTERMEDIATE"}}},{"id":"step-1","stimulus":"&lt;p&gt;Qual ​​é a área do apartamento que Elena e Ariadna vão alugar?&lt;/p&gt;","template":"&lt;p&gt;A área é de &lt;span class=\"no-break\"&gt;{{response}} dam&lt;sup&gt;2&lt;/sup&gt;.&lt;/span&gt;&lt;/p&gt;","seed":{"calculated":[{"name":"A2","label":"{{Q1}}","function":"{{Q1}}"}]},"algorithm":{"name":"calculateOperation","params":{"method":"equivLiteral","keyboard":"INTERMEDIATE"}}},{"id":"step-2","stimulus":"&lt;p&gt;O que o enunciado pede?&lt;/p&gt;","seed":{"calculated":[{"name":"2-A1","label":"&lt;p&gt;Converter &lt;span class=\"no-break\"&gt;{{Q1}} dam&lt;sup&gt;2&lt;/sup&gt;&lt;/span&gt; a m&lt;sup&gt;2&lt;/sup&gt;.&lt;/p&gt;"},{"name":"2-A2","label":"&lt;p&gt;Converter &lt;span class=\"no-break\"&gt;{{Q1}} dam&lt;sup&gt;2&lt;/sup&gt;&lt;/span&gt; a dm&lt;sup&gt;2&lt;/sup&gt;.&lt;/p&gt;","incorrect":true},{"name":"2-A3","label":"&lt;p&gt;Converter &lt;span class=\"no-break\"&gt;{{Q1}} m&lt;sup&gt;2&lt;/sup&gt;&lt;/span&gt; a dam&lt;sup&gt;2&lt;/sup&gt;.&lt;/p&gt;","incorrect":true}]},"algorithm":{"name":"trueFalse","template":"Multiple choice – standard"}},{"id":"step-3","stimulus":"&lt;p&gt;Para fazer essa conversão, qual tabela deve ser usada?&lt;/p&gt;","seed":{"calculated":[{"name":"2-A1","label":"&lt;div style=\"display:flex; justify-content:center;\"&gt;&lt;img src=\"https://blueberry-assets.oneclick.es/M5_MyM_12b_1.svg\" width=\"500\"&gt;&lt;/img&gt;&lt;/div&gt;"},{"name":"2-A2","label":"&lt;div style=\"display:flex; justify-content:center;\"&gt;&lt;img src=\"https://blueberry-assets.oneclick.es/M5_MyM_12e_1.svg\" width=\"500\"&gt;&lt;/img&gt;&lt;/div&gt;","incorrect":true},{"name":"2-A3","label":"&lt;div style=\"display:flex; justify-content:center;\"&gt;&lt;img src=\"https://blueberry-assets.oneclick.es/M5_MyM_12e_2.svg\" width=\"500\"&gt;&lt;/img&gt;&lt;/div&gt;","incorrect":true}]},"algorithm":{"name":"trueFalse","template":"Multiple choice – standard", "params": {"showCheckIcon":false, "columns":1}}},{"id":"step-4","stimulus":"&lt;p&gt;Agora complete este cálculo para descobrir qual é a área do apartamento em metros quadrados.&lt;/p&gt;","template":"&lt;p&gt;&lt;span class=\"no-break\"&gt;{{Q1}} dam&lt;sup&gt;2&lt;/sup&gt; × 100 = {{response}} m&lt;sup&gt;2&lt;/sup&gt;&lt;/span&gt;&lt;/p&gt;","seed":{"calculated":[{"name":"A1","label":"","function":"Lemonlib.round({{Q1}}*100, 2)"}]},"algorithm":{"name":"calculateOperation","params":{"method":"equivLiteral","keyboard":"INTERMEDIATE"}}}]}</v>
      </c>
      <c r="D554" s="139" t="n">
        <f aca="false">IF(B554=C554,0,1)</f>
        <v>1</v>
      </c>
    </row>
    <row r="555" customFormat="false" ht="15.75" hidden="false" customHeight="true" outlineLevel="0" collapsed="false">
      <c r="A555" s="139" t="str">
        <f aca="false">Seeds!AB561</f>
        <v>M5-MyM-20a-I-1</v>
      </c>
      <c r="B555" s="139" t="str">
        <f aca="false">Seeds!Z561</f>
        <v>{
    "id": "M5-MyM-20a-I-1-BR",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C555" s="139" t="str">
        <f aca="false">Seeds!AA561</f>
        <v>{
    "id": "M5-MyM-20a-I-1",
    "stimulus": "&lt;p&gt;Selecione a quantos metros quadrados correspondem essas medidas agrárias.&lt;/p&gt;",
    "template": "&lt;p&gt;{{Q1}} ha = {{response}} m&lt;sup&gt;2&lt;/sup&gt;&lt;/p&gt;&lt;p&gt;{{Q2}} a = {{response}} m&lt;sup&gt;2&lt;/sup&gt;&lt;/p&gt;",
    "hint": "&lt;p&gt;1 ha = 10 000 m&lt;sup&gt;2&lt;/sup&gt; e &lt;span class=\"no-break\"&gt;1 a&lt;/span&gt; = &lt;span class=\"no-break\"&gt;100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"{{Q1}}*10000",
                "temp": true
            },
            {
                "name": "T4",
                "function": "{{Q2}}*100",
                "temp": true
            },
            {
                "name": "A1",
                "label": "{{function}}",
                "function": "math.round({{Q1}}*10000)",
                "group": 1
            },
            {
                "name": "A2",
                "label": "{{function}}",
                "function": "math.round({{Q1}}*1000)",
                "group": 1,
                "incorrect": true,
                "feedback": "&lt;p&gt;{{Q1}} ha = {{Q1}} × 10 000 = {{T1}} m&lt;sup&gt;2&lt;/sup&gt;&lt;/p&gt;"
            },
            {
                "name": "A3",
                "label": "{{function}}",
                "function": "math.round({{Q1}}*100)",
                "group": 1,
                "incorrect": true,
                "feedback": "&lt;p&gt;{{Q1}} ha = {{Q1}} × 10 000 = {{T1}} m&lt;sup&gt;2&lt;/sup&gt;&lt;/p&gt;"
            },
            {
                "name": "A4",
                "label": "{{function}}",
                "function": "math.round({{Q2}}*100)",
                "group": 2
            },
            {
                "name": "A5",
                "label": "{{function}}",
                "function": "math.round({{Q2}}*1000)",
                "group": 2,
                "incorrect": true,
                "feedback": "&lt;p&gt;{{Q2}} a = {{Q2}} × 100 = {{T4}} m&lt;sup&gt;2&lt;/sup&gt;&lt;/p&gt;"
            },
            {
                "name": "A6",
                "label": "{{function}}",
                "function": "math.round({{Q2}}*10)",
                "group": 2,
                "incorrect": true,
                "feedback": "&lt;p&gt;{{Q2}} a = {{Q2}} × 100 = {{T4}} m&lt;sup&gt;2&lt;/sup&gt;&lt;/p&gt;"
            }
        ],
        "uniques": true
    },
    "algorithm": {
        "name": "groupResponses",
        "template": "Cloze with drop down"
    }
}</v>
      </c>
      <c r="D555" s="139" t="n">
        <f aca="false">IF(B555=C555,0,1)</f>
        <v>1</v>
      </c>
    </row>
    <row r="556" customFormat="false" ht="15.75" hidden="false" customHeight="true" outlineLevel="0" collapsed="false">
      <c r="A556" s="139" t="str">
        <f aca="false">Seeds!AB562</f>
        <v>M5-MyM-20a-I-2</v>
      </c>
      <c r="B556" s="139" t="str">
        <f aca="false">Seeds!Z562</f>
        <v>{
    "id": "M5-MyM-20a-I-2-BR",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C556" s="139" t="str">
        <f aca="false">Seeds!AA562</f>
        <v>{
    "id": "M5-MyM-20a-I-2",
    "stimulus": "&lt;p&gt;Escolha a unidade do sistema métrico decimal para essas medidas agrárias.&lt;/p&gt;",
    "template": "&lt;p&gt;{{Q1}} a = {{response}} m&lt;sup&gt;2&lt;/sup&gt;&lt;/p&gt;&lt;p&gt;{{Q2}} ha = {{response}} m&lt;sup&gt;2&lt;/sup&gt;&lt;/p&gt;",
    "hint": "&lt;p&gt;1 a = 100 m&lt;sup&gt;2&lt;/sup&gt; e &lt;span class=\"no-break\"&gt;1 ha&lt;/span&gt; = &lt;span class=\"no-break\"&gt;10 000 m&lt;sup&gt;2&lt;/sup&gt;.&lt;/span&gt;&lt;/p&gt;",
    "feedback": "&lt;p&gt;Lembre-se de que 1 ha = 10 000 m&lt;sup&gt;2&lt;/sup&gt; e &lt;span class=\"no-break\"&gt;1 a&lt;/span&gt; = &lt;span class=\"no-break\"&gt;100 m&lt;sup&gt;2&lt;/sup&gt;.&lt;/span&gt;&lt;/p&gt;&lt;div style=\"display:flex; justify-content:center;\"&gt;&lt;img src=\"http://drive.google.com/uc?export=view&amp;id=14m16TZGZEnJ1gDiOzX7SVP0G_vLICiZs\" width=\"325\"&gt;&lt;/img&gt;&lt;/div&gt;",
    "seed": {
        "parameters": [
            {
                "name": "Q1",
                "label": null,
                "min": 1,
                "max": 99,
                "step": 0.01
            },
            {
                "name": "Q2",
                "label": null,
                "min": 1,
                "max": 99,
                "step": 0.01
            }
        ],
        "calculated": [
            {
                "name": "T1",
                "function": "math.round({{Q1}}*100)",
                "temp": true
            },
            {
                "name": "T4",
                "function": "math.round({{Q2}}*10000)",
                "temp": true
            },
            {
                "name": "A1",
                "label": "{{function}}",
                "function": "math.round({{Q1}}*100)",
                "group": 1
            },
            {
                "name": "A2",
                "label": "{{function}}",
                "function": "math.round({{Q1}}*1000)",
                "group": 1,
                "incorrect": true,
                "feedback": "&lt;p&gt;{{Q1}} a = {{Q1}} × 100 = {{T1}} m&lt;sup&gt;2&lt;/sup&gt;&lt;/p&gt;"
            },
            {
                "name": "A3",
                "label": "{{function}}",
                "function": "math.round({{Q1}}*10)",
                "group": 1,
                "incorrect": true,
                "feedback": "&lt;p&gt;{{Q1}} a = {{Q1}} × 100 = {{T1}} m&lt;sup&gt;2&lt;/sup&gt;&lt;/p&gt;"
            },
            {
                "name": "A4",
                "label": "{{function}}",
                "function": "math.round({{Q2}}*10000)",
                "group": 2
            },
            {
                "name": "A5",
                "label": "{{function}}",
                "function": "math.round({{Q2}}*1000)",
                "group": 2,
                "incorrect": true,
                "feedback": "&lt;p&gt;{{Q2}} ha = {{Q2}} × 10 000 = {{T4}} m&lt;sup&gt;2&lt;/sup&gt;&lt;/p&gt;"
            },
            {
                "name": "A6",
                "label": "{{function}}",
                "function": "math.round({{Q2}}*100000)",
                "group": 2,
                "incorrect": true,
                "feedback": "&lt;p&gt;{{Q2}} ha = {{Q2}} × 10 000 = {{T4}} m&lt;sup&gt;2&lt;/sup&gt;&lt;/p&gt;"
            }
        ],
        "uniques": true
    },
    "algorithm": {
        "name": "groupResponses",
        "template": "Cloze with drop down"
    }
}</v>
      </c>
      <c r="D556" s="139" t="n">
        <f aca="false">IF(B556=C556,0,1)</f>
        <v>1</v>
      </c>
    </row>
    <row r="557" customFormat="false" ht="15.75" hidden="false" customHeight="true" outlineLevel="0" collapsed="false">
      <c r="A557" s="139" t="str">
        <f aca="false">Seeds!AB563</f>
        <v>M5-MyM-20a-E-1</v>
      </c>
      <c r="B557" s="139" t="str">
        <f aca="false">Seeds!Z563</f>
        <v>{
    "id": "M5-MyM-20a-E-1-BR",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C557" s="139" t="str">
        <f aca="false">Seeds!AA563</f>
        <v>{
    "id": "M5-MyM-20a-E-1",
    "stimulus": "&lt;p&gt;Escreva a seguinte medida agrária em unidades do sistema métrico.&lt;/p&gt;",
    "template": "&lt;p&gt;{{Q1}} ha = {{response}} m&lt;sup&gt;2&lt;/sup&gt;&lt;/p&gt;",
    "hint": "&lt;p&gt;1 ha = 10 000 m&lt;sup&gt;2&lt;/sup&gt;&lt;/p&gt;",
    "feedback": "&lt;p&gt;Como 1 ha é igual a 10 000 m&lt;sup&gt;2&lt;/sup&gt;, os metros quadrados de &lt;span class=\"no-break\"&gt;{{Q1}} ha&lt;/span &gt; são calculados assim:&lt;/p&gt;&lt;p&gt;{{Q1}} ha = {{Q1}} × 10 000 = {{A1}} m&lt;sup&gt;2&lt;/sup&gt;&lt;/p&gt;",
    "seed": {
        "parameters": [
            {
                "name": "Q1",
                "label": null,
                "min": 1,
                "max": 99,
                "step": 0.001
            }
        ],
        "calculated": [
            {
                "name": "A1",
                "label": "",
                "function": "Lemonlib.round({{Q1}}*10000, 2)"
            }
        ],
        "uniques": true
    },
    "algorithm": {
        "name": "calculateOperation",
        "params": {
            "method": "equivLiteral","keyboard": "INTERMEDIATE",
            "decimalPlaces": 2
        }
    }
}</v>
      </c>
      <c r="D557" s="139" t="n">
        <f aca="false">IF(B557=C557,0,1)</f>
        <v>1</v>
      </c>
    </row>
    <row r="558" customFormat="false" ht="15.75" hidden="false" customHeight="true" outlineLevel="0" collapsed="false">
      <c r="A558" s="139" t="str">
        <f aca="false">Seeds!AB564</f>
        <v>M5-MyM-20a-E-2</v>
      </c>
      <c r="B558" s="139" t="str">
        <f aca="false">Seeds!Z564</f>
        <v>{
    "id": "M5-MyM-20a-E-2-BR",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C558" s="139" t="str">
        <f aca="false">Seeds!AA564</f>
        <v>{
    "id": "M5-MyM-20a-E-2",
    "stimulus": "&lt;p&gt;Escreva a seguinte medida agrária em unidades do sistema métrico.&lt;/p&gt;",
    "template": "&lt;p&gt;{{Q1}} a = {{response}} m&lt;sup&gt;2&lt;/sup&gt;&lt;/p&gt;",
    "hint": "1 a = 100 m&lt;sup&gt;2&lt;/sup&gt;",
    "feedback": "&lt;p&gt;Como 1 a é igual a 100 m&lt;sup&gt;2&lt;/sup&gt;, os metros quadrados de {{Q1}} a são calculados da seguinte forma:&lt;/p&gt;&lt;p&gt;{{Q1}} a = {{Q1}} × 100 = {{A1}} m&lt;sup&gt;2&lt;/sup&gt;&lt;/p&gt;",
    "seed": {
        "parameters": [
            {
                "name": "Q1",
                "label": null,
                "min": 1,
                "max": 99,
                "step": 0.001
            }
        ],
        "calculated": [
            {
                "name": "A1",
                "label": "",
                "function": "Lemonlib.round({{Q1}}*100, 2)"
            }
        ],
        "uniques": true
    },
    "algorithm": {
        "name": "calculateOperation",
        "params": {
            "method": "equivLiteral","keyboard": "INTERMEDIATE",
            "decimalPlaces": 2
        }
    }
}</v>
      </c>
      <c r="D558" s="139" t="n">
        <f aca="false">IF(B558=C558,0,1)</f>
        <v>1</v>
      </c>
    </row>
    <row r="559" customFormat="false" ht="15.75" hidden="false" customHeight="true" outlineLevel="0" collapsed="false">
      <c r="A559" s="139" t="str">
        <f aca="false">Seeds!AB565</f>
        <v>M5-MyM-20a-A-1</v>
      </c>
      <c r="B559" s="139" t="str">
        <f aca="false">Seeds!Z565</f>
        <v>{
    "id": "M5-MyM-20a-A-1-BR",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C559" s="139" t="str">
        <f aca="false">Seeds!AA565</f>
        <v>{
    "id": "M5-MyM-20a-A-1",
    "seed": {
        "parameters": [
            {
                "name": "Q1",
                "label": null,
                "min": 1,
                "max": 99,
                "step": 0.001
            }
        ],
        "uniques": true
    },
    "scaffolding": [
        {
            "id": "step-0",
            "stimulus": "&lt;p&gt;Após um incêndio, um município pretende reflorestar &lt;span class=\"no-break\"&gt;{{Q1}} ha&lt;/span&gt; de uma reserva natural, mas antes é necessário saber a quantos metros quadrados essa área corresponde.&lt;/p&gt;",
            "template": "&lt;p&gt;O município vai reflorestar &lt;span class=\"no-break\"&gt;{{response}} m&lt;sup&gt;2&lt;/sup&gt;.&lt;/span&gt;&lt;/p&gt;",
            "seed": {
                "parameters": [],
                "calculated": [
                    {
                        "name": "A1",
                        "label": "",
                        "function": "Lemonlib.round({{Q1}}*10000, 2)"
                    }
                ]
            },
            "algorithm": {
                "name": "calculateOperation",
                "params": {
                    "method": "equivLiteral",
                    "keyboard": "NUMERICAL",
                    "decimalPlaces": 2
                }
            }
        },
        {
            "id": "step-1",
            "stimulus": "&lt;p&gt;Qual é a área do terreno a ser reflorestado?&lt;/p&gt;",
            "template": "&lt;p&gt;O terreno mede {{response}} ha.&lt;/p&gt;",
            "seed": {
                "calculated": [
                    {
                        "name": "1-A1",
                        "function": "{{Q1}}"
                    }
                ]
            },
            "algorithm": {
                "name": "calculateOperation",
                "params": {
                    "method": "equivLiteral",
                    "keyboard": "INTERMEDIATE"
                }
            }
        },
        {
            "id": "step-2",
            "stimulus": "&lt;p&gt;O que o enunciado pede?&lt;/p&gt;",
            "seed": {
                "calculated": [
                    {
                        "name": "2-A1",
                        "label": "&lt;p&gt;Converter&lt;span class=\"no-break\"&gt;{{Q1}} ha&lt;/span&gt; em m&lt;sup&gt;2&lt;/sup&gt;.&lt;/p&gt;"
                    },
                    {
                        "name": "2-A2",
                        "label": "&lt;p&gt;Converter &lt;span class=\"no-break\"&gt;{{Q1}} a&lt;/span&gt; em m&lt;sup&gt;2&lt;/sup&gt;.&lt;/p&gt;",
                        "incorrect": true
                    },
                    {
                        "name": "2-A3",
                        "label": "&lt;p&gt;Converter &lt;span class=\"no-break\"&gt;{{Q1}} m&lt;sup&gt;2&lt;/sup&gt;&lt;/span&gt; em ha.&lt;/p&gt;",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de terra a serem reflorestados.&lt;/p&gt;",
            "template": "&lt;p&gt;&lt;span class=\"no-break\"&gt;{{Q1}} ha&lt;/span&gt; × 10 000 = &lt;span class=\"no-break\"&gt;{{response}} m&lt;sup&gt;2&lt;/sup&gt;&lt;/span&gt;&lt;/p&gt;",
            "seed": {
                "calculated": [
                    {
                        "name": "4-A1",
                        "label": "",
                        "function": "Lemonlib.round({{Q1}}*10000, 2)"
                    }
                ]
            },
            "algorithm": {
                "name": "calculateOperation",
                "params": {
                    "method": "equivLiteral",
                    "keyboard": "NUMERICAL"
                }
            }
        }
    ]
}</v>
      </c>
      <c r="D559" s="139" t="n">
        <f aca="false">IF(B559=C559,0,1)</f>
        <v>1</v>
      </c>
    </row>
    <row r="560" customFormat="false" ht="15.75" hidden="false" customHeight="true" outlineLevel="0" collapsed="false">
      <c r="A560" s="139" t="str">
        <f aca="false">Seeds!AB566</f>
        <v>M5-MyM-20a-A-2</v>
      </c>
      <c r="B560" s="139" t="str">
        <f aca="false">Seeds!Z566</f>
        <v>{
    "id": "M5-MyM-20a-A-2-BR",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C560" s="139" t="str">
        <f aca="false">Seeds!AA566</f>
        <v>{
    "id": "M5-MyM-20a-A-2",
    "seed": {
        "parameters": [
            {
                "name": "Q1",
                "label": null,
                "min": 50000,
                "max": 200000,
                "step": 1000
            }
        ],
        "uniques": true
    },
    "scaffolding": [
        {
            "id": "step-0",
            "stimulus": "&lt;p&gt;Uma equipe de futebol planeja construir seu novo complexo esportivo em um terreno de &lt;span class=\"no-break\"&gt;{{Q1}} m&lt;sup&gt;2&lt;/sup&gt;.&lt;/span&gt; Quanto mede esse terreno em hectares?&lt;/p&gt;",
            "template": "&lt;p&gt;O terreno mede &lt;span class=\"no-break\"&gt;{{response}} ha.&lt;/span&gt;&lt;/p&gt;",
            "seed": {
                "parameters": [],
                "calculated": [
                    {
                        "name": "A1",
                        "label": "",
                        "function": "{{Q1}}/10000"
                    }
                ]
            },
            "algorithm": {
                "name": "calculateOperation",
                "params": {
                    "method": "equivLiteral",
                    "keyboard": "NUMERICAL",
                    "decimalPlaces": 2
                }
            }
        },
        {
            "id": "step-1",
            "stimulus": "&lt;p&gt;Qual é o tamanho do terreno para o complexo esportivo?&lt;/p&gt;",
            "template": "&lt;p&gt;O terreno mede &lt;span class=\"no-break\"&gt;{{response}} m&lt;sup&gt;2&lt;/sup&gt;.&lt;/span&gt;&lt;/p&gt;",
            "seed": {
                "calculated": [
                    {
                        "name": "1-A1",
                        "function": "{{Q1}}"
                    }
                ]
            },
            "algorithm": {
                "name": "calculateOperation",
                "params": {
                    "method": "equivLiteral",
                    "keyboard": "NUMERICAL"
                }
            }
        },
        {
            "id": "step-2",
            "stimulus": "&lt;p&gt;O que o enunciado pede?&lt;/p&gt;",
            "seed": {
                "calculated": [
                    {
                        "name": "2-A1",
                        "label": "&lt;p&gt;Converter &lt;span class=\"no-break\"&gt;{{Q1}} m&lt;sup&gt;2&lt;/sup&gt;&lt;/span&gt; em ha.&lt;/p&gt;"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m&lt;sup&gt;2&lt;/sup&gt; para ha?&lt;/p&gt;",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quantos hectares tem o terreno para o complexo esportivo.&lt;/p&gt;",
            "template": "&lt;p&gt;&lt;span class=\"no-break\"&gt;{{Q1}} m&lt;sup&gt;2&lt;/sup&gt;&lt;/span&gt; : 10 000 = &lt;span class=\"no-break\"&gt;{{response}} ha&lt;/span&gt;&lt;/p&gt;",
            "seed": {
                "calculated": [
                    {
                        "name": "4-A1",
                        "label": "",
                        "function": "{{Q1}}/10000"
                    }
                ]
            },
            "algorithm": {
                "name": "calculateOperation",
                "params": {
                    "method": "equivLiteral",
                    "keyboard": "NUMERICAL"
                }
            }
        }
    ]
}</v>
      </c>
      <c r="D560" s="139" t="n">
        <f aca="false">IF(B560=C560,0,1)</f>
        <v>1</v>
      </c>
    </row>
    <row r="561" customFormat="false" ht="15.75" hidden="false" customHeight="true" outlineLevel="0" collapsed="false">
      <c r="A561" s="139" t="str">
        <f aca="false">Seeds!AB567</f>
        <v>M5-MyM-20a-A-3</v>
      </c>
      <c r="B561" s="139" t="str">
        <f aca="false">Seeds!Z567</f>
        <v>{
    "id": "M5-MyM-20a-A-3-BR",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1" s="139" t="str">
        <f aca="false">Seeds!AA567</f>
        <v>{
    "id": "M5-MyM-20a-A-3",
    "seed": {
        "parameters": [
            {
                "name": "Q1",
                "label": null,
                "min": 10,
                "max": 20,
                "step": 0.01
            }
        ],
        "uniques": true
    },
    "scaffolding": [
        {
            "id": "step-0",
            "stimulus": "&lt;p&gt;Pedro e Juan vão comprar um chalé que, de acordo com o registro imobiliário, tem área de &lt;span class=\"no-break\"&gt;{{Q1}} a,&lt;/span&gt;. No entanto, eles desejam saber qual é a área dessa superfície em metros quadrados. Complete:&lt;/p&gt;",
            "template": "&lt;p&gt;A aréa do chalé mede &lt;span class=\"no-break\"&gt;{{response}} m&lt;sup&gt;2&lt;/sup&gt;.&lt;/span&gt;&lt;/p&gt;",
            "seed": {
                "parameters": [],
                "calculated": [
                    {
                        "name": "A1",
                        "label": "",
                        "function": "Lemonlib.round({{Q1}}*100, 2)"
                    }
                ]
            },
            "algorithm": {
                "name": "calculateOperation",
                "params": {
                    "method": "equivLiteral",
                    "keyboard": "NUMERICAL",
                    "decimalPlaces": 2
                }
            }
        },
        {
            "id": "step-1",
            "stimulus": "&lt;p&gt;Qual é a área ocupada pelo chalé?&lt;/p&gt;",
            "template": "&lt;p&gt;O chalé ocupa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ocupados pelo chalé.&lt;/p&gt;",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1" s="139" t="n">
        <f aca="false">IF(B561=C561,0,1)</f>
        <v>1</v>
      </c>
    </row>
    <row r="562" customFormat="false" ht="15.75" hidden="false" customHeight="true" outlineLevel="0" collapsed="false">
      <c r="A562" s="139" t="str">
        <f aca="false">Seeds!AB568</f>
        <v>M5-MyM-20a-A-4</v>
      </c>
      <c r="B562" s="139" t="str">
        <f aca="false">Seeds!Z568</f>
        <v>{
    "id": "M5-MyM-20a-A-4-BR",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C562" s="139" t="str">
        <f aca="false">Seeds!AA568</f>
        <v>{
    "id": "M5-MyM-20a-A-4",
    "seed": {
        "parameters": [
            {
                "name": "Q1",
                "label": null,
                "min": 4,
                "max": 20,
                "step": 0.1
            }
        ],
        "uniques": true
    },
    "scaffolding": [
        {
            "id": "step-0",
            "stimulus": "&lt;p&gt;Javier tem um terreno de &lt;span class=\"no-break\"&gt;{{Q1}} a&lt;/span&gt; no qual ele quer montar várias quadras de tênis de padel. Calcule em metros quadrados a medida do terreno.&lt;/p&gt;",
            "template": "&lt;p&gt;O terreno mede &lt;span class=\"no-break\"&gt;{{response}} m&lt;sup&gt;2&lt;/sup&gt;.&lt;/span&gt;&lt;/p&gt;",
            "seed": {
                "parameters": [],
                "calculated": [
                    {
                        "name": "A1",
                        "label": "",
                        "function": "Lemonlib.round({{Q1}}*100, 2)"
                    }
                ]
            },
            "algorithm": {
                "name": "calculateOperation",
                "params": {
                    "method": "equivLiteral",
                    "keyboard": "NUMERICAL",
                    "decimalPlaces": 2
                }
            }
        },
        {
            "id": "step-1",
            "stimulus": "&lt;p&gt;Qual é o tamanho do terreno para as quadras de tênis?&lt;/p&gt;",
            "template": "&lt;p&gt;O terreno mede &lt;span class=\"no-break\"&gt;{{response}} a.&lt;/span&gt;&lt;/p&gt;",
            "seed": {
                "calculated": [
                    {
                        "name": "1-A1",
                        "function": "{{Q1}}"
                    }
                ]
            },
            "algorithm": {
                "name": "calculateOperation",
                "params": {
                    "method": "equivLiteral",
                    "keyboard": "INTERMEDIATE"
                }
            }
        },
        {
            "id": "step-2",
            "stimulus": "&lt;p&gt;O que o enunciado pede?&lt;/p&gt;",
            "seed": {
                "calculated": [
                    {
                        "name": "2-A1",
                        "label": "&lt;p&gt;Converter &lt;span class=\"no-break\"&gt;{{Q1}} a&lt;/span&gt; em m&lt;sup&gt;2&lt;/sup&gt;.&lt;/p&gt;"
                    },
                    {
                        "name": "2-A2",
                        "label": "&lt;p&gt;Converter &lt;span class=\"no-break\"&gt;{{Q1}} ha&lt;/span&gt; em m&lt;sup&gt;2&lt;/sup&gt;.&lt;/p&gt;",
                        "incorrect": true
                    },
                    {
                        "name": "2-A3",
                        "label": "&lt;p&gt;Converter &lt;span class=\"no-break\"&gt;{{Q1}} m&lt;sup&gt;2&lt;/sup&gt;&lt;/span&gt; em a.&lt;/p&gt;",
                        "incorrect": true
                    }
                ]
            },
            "algorithm": {
                "name": "trueFalse",
                "template": "Multiple choice – standard"
            }
        },
        {
            "id": "step-3",
            "stimulus": "&lt;p&gt;Qual é a equivalência correta para a conversão de a em m&lt;sup&gt;2&lt;/sup&gt;?&lt;/p&gt;",
            "seed": {
                "calculated": [
                    {
                        "name": "3-A1",
                        "label": "&lt;p&gt;1 a = &lt;span class=\"no-break\"&gt;10 000 m&lt;sup&gt;2&lt;/sup&gt;&lt;/span&gt;&lt;/p&gt;",
                        "incorrect": true
                    },
                    {
                        "name": "3-A2",
                        "label": "&lt;p&gt;1 a = &lt;span class=\"no-break\"&gt;1 000 m&lt;sup&gt;2&lt;/sup&gt;&lt;/span&gt;&lt;/p&gt;",
                        "incorrect": true
                    },
                    {
                        "name": "3-A3",
                        "label": "&lt;p&gt;1 a = &lt;span class=\"no-break\"&gt;100 m&lt;sup&gt;2&lt;/sup&gt;&lt;/span&gt;&lt;/p&gt;"
                    }
                ]
            },
            "algorithm": {
                "name": "trueFalse",
                "template": "Multiple choice – standard",
                "params": {
                    "showCheckIcon": false,
                    "columns": 3
                }
            }
        },
        {
            "id": "step-4",
            "stimulus": "&lt;p&gt;Portanto, complete o seguinte cálculo para encontrar os metros quadrados de terreno para as quadras de tênis de padel.&lt;/p&gt;",
            "template": "&lt;p&gt;&lt;span class=\"no-break\"&gt;{{Q1}} a&lt;/span&gt; × 100 = &lt;span class=\"no-break\"&gt;{{response}} m&lt;sup&gt;2&lt;/sup&gt;&lt;/span&gt;&lt;/p&gt;",
            "seed": {
                "calculated": [
                    {
                        "name": "4-A1",
                        "label": "",
                        "function": "Lemonlib.round({{Q1}}*100, 2)"
                    }
                ]
            },
            "algorithm": {
                "name": "calculateOperation",
                "params": {
                    "method": "equivLiteral",
                    "keyboard": "NUMERICAL"
                }
            }
        }
    ]
}</v>
      </c>
      <c r="D562" s="139" t="n">
        <f aca="false">IF(B562=C562,0,1)</f>
        <v>1</v>
      </c>
    </row>
    <row r="563" customFormat="false" ht="15.75" hidden="false" customHeight="true" outlineLevel="0" collapsed="false">
      <c r="A563" s="139" t="str">
        <f aca="false">Seeds!AB569</f>
        <v>M5-MyM-20a-A-5</v>
      </c>
      <c r="B563" s="139" t="str">
        <f aca="false">Seeds!Z569</f>
        <v>{
    "id": "M5-MyM-20a-A-5-BR",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C563" s="139" t="str">
        <f aca="false">Seeds!AA569</f>
        <v>{
    "id": "M5-MyM-20a-A-5",
    "seed": {
        "parameters": [
            {
                "name": "Q1",
                "label": null,
                "min": 1,
                "max": 10,
                "step": 0.00001
            }
        ],
        "uniques": true
    },
    "scaffolding": [
        {
            "id": "step-0",
            "stimulus": "&lt;p&gt;Uma comunidade rural vai construir uma rede de canais de irrigação que vai ocupar todo o seu território de &lt;span class=\"no-break\"&gt;{{Q1}} ha.&lt;/span&gt; A quantos metros quadrados equivale a medida desta área?&lt;/p&gt;",
            "template": "&lt;p&gt;Esta área mede &lt;span class=\"no-break\"&gt;{{response}} m&lt;sup&gt;2&lt;/sup&gt;.&lt;/span&gt;&lt;/p&gt;",
            "seed": {
                "parameters": [],
                "calculated": [
                    {
                        "name": "A1",
                        "label": "",
                        "function": "Lemonlib.round({{Q1}}*10000, 2)"
                    }
                ]
            },
            "algorithm": {
                "name": "calculateOperation",
                "params": {
                    "method": "equivLiteral",
                    "keyboard": "INTERMEDIATE",
                    "decimalPlaces": 2
                }
            }
        },
        {
            "id": "step-1",
            "stimulus": "&lt;p&gt;Qual a medida da área que a rede de canais irá ocupar?&lt;/p&gt;",
            "template": "&lt;p&gt;A rede ocupará {{response}} ha.&lt;/p&gt;",
            "seed": {
                "calculated": [
                    {
                        "name": "1-A1",
                        "function": "{{Q1}}"
                    }
                ]
            },
            "algorithm": {
                "name": "calculateOperation",
                "params": {
                    "method": "equivLiteral",
                    "keyboard": "INTERMEDIATE"
                }
            }
        },
        {
            "id": "step-2",
            "stimulus": "&lt;p&gt;O que o enunciado pede?&lt;/p&gt;",
            "seed": {
                "calculated": [
                    {
                        "name": "2-A1",
                        "label": "&lt;p&gt;Converter &lt;span class=\"no-break\"&gt;{{Q1}} ha&lt;/span&gt; em m&lt;sup&gt;2&lt;/sup&gt;.&lt;/p&gt;"
                    },
                    {
                        "name": "2-A2",
                        "label": "&lt;p&gt;Converter &lt;span class=\"no-break\"&gt;{{Q1}} m&lt;sup&gt;2&lt;/sup&gt;&lt;/span&gt; em ha.&lt;/p&gt;",
                        "incorrect": true
                    },
                    {
                        "name": "2-A3",
                        "label": "&lt;p&gt;Converter &lt;span class=\"no-break\"&gt;{{Q1}} a&lt;/span&gt; em m&lt;sup&gt;2&lt;/sup&gt;.&lt;/p&gt;",
                        "incorrect": true
                    }
                ]
            },
            "algorithm": {
                "name": "trueFalse",
                "template": "Multiple choice – standard"
            }
        },
        {
            "id": "step-3",
            "stimulus": "&lt;p&gt;Qual é a equivalência correta para converter ha em m&lt;sup&gt;2&lt;/sup&gt;?&lt;/p&gt;",
            "seed": {
                "calculated": [
                    {
                        "name": "3-A1",
                        "label": "&lt;p&gt;1 ha = &lt;span class=\"no-break\"&gt;10 000 m&lt;sup&gt;2&lt;/sup&gt;&lt;/span&gt;&lt;/p&gt;"
                    },
                    {
                        "name": "3-A2",
                        "label": "&lt;p&gt;1 ha = &lt;span class=\"no-break\"&gt;1 000 m&lt;sup&gt;2&lt;/sup&gt;&lt;/span&gt;&lt;/p&gt;",
                        "incorrect": true
                    },
                    {
                        "name": "3-A3",
                        "label": "&lt;p&gt;1 ha = &lt;span class=\"no-break\"&gt;100 m&lt;sup&gt;2&lt;/sup&gt;&lt;/span&gt;&lt;/p&gt;",
                        "incorrect": true
                    }
                ]
            },
            "algorithm": {
                "name": "trueFalse",
                "template": "Multiple choice – standard",
                "params": {
                    "showCheckIcon": false,
                    "columns": 3
                }
            }
        },
        {
            "id": "step-4",
            "stimulus": "&lt;p&gt;Portanto, complete o seguinte cálculo para encontrar os metros quadrados que a rede de canais irá ocupar.&lt;/p&gt;",
            "template": "&lt;p&gt;&lt;span class=\"no-break\"&gt;{{Q1}} ha&lt;/span&gt; × 10 000 = &lt;span class=\"no-break\"&gt;{{response}} m&lt;sup&gt;2&lt;/sup&gt;&lt;/span&gt;&lt;/p&gt;",
            "seed": {
                "calculated": [
                    {
                        "name": "4-A1",
                        "label": "",
                        "function": "Lemonlib.round({{Q1}}*10000, 2)"
                    }
                ]
            },
            "algorithm": {
                "name": "calculateOperation",
                "params": {
                    "method": "equivLiteral",
                    "keyboard": "INTERMEDIATE"
                }
            }
        }
    ]
}</v>
      </c>
      <c r="D563" s="139" t="n">
        <f aca="false">IF(B563=C563,0,1)</f>
        <v>1</v>
      </c>
    </row>
    <row r="564" customFormat="false" ht="15.75" hidden="false" customHeight="true" outlineLevel="0" collapsed="false">
      <c r="A564" s="139" t="str">
        <f aca="false">Seeds!AB570</f>
        <v>M5-MyM-21a-I-1</v>
      </c>
      <c r="B564" s="139" t="str">
        <f aca="false">Seeds!Z570</f>
        <v>{
    "id": "M5-MyM-21a-I-1-BR",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C564" s="139" t="str">
        <f aca="false">Seeds!AA570</f>
        <v>{
    "id": "M5-MyM-21a-I-1",
    "stimulus": "&lt;p&gt;Indique se as seguintes transformações das medidas de superfície estão corretas ou não.&lt;/p&gt;",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9900,
                "step": 100
            },
            {
                "name": "Q3",
                "label": null,
                "min": 1,
                "max": 9,
                "step": 1
            },
            {
                "name": "Q4",
                "label": null,
                "min": 10000,
                "max": 990000,
                "step": 10000
            },
            {
                "name": "Q5",
                "label": null,
                "min": 1,
                "max": 9,
                "step": 1
            },
            {
                "name": "Q6",
                "label": null,
                "min": 100,
                "max": 9990,
                "step": 10
            },
            {
                "name": "Q7",
                "label": null,
                "min": 1,
                "max": 99,
                "step": 1
            },
            {
                "name": "Q8",
                "label": null,
                "min": 1,
                "max": 99,
                "step": 1
            },
            {
                "name": "Q9",
                "label": null,
                "min": 1,
                "max": 99,
                "step": 1
            },
            {
                "name": "Q10",
                "label": null,
                "min": 1000,
                "max": 9000,
                "step": 1000
            },
            {
                "name": "Q11",
                "label": null,
                "min": 1,
                "max": 99,
                "step": 1
            },
            {
                "name": "Q12",
                "label": null,
                "min": 100,
                "max": 9900,
                "step": 100
            },
            {
                "name": "Q13",
                "label": null,
                "min": 1,
                "max": 9,
                "step": 1
            },
            {
                "name": "Q14",
                "label": null,
                "min": 10000,
                "max": 99000,
                "step": 10000
            },
            {
                "name": "Q15",
                "label": null,
                "min": 1,
                "max": 99,
                "step": 1
            },
            {
                "name": "Q16",
                "label": null,
                "min": 1,
                "max": 99,
                "step": 1
            },
            {
                "name": "Q17",
                "label": null,
                "min": 1,
                "max": 99,
                "step": 1
            },
            {
                "name": "Q18",
                "label": null,
                "min": 1000,
                "max": 9000,
                "step": 1000
            }
        ],
        "calculated": [
            {
                "name": "T1",
                "function": "{{Q2}}/10000",
                "temp": true
            },
            {
                "name": "T2",
                "function": "{{Q4}}/1000000",
                "temp": true
            },
            {
                "name": "T3",
                "function": "{{Q5}}*10000",
                "temp": true
            },
            {
                "name": "T4",
                "function": "{{Q7}}*100",
                "temp": true
            },
            {
                "name": "T5",
                "function": "{{Q10}}/10000",
                "temp": true
            },
            {
                "name": "T11",
                "function": "{{Q12}}/10000",
                "temp": true
            },
            {
                "name": "T12",
                "function": "{{Q11}} + {{Q12}}/10000",
                "temp": true
            },
            {
                "name": "T13",
                "function": "{{Q14}}/1000000",
                "temp": true
            },
            {
                "name": "T14",
                "function": "{{Q13}} + {{Q14}}/1000000",
                "temp": true
            },
            {
                "name": "T15",
                "function": "{{Q15}}*100",
                "temp": true
            },
            {
                "name": "T16",
                "function": "{{Q15}}*100 + {{Q16}}",
                "temp": true
            },
            {
                "name": "T17",
                "function": "{{Q18}}/10000",
                "temp": true
            },
            {
                "name": "T18",
                "function": "{{Q17}} + {{Q18}}/10000",
                "temp": true
            },
            {
                "name": "A1",
                "label": "&lt;span class=\"no-break\"&gt;{{Q1}} m&lt;sup&gt;2&lt;/sup&gt;&lt;/span&gt; e &lt;span class=\"no-break\"&gt;{{Q2}} cm&lt;sup&gt;2&lt;/sup&gt;&lt;/span&gt; = &lt;span class=\"no-break\"&gt;{{function}} m&lt;sup&gt;2&lt;/sup&gt;&lt;/span&gt;",
                "function": "{{Q1}} + {{Q2}}/10000",
                "feedback": "&lt;p&gt;Esta transformação é correta, uma vez que:&lt;/p&gt;&lt;p&gt;&lt;span class=\"no-break\"&gt;{{Q2}} cm&lt;sup&gt;2&lt;/sup&gt;&lt;/span&gt; = {{Q2}} : 10 000 = &lt;span class=\"no-break\"&gt;{{T1}} m&lt;sup&gt;2&lt;/sup&gt;&lt;/span&gt;&lt;/p&gt;&lt;p&gt;&lt;span class=\"no-break\"&gt;{{Q1}} m&lt;sup&gt;2&lt;/sup&gt;&lt;/span&gt; + &lt;span class=\"no-break\"&gt;{{T1}} m&lt;sup&gt;2&lt;/sup&gt;&lt;/span&gt; = &lt;span class=\"no-break\"&gt;{{function}} m&lt;sup&gt;2&lt;/sup&gt;&lt;/span&gt;&lt;/p&gt;"
            },
            {
                "name": "A2",
                "label": "&lt;span class=\"no-break\"&gt;{{Q3}} km&lt;sup&gt;2&lt;/sup&gt;&lt;/span&gt; e &lt;span class=\"no-break\"&gt;{{Q4}} m&lt;sup&gt;2&lt;/sup&gt;&lt;/span&gt; = &lt;span class=\"no-break\"&gt;{{function}} km&lt;sup&gt;2&lt;/sup&gt;&lt;/span&gt;",
                "function": "Lemonlib.round({{Q3}} + {{Q4}}/1000000, 2)",
                "feedback": "&lt;p&gt;Esta transformação é correta, uma vez que:&lt;/p&gt;&lt;p&gt;&lt;span class=\"no-break\"&gt;{{Q4}} m&lt;sup&gt;2&lt;/sup&gt;&lt;/span&gt; = {{Q4}} : 1 000 000 = &lt;span class=\"no-break\"&gt;{{T2}} km&lt;sup&gt;2&lt;/sup&gt;&lt;/span&gt;&lt;/p&gt;&lt;p&gt;&lt;span class=\"no-break\"&gt;{{Q3}} km&lt;sup&gt;2&lt;/sup&gt;&lt;/span&gt; + &lt;span class=\"no-break\"&gt;{{T2}} km&lt;sup&gt;2&lt;/sup&gt;&lt;/span&gt; = &lt;span class=\"no-break\"&gt;{{function}} km&lt;sup&gt;2&lt;/sup&gt;&lt;/span&gt;&lt;/p&gt;"
            },
            {
                "name": "A3",
                "label": "&lt;span class=\"no-break\"&gt;{{Q5}} dam&lt;sup&gt;2&lt;/sup&gt;&lt;/span&gt; e &lt;span class=\"no-break\"&gt;{{Q6}} dm&lt;sup&gt;2&lt;/sup&gt;&lt;/span&gt; = &lt;span class=\"no-break\"&gt;{{function}} dm&lt;sup&gt;2&lt;/sup&gt;&lt;/span&gt;",
                "function": "{{Q5}}*10000 + {{Q6}}",
                "feedback": "&lt;p&gt;Esta transformação é correta, uma vez que:&lt;/p&gt;&lt;p&gt;&lt;span class=\"no-break\"&gt;{{Q5}} dam&lt;sup&gt;2&lt;/sup&gt;&lt;/span&gt; = {{Q5}} × 10 000 = &lt;span class=\"no-break\"&gt;{{T3}} dm&lt;sup&gt;2&lt;/sup&gt;&lt;/span&gt;&lt;/p&gt;&lt;p&gt;&lt;span class=\"no-break\"&gt;{{T3}} dm&lt;sup&gt;2&lt;/sup&gt;&lt;/span&gt; + &lt;span class=\"no-break\"&gt;{{Q6}} dm&lt;sup&gt;2&lt;/sup&gt;&lt;/span&gt; = &lt;span class=\"no-break\"&gt;{{function}} dm&lt;sup&gt;2&lt;/sup&gt;&lt;/span&gt;&lt;/p&gt;"
            },
            {
                "name": "A4",
                "label": "&lt;span class=\"no-break\"&gt;{{Q7}} cm&lt;sup&gt;2&lt;/sup&gt;&lt;/span&gt; e &lt;span class=\"no-break\"&gt;{{Q8}} mm&lt;sup&gt;2&lt;/sup&gt;&lt;/span&gt; = &lt;span class=\"no-break\"&gt;{{function}} mm&lt;sup&gt;2&lt;/sup&gt;&lt;/span&gt;",
                "function": "{{Q7}}*100 + {{Q8}}",
                "feedback": "&lt;p&gt;Esta transformação é correta, uma vez que:&lt;/p&gt;&lt;p&gt;&lt;span class=\"no-break\"&gt;{{Q7}} cm&lt;sup&gt;2&lt;/sup&gt;&lt;/span&gt; = {{Q7}} × 100 = &lt;span class=\"no-break\"&gt;{{T4}} mm&lt;sup&gt;2&lt;/sup&gt;&lt;/span&gt;&lt;/p&gt;&lt;p&gt;&lt;span class=\"no-break\"&gt;{{T4}} mm&lt;sup&gt;2&lt;/sup&gt;&lt;/span&gt; + &lt;span class=\"no-break\"&gt;{{Q8}} mm&lt;sup&gt;2&lt;/sup&gt;&lt;/span&gt; = &lt;span class=\"no-break\"&gt;{{function}} mm&lt;sup&gt;2&lt;/sup&gt;&lt;/span&gt;&lt;/p&gt;"
            },
            {
                "name": "A5",
                "label": "&lt;span class=\"no-break\"&gt;{{Q9}} hm&lt;sup&gt;2&lt;/sup&gt;&lt;/span&gt; e &lt;span class=\"no-break\"&gt;{{Q10}} m&lt;sup&gt;2&lt;/sup&gt;&lt;/span&gt; = &lt;span class=\"no-break\"&gt;{{function}} hm&lt;sup&gt;2&lt;/sup&gt;&lt;/span&gt;",
                "function": "{{Q9}} + {{Q10}}/10000",
                "feedback": "&lt;p&gt;Esta transformação é correta, uma vez que:&lt;/p&gt;&lt;p&gt;&lt;span class=\"no-break\"&gt;{{Q10}} m&lt;sup&gt;2&lt;/sup&gt;&lt;/span&gt; = {{Q10}} : 10 000 = &lt;span class=\"no-break\"&gt;{{T5}} hm&lt;sup&gt;2&lt;/sup&gt;&lt;/span&gt;&lt;/p&gt;&lt;p&gt;&lt;span class=\"no-break\"&gt;{{Q9}} hm&lt;sup&gt;2&lt;/sup&gt;&lt;/span&gt; + &lt;span class=\"no-break\"&gt;{{T5}} hm&lt;sup&gt;2&lt;/sup&gt;&lt;/span&gt; = &lt;span class=\"no-break\"&gt;{{function}} hm&lt;sup&gt;2&lt;/sup&gt;&lt;/span&gt;&lt;/p&gt;"
            },
            {
                "name": "A6",
                "label": "&lt;span class=\"no-break\"&gt;{{Q11}} m&lt;sup&gt;2&lt;/sup&gt;&lt;/span&gt; e &lt;span class=\"no-break\"&gt;{{Q12}} cm&lt;sup&gt;2&lt;/sup&gt;&lt;/span&gt; = &lt;span class=\"no-break\"&gt;{{function}} m&lt;sup&gt;2&lt;/sup&gt;&lt;/span&gt;",
                "function": "{{Q11}} + {{Q12}}/100",
                "incorrect": true,
                "feedback": "&lt;p&gt;Esta transformação é incorreta, pois:&lt;/p&gt;&lt;p&gt;&lt;span class=\"no-break\"&gt;{{Q12}} cm&lt;sup&gt;2&lt;/sup&gt;&lt;/span&gt; = {{Q12}} : 10 000 = &lt;span class=\"no-break\"&gt;{{T11}} m&lt;sup&gt;2&lt;/sup&gt;&lt;/span&gt;&lt;/p&gt;&lt;p&gt;&lt;span class=\"no-break\"&gt;{{Q11}} m&lt;sup&gt;2&lt;/sup&gt;&lt;/span&gt; + &lt;span class=\"no-break\"&gt;{{T11}} m&lt;sup&gt;2&lt;/sup&gt;&lt;/span&gt; = &lt;span class=\"no-break\"&gt;{{T12}} m&lt;sup&gt;2&lt;/sup&gt;&lt;/span&gt;&lt;/p&gt;"
            },
            {
                "name": "A7",
                "label": "&lt;span class=\"no-break\"&gt;{{Q13}} km&lt;sup&gt;2&lt;/sup&gt;&lt;/span&gt; e &lt;span class=\"no-break\"&gt;{{Q14}} m&lt;sup&gt;2&lt;/sup&gt;&lt;/span&gt; = &lt;span class=\"no-break\"&gt;{{function}} km&lt;sup&gt;2&lt;/sup&gt;&lt;/span&gt;",
                "function": "{{Q13}} + {{Q14}}/1000",
                "incorrect": true,
                "feedback": "&lt;p&gt;Esta transformação é incorreta, pois:&lt;/p&gt;&lt;p&gt;&lt;span class=\"no-break\"&gt;{{Q14}} m&lt;sup&gt;2&lt;/sup&gt;&lt;/span&gt; = {{Q14}} : 1 000 000 = &lt;span class=\"no-break\"&gt;{{T13}} km&lt;sup&gt;2&lt;/sup&gt;&lt;/span&gt;&lt;/p&gt;&lt;p&gt;&lt;span class=\"no-break\"&gt;{{Q13}} km&lt;sup&gt;2&lt;/sup&gt;&lt;/span&gt; + &lt;span class=\"no-break\"&gt;{{T13}} km&lt;sup&gt;2&lt;/sup&gt;&lt;/span&gt; = &lt;span class=\"no-break\"&gt;{{T14}} km&lt;sup&gt;2&lt;/sup&gt;&lt;/span&gt;&lt;/p&gt;"
            },
            {
                "name": "A8",
                "label": "&lt;span class=\"no-break\"&gt;{{Q15}} cm&lt;sup&gt;2&lt;/sup&gt;&lt;/span&gt; e &lt;span class=\"no-break\"&gt;{{Q16}} mm&lt;sup&gt;2&lt;/sup&gt;&lt;/span&gt; = &lt;span class=\"no-break\"&gt;{{function}} mm&lt;sup&gt;2&lt;/sup&gt;&lt;/span&gt;",
                "function": "{{Q15}}*10 + {{Q16}}",
                "incorrect": true,
                "feedback": "&lt;p&gt;Esta transformação é incorreta, pois:&lt;/p&gt;&lt;p&gt;&lt;span class=\"no-break\"&gt;{{Q15}} cm&lt;sup&gt;2&lt;/sup&gt;&lt;/span&gt; = {{Q15}} × 100 = &lt;span class=\"no-break\"&gt;{{T15}} mm&lt;sup&gt;2&lt;/sup&gt;&lt;/span&gt;&lt;/p&gt;&lt;p&gt;&lt;span class=\"no-break\"&gt;{{T15}} mm&lt;sup&gt;2&lt;/sup&gt;&lt;/span&gt; + &lt;span class=\"no-break\"&gt;{{Q16}} mm&lt;sup&gt;2&lt;/sup&gt;&lt;/span&gt; = &lt;span class=\"no-break\"&gt;{{T16}} mm&lt;sup&gt;2&lt;/sup&gt;&lt;/span&gt;&lt;/p&gt;"
            },
            {
                "name": "A9",
                "label": "&lt;span class=\"no-break\"&gt;{{Q17}} hm&lt;sup&gt;2&lt;/sup&gt;&lt;/span&gt; e &lt;span class=\"no-break\"&gt;{{Q18}} m&lt;sup&gt;2&lt;/sup&gt;&lt;/span&gt; = &lt;span class=\"no-break\"&gt;{{function}} hm&lt;sup&gt;2&lt;/sup&gt;&lt;/span&gt;",
                "function": "{{Q17}} + {{Q18}}/100",
                "incorrect": true,
                "feedback": "&lt;p&gt;Esta transformação é incorreta, pois:&lt;/p&gt;&lt;p&gt;&lt;span class=\"no-break\"&gt;{{Q18}} m&lt;sup&gt;2&lt;/sup&gt;&lt;/span&gt; = {{Q18}} : 10 000 = &lt;span class=\"no-break\"&gt;{{T17}} hm&lt;sup&gt;2&lt;/sup&gt;&lt;/span&gt;&lt;/p&gt;&lt;p&gt;&lt;span class=\"no-break\"&gt;{{Q17}} hm&lt;sup&gt;2&lt;/sup&gt;&lt;/span&gt; + &lt;span class=\"no-break\"&gt;{{T17}} hm&lt;sup&gt;2&lt;/sup&gt;&lt;/span&gt; = &lt;span class=\"no-break\"&gt;{{T18}} hm&lt;sup&gt;2&lt;/sup&gt;&lt;/span&gt;&lt;/p&gt;"
            }
        ],
        "uniques": true
    },
    "algorithm": {
        "name": "trueFalse",
        "template": "Choice matrix – inline",
        "params": {
            "countCorrect": 2,
            "countIncorrect": 1,
            "options": [
                "Correção",
                "Incorreto"
            ]
        }
    }
}</v>
      </c>
      <c r="D564" s="139" t="n">
        <f aca="false">IF(B564=C564,0,1)</f>
        <v>1</v>
      </c>
    </row>
    <row r="565" customFormat="false" ht="15.75" hidden="false" customHeight="true" outlineLevel="0" collapsed="false">
      <c r="A565" s="139" t="str">
        <f aca="false">Seeds!AB571</f>
        <v>M5-MyM-21a-E-1</v>
      </c>
      <c r="B565" s="139" t="str">
        <f aca="false">Seeds!Z571</f>
        <v>{
    "id": "M5-MyM-21a-E-1-BR",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C565" s="139" t="str">
        <f aca="false">Seeds!AA571</f>
        <v>{
    "id": "M5-MyM-21a-E-1",
    "stimulus": "&lt;p&gt;Complete as seguintes equivalências de medidas de superfície.&lt;/p&gt;",
    "template": "&lt;p&gt;&lt;span class=\"no-break\"&gt;{{Q1}} km&lt;sup&gt;2&lt;/sup&gt;&lt;/span&gt; y &lt;span class=\"no-break\"&gt;{{Q2}} m&lt;sup&gt;2&lt;/sup&gt;&lt;/span&gt; = &lt;span class=\"no-break\"&gt;{{response}} m&lt;sup&gt;2&lt;/sup&gt;&lt;/span&gt;&lt;/p&gt;&lt;p&gt;&lt;span class=\"no-break\"&gt;{{T1}} dam&lt;sup&gt;2&lt;/sup&gt;&lt;/span&gt; = &lt;span class=\"no-break\"&gt;{{response}} hm&lt;sup&gt;2&lt;/sup&gt;&lt;/span&gt; e &lt;span class=\"no-break\"&gt;{{response}} dam&lt;sup&gt;2&lt;/sup&gt;&lt;/span&gt;&lt;/p&gt;",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
                "max": 999,
                "step": 1
            },
            {
                "name": "Q3",
                "label": null,
                "min": 1,
                "max": 9,
                "step": 1
            },
            {
                "name": "Q4",
                "label": null,
                "min": 1,
                "max": 99,
                "step": 1
            }
        ],
        "calculated": [
            {
                "name": "T2",
                "function": "{{Q1}}*1000000",
                "temp": true
            },
            {
                "name": "T3",
                "function": "Lemonlib.round({{Q3}} + {{Q4}}/100, 2)",
                "temp": true
            },
            {
                "name": "A1",
                "label": "",
                "function": "{{Q1}}*1000000 + {{Q2}}",
                "feedback": "&lt;p&gt;&lt;span class=\"no-break\"&gt;{{Q1}} km&lt;sup&gt;2&lt;/sup&gt;&lt;/span&gt; = {{Q1}} × 1 000 000 = &lt;span class=\"no-break\"&gt;{{T2}} m&lt;sup&gt;2&lt;/sup&gt;&lt;/span&gt;&lt;/p&gt;&lt;p&gt;&lt;span class=\"no-break\"&gt;{{T2}} m&lt;sup&gt;2&lt;/sup&gt;&lt;/span&gt; + &lt;span class=\"no-break\"&gt;{{Q2}} m&lt;sup&gt;2&lt;/sup&gt;&lt;/span&gt; = &lt;span class=\"no-break\"&gt;{{function}} m&lt;sup&gt;2&lt;/sup&gt;&lt;/span&gt;&lt;/p&gt;"
            },
            {
                "name": "T1",
                "function": "{{Q3}}*100 + {{Q4}}",
                "temp": true
            },
            {
                "name": "A2",
                "function": "{{Q3}}",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"name": "A3",
                "function": "{{Q4}}",
                "feedback": "&lt;p&gt;&lt;span class=\"no-break\"&gt;{{T1}} dam&lt;sup&gt;2&lt;/sup&gt;&lt;/span&gt; = {{T1}} : 100 = &lt;span class=\"no-break\"&gt;{{T3}} hm&lt;sup&gt;2&lt;/sup&gt;&lt;/span&gt;&lt;/p&gt;&lt;p&gt;&lt;span class=\"no-break\"&gt;{{T3}} hm&lt;sup&gt;2&lt;/sup&gt;&lt;/span&gt; = &lt;span class=\"no-break\"&gt;{{Q3}} hm&lt;sup&gt;2&lt;/sup&gt;&lt;/span&gt; e &lt;span class=\"no-break\"&gt;{{Q4}} dam&lt;sup&gt;2&lt;/sup&gt;&lt;/span&gt;&lt;/p&gt;"
            }
        ],
        "uniques": true
    },
    "algorithm": {
        "name": "calculateOperation",
        "params": {
            "method": "equivLiteral",
            "keyboard": "NUMERICAL",
            "decimalPlaces": 2
        }
    }
}</v>
      </c>
      <c r="D565" s="139" t="n">
        <f aca="false">IF(B565=C565,0,1)</f>
        <v>1</v>
      </c>
    </row>
    <row r="566" customFormat="false" ht="15.75" hidden="false" customHeight="true" outlineLevel="0" collapsed="false">
      <c r="A566" s="139" t="str">
        <f aca="false">Seeds!AB572</f>
        <v>M5-MyM-21a-E-2</v>
      </c>
      <c r="B566" s="139" t="str">
        <f aca="false">Seeds!Z572</f>
        <v>{
    "id": "M5-MyM-21a-E-2-BR",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C566" s="139" t="str">
        <f aca="false">Seeds!AA572</f>
        <v>{
    "id": "M5-MyM-21a-E-2",
    "stimulus": "&lt;p&gt;Complete as seguintes equivalências entre medidas de superfície.&lt;/p&gt;",
    "template": "&lt;p&gt;&lt;span class=\"no-break\"&gt;{{Q1}} m&lt;sup&gt;2&lt;/sup&gt;&lt;/span&gt; y &lt;span class=\"no-break\"&gt;{{Q2}} cm&lt;sup&gt;2&lt;/sup&gt;&lt;/span&gt; = &lt;span class=\"no-break\"&gt;{{response}} m&lt;sup&gt;2&lt;/sup&gt;&lt;/span&gt;&lt;/p&gt;&lt;p&gt;&lt;span class=\"no-break\"&gt;{{T1}} mm&lt;sup&gt;2&lt;/sup&gt;&lt;/span&gt; = &lt;span class=\"no-break\"&gt;{{response}} dm&lt;sup&gt;2&lt;/sup&gt;&lt;/span&gt; e &lt;span class=\"no-break\"&gt;{{response}} mm&lt;sup&gt;2&lt;/sup&gt;&lt;/span&gt;&lt;/p&gt;",
    "hint": "&lt;div style=\"display:flex; justify-content:center;\"&gt;&lt;img src=\"http://drive.google.com/uc?export=view&amp;id=10Jn8ewCEWsNFSfHFrQ9me3k3wLjvKMQF\" 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99,
                "step": 1
            },
            {
                "name": "Q2",
                "label": null,
                "min": 100,
                "max": 999,
                "step": 1
            },
            {
                "name": "Q3",
                "label": null,
                "min": 10,
                "max": 99,
                "step": 1
            },
            {
                "name": "Q4",
                "label": null,
                "min": 10,
                "max": 99,
                "step": 1
            }
        ],
        "calculated": [
            {
                "name": "T2",
                "function": "{{Q2}}/10000",
                "temp": true
            },
            {
                "name": "T3",
                "function": "{{Q3}} + {{Q4}}/10000",
                "temp": true
            },
            {
                "name": "A1",
                "label": "",
                "function": "{{Q1}} + {{Q2}}/10000",
                "feedback": "&lt;p&gt;&lt;span class=\"no-break\"&gt;{{Q2}} cm&lt;sup&gt;2&lt;/sup&gt;&lt;/span&gt; = {{Q2}} : 10 000 = &lt;span class=\"no-break\"&gt;{{T2}} m&lt;sup&gt;2&lt;/sup&gt;&lt;/span&gt;&lt;/p&gt;&lt;p&gt;&lt;span class=\"no-break\"&gt;{{Q1}} m&lt;sup&gt;2&lt;/sup&gt;&lt;/span&gt; + &lt;span class=\"no-break\"&gt;{{T2}} m&lt;sup&gt;2&lt;/sup&gt;&lt;/span&gt;= &lt;span class=\"no-break\"&gt;{{function}} m&lt;sup&gt;2&lt;/sup&gt;&lt;/span&gt;&lt;/p&gt;"
            },
            {
                "name": "T1",
                "function": "{{Q3}}*10000 + {{Q4}}",
                "temp": true
            },
            {
                "name": "A3",
                "function": "{{Q3}}",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"name": "A4",
                "function": "{{Q4}}",
                "feedback": "&lt;p&gt;&lt;span class=\"no-break\"&gt;{{T1}} mm&lt;sup&gt;2&lt;/sup&gt;&lt;/span&gt; = {{T1}} : 10 000 = &lt;span class=\"no-break\"&gt;{{T3}} dm&lt;sup&gt;2&lt;/sup&gt;&lt;/span&gt;&lt;/p&gt;&lt;p&gt;&lt;span class=\"no-break\"&gt;{{T3}} dm&lt;sup&gt;2&lt;/sup&gt;&lt;/span&gt; = &lt;span class=\"no-break\"&gt;{{Q3}} dm&lt;sup&gt;2&lt;/sup&gt;&lt;/span&gt; e &lt;span class=\"no-break\"&gt;{{Q4}} mm&lt;sup&gt;2&lt;/sup&gt;&lt;/span&gt;&lt;/p&gt;"
            }
        ],
        "uniques": true
    },
    "algorithm": {
        "name": "calculateOperation",
        "params": {
            "method": "equivLiteral",
            "keyboard": "INTERMEDIATE",
            "decimalPlaces": 2
        }
    }
}</v>
      </c>
      <c r="D566" s="139" t="n">
        <f aca="false">IF(B566=C566,0,1)</f>
        <v>1</v>
      </c>
    </row>
    <row r="567" customFormat="false" ht="15.75" hidden="false" customHeight="true" outlineLevel="0" collapsed="false">
      <c r="A567" s="139" t="str">
        <f aca="false">Seeds!AB573</f>
        <v>M5-MyM-21a-E-3</v>
      </c>
      <c r="B567" s="139" t="str">
        <f aca="false">Seeds!Z573</f>
        <v>{
    "id": "M5-MyM-21a-E-3-BR",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C567" s="139" t="str">
        <f aca="false">Seeds!AA573</f>
        <v>{
    "id": "M5-MyM-21a-E-3",
    "stimulus": "&lt;p&gt;Complete as seguintes equivalências entre medidas de superfície.&lt;/p&gt;",
    "template": "&lt;p&gt;&lt;span class=\"no-break\"&gt;{{Q1}} dam&lt;sup&gt;2&lt;/sup&gt;&lt;/span&gt; y &lt;span class=\"no-break\"&gt;{{Q2}} dm&lt;sup&gt;2&lt;/sup&gt;&lt;/span&gt; = &lt;span class=\"no-break\"&gt;{{response}} dm&lt;sup&gt;2&lt;/sup&gt;&lt;/span&gt;&lt;/p&gt;&lt;p&gt;&lt;span class=\"no-break\"&gt;{{T1}} km&lt;sup&gt;2&lt;/sup&gt;&lt;/span&gt; = &lt;span class=\"no-break\"&gt;{{response}} km&lt;sup&gt;2&lt;/sup&gt;&lt;/span&gt; e &lt;span class=\"no-break\"&gt;{{response}} hm&lt;sup&gt;2&lt;/sup&gt;&lt;/span&gt;&lt;/p&gt;",
    "hint": "&lt;div style=\"display:flex; justify-content:center;\"&gt;&lt;img src=\"http://drive.google.com/uc?export=view&amp;id=10Jn8ewCEWsNFSfHFrQ9me3k3wLjvKMQF\"width=\"500\"&gt;&lt;/img&gt;&lt;/div&gt;",
    "feedback": "&lt;p&gt;Cada unidade de superfície é 100 vezes maior do que a unidade imediatamente inferior e 100 vezes menor do que a imediatamente superior.&lt;/p&gt;&lt;div style=\"display:flex; justify-content:center;\"&gt;&lt;img src=\"http://drive.google.com/uc?export=view&amp;id=10Jn8ewCEWsNFSfHFrQ9me3k3wLjvKMQF\" width=\"500\"&gt;&lt;/img&gt;&lt;/div&gt;",
    "seed": {
        "parameters": [
            {
                "name": "Q1",
                "label": null,
                "min": 1,
                "max": 9,
                "step": 1
            },
            {
                "name": "Q2",
                "label": null,
                "min": 1000,
                "max": 9900,
                "step": 100
            },
            {
                "name": "Q3",
                "label": null,
                "min": 1,
                "max": 99,
                "step": 1
            },
            {
                "name": "Q4",
                "label": null,
                "min": 1,
                "max": 99,
                "step": 1
            }
        ],
        "calculated": [
            {
                "name": "T2",
                "function": "{{Q1}}*10000",
                "temp": true
            },
            {
                "name": "A1",
                "label": "",
                "function": "{{Q1}}*10000 + {{Q2}}",
                "feedback": "&lt;p&gt;&lt;span class=\"no-break\"&gt;{{Q1}} dam&lt;sup&gt;2&lt;/sup&gt;&lt;/span&gt; = {{Q1}} × 10 000 = &lt;span class=\"no-break\"&gt;{{T2}} dm&lt;sup&gt;2&lt;/sup&gt;&lt;/span&gt;&lt;/p&gt;&lt;p&gt;&lt;span class=\"no-break\"&gt;{{T2}} dm&lt;sup&gt;2&lt;/sup&gt;&lt;/span&gt; + &lt;span class=\"no-break\"&gt;{{Q2}} dm&lt;sup&gt;2&lt;/sup&gt;&lt;/span&gt; = &lt;span class=\"no-break\"&gt;{{function}} dm&lt;sup&gt;2&lt;/sup&gt;&lt;/span&gt;&lt;/p&gt;"
            },
            {
                "name": "T1",
                "function": "{{Q3}} + {{Q4}}/100",
                "temp": true
            },
            {
                "name": "A3",
                "function": "{{Q3}}",
                "feedback": "&lt;p&gt;&lt;span class=\"no-break\"&gt;{{T1}} km&lt;sup&gt;2&lt;/sup&gt;&lt;/span&gt; = &lt;span class=\"no-break\"&gt;{{Q3}} km&lt;sup&gt;2&lt;/sup&gt;&lt;/span&gt; e &lt;span class=\"no-break\"&gt;{{Q4}} hm&lt;sup&gt;2&lt;/sup&gt;&lt;/span&gt;&lt;/p&gt;"
            },
            {
                "name": "A4",
                "function": "{{Q4}}",
                "feedback": "&lt;p&gt;&lt;span class=\"no-break\"&gt;{{T1}} km&lt;sup&gt;2&lt;/sup&gt;&lt;/span&gt; = &lt;span class=\"no-break\"&gt;{{Q3}} km&lt;sup&gt;2&lt;/sup&gt;&lt;/span&gt; e &lt;span class=\"no-break\"&gt;{{Q4}} hm&lt;sup&gt;2&lt;/sup&gt;&lt;/span&gt;&lt;/p&gt;"
            }
        ],
        "uniques": true
    },
    "algorithm": {
        "name": "calculateOperation",
        "params": {
            "method": "equivLiteral","keyboard":"NUMERICAL",
            "decimalPlaces": 2
        }
    }
}</v>
      </c>
      <c r="D567" s="139" t="n">
        <f aca="false">IF(B567=C567,0,1)</f>
        <v>1</v>
      </c>
    </row>
    <row r="568" customFormat="false" ht="15.75" hidden="false" customHeight="true" outlineLevel="0" collapsed="false">
      <c r="A568" s="139" t="str">
        <f aca="false">Seeds!AB574</f>
        <v>M5-MyM-21a-A-1</v>
      </c>
      <c r="B568" s="139" t="str">
        <f aca="false">Seeds!Z574</f>
        <v>{
    "id": "M5-MyM-21a-A-1-BR",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C568" s="139" t="str">
        <f aca="false">Seeds!AA574</f>
        <v>{
    "id": "M5-MyM-21a-A-1",
    "seed": {
        "parameters": [
            {
                "name": "Q1",
                "label": null,
                "min": 100,
                "max": 999,
                "step": 1
            },
            {
                "name": "Q2",
                "label": null,
                "min": 1,
                "max": 99,
                "step": 1
            }
        ],
        "uniques": true
    },
    "scaffolding": [
        {
            "id": "step-0",
            "stimulus": "&lt;p&gt;No sítio de Hugo, girassóis foram plantados em um terreno de &lt;span class=\"no-break\"&gt;{{Q1}} hm&lt;sup&gt;2&lt;/sup&gt;&lt;/span&gt; e &lt;span class=\"no-break\"&gt;{{Q2}} dam&lt;sup&gt;2&lt;/sup&gt;.&lt;/span&gt; Qual a área desse terreno em km&lt;sup&gt;2&lt;/sup&gt;?&lt;/p&gt;",
            "template": "&lt;p&gt;O terreno tem uma área de &lt;span class=\"no-break\"&gt;{{response}} km&lt;sup&gt;2&lt;/sup&gt;.&lt;/span&gt;&lt;/p&gt;",
            "seed": {
                "parameters": [],
                "calculated": [
                    {
                        "name": "A1",
                        "label": "",
                        "function": "Lemonlib.round({{Q1}}/100+{{Q2}}/10000, 4)"
                    }
                ]
            },
            "algorithm": {
                "name": "calculateOperation",
                "params": {
                    "method": "equivLiteral",
                    "keyboard": "INTERMEDIATE"
                }
            }
        },
        {
            "id": "step-1",
            "stimulus": "&lt;p&gt;Qual é a área do campo de girassol?&lt;/p&gt;",
            "template": "&lt;p&gt;O terreno tem área de &lt;span class=\"no-break\"&gt;{{response}} hm&lt;sup&gt;2&lt;/sup&gt;&lt;/span&gt; e &lt;span class=\"no-break\"&gt;{{response}} dam&lt;sup&gt;2&lt;/sup&gt;.&lt;/span&gt;&lt;/p&gt;",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hm&lt;sup&gt;2&lt;/sup&gt;&lt;/span&gt; e &lt;span class=\"no-break\"&gt;{{Q2}} dam&lt;sup&gt;2&lt;/sup&gt;&lt;/span&gt; em km&lt;sup&gt;2&lt;/sup&gt;.&lt;/p&gt;"
                    },
                    {
                        "name": "2-A2",
                        "label": "&lt;p&gt;Converter &lt;span class=\"no-break\"&gt;{{Q1}} hm&lt;sup&gt;2&lt;/sup&gt;&lt;/span&gt; e &lt;span class=\"no-break\"&gt;{{Q2}} dam&lt;sup&gt;2&lt;/sup&gt;&lt;/span&gt; em m&lt;sup&gt;2&lt;/sup&gt;.&lt;/p&gt;",
                        "incorrect": true
                    },
                    {
                        "name": "2-A3",
                        "label": "&lt;p&gt;Converter &lt;span class=\"no-break\"&gt;{{Q2}} hm&lt;sup&gt;2&lt;/sup&gt;&lt;/span&gt; e &lt;span class=\"no-break\"&gt;{{Q1}} dam&lt;sup&gt;2&lt;/sup&gt;&lt;/span&gt;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hm&lt;sup&gt;2&lt;/sup&gt; : 100 = {{response}} km&lt;sup&gt;2&lt;/sup&gt;&lt;/p&gt;&lt;p&gt;{{Q2}} dam&lt;sup&gt;2&lt;/sup&gt; : 10 000 = {{response}} km&lt;sup&gt;2&lt;/sup&gt;&lt;/p&gt;",
            "seed": {
                "calculated": [
                    {
                        "name": "A1",
                        "label": "",
                        "function": "Lemonlib.round({{Q1}}/100, 2)"
                    },
                    {
                        "name": "A2",
                        "label": "",
                        "function": "Lemonlib.round({{Q2}}/10000, 4)"
                    }
                ]
            },
            "algorithm": {
                "name": "calculateOperation",
                "params": {
                    "method": "equivLiteral",
                    "keyboard": "INTERMEDIATE"
                }
            }
        },
        {
            "id": "step-5",
            "stimulus": "&lt;p&gt;Portanto, a área do terreno de girassol tem as seguintes medidas.&lt;/p&gt;",
            "template": "&lt;p&gt;{{Q1}} hm&lt;sup&gt;2&lt;/sup&gt; + {{Q2}} dam&lt;sup&gt;2&lt;/sup&gt; = {{T1}} km&lt;sup&gt;2&lt;/sup&gt; + {{T2}} km&lt;sup&gt;2&lt;/sup&gt; = {{response}} km&lt;sup&gt;2&lt;/sup&gt;&lt;/p&gt;",
            "seed": {
                "calculated": [
                    {
                        "name": "T1",
                        "function": "{{Q1}}/100",
                        "temp": true
                    },
                    {
                        "name": "T2",
                        "function": "{{Q2}}/10000",
                        "temp": true
                    },
                    {
                        "name": "A1",
                        "label": "",
                        "function": "Lemonlib.round({{Q1}}/100+{{Q2}}/10000, 4)"
                    }
                ]
            },
            "algorithm": {
                "name": "calculateOperation",
                "params": {
                    "method": "equivLiteral",
                    "keyboard": "INTERMEDIATE"
                }
            }
        }
    ]
}</v>
      </c>
      <c r="D568" s="139" t="n">
        <f aca="false">IF(B568=C568,0,1)</f>
        <v>1</v>
      </c>
    </row>
    <row r="569" customFormat="false" ht="15.75" hidden="false" customHeight="true" outlineLevel="0" collapsed="false">
      <c r="A569" s="139" t="str">
        <f aca="false">Seeds!AB575</f>
        <v>M5-MyM-21a-A-2</v>
      </c>
      <c r="B569" s="139" t="str">
        <f aca="false">Seeds!Z575</f>
        <v>{
    "id": "M5-MyM-21a-A-2-BR",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C569" s="139" t="str">
        <f aca="false">Seeds!AA575</f>
        <v>{
    "id": "M5-MyM-21a-A-2",
    "seed": {
        "parameters": [
            {
                "name": "Q1",
                "label": null,
                "min": 100,
                "max": 9999,
                "step": 1
            },
            {
                "name": "Q2",
                "label": null,
                "min": 1,
                "max": 99,
                "step": 1
            }
        ],
        "uniques": true
    },
    "scaffolding": [
        {
            "id": "step-0",
            "stimulus": "&lt;p&gt;A praia onde Adriana e sua família passam o verão tem &lt;span class=\"no-break\"&gt;{{Q1}} dam&lt;sup&gt;2&lt;/sup&gt;&lt;/span&gt; y &lt;span class=\"no-break\"&gt;{{Q2}} m&lt;sup&gt;2&lt;/sup&gt; de área.&lt;/span&gt; A quantos hm&lt;sup&gt;2&lt;/sup&gt; equivale essa medida? Arredondar o resultado para os centésimos.&lt;/p&gt;",
            "template": "&lt;p&gt;A praia se estende por uma área de &lt;span class=\"no-break\"&gt;{{response}} hm&lt;sup&gt;2&lt;/sup&gt;.&lt;/span&gt;&lt;/p&gt;",
            "seed": {
                "parameters": [],
                "calculated": [
                    {
                        "name": "A1",
                        "label": "",
                        "function": "Lemonlib.round({{Q1}}/100+{{Q2}}/10000, 2)"
                    }
                ]
            },
            "algorithm": {
                "name": "calculateOperation",
                "params": {
                    "method": "equivLiteral",
                    "keyboard": "INTERMEDIATE"
                }
            }
        },
        {
            "id": "step-1",
            "stimulus": "&lt;p&gt;Qual é a área de extensão da praia?&lt;/p&gt;",
            "template": "&lt;p&gt;A praia tem &lt;span class=\"no-break\"&gt;{{response}} dam&lt;sup&gt;2&lt;/sup&gt;&lt;/span&gt; e &lt;span class=\"no-break\"&gt;{{response}} m&lt;sup&gt;2&lt;/sup&gt;&lt;/span&gt; de extensão.&lt;/p&gt;",
            "seed": {
                "calculated": [
                    {
                        "name": "A2",
                        "function": "{{Q1}}"
                    },
                    {
                        "name": "A3",
                        "function": "{{Q2}}"
                    }
                ]
            },
            "algorithm": {
                "name": "calculateOperation",
                "params": {
                    "method": "equivLiteral",
                    "keyboard": "INTERMEDIATE"
                }
            }
        },
        {
            "id": "step-2",
            "stimulus": "&lt;p&gt;O que o enunciado pede?&lt;/p&gt;",
            "seed": {
                "calculated": [
                    {
                        "name": "2-A1",
                        "label": "&lt;p&gt;Converter &lt;span class=\"no-break\"&gt;{{Q1}} dam&lt;sup&gt;2&lt;/sup&gt;&lt;/span&gt; e &lt;span class=\"no-break\"&gt;{{Q2}} m&lt;sup&gt;2&lt;/sup&gt;&lt;/span&gt; em hm&lt;sup&gt;2&lt;/sup&gt;.&lt;/p&gt;"
                    },
                    {
                        "name": "2-A2",
                        "label": "&lt;p&gt;Converter &lt;span class=\"no-break\"&gt;{{Q1}} dam&lt;sup&gt;2&lt;/sup&gt;&lt;/span&gt; e &lt;span class=\"no-break\"&gt;{{Q2}} m&lt;sup&gt;2&lt;/sup&gt;&lt;/span&gt; em dam&lt;sup&gt;2&lt;/sup&gt;.&lt;/p&gt;",
                        "incorrect": true
                    },
                    {
                        "name": "2-A3",
                        "label": "&lt;p&gt;Converter &lt;span class=\"no-break\"&gt;{{Q1}} dam&lt;sup&gt;2&lt;/sup&gt;&lt;/span&gt; e &lt;span class=\"no-break\"&gt;{{Q2}} m&lt;sup&gt;2&lt;/sup&gt;&lt;/span&gt; em km&lt;sup&gt;2&lt;/sup&gt;.&lt;/p&gt;",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"&lt;p&gt;Com a ajuda da tabela acima, complete estas conversões de unidades.&lt;/p&gt;",
            "template": "&lt;p&gt;{{Q1}} dam&lt;sup&gt;2&lt;/sup&gt; : 100 = {{response}} hm&lt;sup&gt;2&lt;/sup&gt;&lt;/p&gt;&lt;p&gt;{{Q2}} m&lt;sup&gt;2&lt;/sup&gt; : 10 000 = {{response}} hm&lt;sup&gt;2&lt;/sup&gt;&lt;/p&gt;",
            "seed": {
                "calculated": [
                    {
                        "name": "A1",
                        "label": "",
                        "function": "Lemonlib.round({{Q1}}/100, 2)"
                    },
                    {
                        "name": "A2",
                        "label": "",
                        "function": "Lemonlib.round({{Q2}}/10000, 2)"
                    }
                ]
            },
            "algorithm": {
                "name": "calculateOperation",
                "params": {
                    "method": "equivLiteral",
                    "keyboard": "INTERMEDIATE"
                }
            }
        },
        {
            "id": "step-5",
            "stimulus": "&lt;p&gt;A área da praia é, portanto, a seguinte.&lt;/p&gt;",
            "template": "&lt;p&gt;{{Q1}} dam&lt;sup&gt;2&lt;/sup&gt; + {{Q2}} m&lt;sup&gt;2&lt;/sup&gt; = {{T1}} hm&lt;sup&gt;2&lt;/sup&gt; + {{T2}} hm&lt;sup&gt;2&lt;/sup&gt; = {{response}} hm&lt;sup&gt;2&lt;/sup&gt;&lt;/p&gt;",
            "seed": {
                "calculated": [
                    {
                        "name": "T1",
                        "function": "{{Q1}}/100",
                        "temp": true
                    },
                    {
                        "name": "T2",
                        "function": "{{Q2}}/10000",
                        "temp": true
                    },
                    {
                        "name": "A1",
                        "label": "",
                        "function": "Lemonlib.round({{Q1}}/100+{{Q2}}/10000, 4)"
                    }
                ]
            },
            "algorithm": {
                "name": "calculateOperation",
                "params": {
                    "method": "equivLiteral",
                    "keyboard": "INTERMEDIATE"
                }
            }
        }
    ]
}</v>
      </c>
      <c r="D569" s="139" t="n">
        <f aca="false">IF(B569=C569,0,1)</f>
        <v>1</v>
      </c>
    </row>
    <row r="570" customFormat="false" ht="15.75" hidden="false" customHeight="true" outlineLevel="0" collapsed="false">
      <c r="A570" s="139" t="str">
        <f aca="false">Seeds!AB576</f>
        <v>M5-MyM-21a-A-3</v>
      </c>
      <c r="B570" s="139" t="str">
        <f aca="false">Seeds!Z576</f>
        <v>{
    "id": "M5-MyM-21a-A-3-BR",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C570" s="139" t="str">
        <f aca="false">Seeds!AA576</f>
        <v>{
    "id": "M5-MyM-21a-A-3",
    "seed": {
        "parameters": [
            {
                "name": "Q1",
                "label": null,
                "min": 5,
                "max": 19,
                "step": 1
            },
            {
                "name": "Q2",
                "label": null,
                "min": 1,
                "max": 99,
                "step": 1
            },
            {
                "name": "Q3",
                "label": null,
                "min": 1,
                "max": 9,
                "step": 1
            },
            {
                "name": "Q4",
                "label": null,
                "min": 1,
                "max": 9,
                "step": 1
            },
            {
                "name": "Q5",
                "label": null,
                "min": 1,
                "max": 9,
                "step": 1
            },
            {
                "name": "Q6",
                "label": null,
                "min": 1,
                "max": 9,
                "step": 1
            }
        ],
        "uniques": true
    },
    "scaffolding": [
        {
            "id": "step-0",
            "stimulus": "&lt;p&gt;Mário comprou uma bandeja que tem uma superfície de &lt;span class=\"no-break\"&gt;{{T1}} cm&lt;sup&gt;2&lt;/sup&gt;.&lt;/span&gt; Expresse esta medida na forma complexa.&lt;/p&gt;",
            "template": "&lt;p&gt;A bandeja tem uma superfície de &lt;span class=\"no-break\"&gt;{{response}} dm&lt;sup&gt;2&lt;/sup&gt;&lt;/span&gt; y &lt;span class=\"no-break\"&gt;{{response}} cm&lt;sup&gt;2&lt;/sup&gt;.&lt;/span&gt;&lt;/p&gt;",
            "seed": {
                "parameters": [],
                "calculated": [
                    {
                        "name": "A1",
                        "label": "",
                        "function": "{{Q1}}"
                    },
                    {
                        "name": "A2",
                        "label": "",
                        "function": "{{Q2}}"
                    },
                    {
                        "name": "T1",
                        "label": "",
                        "function": "{{Q1}}*100+{{Q2}}",
                        "temp": true
                    }
                ]
            },
            "algorithm": {
                "name": "calculateOperation",
                "params": {
                    "method": "equivLiteral",
                    "keyboard": "NUMERICAL"
                }
            }
        },
        {
            "id": "step-1",
            "stimulus": "&lt;p&gt;Quanto mede a área bandeja?&lt;/p&gt;",
            "template": "&lt;p&gt;A área da bandeja mede &lt;span class=\"no-break\"&gt;{{response}} cm&lt;sup&gt;2&lt;/sup&gt;.&lt;/span&gt;&lt;/p&gt;",
            "seed": {
                "calculated": [
                    {
                        "name": "A2",
                        "function": "{{Q1}}*100+{{Q2}}"
                    }
                ]
            },
            "algorithm": {
                "name": "calculateOperation",
                "params": {
                    "method": "equivLiteral",
                    "keyboard": "NUMERICAL"
                }
            }
        },
        {
            "id": "step-2",
            "stimulus": "&lt;p&gt;O que o enunciado pede?&lt;/p&gt;",
            "seed": {
                "calculated": [
                    {
                        "name": "T1",
                        "label": "",
                        "function": "{{Q1}}*100+{{Q2}}",
                        "temp": true
                    },
                    {
                        "name": "2-A1",
                        "label": "&lt;p&gt;Converter &lt;span class=\"no-break\"&gt;{{T1}} cm&lt;sup&gt;2&lt;/sup&gt;&lt;/span&gt; em dm&lt;sup&gt;2&lt;/sup&gt; e cm&lt;sup&gt;2&lt;/sup&gt;.&lt;/p&gt;"
                    },
                    {
                        "name": "2-A2",
                        "label": "&lt;p&gt;Converter &lt;span class=\"no-break\"&gt;{{T1}} cm&lt;sup&gt;2&lt;/sup&gt;&lt;/span&gt; em cm&lt;sup&gt;2&lt;/sup&gt; e mm&lt;sup&gt;2&lt;/sup&gt;.&lt;/p&gt;",
                        "incorrect": true
                    },
                    {
                        "name": "2-A3",
                        "label": "&lt;p&gt;Converter &lt;span class=\"no-break\"&gt;{{T1}} cm&lt;sup&gt;2&lt;/sup&gt;&lt;/span&gt;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 cm&lt;sup&gt;2&lt;/sup&gt;&lt;/span&gt; = &lt;span class=\"no-break\"&gt;{{Q3}}{{Q4}} dm&lt;sup&gt;2&lt;/sup&gt;&lt;/span&gt; e &lt;span class=\"no-break\"&gt;{{Q5}}{{Q6}} cm&lt;sup&gt;2&lt;/sup&gt;&lt;/span&gt;&lt;/p&gt;"
                    },
                    {
                        "name": "2-A2",
                        "label": "&lt;p&gt;&lt;span class=\"no-break\"&gt;{{Q3}}{{Q4}}{{Q5}}{{Q6}} cm&lt;sup&gt;2&lt;/sup&gt;&lt;/span&gt; = &lt;span class=\"no-break\"&gt;{{Q3}}{{Q4}}{{Q5}} dm&lt;sup&gt;2&lt;/sup&gt;&lt;/span&gt; e &lt;span class=\"no-break\"&gt;{{Q6}} cm&lt;sup&gt;2&lt;/sup&gt;&lt;/span&gt;&lt;/p&gt;",
                        "incorrect": true
                    },
                    {
                        "name": "2-A3",
                        "label": "&lt;p&gt;&lt;span class=\"no-break\"&gt;{{Q3}}{{Q4}}{{Q5}}{{Q6}} cm&lt;sup&gt;2&lt;/sup&gt;&lt;/span&gt; = &lt;span class=\"no-break\"&gt;{{Q3}} dm&lt;sup&gt;2&lt;/sup&gt;&lt;/span&gt; e &lt;span class=\"no-break\"&gt;{{Q4}}{{Q5}}{{Q6}} cm&lt;sup&gt;2&lt;/sup&gt;&lt;/span&gt;&lt;/p&gt;",
                        "incorrect": true
                    }
                ]
            },
            "algorithm": {
                "name": "trueFalse",
                "template": "Multiple choice – standard",
                "params": {
                    "showCheckIcon": false
                }
            }
        },
        {
            "id": "step-5",
            "stimulus": "&lt;p&gt;Portanto, a área da bandeja é a seguinte.&lt;/p&gt;",
            "template": "&lt;p&gt;&lt;span class=\"no-break\"&gt;{{T1}} cm&lt;sup&gt;2&lt;/sup&gt;&lt;/span&gt; = &lt;span class=\"no-break\"&gt;{{response}} dm&lt;sup&gt;2&lt;/sup&gt;&lt;/span&gt; e &lt;span class=\"no-break\"&gt;{{response}} cm&lt;sup&gt;2&lt;/sup&gt;&lt;/span&gt;&lt;/p&gt;",
            "seed": {
                "calculated": [
                    {
                        "name": "A1",
                        "label": "",
                        "function": "{{Q1}}"
                    },
                    {
                        "name": "A2",
                        "label": "",
                        "function": "{{Q2}}"
                    },
                    {
                        "name": "T1",
                        "label": "",
                        "function": "{{Q1}}*100+{{Q2}}",
                        "temp": true
                    }
                ]
            },
            "algorithm": {
                "name": "calculateOperation",
                "params": {
                    "method": "equivLiteral",
                    "keyboard": "NUMERICAL"
                }
            }
        }
    ]
}</v>
      </c>
      <c r="D570" s="139" t="n">
        <f aca="false">IF(B570=C570,0,1)</f>
        <v>1</v>
      </c>
    </row>
    <row r="571" customFormat="false" ht="15.75" hidden="false" customHeight="true" outlineLevel="0" collapsed="false">
      <c r="A571" s="139" t="str">
        <f aca="false">Seeds!AB577</f>
        <v>M5-MyM-21a-A-4</v>
      </c>
      <c r="B571" s="139" t="str">
        <f aca="false">Seeds!Z577</f>
        <v>{
    "id": "M5-MyM-21a-A-4-BR",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C571" s="139" t="str">
        <f aca="false">Seeds!AA577</f>
        <v>{
    "id": "M5-MyM-21a-A-4",
    "seed": {
        "parameters": [
            {
                "name": "Q1",
                "label": null,
                "min": 10,
                "max": 500,
                "step": 1
            },
            {
                "name": "Q2",
                "label": null,
                "min": 1,
                "max": 99,
                "step": 1
            },
            {
                "name": "Q3",
                "label": null,
                "min": 1,
                "max": 9,
                "step": 1
            },
            {
                "name": "Q4",
                "label": null,
                "min": 1,
                "max": 9,
                "step": 1
            },
            {
                "name": "Q5",
                "label": null,
                "min": 1,
                "max": 9,
                "step": 1
            },
            {
                "name": "Q6",
                "label": null,
                "min": 1,
                "max": 9,
                "step": 1
            },
            {
                "name": "Q7",
                "label": null,
                "min": 1,
                "max": 9,
                "step": 1
            }
        ],
        "uniques": true
    },
    "scaffolding": [
        {
            "id": "step-0",
            "stimulus": "&lt;p&gt;No bairro de Cristina, será construído um espaço esportivo de &lt;span class=\"no-break\"&gt;{{T1}} m&lt;sup&gt;2&lt;/sup&gt;.&lt;/span&gt; Como é expressa essa medida na forma complexa?&lt;/p&gt;",
            "template": "&lt;p&gt;O espaço esportivo ocupará uma área de &lt;span class=\"no-break\"&gt;{{response}} dam&lt;sup&gt;2&lt;/sup&gt;&lt;/span&gt; e &lt;span class=\"no-break\"&gt;{{response}} m&lt;sup&gt;2&lt;/sup&gt;.&lt;/span&gt;&lt;/p&gt;",
            "seed": {
                "parameters": [],
                "calculated": [
                    {
                        "name": "A1",
                        "label": "",
                        "function": "{{Q1}}"
                    },
                    {
                        "name": "A2",
                        "label": "",
                        "function": "{{Q2}}"
                    },
                    {
                        "name": "T1",
                        "label": "",
                        "function": "{{Q1}}*100+{{Q2}}",
                        "temp": true
                    }
                ]
            },
            "algorithm": {
                "name": "calculateOperation",
                "params": {
                    "method": "equivLiteral"
                }
            }
        },
        {
            "id": "step-1",
            "stimulus": "&lt;p&gt;Qual é a área do novo espaço?&lt;/p&gt;",
            "template": "&lt;p&gt;O espaço mede &lt;span class=\"no-break\"&gt;{{response}} m&lt;sup&gt;2&lt;/sup&gt;.&lt;/span&gt;",
            "seed": {
                "calculated": [
                    {
                        "name": "A2",
                        "function": "{{Q1}}*100+{{Q2}}"
                    }
                ]
            },
            "algorithm": {
                "name": "calculateOperation",
                "params": {
                    "method": "equivLiteral"
                }
            }
        },
        {
            "id": "step-2",
            "stimulus": "&lt;p&gt;O que o enunciado pede?&lt;/p&gt;",
            "seed": {
                "calculated": [
                    {
                        "name": "T1",
                        "label": "",
                        "function": "{{Q1}}*100+{{Q2}}",
                        "temp": true
                    },
                    {
                        "name": "2-A1",
                        "label": "&lt;p&gt;Converter &lt;span class=\"no-break\"&gt;{{T1}} m&lt;sup&gt;2&lt;/sup&gt;&lt;/span&gt; em dam&lt;sup&gt;2&lt;/sup&gt; e m&lt;sup&gt;2&lt;/sup&gt;.&lt;/p&gt;"
                    },
                    {
                        "name": "2-A2",
                        "label": "&lt;p&gt;Converter &lt;span class=\"no-break\"&gt;{{T1}} m&lt;sup&gt;2&lt;/sup&gt;&lt;/span&gt; em dm&lt;sup&gt;2&lt;/sup&gt; e cm&lt;sup&gt;2&lt;/sup&gt;.&lt;/p&gt;",
                        "incorrect": true
                    },
                    {
                        "name": "2-A3",
                        "label": "&lt;p&gt;Converter &lt;span class=\"no-break\"&gt;{{T1}} m&lt;sup&gt;2&lt;/sup&gt;&lt;/span&gt; em m&lt;sup&gt;2&lt;/sup&gt; e dm&lt;sup&gt;2&lt;/sup&gt;.&lt;/p&gt;",
                        "incorrect": true
                    }
                ]
            },
            "algorithm": {
                "name": "trueFalse",
                "template": "Multiple choice – standard"
            }
        },
        {
            "id": "step-3",
            "stimulus": "&lt;p&gt;Para fazer esta conversão, qual tabela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"&lt;p&gt;Então, para converter uma medida de superfície de forma simples para a complexa, mantenha os dois últimos dígitos na unidade menor e o restante do número, na unidade maior. Sendo assim, qual destas conversões é a correta?&lt;/p&gt;",
            "seed": {
                "calculated": [
                    {
                        "name": "2-A1",
                        "label": "&lt;p&gt;&lt;span class=\"no-break\"&gt;{{Q3}}{{Q4}}{{Q5}}{{Q6}}{{Q7}} cm&lt;sup&gt;2&lt;/sup&gt;&lt;/span&gt; = &lt;span class=\"no-break\"&gt;{{Q3}}{{Q4}}{{Q5}} dm&lt;sup&gt;2&lt;/sup&gt;&lt;/span&gt; e &lt;span class=\"no-break\"&gt;{{Q6}}{{Q7}} cm&lt;sup&gt;2&lt;/sup&gt;&lt;/span&gt;&lt;/p&gt;"
                    },
                    {
                        "name": "2-A2",
                        "label": "&lt;p&gt;&lt;span class=\"no-break\"&gt;{{Q3}}{{Q4}}{{Q5}}{{Q6}}{{Q7}} cm&lt;sup&gt;2&lt;/sup&gt;&lt;/span&gt; = &lt;span class=\"no-break\"&gt;{{Q3}}{{Q4}} dm&lt;sup&gt;2&lt;/sup&gt;&lt;/span&gt; e &lt;span class=\"no-break\"&gt;{{Q5}}{{Q6}}{{Q7}} cm&lt;sup&gt;2&lt;/sup&gt;&lt;/span&gt;&lt;/p&gt;",
                        "incorrect": true
                    },
                    {
                        "name": "2-A3",
                        "label": "&lt;p&gt;&lt;span class=\"no-break\"&gt;{{Q3}}{{Q4}}{{Q5}}{{Q6}}{{Q7}} cm&lt;sup&gt;2&lt;/sup&gt;&lt;/span&gt; = &lt;span class=\"no-break\"&gt;{{Q3}}{{Q4}} dm&lt;sup&gt;2&lt;/sup&gt;&lt;/span&gt; e &lt;span class=\"no-break\"&gt;{{Q6}}{{Q7}}cm&lt;sup&gt;2&lt;/sup&gt;&lt;/span&gt;&lt;/p&gt;",
                        "incorrect": true
                    }
                ]
            },
            "algorithm": {
                "name": "trueFalse",
                "template": "Multiple choice – standard",
                "params": {
                    "showCheckIcon": false
                }
            }
        },
        {
            "id": "step-5",
            "stimulus": "&lt;p&gt;Portanto, a área do espaço esportivo é a seguinte.&lt;/p&gt;",
            "template": "&lt;p&gt;&lt;span class=\"no-break\"&gt;{{T1}} m&lt;sup&gt;2&lt;/sup&gt;&lt;/span&gt; = &lt;span class=\"no-break\"&gt;{{response}} dam&lt;sup&gt;2&lt;/sup&gt;&lt;/span&gt; e &lt;span class=\"no-break\"&gt;{{response}} m&lt;sup&gt;2&lt;/sup&gt;&lt;/span&gt;&lt;/p&gt;",
            "seed": {
                "calculated": [
                    {
                        "name": "A1",
                        "label": "",
                        "function": "{{Q1}}"
                    },
                    {
                        "name": "A2",
                        "label": "",
                        "function": "{{Q2}}"
                    },
                    {
                        "name": "T1",
                        "label": "",
                        "function": "{{Q1}}*100+{{Q2}}",
                        "temp": true
                    }
                ]
            },
            "algorithm": {
                "name": "calculateOperation",
                "params": {
                    "method": "equivLiteral"
                }
            }
        }
    ]
}</v>
      </c>
      <c r="D571" s="139" t="n">
        <f aca="false">IF(B571=C571,0,1)</f>
        <v>1</v>
      </c>
    </row>
    <row r="572" customFormat="false" ht="15.75" hidden="false" customHeight="true" outlineLevel="0" collapsed="false">
      <c r="A572" s="139" t="str">
        <f aca="false">Seeds!AB578</f>
        <v>M5-MyM-21a-A-5</v>
      </c>
      <c r="B572" s="139" t="str">
        <f aca="false">Seeds!Z578</f>
        <v>{
    "id": "M5-MyM-21a-A-5-BR",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C572" s="139" t="str">
        <f aca="false">Seeds!AA578</f>
        <v>{
    "id": "M5-MyM-21a-A-5",
    "seed": {
        "parameters": [
            {
                "name": "Q1",
                "label": null,
                "min": 10,
                "max": 30,
                "step": 1
            },
            {
                "name": "Q2",
                "label": null,
                "min": 1,
                "max": 99,
                "step": 1
            }
        ],
        "uniques": true
    },
    "scaffolding": [
        {
            "id": "step-0",
            "stimulus": "&lt;p&gt;Lucas está fazendo marcadores de livro com área de &lt;span class=\"no-break\"&gt;{{Q1}} cm&lt;sup&gt;2&lt;/sup&gt;&lt;/span&gt; e &lt;span class=\"no-break\"&gt;{{Q2}} mm&lt;sup&gt;2&lt;/sup&gt;.&lt;/span&gt; Qual a medida em cm&lt;sup&gt;2&lt;/sup&gt;&lt;/span&gt; de cada marcador?&lt;/p&gt;",
            "template": "&lt;p&gt;Cada marcador tem uma área de {{response}} cm&lt;sup&gt;2&lt;/sup&gt;.&lt;/p&gt;",
            "seed": {
                "parameters": [],
                "calculated": [
                    {
                        "name": "A1",
                        "label": "{{function}}",
                        "function": "{{Q1}}+{{Q2}}/100"
                    },
                    {
                        "name": "A2",
                        "label": "{{function}}",
                        "function": "{{Q1}}*100+{{Q2}}",
                        "incorrect": true
                    },
                    {
                        "name": "A3",
                        "label": "{{function}}",
                        "function": "{{Q1}}*10+{{Q2}}/10",
                        "incorrect": true
                    }
                ]
            },
            "algorithm": {
                "name": "calculateOperation",
                "template": "Cloze with drag &amp; drop"
            }
        },
        {
            "id": "step-1",
            "stimulus": "&lt;p&gt;Qual é a área de cada marcador?&lt;/p&gt;",
            "template": "&lt;p&gt;Cada marcador de livro tem área de &lt;span class=\"no-break\"&gt;{{response}} cm&lt;sup&gt;2&lt;/sup&gt;&lt;/span&gt; e &lt;span class=\"no-break\"&gt;{{response}} mm&lt;sup&gt;2&lt;/sup&gt;.&lt;/span&gt;&lt;/span&gt;",
            "seed": {
                "calculated": [
                    {
                        "name": "A2",
                        "function": "{{Q1}}"
                    },
                    {
                        "name": "A3",
                        "function": "{{Q2}}"
                    }
                ]
            },
            "algorithm": {
                "name": "calculateOperation",
                "params": {
                    "method": "equivLiteral"
                }
            }
        },
        {
            "id": "step-2",
            "stimulus": "&lt;p&gt;O que o enunciado pede?&lt;/p&gt;",
            "seed": {
                "calculated": [
                    {
                        "name": "2-A1",
                        "label": "&lt;p&gt;Converter &lt;span class=\"no-break\"&gt;{{Q1}} cm&lt;sup&gt;2&lt;/sup&gt;&lt;/span&gt; e &lt;span class=\"no-break\"&gt;{{Q2}} mm&lt;sup&gt;2&lt;/sup&gt;&lt;/span&gt; em cm&lt;sup&gt;2&lt;/sup&gt;.&lt;/p&gt;"
                    },
                    {
                        "name": "2-A2",
                        "label": "&lt;p&gt;Converter &lt;span class=\"no-break\"&gt;{{Q1}} cm&lt;sup&gt;2&lt;/sup&gt;&lt;/span&gt; e &lt;span class=\"no-break\"&gt;{{Q2}} mm&lt;sup&gt;2&lt;/sup&gt;&lt;/span&gt; em dm&lt;sup&gt;2&lt;/sup&gt;.&lt;/p&gt;",
                        "incorrect": true
                    },
                    {
                        "name": "2-A3",
                        "label": "&lt;p&gt;Converter &lt;span class=\"no-break\"&gt;{{Q1}} cm&lt;sup&gt;2&lt;/sup&gt;&lt;/span&gt; e &lt;span class=\"no-break\"&gt;{{Q2}} mm&lt;sup&gt;2&lt;/sup&gt;&lt;/span&gt; em m&lt;sup&gt;2&lt;/sup&gt;.&lt;/p&gt;",
                        "incorrect": true
                    }
                ]
            },
            "algorithm": {
                "name": "trueFalse",
                "template": "Multiple choice – standard"
            }
        },
        {
            "id": "step-3",
            "stimulus": "&lt;p&gt;Para fazer esta conversão, qual das tabelas a seguir deve ser usada?&lt;/p&gt;",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"step-4",
            "stimulus": "&lt;p&gt;Com ajuda da tabela acima, complete esta conversão de unidade.&lt;/p&gt;",
            "template": "&lt;p&gt;{{Q2}} mm&lt;sup&gt;2&lt;/sup&gt; : 100 = {{response}} cm&lt;sup&gt;2&lt;/sup&gt;&lt;/p&gt;",
            "seed": {
                "calculated": [
                    {
                        "name": "A2",
                        "label": "",
                        "function": "Lemonlib.round({{Q2}}/100, 2)"
                    }
                ]
            },
            "algorithm": {
                "name": "calculateOperation",
                "params": {
                    "method": "equivLiteral"
                }
            }
        },
        {
            "id": "step-5",
            "stimulus": "&lt;p&gt;A área de cada marcador de página é, portanto, a seguinte.&lt;/p&gt;",
            "template": "&lt;p&gt;{{Q1}} cm&lt;sup&gt;2&lt;/sup&gt; + {{Q2}} mm&lt;sup&gt;2&lt;/sup&gt; = {{Q1}} cm&lt;sup&gt;2&lt;/sup&gt; + {{T1}} cm&lt;sup&gt;2&lt;/sup&gt; = {{response}} cm&lt;sup&gt;2&lt;/sup&gt;&lt;/p&gt;",
            "seed": {
                "calculated": [
                    {
                        "name": "A1",
                        "label": "",
                        "function": "{{Q1}}+{{T1}}"
                    },
                    {
                        "name": "T1",
                        "label": "",
                        "function": "Lemonlib.round({{Q2}}/100, 2)",
                        "temp": true
                    }
                ]
            },
            "algorithm": {
                "name": "calculateOperation",
                "params": {
                    "method": "equivLiteral"
                }
            }
        }
    ]
}</v>
      </c>
      <c r="D572" s="139" t="n">
        <f aca="false">IF(B572=C572,0,1)</f>
        <v>1</v>
      </c>
    </row>
    <row r="573" customFormat="false" ht="15.75" hidden="false" customHeight="true" outlineLevel="0" collapsed="false">
      <c r="A573" s="139" t="str">
        <f aca="false">Seeds!AB579</f>
        <v>M5-MyM-21b-I-1</v>
      </c>
      <c r="B573" s="139" t="str">
        <f aca="false">Seeds!Z579</f>
        <v>{
    "id": "M5-MyM-21b-I-1-BR",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C573" s="139" t="str">
        <f aca="false">Seeds!AA579</f>
        <v>{
    "id": "M5-MyM-21b-I-1",
    "stimulus": "&lt;p&gt;Ordene da maior para a menor as seguintes medidas de superfície.&lt;/p&gt;",
    "hint": "&lt;p&gt;Coverta todas as medidas para uma mesma unidade.&lt;/p&gt;",
    "feedback": "&lt;p&gt;Para ordenar estas medidas da maior para a menor, converta todas elas para m&lt;sup&gt;2&lt;/sup&gt; e compare-as.&lt;/p&gt;&lt;div style=\"display:flex; justify-content:center;\"&gt;&lt;img src=\"http://drive.google.com/uc?export=view&amp;id=10Jn8ewCEWsNFSfHFrQ9me3k3wLjvKMQF\" width=\"500\"&gt;&lt;/img&gt;&lt;/div&gt;&lt;p&gt;{{T1}} dm&lt;sup&gt;2&lt;/sup&gt; = {{T1}} : 100 = {{Q1}} m&lt;sup&gt;2&lt;/sup&gt;&lt;/p&gt;&lt;p&gt;{{T2}} dam&lt;sup&gt;2&lt;/sup&gt; = {{T2}} × 100 = {{Q2}} m&lt;sup&gt;2&lt;/sup&gt;&lt;/p&gt;&lt;p&gt;{{T4}} hm&lt;sup&gt;2&lt;/sup&gt; = {{T4}} × 10 000 = {{Q4}} m&lt;sup&gt;2&lt;/sup&gt;&lt;/p&gt;",
    "seed": {
        "parameters": [
            {
                "name": "Q1",
                "label": null,
                "min": 1,
                "max": 99,
                "step": 0.01
            },
            {
                "name": "Q2",
                "label": null,
                "min": 1,
                "max": 99,
                "step": 0.01
            },
            {
                "name": "Q3",
                "label": null,
                "min": 1,
                "max": 99,
                "step": 0.01
            },
            {
                "name": "Q4",
                "label": null,
                "min": 1,
                "max": 99,
                "step": 0.01
            }
        ],
        "calculated": [
            {
                "name": "T1",
                "function": "Lemonlib.round({{Q1}}*100, 1)",
                "temp": true
            },
            {
                "name": "T2",
                "function": "Lemonlib.round({{Q2}}/100, 5)",
                "temp": true
            },
            {
                "name": "T3",
                "function": "{{Q3}}",
                "temp": true
            },
            {
                "name": "T4",
                "function": "Lemonlib.round({{Q4}}/10000, 6)",
                "temp": true
            },
            {
                "name": "A1",
                "label": "&lt;span class=\"no-break\"&gt;{{T1}} dm&lt;sup&gt;2&lt;/sup&gt;&lt;/span&gt;",
                "function": "{{Q1}}"
            },
            {
                "name": "A2",
                "label": "&lt;span class=\"no-break\"&gt;{{T2}} dam&lt;sup&gt;2&lt;/sup&gt;&lt;/span&gt;",
                "function": "{{Q2}}"
            },
            {
                "name": "A3",
                "label": "&lt;span class=\"no-break\"&gt;{{T3}} m&lt;sup&gt;2&lt;/sup&gt;&lt;/span&gt;",
                "function": "{{Q3}}"
            },
            {
                "name": "A4",
                "label": "&lt;span class=\"no-break\"&gt;{{T4}} hm&lt;sup&gt;2&lt;/sup&gt;&lt;/span&gt;",
                "function": "{{Q4}}"
            }
        ],
        "uniques": true
    },
    "algorithm": {
        "name": "orderNumbers",
        "params": {
            "order": "desc"
        }
    }
}</v>
      </c>
      <c r="D573" s="139" t="n">
        <f aca="false">IF(B573=C573,0,1)</f>
        <v>1</v>
      </c>
    </row>
    <row r="574" customFormat="false" ht="15.75" hidden="false" customHeight="true" outlineLevel="0" collapsed="false">
      <c r="A574" s="139" t="str">
        <f aca="false">Seeds!AB580</f>
        <v>M5-MyM-21b-E-1</v>
      </c>
      <c r="B574" s="139" t="str">
        <f aca="false">Seeds!Z580</f>
        <v>{
    "id": "M5-MyM-21b-E-1-BR",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C574" s="139" t="str">
        <f aca="false">Seeds!AA580</f>
        <v>{
    "id": "M5-MyM-21b-E-1",
    "seed": {
        "parameters": [
            {
                "name": "Q1",
                "label": null,
                "min": 10000,
                "max": 99999,
                "step": 1
            },
            {
                "name": "Q2",
                "label": null,
                "min": 10000,
                "max": 99999,
                "step": 1
            },
            {
                "name": "Q3",
                "label": null,
                "min": 10000,
                "max": 99900,
                "step": 100
            },
            {
                "name": "Q4",
                "label": null,
                "min": 10000,
                "max": 99900,
                "step": 100
            }
        ],
        "uniques": true
    },
    "scaffolding": [
        {
            "id": "step-0",
            "stimulus": "&lt;p&gt;Ordene da menor para a maior as seguintes medidas de superfície.&lt;/p&gt;",
            "seed": {
                "parameters":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"A1",
                        "label": "{{T1}} dm&lt;sup&gt;2&lt;/sup&gt; e {{T2}} cm&lt;sup&gt;2&lt;/sup&gt; ",
                        "function": "{{Q1}}"
                    },
                    {
                        "name": "A2",
                        "label": "{{T3}} dm&lt;sup&gt;2&lt;/sup&gt; e {{T4}} cm&lt;sup&gt;2&lt;/sup&gt;",
                        "function": "{{Q2}}"
                    },
                    {
                        "name": "A3",
                        "label": "{{T5}} m&lt;sup&gt;2&lt;/sup&gt; e {{T6}} dm&lt;sup&gt;2&lt;/sup&gt;",
                        "function": "{{Q3}}"
                    },
                    {
                        "name": "A4",
                        "label": "{{T7}} m&lt;sup&gt;2&lt;/sup&gt; e {{T8}} dm&lt;sup&gt;2&lt;/sup&gt;",
                        "function": "{{Q4}}"
                    }
                ]
            },
            "algorithm": {
                "name": "orderNumbers",
                "params": {
                    "order": "asc"
                }
            }
        },
        {
            "id": "step-1",
            "stimulus": "&lt;p&gt;O que o enunciado pede?&lt;/p&gt;",
            "seed": {
                "calculated": [
                    {
                        "name": "1-A1",
                        "label": "&lt;p&gt;Ordenar as medidas de superfície da menor para a maior.&lt;/p&gt;"
                    },
                    {
                        "name": "1-A2",
                        "label": "&lt;p&gt;Ordenar as medidas de superfície da maior para a menor.&lt;/p&gt;",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quatro medidas como exemplo e a convertamos em m&lt;sup&gt;2&lt;/sup&gt;.&lt;/p&gt;",
            "template": "&lt;p&gt;{{T1}} dm&lt;sup&gt;2&lt;/sup&gt; : 100 = {{response}} m&lt;sup&gt;2&lt;/sup&gt;&lt;/p&gt;&lt;p&gt;{{T2}} cm&lt;sup&gt;2&lt;/sup&gt; : 10 000 = {{response}} m&lt;sup&gt;2&lt;/sup&gt;&lt;/p&gt;&lt;p&gt;{{T1}} dm&lt;sup&gt;2&lt;/sup&gt; + {{T2}} cm&lt;sup&gt;2&lt;/sup&gt; = {{response}} m&lt;sup&gt;2&lt;/sup&gt;&lt;/p&gt;",
            "seed": {
                "calculated": [
                    {
                        "name": "T1",
                        "function": "math.floor({{Q1}}/100)",
                        "temp": true
                    },
                    {
                        "name": "T2",
                        "function": "{{Q1}}-math.floor({{Q1}}/100)*100",
                        "temp": true
                    },
                    {
                        "name": "A5",
                        "function": "Lemonlib.round({{T1}}/100, 2)"
                    },
                    {
                        "name": "A6",
                        "function": "Lemonlib.round({{T2}}/10000, 4)"
                    },
                    {
                        "name": "A7",
                        "function": "Lemonlib.round({{T1}}/100+{{T2}}/10000, 4)"
                    }
                ]
            },
            "algorithm": {
                "name": "calculateOperation",
                "params": {
                    "method": "equivLiteral"
                }
            }
        },
        {
            "id": "step-4",
            "stimulus": "&lt;p&gt;Repetindo os cálculos da etapa anterior, ordene as medidas da menor para a maior.&lt;/p&gt;",
            "seed": {
                "calculated": [
                    {
                        "name": "T1",
                        "function": "math.floor({{Q1}}/100)",
                        "temp": true
                    },
                    {
                        "name": "T2",
                        "function": "{{Q1}}-math.floor({{Q1}}/100)*100",
                        "temp": true
                    },
                    {
                        "name": "T3",
                        "function": "math.floor({{Q2}}/100)",
                        "temp": true
                    },
                    {
                        "name": "T4",
                        "function": "{{Q2}}-math.floor({{Q2}}/100)*100",
                        "temp": true
                    },
                    {
                        "name": "T5",
                        "function": "math.floor({{Q3}}/10000)",
                        "temp": true
                    },
                    {
                        "name": "T6",
                        "function": "math.floor({{Q3}}/100)-math.floor({{Q3}}/10000)*100",
                        "temp": true
                    },
                    {
                        "name": "T7",
                        "function": "math.floor({{Q4}}/10000)",
                        "temp": true
                    },
                    {
                        "name": "T8",
                        "function": "math.floor({{Q4}}/100)-math.floor({{Q4}}/10000)*100",
                        "temp": true
                    },
                    {
                        "name": "T10",
                        "function": "Lemonlib.round({{Q1}}/10000, 4)",
                        "temp": true
                    },
                    {
                        "name": "T11",
                        "function": "Lemonlib.round({{Q2}}/10000, 4)",
                        "temp": true
                    },
                    {
                        "name": "T12",
                        "function": "Lemonlib.round({{Q3}}/10000, 2)",
                        "temp": true
                    },
                    {
                        "name": "T13",
                        "function": "Lemonlib.round({{Q4}}/10000, 2)",
                        "temp": true
                    },
                    {
                        "name": "A1",
                        "label": "{{T1}} dm&lt;sup&gt;2&lt;/sup&gt; e {{T2}} cm&lt;sup&gt;2&lt;/sup&gt; = {{T10}} m&lt;sup&gt;2&lt;/sup&gt;",
                        "function": "{{Q1}}"
                    },
                    {
                        "name": "A2",
                        "label": "{{T3}} dm&lt;sup&gt;2&lt;/sup&gt; e {{T4}} cm&lt;sup&gt;2&lt;/sup&gt; = {{T11}} m&lt;sup&gt;2&lt;/sup&gt;",
                        "function": "{{Q2}}"
                    },
                    {
                        "name": "A3",
                        "label": "{{T5}} m&lt;sup&gt;2&lt;/sup&gt; e {{T6}} dm&lt;sup&gt;2&lt;/sup&gt; = {{T12}} m&lt;sup&gt;2&lt;/sup&gt;",
                        "function": "{{Q3}}"
                    },
                    {
                        "name": "A4",
                        "label": "{{T7}} m&lt;sup&gt;2&lt;/sup&gt; e {{T8}} dm&lt;sup&gt;2&lt;/sup&gt; = {{T13}} m&lt;sup&gt;2&lt;/sup&gt;",
                        "function": "{{Q4}}"
                    }
                ]
            },
            "algorithm": {
                "name": "orderNumbers",
                "params": {
                    "order": "asc"
                }
            }
        }
    ]
}</v>
      </c>
      <c r="D574" s="139" t="n">
        <f aca="false">IF(B574=C574,0,1)</f>
        <v>1</v>
      </c>
    </row>
    <row r="575" customFormat="false" ht="15.75" hidden="false" customHeight="true" outlineLevel="0" collapsed="false">
      <c r="A575" s="139" t="str">
        <f aca="false">Seeds!AB581</f>
        <v>M5-MyM-21b-A-1</v>
      </c>
      <c r="B575" s="139" t="str">
        <f aca="false">Seeds!Z581</f>
        <v>{
    "id": "M5-MyM-21b-A-1-BR",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C575" s="139" t="str">
        <f aca="false">Seeds!AA581</f>
        <v>{
    "id": "M5-MyM-21b-A-1",
    "seed": {
        "parameters": [
            {
                "name": "Q1",
                "label": null,
                "min": 100000,
                "max": 199900,
                "step": 1
            },
            {
                "name": "Q2",
                "label": null,
                "min": 100000,
                "max": 199999,
                "step": 1
            },
            {
                "name": "Q3",
                "label": null,
                "min": 100000,
                "max": 199999,
                "step": 1
            }
        ],
        "uniques": true
    },
    "scaffolding": [
        {
            "id": "step-0",
            "stimulus": "&lt;p&gt;No Museu do Prado, em Madrid, Célia viu três lindas pinturas cujas telas tem tamanhos muito diferentes. A primeira é uma paisagem de &lt;span class=\"no-break\"&gt;{{T1}} m&lt;sup&gt;2&lt;/sup&gt;&lt;/span&gt; e &lt;span class=\"no-break\"&gt;{{T2}} dm&lt;sup&gt;2&lt;/sup&gt;,&lt;/span&gt; a segunda é uma natureza morta de &lt;span class=\"no-break\"&gt;{{T3}} dm&lt;sup&gt;2&lt;/sup&gt;&lt;/span&gt; e o terceiro é um retrato de &lt;span class=\"no-break\"&gt;{{T4}} dm&lt;sup&gt;2&lt;/sup&gt;&lt;/span&gt; e &lt;span class=\"no-break\"&gt;{{T5}} cm&lt;sup&gt;2&lt;/sup&gt;.&lt;/span&gt; Ordene essas medidas da maior para a menor.&lt;/p&gt;",
            "seed": {
                "parameters": [],
                "calculated": [
                    {
                        "name": "T1",
                        "function": "math.floor({{Q1}}/10000)",
                        "temp": true
                    },
                    {
                        "name": "T2",
                        "function": "math.floor({{Q1}}/100)-math.floor({{Q1}}/10000)*100",
                        "temp": true
                    },
                    {
                        "name": "T3",
                        "function": "math.floor({{Q2}}/100)",
                        "temp": true
                    },
                    {
                        "name": "T4",
                        "function": "math.floor({{Q3}}/100)",
                        "temp": true
                    },
                    {
                        "name": "T5",
                        "function": "{{Q3}}-math.floor({{Q3}}/100)*100",
                        "temp": true
                    },
                    {
                        "name": "A1",
                        "label": "Paisagem",
                        "function": "{{Q1}}"
                    },
                    {
                        "name": "A2",
                        "label": "Natureza morta",
                        "function": "{{Q2}}"
                    },
                    {
                        "name": "A3",
                        "label": "Retrato",
                        "function": "{{Q3}}"
                    }
                ]
            },
            "algorithm": {
                "name": "orderNumbers",
                "params": {
                    "order": "desc"
                }
            }
        },
        {
            "id": "step-1",
            "stimulus": "&lt;p&gt;O que o enunciado pede?&lt;/p&gt;",
            "seed": {
                "calculated": [
                    {
                        "name": "1-A1",
                        "label": "&lt;p&gt;Ordenar da maior para a menor as áreas das telas de pintura.&lt;/p&gt;"
                    },
                    {
                        "name": "1-A2",
                        "label": "&lt;p&gt;Ordenar da menor para a maior as áreas das telas de pintura.&lt;/p&gt;",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"&lt;p&gt;{{T4}} dm&lt;sup&gt;2&lt;/sup&gt; : 100 = {{response}} m&lt;sup&gt;2&lt;/sup&gt;&lt;/p&gt;&lt;p&gt;{{T5}} cm&lt;sup&gt;2&lt;/sup&gt; : 10 000 = {{response}} m&lt;sup&gt;2&lt;/sup&gt;&lt;/p&gt;&lt;p&gt;{{T4}} dm&lt;sup&gt;2&lt;/sup&gt; + {{T5}} cm&lt;sup&gt;2&lt;/sup&gt; = {{response}} 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maior para a menor.&lt;/p&gt;",
            "seed": {
                "calculated": [
                    {
                        "name": "T1",
                        "function": "math.floor({{Q1}}/10000)",
                        "temp": true
                    },
                    {
                        "name": "T2",
                        "function": "math.floor({{Q1}}/100)-math.floor({{Q1}}/10000)*100",
                        "temp": true
                    },
                    {
                        "name": "T3",
                        "function": "math.floor({{Q2}}/100)",
                        "temp": true
                    },
                    {
                        "name": "T4",
                        "function": "math.floor({{Q3}}/100)",
                        "temp": true
                    },
                    {
                        "name": "T5",
                        "function": "{{Q3}}-math.floor({{Q3}}/100)*100",
                        "temp": true
                    },
                    {
                        "name": "T10",
                        "function": "math.floor({{Q1}}/10000, 2)",
                        "temp": true
                    },
                    {
                        "name": "T11",
                        "function": "math.floor({{Q2}}/10000, 2)",
                        "temp": true
                    },
                    {
                        "name": "T12",
                        "function": "Lemonlib.round({{Q3}}/10000, 4)",
                        "temp": true
                    },
                    {
                        "name": "A1",
                        "label": "Paisagem: {{T1}} m&lt;sup&gt;2&lt;/sup&gt; y {{T2}} dm&lt;sup&gt;2&lt;/sup&gt; = {{T10}} m&lt;sup&gt;2&lt;/sup&gt;",
                        "function": "{{Q1}}"
                    },
                    {
                        "name": "A2",
                        "label": "Natureza morta: {{T3}} dm&lt;sup&gt;2&lt;/sup&gt; = {{T11}} m&lt;sup&gt;2&lt;/sup&gt;",
                        "function": "{{Q2}}"
                    },
                    {
                        "name": "A3",
                        "label": "Retrato: {{T4}} dm&lt;sup&gt;2&lt;/sup&gt; y {{T5}} cm&lt;sup&gt;2&lt;/sup&gt; = {{T12}} m&lt;sup&gt;2&lt;/sup&gt;",
                        "function": "{{Q3}}"
                    }
                ]
            },
            "algorithm": {
                "name": "orderNumbers",
                "params": {
                    "order": "desc"
                }
            }
        }
    ]
}</v>
      </c>
      <c r="D575" s="139" t="n">
        <f aca="false">IF(B575=C575,0,1)</f>
        <v>1</v>
      </c>
    </row>
    <row r="576" customFormat="false" ht="15.75" hidden="false" customHeight="true" outlineLevel="0" collapsed="false">
      <c r="A576" s="139" t="str">
        <f aca="false">Seeds!AB582</f>
        <v>M5-MyM-21b-A-2</v>
      </c>
      <c r="B576" s="139" t="str">
        <f aca="false">Seeds!Z582</f>
        <v>{
    "id": "M5-MyM-21b-A-2-BR",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C576" s="139" t="str">
        <f aca="false">Seeds!AA582</f>
        <v>{
    "id": "M5-MyM-21b-A-2",
    "seed": {
        "parameters": [
            {
                "name": "Q1",
                "label": null,
                "min": 100000,
                "max": 299999,
                "step": 1
            },
            {
                "name": "Q2",
                "label": null,
                "min": 100000,
                "max": 299999,
                "step": 1
            },
            {
                "name": "Q3",
                "label": null,
                "min": 100000,
                "max": 299900,
                "step": 100
            }
        ],
        "uniques": true
    },
    "scaffolding": [
        {
            "id": "step-0",
            "stimulus": "&lt;p&gt;Helena está fazendo um projeto de biologia sobre algumas reservas naturais e coletou as seguintes informações sobre três delas. Ordene as reservas naturais de acordo com as medidas de área, da maior para a menor  .&lt;/p&gt;",
            "seed": {
                "parameters":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"A1",
                        "label": "Reserva A ocupa &lt;span class=\"no-break\"&gt;{{T1}} km&lt;sup&gt;2&lt;/sup&gt;&lt;/span&gt; e &lt;span class=\"no-break\"&gt;{{T2}} dam&lt;sup&gt;2&lt;/sup&gt;&lt;/span&gt;",
                        "function": "{{Q1}}"
                    },
                    {
                        "name": "A2",
                        "label": "Reserva B ocupa &lt;span class=\"no-break\"&gt;{{T3}} hm&lt;sup&gt;2&lt;/sup&gt;&lt;/span&gt; e &lt;span class=\"no-break\"&gt;{{T4}} dam&lt;sup&gt;2&lt;/sup&gt;&lt;/span&gt;",
                        "function": "{{Q2}}"
                    },
                    {
                        "name": "A3",
                        "label": "Reserva C ocupa &lt;span class=\"no-break\"&gt;{{T5}} km&lt;sup&gt;2&lt;/sup&gt;&lt;/span&gt; e &lt;span class=\"no-break\"&gt;{{T6}} hm&lt;sup&gt;2&lt;/sup&gt;&lt;/span&gt;",
                        "function": "{{Q3}}"
                    }
                ]
            },
            "algorithm": {
                "name": "orderNumbers",
                "params": {
                    "order": "desc"
                }
            }
        },
        {
            "id": "step-1",
            "stimulus": "&lt;p&gt;O que o enunciado pede?&lt;/p&gt;",
            "seed": {
                "calculated": [
                    {
                        "name": "1-A1",
                        "label": "&lt;p&gt;Ordene da maior para a menor as medidas de área das reservas naturais.&lt;/p&gt;"
                    },
                    {
                        "name": "1-A2",
                        "label": "&lt;p&gt;Ordene da menor para a maior as medidas de área das reservas naturais.&lt;/p&gt;",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"&lt;p&gt;{{T3}} hm&lt;sup&gt;2&lt;/sup&gt; : 100 = {{response}} km&lt;sup&gt;2&lt;/sup&gt;&lt;/p&gt;&lt;p&gt;{{T4}} dam&lt;sup&gt;2&lt;/sup&gt; : 10 000 = {{response}} km&lt;sup&gt;2&lt;/sup&gt;&lt;/p&gt;&lt;p&gt;{{T3}} hm&lt;sup&gt;2&lt;/sup&gt; + {{T4}} dam&lt;sup&gt;2&lt;/sup&gt; = {{response}} km&lt;sup&gt;2&lt;/sup&gt;&lt;/p&gt;",
            "seed": {
                "calculated": [
                    {
                        "name": "T3",
                        "function": "math.floor({{Q2}}/100)",
                        "temp": true
                    },
                    {
                        "name": "T4",
                        "function": "{{Q2}}-math.floor({{Q2}}/100)*100",
                        "temp": true
                    },
                    {
                        "name": "A7",
                        "function": "Lemonlib.round({{T3}}/100, 2)"
                    },
                    {
                        "name": "A8",
                        "function": "Lemonlib.round({{T4}}/10000, 4)"
                    },
                    {
                        "name": "A9",
                        "function": "Lemonlib.round({{T3}}/100+{{T4}}/10000, 4)"
                    }
                ]
            },
            "algorithm": {
                "name": "calculateOperation",
                "params": {
                    "method": "equivLiteral"
                }
            }
        },
        {
            "id": "step-4",
            "stimulus": "&lt;p&gt;Repetindo os cálculos da etapa anterior, ordene as medidas da maior para a menor.&lt;/p&gt;",
            "seed": {
                "calculated": [
                    {
                        "name": "T1",
                        "function": "math.floor({{Q1}}/10000)",
                        "temp": true
                    },
                    {
                        "name": "T2",
                        "function": "{{Q1}}-math.floor({{Q1}}/10000)*10000",
                        "temp": true
                    },
                    {
                        "name": "T3",
                        "function": "math.floor({{Q2}}/100)",
                        "temp": true
                    },
                    {
                        "name": "T4",
                        "function": "{{Q2}}-math.floor({{Q2}}/100)*100",
                        "temp": true
                    },
                    {
                        "name": "T5",
                        "function": "math.floor({{Q3}}/10000)",
                        "temp": true
                    },
                    {
                        "name": "T6",
                        "function": "math.floor({{Q3}}/100)-math.floor({{Q3}}/10000)*100",
                        "temp": true
                    },
                    {
                        "name": "T10",
                        "function": "Lemonlib.round({{Q1}}/10000, 4)",
                        "temp": true
                    },
                    {
                        "name": "T11",
                        "function": "Lemonlib.round({{Q2}}/10000, 4)",
                        "temp": true
                    },
                    {
                        "name": "T12",
                        "function": "Lemonlib.round({{Q3}}/10000, 2)",
                        "temp": true
                    },
                    {
                        "name": "A1",
                        "label": "Reserva A ocupa &lt;span class=\"no-break\"&gt;{{T1}} km&lt;sup&gt;2&lt;/sup&gt;&lt;/span&gt; e &lt;span class=\"no-break\"&gt;{{T2}} dam&lt;sup&gt;2&lt;/sup&gt;&lt;/span&gt; = {{T10}} km&lt;sup&gt;2&lt;/sup&gt;",
                        "function": "{{Q1}}"
                    },
                    {
                        "name": "A2",
                        "label": "Reserva B ocupa &lt;span class=\"no-break\"&gt;{{T3}} hm&lt;sup&gt;2&lt;/sup&gt;&lt;/span&gt; e &lt;span class=\"no-break\"&gt;{{T4}} dam&lt;sup&gt;2&lt;/sup&gt;&lt;/span&gt; = {{T11}} km&lt;sup&gt;2&lt;/sup&gt;",
                        "function": "{{Q2}}"
                    },
                    {
                        "name": "A3",
                        "label": "Reserva C ocupa &lt;span class=\"no-break\"&gt;{{T5}} km&lt;sup&gt;2&lt;/sup&gt;&lt;/span&gt; e &lt;span class=\"no-break\"&gt;{{T6}} hm&lt;sup&gt;2&lt;/sup&gt;&lt;/span&gt; = {{T12}} km&lt;sup&gt;2&lt;/sup&gt;",
                        "function": "{{Q3}}"
                    }
                ]
            },
            "algorithm": {
                "name": "orderNumbers",
                "params": {
                    "order": "desc"
                }
            }
        }
    ]
}</v>
      </c>
      <c r="D576" s="139" t="n">
        <f aca="false">IF(B576=C576,0,1)</f>
        <v>1</v>
      </c>
    </row>
    <row r="577" customFormat="false" ht="15.75" hidden="false" customHeight="true" outlineLevel="0" collapsed="false">
      <c r="A577" s="139" t="str">
        <f aca="false">Seeds!AB583</f>
        <v>M5-MyM-21b-A-3</v>
      </c>
      <c r="B577" s="139" t="str">
        <f aca="false">Seeds!Z583</f>
        <v>{
    "id": "M5-MyM-21b-A-3-BR",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C577" s="139" t="str">
        <f aca="false">Seeds!AA583</f>
        <v>{
    "id": "M5-MyM-21b-A-3",
    "seed": {
        "parameters": [
            {
                "name": "Q1",
                "label": null,
                "min": 100000,
                "max": 200000,
                "step": 100
            },
            {
                "name": "Q2",
                "label": null,
                "min": 100000,
                "max": 200000,
                "step": 1
            },
            {
                "name": "Q3",
                "label": null,
                "min": 100000,
                "max": 200000,
                "step": 1
            }
        ],
        "uniques": true
    },
    "scaffolding": [
        {
            "id": "step-0",
            "stimulus": "&lt;p&gt;Em uma exposição de maquetes, as três maiores ocupam diferentes áreas, sendo &lt;span class=\"no-break\"&gt;{{T1}} m&lt;sup&gt;2&lt;/sup&gt;&lt;/span&gt; para a primeira, &lt;span class=\"no-break\"&gt;{{T2}} dm&lt;sup&gt;2&lt;/sup&gt;&lt;/span&gt; e &lt;span class=\"no-break\"&gt;{{T3}} cm&lt;sup&gt;2&lt;/sup&gt;&lt;/span&gt; para a segunda e &lt;span class=\"no-break\"&gt;{{T4}} dm&lt;sup&gt;2&lt;/sup&gt;&lt;/span&gt; para a terceira. Ordene essas medidas da menor para a maior.&lt;/p&gt;",
            "seed": {
                "parameters": [],
                "calculated": [
                    {
                        "name": "T1",
                        "function": "{{Q1}}/10000",
                        "temp": true
                    },
                    {
                        "name": "T2",
                        "function": "math.floor({{Q2}}/100)",
                        "temp": true
                    },
                    {
                        "name": "T3",
                        "function": "{{Q3}}-math.floor({{Q3}}/100)*100",
                        "temp": true
                    },
                    {
                        "name": "T4",
                        "function": "{{Q3}}/100",
                        "temp": true
                    },
                    {
                        "name": "A1",
                        "label": "{{T1}} m&lt;sup&gt;2&lt;/sup&gt;",
                        "function": "{{Q1}}"
                    },
                    {
                        "name": "A2",
                        "label": "{{T2}} dm&lt;sup&gt;2&lt;/sup&gt; y {{T3}} cm&lt;sup&gt;2&lt;/sup&gt;",
                        "function": "{{Q2}}"
                    },
                    {
                        "name": "A3",
                        "label": "{{T4}} dm&lt;sup&gt;2&lt;/sup&gt;",
                        "function": "{{Q3}}"
                    }
                ]
            },
            "algorithm": {
                "name": "orderNumbers",
                "params": {
                    "order": "asc"
                }
            }
        },
        {
            "id": "step-1",
            "stimulus": "&lt;p&gt;O que enunciado pede?&lt;/p&gt;",
            "seed": {
                "calculated": [
                    {
                        "name": "1-A1",
                        "label": "&lt;p&gt;Ordenar da maior para a menor as medidas de área  ocupadas pelas maquetes.&lt;/p&gt;",
                        "incorrect": true
                    },
                    {
                        "name": "1-A2",
                        "label": "&lt;p&gt;Ordenar da menor para a maior as medidas de área  ocupadas pelas maquetes.&lt;/p&gt;"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m&lt;sup&gt;2&lt;/sup&gt;.&lt;/p&gt;",
            "template": "&lt;p&gt;{{T2}} dm&lt;sup&gt;2&lt;/sup&gt; : 100 = {{response}} m&lt;sup&gt;2&lt;/sup&gt;&lt;/p&gt;&lt;p&gt;{{T3}} cm&lt;sup&gt;2&lt;/sup&gt; : 10 000 = {{response}} m&lt;sup&gt;2&lt;/sup&gt;&lt;/p&gt;&lt;p&gt;{{T2}} dm&lt;sup&gt;2&lt;/sup&gt; + {{T3}} cm&lt;sup&gt;2&lt;/sup&gt; = {{response}} m&lt;sup&gt;2&lt;/sup&gt;&lt;/p&gt;",
            "seed": {
                "calculated": [
                    {
                        "name": "T2",
                        "function": "math.floor({{Q2}}/100)",
                        "temp": true
                    },
                    {
                        "name": "T3",
                        "function": "{{Q3}}-math.floor({{Q3}}/100)*100",
                        "temp": true
                    },
                    {
                        "name": "A7",
                        "function": "Lemonlib.round({{T2}}/100, 2)"
                    },
                    {
                        "name": "A8",
                        "function": "Lemonlib.round({{T3}}/10000, 4)"
                    },
                    {
                        "name": "A9",
                        "function": "Lemonlib.round({{T2}}/100+{{T3}}/10000, 4)"
                    }
                ]
            },
            "algorithm": {
                "name": "calculateOperation",
                "params": {
                    "method": "equivLiteral"
                }
            }
        },
        {
            "id": "step-4",
            "stimulus": "&lt;p&gt;Repetindo os cálculos da etapa anterior, ordene as medidas da menor para a maior.&lt;/p&gt;",
            "seed": {
                "calculated": [
                    {
                        "name": "T1",
                        "function": "{{Q1}}/10000",
                        "temp": true
                    },
                    {
                        "name": "T2",
                        "function": "math.floor({{Q2}}/100)",
                        "temp": true
                    },
                    {
                        "name": "T3",
                        "function": "{{Q3}}-math.floor({{Q3}}/100)*100",
                        "temp": true
                    },
                    {
                        "name": "T4",
                        "function": "{{Q3}}/100",
                        "temp": true
                    },
                    {
                        "name": "T10",
                        "function": "Lemonlib.round({{T2}}/100+{{T3}}/10000, 4)",
                        "temp": true
                    },
                    {
                        "name": "T11",
                        "function": "Lemonlib.round({{Q3}}/10000, 4)",
                        "temp": true
                    },
                    {
                        "name": "A1",
                        "label": "{{T1}} m&lt;sup&gt;2&lt;/sup&gt;",
                        "function": "{{Q1}}"
                    },
                    {
                        "name": "A2",
                        "label": "{{T2}} dm&lt;sup&gt;2&lt;/sup&gt; y {{T3}} cm&lt;sup&gt;2&lt;/sup&gt; = {{T10}} m&lt;sup&gt;2&lt;/sup&gt;",
                        "function": "{{Q2}}"
                    },
                    {
                        "name": "A3",
                        "label": "{{T4}} dm&lt;sup&gt;2&lt;/sup&gt; = {{T11}} m&lt;sup&gt;2&lt;/sup&gt;",
                        "function": "{{Q3}}"
                    }
                ]
            },
            "algorithm": {
                "name": "orderNumbers",
                "params": {
                    "order": "asc"
                }
            }
        }
    ]
}</v>
      </c>
      <c r="D577" s="139" t="n">
        <f aca="false">IF(B577=C577,0,1)</f>
        <v>1</v>
      </c>
    </row>
    <row r="578" customFormat="false" ht="15.75" hidden="false" customHeight="true" outlineLevel="0" collapsed="false">
      <c r="A578" s="139" t="str">
        <f aca="false">Seeds!AB584</f>
        <v>M5-MyM-21b-A-4</v>
      </c>
      <c r="B578" s="139" t="str">
        <f aca="false">Seeds!Z584</f>
        <v>{
    "id": "M5-MyM-21b-A-4-BR",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C578" s="139" t="str">
        <f aca="false">Seeds!AA584</f>
        <v>{
    "id": "M5-MyM-21b-A-4",
    "seed": {
        "parameters": [
            {
                "name": "Q1",
                "label": null,
                "min": 10,
                "max": 20,
                "step": 1
            },
            {
                "name": "Q2",
                "label": null,
                "min": 1000,
                "max": 9900,
                "step": 100
            },
            {
                "name": "Q3",
                "label": null,
                "min": 1000,
                "max": 9900,
                "step": 100
            }
        ],
        "uniques": true
    },
    "scaffolding": [
        {
            "id": "step-0",
            "stimulus": "&lt;p&gt;A companhia de teatro Bambalinas encontrou dois possíveis teatros para encenar sua próxima peça. A área do palco da primeira mede &lt;span class=\"no-break\"&gt;{{Q1}} m&lt;sup&gt;2&lt;/sup&gt;&lt;/span&gt; e &lt;span class=\"no-break\"&gt;{{T1}} dm&lt;sup&gt;2&lt;/sup&gt;&lt;/span&gt; e do palco da segunda mede &lt;span class=\"no-break\"&gt;{{Q1}} m&lt;sup&gt;2&lt;/sup&gt;&lt;/span&gt; e &lt;span class=\"no-break\"&gt;{{Q3}} cm&lt;sup&gt;2&lt;/sup&gt;.&lt;/span&gt;Como eles querem ter o maior palco possível, quantos metros medirá o palco que eles vão escolher?&lt;/p&gt;",
            "template": "&lt;p&gt;O palco medirá &lt;span class=\"no-break\"&gt;{{response}} m&lt;sup&gt;2&lt;/sup&gt;.&lt;/span&gt;&lt;/p&gt;",
            "seed": {
                "parameters": [],
                "calculated": [
                    {
                        "name": "T1",
                        "function": "math.floor({{Q2}}/100)",
                        "temp": true
                    },
                    {
                        "name": "A1",
                        "label": "{{function}})",
                        "function": "math.max({{Q1}}+{{Q2}}/10000, {{Q1}}+{{Q3}}/10000)"
                    }
                ]
            },
            "algorithm": {
                "name": "calculateOperation",
                "params": {
                    "method": "equivLiteral",
                    "keyboard": "INTERMEDIATE"
                }
            }
        },
        {
            "id": "step-1",
            "stimulus": "&lt;p&gt;O que o enunciado pede?&lt;/p&gt;",
            "seed": {
                "calculated": [
                    {
                        "name": "1-A1",
                        "label": "&lt;p&gt;Determinar qual é o maior palco de teatro e expressar sua área em m&lt;sup&gt;2&lt;/sup&gt;.&lt;/p&gt;"
                    },
                    {
                        "name": "1-A2",
                        "label": "&lt;p&gt;Determinar qual é o menor palco de teatro e expressar sua área em m&lt;sup&gt;2&lt;/sup&gt;.&lt;/p&gt;",
                        "incorrect": true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
                    "showCheckIcon": false,
                    "columns": 1
                }
            }
        },
        {
            "id": "step-3",
            "stimulus": "&lt;p&gt;Tomemos uma das duas medidas como exemplo e a convertamos em m&lt;sup&gt;2&lt;/sup&gt;.&lt;/p&gt;",
            "template": "&lt;p&gt;{{T1}} dm&lt;sup&gt;2&lt;/sup&gt; : 100 = {{response}} m&lt;sup&gt;2&lt;/sup&gt;&lt;/p&gt;&lt;p&gt;{{Q1}} m&lt;sup&gt;2&lt;/sup&gt; + {{T1}} dm&lt;sup&gt;2&lt;/sup&gt; = {{response}} m&lt;sup&gt;2&lt;/sup&gt;&lt;/p&gt;",
            "seed": {
                "calculated": [
                    {
                        "name": "T1",
                        "function": "math.floor({{Q2}}/100)",
                        "temp": true
                    },
                    {
                        "name": "3-A1",
                        "function": "Lemonlib.round({{T1}}/100, 2)"
                    },
                    {
                        "name": "3-A2",
                        "function": "Lemonlib.round({{Q1}}+{{T1}}/100, 2)"
                    }
                ]
            },
            "algorithm": {
                "name": "calculateOperation",
                "params": {
                    "method": "equivLiteral",
                    "keyboard": "INTERMEDIATE"
                }
            }
        },
        {
            "id": "step-4",
            "stimulus": "&lt;p&gt;Agora selecione qual dos palcos é o maior.&lt;/p&gt;",
            "seed": {
                "calculated": [
                    {
                        "name": "T1",
                        "function": "math.floor({{Q2}}/100)",
                        "temp": true
                    },
                    {
                        "name": "4-A1",
                        "label": "{{function}} m&lt;sup&gt;2&lt;/sup&gt;",
                        "function": "math.max({{Q1}}+{{T1}}/100, {{Q1}}+{{Q3}}/10000)"
                    },
                    {
                        "name": "4-A2",
                        "label": "{{function}} m&lt;sup&gt;2&lt;/sup&gt;",
                        "function": "math.min({{Q1}}+{{T1}}/100, {{Q1}}+{{Q3}}/10000)",
                        "incorrect": true
                    }
                ]
            },
            "algorithm": {
                "name": "trueFalse",
                "template": "Multiple choice – standard"
            }
        }
    ]
}</v>
      </c>
      <c r="D578" s="139" t="n">
        <f aca="false">IF(B578=C578,0,1)</f>
        <v>1</v>
      </c>
    </row>
    <row r="579" customFormat="false" ht="15.75" hidden="false" customHeight="true" outlineLevel="0" collapsed="false">
      <c r="A579" s="139" t="str">
        <f aca="false">Seeds!AB585</f>
        <v>M5-MyM-21b-A-5</v>
      </c>
      <c r="B579" s="139" t="str">
        <f aca="false">Seeds!Z585</f>
        <v>{
    "id": "M5-MyM-21b-A-5-BR",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C579" s="139" t="str">
        <f aca="false">Seeds!AA585</f>
        <v>{
    "id": "M5-MyM-21b-A-5",
    "seed": {
        "parameters": [
            {
                "name": "Q1",
                "label": null,
                "min": 100000,
                "max": 299999,
                "step": 1
            },
            {
                "name": "Q2",
                "label": null,
                "min": 100000,
                "max": 299999,
                "step": 1
            },
            {
                "name": "Q3",
                "label": null,
                "min": 100000,
                "max": 299999,
                "step": 1
            }
        ],
        "uniques": true
    },
    "scaffolding": [
        {
            "id": "step-0",
            "stimulus": "&lt;p&gt;Laura e Sílvia são novas na cidade e querem visitar os três parques mais famosos do local, seguindo uma ordem de visitação do menor até o maior parque. Se o Parque das Amendoeiras cobre uma área de &lt;span class=\"no-break\"&gt;{{T1}} km&lt;sup&gt;2&lt;/sup&gt;&lt;/span&gt; e &lt;span class=\"no-break\"&gt;{{T2}} dam&lt;sup&gt;2&lt;/sup&gt;;&lt;/span&gt; o Parque dos Pinheiros cobre &lt;span class=\"no-break\"&gt;{{T3}} km&lt;sup&gt;2&lt;/sup&gt;;&lt;/span&gt; e o Parque do Jardim das Rosas cobre &lt;span class=\"no-break\"&gt;{{T4}} hm&lt;sup&gt;2&lt;/sup&gt;&lt;/span&gt; e &lt;span class=\"no-break\"&gt;{{T5}} dam&lt;sup&gt;2&lt;/sup&gt;.&lt;/span&gt; Em que ordem elas devem visitá-los?&lt;/p&gt;",
            "seed": {
                "parameters": [],
                "calculated": [
                    {
                        "name": "T1",
                        "function": "math.floor({{Q1}}/10000)",
                        "temp": true
                    },
                    {
                        "name": "T2",
                        "function": "{{Q1}}-math.floor({{Q1}}/10000)*10000",
                        "temp": true
                    },
                    {
                        "name": "T3",
                        "function": "math.floor({{Q2}}/10000, 4)",
                        "temp": true
                    },
                    {
                        "name": "T4",
                        "function": "math.floor({{Q3}}/100)",
                        "temp": true
                    },
                    {
                        "name": "T5",
                        "function": "{{Q3}}-math.floor({{Q3}}/100)*100",
                        "temp": true
                    },
                    {
                        "name": "A1",
                        "label": "Parque Los Almendros",
                        "function": "{{Q1}}"
                    },
                    {
                        "name": "A2",
                        "label": "Parque Los Pinos",
                        "function": "{{Q2}}"
                    },
                    {
                        "name": "A3",
                        "label": "Parque do Rosales",
                        "function": "{{Q3}}"
                    }
                ]
            },
            "algorithm": {
                "name": "orderNumbers",
                "params": {
                    "order": "asc"
                }
            }
        },
        {
            "id": "step-1",
            "stimulus": "&lt;p&gt;O que o enunciado pede?&lt;/p&gt;",
            "seed": {
                "calculated": [
                    {
                        "name": "1-A1",
                        "label": "&lt;p&gt;Ordene as medidas de área dos parques do maior para o menor.&lt;/p&gt;",
                        "incorrect": true
                    },
                    {
                        "name": "1-A2",
                        "label": "&lt;p&gt;Ordene as medidas de área dos parques do menor para o maior.&lt;/p&gt;"
                    }
                ]
            },
            "algorithm": {
                "name": "trueFalse",
                "template": "Multiple choice – standard"
            }
        },
        {
            "id": "step-2",
            "stimulus": "&lt;p&gt;Para ordenar as diferentes medidas, elas devem ser expressas na mesma unidade. Em qual tabela estão as conversões de unidades corretas?&lt;/p&gt;",
            "seed": {
                "calculated": [
                    {
                        "name": "2-A1",
                        "label": "&lt;div style=\"display:flex; justify-content:center;\"&gt;&lt;img src=\"http://drive.google.com/uc?export=view&amp;id=10Jn8ewCEWsNFSfHFrQ9me3k3wLjvKMQF\" width=\"500\"&gt;&lt;/img&gt;&lt;/div&gt;"
                    },
                    {
                        "name": "2-A2",
                        "label": "&lt;div style=\"display:flex; justify-content:center;\"&gt;&lt;img src=\"http://drive.google.com/uc?export=view&amp;id=1vzcO3iQTYUt9M-1keX0NRxmzuoniPV7C\" width=\"500\"&gt;&lt;/img&gt;&lt;/div&gt;",
                        "incorrect": true
                    },
                    {
                        "name": "2-A3",
                        "label": "&lt;div style=\"display:flex; justify-content:center;\"&gt;&lt;img src=\"http://drive.google.com/uc?export=view&amp;id=1WjUtXiT39NiT-a5gEsWSvEXSgqlgPS0T\" width=\"500\"&gt;&lt;/img&gt;&lt;/div&gt;",
                        "incorrect": true
                    }
                ]
            },
            "algorithm": {
                "name": "trueFalse",
                "template": "Multiple choice – standard", "params": {"showCheckIcon":false, "columns":1}
            }
        },
        {
            "id": "step-3",
            "stimulus": "&lt;p&gt;Tomemos uma das três medidas como exemplo e a convertamos em km&lt;sup&gt;2&lt;/sup&gt;.&lt;/p&gt;",
            "template": "&lt;p&gt;{{T4}} hm&lt;sup&gt;2&lt;/sup&gt; : 100 = {{response}} km&lt;sup&gt;2&lt;/sup&gt;&lt;/p&gt;&lt;p&gt;{{T5}} dam&lt;sup&gt;2&lt;/sup&gt; : 10 000 = {{response}} km&lt;sup&gt;2&lt;/sup&gt;&lt;/p&gt;&lt;p&gt;{{T4}} hm&lt;sup&gt;2&lt;/sup&gt; + {{T5}} dam&lt;sup&gt;2&lt;/sup&gt; = {{response}} km&lt;sup&gt;2&lt;/sup&gt;&lt;/p&gt;",
            "seed": {
                "calculated": [
                    {
                        "name": "T4",
                        "function": "math.floor({{Q3}}/100)",
                        "temp": true
                    },
                    {
                        "name": "T5",
                        "function": "{{Q3}}-math.floor({{Q3}}/100)*100",
                        "temp": true
                    },
                    {
                        "name": "A7",
                        "function": "Lemonlib.round({{T4}}/100, 2)"
                    },
                    {
                        "name": "A8",
                        "function": "Lemonlib.round({{T5}}/10000, 4)"
                    },
                    {
                        "name": "A9",
                        "function": "Lemonlib.round({{T4}}/100+{{T5}}/10000, 4)"
                    }
                ]
            },
            "algorithm": {
                "name": "calculateOperation",
                "params": {
                    "method": "equivLiteral"
                }
            }
        },
        {
            "id": "step-4",
            "stimulus": "&lt;p&gt;Repetindo os cálculos da etapa anterior, ordene as medidas da menor para a maior.&lt;/p&gt;",
            "seed": {
                "calculated": [
                    {
                        "name": "T1",
                        "function": "math.floor({{Q1}}/10000)",
                        "temp": true
                    },
                    {
                        "name": "T2",
                        "function": "{{Q1}}-math.floor({{Q1}}/10000)*10000",
                        "temp": true
                    },
                    {
                        "name": "T3",
                        "function": "math.floor({{Q2}}/10000, 4)",
                        "temp": true
                    },
                    {
                        "name": "T4",
                        "function": "math.floor({{Q3}}/100)",
                        "temp": true
                    },
                    {
                        "name": "T5",
                        "function": "{{Q3}}-math.floor({{Q3}}/100)*100",
                        "temp": true
                    },
                    {
                        "name": "T10",
                        "function": "math.floor({{Q1}}/10000, 4)",
                        "temp": true
                    },
                    {
                        "name": "T11",
                        "function": "math.floor({{Q2}}/10000, 4)",
                        "temp": true
                    },
                    {
                        "name": "T12",
                        "function": "Lemonlib.round({{Q3}}/10000, 4)",
                        "temp": true
                    },
                    {
                        "name": "A1",
                        "label": "Parque das Amendoeiras: {{T1}} km&lt;sup&gt;2&lt;/sup&gt; y {{T2}} dam&lt;sup&gt;2&lt;/sup&gt; = {{T10}} km&lt;sup&gt;2&lt;/sup&gt;",
                        "function": "{{Q1}}"
                    },
                    {
                        "name": "A2",
                        "label": "Parque dos Pinheiros: {{T11}} km&lt;sup&gt;2&lt;/sup&gt;",
                        "function": "{{Q2}}"
                    },
                    {
                        "name": "A3",
                        "label": "Parque das Rosas: {{T4}} hm&lt;sup&gt;2&lt;/sup&gt; y {{T5}} dam&lt;sup&gt;2&lt;/sup&gt; = {{T12}} km&lt;sup&gt;2&lt;/sup&gt;",
                        "function": "{{Q3}}"
                    }
                ]
            },
            "algorithm": {
                "name": "orderNumbers",
                "params": {
                    "order": "asc"
                }
            }
        }
    ]
}</v>
      </c>
      <c r="D579" s="139" t="n">
        <f aca="false">IF(B579=C579,0,1)</f>
        <v>1</v>
      </c>
    </row>
    <row r="580" customFormat="false" ht="15.75" hidden="false" customHeight="true" outlineLevel="0" collapsed="false">
      <c r="A580" s="139" t="str">
        <f aca="false">Seeds!AB586</f>
        <v>M5-MyM-32a-I-1</v>
      </c>
      <c r="B580" s="139" t="str">
        <f aca="false">Seeds!Z586</f>
        <v>{"id":"M5-MyM-32a-I-1-BR","stimulus":"&lt;p&gt;Qual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C580" s="139" t="str">
        <f aca="false">Seeds!AA586</f>
        <v>{"id":"M5-MyM-32a-I-1","stimulus":"&lt;p&gt;Qual unidade é mais adequada para indicar cada superfície a seguir?&lt;/p&gt;","template":"&lt;p&gt;A área de superfície {{Q1}} é expressa em {{response}}.&lt;/p&gt;&lt;p&gt;A área de superfície {{Q2}} é expressa em {{response}}.&lt;/p&gt;&lt;p&gt;A área de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parque nacional","de uma província","de um país"]},{"name":"Q2","list":["de um pátio de escola","da planta de uma casa","de um campo de futebol"]},{"name":"Q3","list":["de um cartaz","de um quebra-cabeça","da capa de um livro"]}],"calculated":[{"name":"A1","label":"km&lt;sup&gt;2&lt;/sup&gt;","feedback":"&lt;p&gt;A área {{Q1}} é expressa em km&lt;sup&gt;2&lt;/sup&gt;, pois é uma grande área.&lt;/p&gt;"},{"name":"A2","label":"m&lt;sup&gt;2&lt;/sup&gt;","feedback":"&lt;p&gt;A área {{Q2}} é expressa em m&lt;sup&gt;2&lt;/sup&gt;, pois é uma área de tamanho médio.&lt;/p&gt;"},{"name":"A3","label":"cm&lt;sup&gt;2&lt;/sup&gt;","feedback":"&lt;p&gt;A área {{Q3}} é expressa em cm&lt;sup&gt;2&lt;/sup&gt;, pois é uma área pequena.&lt;/p&gt;"}],"uniques":true},"algorithm":{"name":"calculateOperation","template":"Cloze with drag &amp; drop","params":{"keyboard":"INTERMEDIATE"}}}</v>
      </c>
      <c r="D580" s="139" t="n">
        <f aca="false">IF(B580=C580,0,1)</f>
        <v>1</v>
      </c>
    </row>
    <row r="581" customFormat="false" ht="15.75" hidden="false" customHeight="true" outlineLevel="0" collapsed="false">
      <c r="A581" s="139" t="str">
        <f aca="false">Seeds!AB587</f>
        <v>M5-MyM-32a-I-2</v>
      </c>
      <c r="B581" s="139" t="str">
        <f aca="false">Seeds!Z587</f>
        <v>{"id":"M5-MyM-32a-I-2-BR","stimulus":"&lt;p&gt;Em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C581" s="139" t="str">
        <f aca="false">Seeds!AA587</f>
        <v>{"id":"M5-MyM-32a-I-2","stimulus":"&lt;p&gt;Em que unidade as seguintes superfícies são melhor expressas?&lt;/p&gt;","template":"&lt;p&gt;A superfície {{Q1}} é expressa em {{response}}.&lt;/p&gt;&lt;p&gt;A superfície {{Q2}} é expressa em {{response}}.&lt;/p&gt;&lt;p&gt;A superfície {{Q3}} é expressa em {{response}}.&lt;/p&gt;","hint":"&lt;p&gt;Para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questão.&lt;/p&gt;","seed":{"parameters":[{"name":"Q1","list":["de um pátio de escola","da planta de uma casa","de um campo de futebol"]},{"name":"Q2","list":["de um parque nacional","de uma província","de um país"]},{"name":"Q3","list":["de um cartaz","de um quebra-cabeça","da capa de um livro"]}],"calculated":[{"name":"A1","label":"m&lt;sup&gt;2&lt;/sup&gt;","feedback":"&lt;p&gt;A superfície {{Q1}} é expressa em m&lt;sup&gt;2&lt;/sup&gt;, uma vez que é uma área de tamanho médio.&lt;/p&gt;"},{"name":"A2","label":"km&lt;sup&gt;2&lt;/sup&gt;","feedback":"&lt;p&gt;A superfície {{Q2}} é expressa em km&lt;sup&gt;2&lt;/sup&gt;, pois é uma grande superfície.&lt;/p&gt;"},{"name":"A3","label":"cm&lt;sup&gt;2&lt;/sup&gt;","feedback":"&lt;p&gt;A superfície {{Q3}} é expressa em cm&lt;sup&gt;2&lt;/sup&gt;, pois é uma área pequena.&lt;/p&gt;"}],"uniques":true},"algorithm":{"name":"calculateOperation","template":"Cloze with drag &amp; drop","params":{"keyboard":"INTERMEDIATE"}}}</v>
      </c>
      <c r="D581" s="139" t="n">
        <f aca="false">IF(B581=C581,0,1)</f>
        <v>1</v>
      </c>
    </row>
    <row r="582" customFormat="false" ht="15.75" hidden="false" customHeight="true" outlineLevel="0" collapsed="false">
      <c r="A582" s="139" t="str">
        <f aca="false">Seeds!AB588</f>
        <v>M5-MyM-32a-E-1</v>
      </c>
      <c r="B582" s="139" t="str">
        <f aca="false">Seeds!Z588</f>
        <v>{"id":"M5-MyM-32a-E-1-BR","stimulus":"&lt;p&gt;Classifique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C582" s="139" t="str">
        <f aca="false">Seeds!AA588</f>
        <v>{"id":"M5-MyM-32a-E-1","stimulus":"&lt;p&gt;Classifique as seguintes superfícies de acordo com a melhor unidade de medida. Em cada coluna, coloque a maior área de superfície no topo.&lt;/p&gt;","template":"&lt;table style=\"width: 100%;\"&gt;&lt;tbody&gt;&lt;tr&gt;&lt;td style=\"width: 33%; background-color: #72D2CD; text-align: center;\"&gt;&lt;span style=\"color: rgb(255, 255, 255);\"&gt;&lt;b&gt;km&lt;sup&gt;2&lt;/sup&gt;&lt;/b&gt;&lt;/span&gt;&lt;/td&gt;&lt;td style=\"width: 33%; background-color: #72D2CD; text-align: center;\"&gt;&lt;span style=\"color: rgb(255, 255, 255);\"&gt;&lt;b&gt;m&lt;sup&gt;2&lt;/sup&gt;&lt;/b&gt;&lt;/span&gt;&lt;/td&gt;&lt;td style=\"width: 50%; background-color: #72D2CD; text-align: center;\"&gt;&lt;span style=\"color: rgb(255, 255, 255);\"&gt;&lt;b&gt;cm&lt;sup&gt;2&lt;/sup&gt;&lt;/b&gt;&lt;/span&gt;&lt;/td&gt;&lt;/tr&gt;&lt;tr&gt;&lt;/tr&gt;&lt;tr&gt;&lt;td style=\"width: 33%; text-align: center;\"&gt;{{response}}&lt;/td&gt;&lt;td style=\"width: 33%; text-align: center;\"&gt;&lt;span class=\"no-break\"&gt;{{response}}&lt;/span&gt;&lt;/td&gt;&lt;td style=\"width: 33%; text-align: center;\"&gt;&lt;span class=\"no-break\"&gt;{{response}}&lt;/span&gt;&lt;/td&gt;&lt;/tr&gt;&lt;/table&gt;","hint":"&lt;p&gt;Para estimar as unidades de uma superfície, é escolhida a unidade de tamanho mais próximo ao do objeto em questão.&lt;/p&gt;","feedback":"&lt;p&gt;Para estimar as unidades de uma superfície, é escolhida a unidade de tamanho mais próximo ao do objeto em questão.&lt;/p&gt;","seed":{"parameters":[{"name":"Q1","list":["Oceano","País","Cidade"]},{"name":"Q2","list":["Vizinhança","Aldeia","Área residencial"]},{"name":"Q4","list":["Janela","Porta","Toalha de mesa"]},{"name":"Q3","list":["Piscina","Palco de um teatro","Quadrado"]},{"name":"Q5","list":["Capa de CD","Capa de um videogame","Capa de uma revista"]},{"name":"Q6","list":["Selo","Face de um dado","Cartão"]}],"calculated":[{"name":"A1","label":"{{Q1}}","feedback":"&lt;p&gt;&lt;i&gt;{{Q1}}&lt;/i&gt; é a área expressa em km&lt;sup&gt;2&lt;/sup&gt;, pois é uma grande área.&lt;/p&gt;"},{"name":"A2","label":"{{Q3}}","feedback":"&lt;p&gt;&lt;i&gt;{{Q3}}&lt;/i&gt; é a área expressa em m&lt;sup&gt;2&lt;/sup&gt;, pois é uma área de tamanho médio.&lt;/p&gt;"},{"name":"A3","label":"{{Q5}}","feedback":"&lt;p&gt;&lt;i&gt;{{Q5}}&lt;/i&gt; é a área expressa em cm&lt;sup&gt;2&lt;/sup&gt;, pois é uma área pequena.&lt;/p&gt;"}],"uniques":true},"algorithm":{"name":"calculateOperation","template":"Cloze with drag &amp; drop","params":{"keyboard":"INTERMEDIATE"}}}</v>
      </c>
      <c r="D582" s="139" t="n">
        <f aca="false">IF(B582=C582,0,1)</f>
        <v>1</v>
      </c>
    </row>
    <row r="583" customFormat="false" ht="15.75" hidden="false" customHeight="true" outlineLevel="0" collapsed="false">
      <c r="A583" s="139" t="str">
        <f aca="false">Seeds!AB589</f>
        <v>M5-MyM-13a-I-1</v>
      </c>
      <c r="B583" s="139" t="str">
        <f aca="false">Seeds!Z589</f>
        <v>{"id":"M5-MyM-13a-I-1-BR","stimulus":"&lt;p&gt;Calcule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83" s="139" t="str">
        <f aca="false">Seeds!AA589</f>
        <v>{"id":"M5-MyM-13a-I-1","stimulus":"&lt;p&gt;Calcule a seguinte soma. Indique o resultado em {{Q6}}&lt;sup&gt;2&lt;/sup&gt;.&lt;/p&gt;","template":"&lt;p&gt;{{Q1}} {{Q6}}&lt;sup&gt;2&lt;/sup&gt; + {{Q2}} {{Q6}}&lt;sup&gt;2&lt;/sup&gt; = {{response}} {{response}}&lt;sup&gt;2&lt;/sup&gt;&lt;/p&gt;","hint":"&lt;p&gt;As medidas de área são adicionadas como se fossem números naturais.&lt;/p&gt;","feedback":"&lt;p&gt;As medidas de superfície são adicionadas como se fossem números naturais.&lt;/p&gt;&lt;p&gt;{{Q1}} {{Q6}}&lt;sup&gt;2&lt;/sup&gt; + {{Q2}} {{Q6}}&lt;sup&gt;2&lt;/sup&gt; = ({{Q1}} + {{Q2}}) {{Q6}}&lt;sup&gt;2&lt;/sup&gt; = {{A1}} {{Q6}}&lt;sup&gt;2&lt;/sup&gt;&lt;/p&gt;","seed":{"parameters":[{"name":"Q1","label":null,"min":2000,"max":9999,"step":1},{"name":"Q2","label":null,"min":2000,"max":9999,"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83" s="139" t="n">
        <f aca="false">IF(B583=C583,0,1)</f>
        <v>1</v>
      </c>
    </row>
    <row r="584" customFormat="false" ht="15.75" hidden="false" customHeight="true" outlineLevel="0" collapsed="false">
      <c r="A584" s="139" t="str">
        <f aca="false">Seeds!AB590</f>
        <v>M5-MyM-13a-E-1</v>
      </c>
      <c r="B584" s="139" t="str">
        <f aca="false">Seeds!Z590</f>
        <v>{"id":"M5-MyM-13a-E-1-BR","stimulus":"&lt;p&gt;Calcule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C584" s="139" t="str">
        <f aca="false">Seeds!AA590</f>
        <v>{"id":"M5-MyM-13a-E-1","stimulus":"&lt;p&gt;Calcule a seguinte soma.&lt;/p&gt;","template":"&lt;p&gt;{{Q1}} {{Q3}} + {{Q2}} {{Q3}} = {{response}} {{Q3}}&lt;/p&gt;","hint":"&lt;p&gt;As medidas de área são adicionadas como se fossem números naturais.&lt;/p&gt;","feedback":"&lt;p&gt;As medidas de superfície são adicionadas como se fossem números naturais.&lt;/p&gt;&lt;p&gt;{{Q1}} {{Q3}} + {{Q2}} {{Q3}} = ({{Q1}} + {{Q2}}) {{Q3}} = {{A1}} {{Q3}}&lt;/p&gt;","seed":{"parameters":[{"name":"Q1","label":null,"min":1001,"max":9999,"step":1},{"name":"Q2","label":null,"min":1001,"max":9999,"step":1},{"name":"Q3","list":["km&lt;sup&gt;2&lt;/sup&gt;","hm&lt;sup&gt;2&lt;/sup&gt;","dam&lt;sup&gt;2&lt;/sup&gt;","m&lt;sup&gt;2&lt;/sup&gt;","dm&lt;sup&gt;2&lt;/sup&gt;","cm&lt;sup&gt;2&lt;/sup&gt;","mm&lt;sup&gt;2&lt;/sup&gt;"]}],"calculated":[{"name":"A1","label":"{{function}})","function":"{{Q1}}+{{Q2}}"}],"uniques":true},"algorithm":{"name":"calculateOperation","params":{"method":"equivLiteral","keyboard":"NUMERICAL"}}}</v>
      </c>
      <c r="D584" s="139" t="n">
        <f aca="false">IF(B584=C584,0,1)</f>
        <v>1</v>
      </c>
    </row>
    <row r="585" customFormat="false" ht="15.75" hidden="false" customHeight="true" outlineLevel="0" collapsed="false">
      <c r="A585" s="139" t="str">
        <f aca="false">Seeds!AB591</f>
        <v>M5-MyM-13a-A-1</v>
      </c>
      <c r="B585" s="139" t="str">
        <f aca="false">Seeds!Z591</f>
        <v>{"id":"M5-MyM-13a-A-1-BR","stimulus":"&lt;p&gt;Um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C585" s="139" t="str">
        <f aca="false">Seeds!AA591</f>
        <v>{"id":"M5-MyM-13a-A-1","stimulus":"&lt;p&gt;Um chef de cozinha decidiu comprar um local ao lado de seu restaurante para expandir seu espaço. Se o restaurante original tem &lt;span class=\"no-break\"&gt;{{Q1}} m&lt;sup&gt;2&lt;/sup&gt;&lt;/span&gt; e o local que ele comprou tem &lt;span class=\"no-break\"&gt;{{Q2}} m&lt;sup&gt;2&lt;/sup&gt;,&lt;/span&gt; qual será a área total do restaurante quando ele for ampliado?&lt;/p&gt;","template":"&lt;p&gt;O restaurante terá área de &lt;span class=\"no-break\"&gt;{{response}} m&lt;sup&gt;2&lt;/sup&gt;.&lt;/span&gt;&lt;/p&gt;","hint":"&lt;p&gt;As medidas de área são adicionadas como se fossem números naturais.&lt;/p&gt;","feedback":"&lt;p&gt;A área do restaurante será:&lt;/p&gt;&lt;p&gt;{{Q1}} m&lt;sup&gt;2&lt;/sup&gt; + {{Q2}} m&lt;sup&gt;2&lt;/sup&gt; = ({{Q1}} + {{Q2}}) m&lt;sup&gt;2&lt;/sup&gt; = {{A1}} m&lt;sup&gt;2&lt;/sup&gt;&lt;/p&gt;","seed":{"parameters":[{"name":"Q1","label":null,"min":6001,"max":9999,"step":1},{"name":"Q2","label":null,"min":1001,"max":2999,"step":1}],"calculated":[{"name":"A1","label":"{{function}}","function":"{{Q1}}+{{Q2}}"}],"uniques":true},"algorithm":{"name":"calculateOperation","params":{"method":"equivLiteral","keyboard":"NUMERICAL"}}}</v>
      </c>
      <c r="D585" s="139" t="n">
        <f aca="false">IF(B585=C585,0,1)</f>
        <v>1</v>
      </c>
    </row>
    <row r="586" customFormat="false" ht="15.75" hidden="false" customHeight="true" outlineLevel="0" collapsed="false">
      <c r="A586" s="139" t="str">
        <f aca="false">Seeds!AB592</f>
        <v>M5-MyM-13a-A-2</v>
      </c>
      <c r="B586" s="139" t="str">
        <f aca="false">Seeds!Z592</f>
        <v>{"id":"M5-MyM-13a-A-2-BR","stimulus":"&lt;p&gt;Um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C586" s="139" t="str">
        <f aca="false">Seeds!AA592</f>
        <v>{"id":"M5-MyM-13a-A-2","stimulus":"&lt;p&gt;Um clube esportivo quer estender o tamanho do seu campo de golfe. Se atualmente o campo tem {{Q1}} dam&lt;sup&gt;2&lt;/sup&gt; de área e eles querem adicionar {{Q2}} dam&lt;sup&gt;2&lt;/sup&gt;, quanto medira a área do campo de golfe após a extensão?&lt;/p&gt;","template":"&lt;p&gt;O campo de golfe medirá {{response}} dam&lt;sup&gt;2&lt;/sup&gt;.&lt;/p&gt;","hint":"&lt;p&gt;As medidas de área são adicionadas como se fossem números naturais.&lt;/p&gt;","feedback":"&lt;p&gt;A área de superfície do campo de golfe após a extensão será:&lt;/p&gt;&lt;p&gt;{{Q1}} dam&lt;sup&gt;2&lt;/sup&gt; + {{Q2}} dam&lt;sup&gt;2&lt;/sup&gt; = ({{Q1}} + {{Q2}}) dam&lt;sup&gt;2&lt;/sup&gt; = {{A1}} dam&lt;sup&gt;2&lt;/sup&gt;&lt;/p&gt;","seed":{"parameters":[{"name":"Q1","label":null,"min":3500,"max":5000,"step":1},{"name":"Q2","label":null,"min":1000,"max":3000,"step":1}],"calculated":[{"name":"A1","label":"{{function}})","function":"{{Q1}}+{{Q2}}"}],"uniques":true},"algorithm":{"name":"calculateOperation","params":{"method":"equivLiteral","keyboard":"NUMERICAL"}}}</v>
      </c>
      <c r="D586" s="139" t="n">
        <f aca="false">IF(B586=C586,0,1)</f>
        <v>1</v>
      </c>
    </row>
    <row r="587" customFormat="false" ht="15.75" hidden="false" customHeight="true" outlineLevel="0" collapsed="false">
      <c r="A587" s="139" t="str">
        <f aca="false">Seeds!AB593</f>
        <v>M5-MyM-13a-A-3</v>
      </c>
      <c r="B587" s="139" t="str">
        <f aca="false">Seeds!Z593</f>
        <v>{"id":"M5-MyM-13a-A-3-BR","stimulus":"&lt;p&gt;Uma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C587" s="139" t="str">
        <f aca="false">Seeds!AA593</f>
        <v>{"id":"M5-MyM-13a-A-3","stimulus":"&lt;p&gt;Uma família quer unir sua cozinha e a sala de estar para ter uma kitnet. Se a cozinha tiver &lt;span class=\"no-break\"&gt;{{Q1}} dm&lt;sup&gt;2&lt;/sup&gt;&lt;/span&gt; de área e a sala de estar tiver &lt;span class=\"no-break\"&gt;{{Q2}} dm&lt;sup&gt;2&lt;/sup&gt;&lt;/span&gt;, quanto medirá o novo espaço?&lt;/p&gt;","template":"&lt;p&gt;O novo espaço medirá {{response}} dm&lt;sup&gt;2&lt;/sup&gt;.&lt;/p&gt;","hint":"&lt;p&gt;As medidas de área são somadas como se fossem números naturais.&lt;/p&gt;","feedback":"&lt;p&gt;A sala de estar e a cozinha juntas medirão:&lt;/p&gt;&lt;p&gt;{{Q1}} dm&lt;sup&gt;2&lt;/sup&gt; + {{Q2}} dm&lt;sup&gt;2&lt;/sup&gt; = ({{Q1}} + {{Q2}}) dm&lt;sup&gt;2&lt;/sup&gt; = {{A1}} dm&lt;sup&gt;2&lt;/sup&gt;&lt;/p&gt;","seed":{"parameters":[{"name":"Q1","label":null,"min":600,"max":1200,"step":1},{"name":"Q2","label":null,"min":600,"max":1200,"step":1}],"calculated":[{"name":"A1","label":"{{function}})","function":"{{Q1}}+{{Q2}}"}],"uniques":true},"algorithm":{"name":"calculateOperation","params":{"method":"equivLiteral","keyboard":"NUMERICAL"}}}</v>
      </c>
      <c r="D587" s="139" t="n">
        <f aca="false">IF(B587=C587,0,1)</f>
        <v>1</v>
      </c>
    </row>
    <row r="588" customFormat="false" ht="15.75" hidden="false" customHeight="true" outlineLevel="0" collapsed="false">
      <c r="A588" s="139" t="str">
        <f aca="false">Seeds!AB594</f>
        <v>M5-MyM-13a-A-4</v>
      </c>
      <c r="B588" s="139" t="str">
        <f aca="false">Seeds!Z594</f>
        <v>{"id":"M5-MyM-13a-A-4-BR","stimulus":"&lt;p&gt;Uma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C588" s="139" t="str">
        <f aca="false">Seeds!AA594</f>
        <v>{"id":"M5-MyM-13a-A-4","stimulus":"&lt;p&gt;Uma loja de móveis oferece para venda uma bancada composta de duas mesas unidas. Uma das mesas ocupa &lt;span class=\"no-break\"&gt;{{Q1}} mm&lt;sup&gt;2&lt;/sup&gt;,&lt;/span&gt; enquanto a outra mede &lt;span class=\"no-break\"&gt;{{Q2}} mm&lt;sup&gt;2&lt;/sup&gt;&lt;/span&gt;. Qual a área das duas mesas juntas?&lt;/p&gt;","template":"&lt;p&gt;A área das duas mesas juntas ocupa &lt;span class=\"no-break\"&gt;{{response}} mm&lt;sup&gt;2&lt;/sup&gt;&lt;/span&gt;.&lt;/p&gt;","hint":"&lt;p&gt;As medidas de área são adicionadas como se fossem números naturais.&lt;/p&gt;","feedback":"&lt;p&gt;A área das duas mesas juntas mede:&lt;/p&gt;&lt;p&gt;{{Q1}} mm&lt;sup&gt;2&lt;/sup&gt; + {{Q2}} mm&lt;sup&gt;2&lt;/sup&gt; = ({{Q1}} + {{Q2}}) mm&lt;sup&gt;2&lt;/sup&gt; = {{A1}} mm&lt;sup&gt;2&lt;/sup&gt;&lt;/p&gt;","seed":{"parameters":[{"name":"Q1","label":null,"min":3001,"max":7999,"step":1},{"name":"Q2","label":null,"min":1001,"max":2999,"step":1}],"calculated":[{"name":"A1","label":"{{function}}","function":"{{Q1}}+{{Q2}}"}],"uniques":true},"algorithm":{"name":"calculateOperation","params":{"method":"equivLiteral","keyboard":"NUMERICAL"}}}</v>
      </c>
      <c r="D588" s="139" t="n">
        <f aca="false">IF(B588=C588,0,1)</f>
        <v>1</v>
      </c>
    </row>
    <row r="589" customFormat="false" ht="15.75" hidden="false" customHeight="true" outlineLevel="0" collapsed="false">
      <c r="A589" s="139" t="str">
        <f aca="false">Seeds!AB595</f>
        <v>M5-MyM-13a-A-5</v>
      </c>
      <c r="B589" s="139" t="str">
        <f aca="false">Seeds!Z595</f>
        <v>{"id":"M5-MyM-13a-A-5-BR","stimulus":"&lt;p&gt;Um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C589" s="139" t="str">
        <f aca="false">Seeds!AA595</f>
        <v>{"id":"M5-MyM-13a-A-5","stimulus":"&lt;p&gt;Um artista quer fazer a colagem de dois dos seus trabalhos e para isso vai unir duas de suas peças: uma imagem do fundo do mar medindo &lt;span class=\"no-break\"&gt;{{Q1}} dm&lt;sup&gt;2&lt;/sup&gt;&lt;/span&gt; e outra de um refeitório medindo &lt;span class=\"no-break\"&gt;{{Q2}} dm&lt;sup&gt;2&lt;/sup&gt;.&lt;/span&gt;Quantos dm medirá a obra final?&lt;/p&gt;","template":"&lt;p&gt;A colagem final medirá &lt;span class=\"no-break\"&gt;{{response}} dm&lt;sup&gt;2&lt;/sup&gt;.&lt;/span&gt;&lt;/p&gt;","hint":"&lt;p&gt;As medidas de área são adicionadas como se fossem números naturais.&lt;/p&gt;","feedback":"&lt;p&gt;O trabalho final terá a seguinte área de superfície:&lt;/p&gt;&lt;p&gt;{{Q1}} dm&lt;sup&gt;2&lt;/sup&gt; + {{Q2}} dm&lt;sup&gt;2&lt;/sup&gt; = ({{Q1}} + {{Q2}}) dm&lt;sup&gt;2&lt;/sup&gt; = {{A1}} dm&lt;sup&gt;2&lt;/sup&gt;&lt;/p&gt;","seed":{"parameters":[{"name":"Q1","label":null,"min":300,"max":599,"step":1},{"name":"Q2","label":null,"min":250,"max":499,"step":1}],"calculated":[{"name":"A1","label":"{{function}}","function":"{{Q1}} + {{Q2}}"}],"uniques":true},"algorithm":{"name":"calculateOperation","params":{"method":"equivLiteral","keyboard":"NUMERICAL"}}}</v>
      </c>
      <c r="D589" s="139" t="n">
        <f aca="false">IF(B589=C589,0,1)</f>
        <v>1</v>
      </c>
    </row>
    <row r="590" customFormat="false" ht="15.75" hidden="false" customHeight="true" outlineLevel="0" collapsed="false">
      <c r="A590" s="139" t="str">
        <f aca="false">Seeds!AB596</f>
        <v>M5-MyM-13b-I-1</v>
      </c>
      <c r="B590" s="139" t="str">
        <f aca="false">Seeds!Z596</f>
        <v>{"id":"M5-MyM-13b-I-1-BR","stimulus":"&lt;p&gt;Calcule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C590" s="139" t="str">
        <f aca="false">Seeds!AA596</f>
        <v>{"id":"M5-MyM-13b-I-1","stimulus":"&lt;p&gt;Calcule a seguinte subtração. Indique o resultado em {{Q6}}&lt;sup&gt;2&lt;/sup&gt;.&lt;/p&gt;","template":"&lt;p&gt;{{Q1}} {{Q6}}&lt;sup&gt;2&lt;/sup&gt; − {{Q2}} {{Q6}}&lt;sup&gt;2&lt;/sup&gt; = {{response}} {{response}}&lt;sup&gt;2&lt;/sup&gt;&lt;/p&gt;","hint":"&lt;p&gt;As medidas de área são subtraídas como se fossem números naturais.&lt;/p&gt;","feedback":"&lt;p&gt;As medidas de área são subtraídas como se fossem números naturais.&lt;/p&gt;&lt;p&gt;{{Q1}} {{Q6}}&lt;sup&gt;2&lt;/sup&gt; − {{Q2}} {{Q6}}&lt;sup&gt;2&lt;/sup&gt; = ({{Q1}} − {{Q2}}) {{Q6}}&lt;sup&gt;2&lt;/sup&gt; = {{A1}} {{Q6}}&lt;sup&gt;2&lt;/sup&gt;&lt;/p&gt;","seed":{"parameters":[{"name":"Q1","label":null,"min":5100,"max":9999,"step":1},{"name":"Q2","label":null,"min":1000,"max":4900,"step":1},{"name":"Q3","label":null,"min":10,"max":100,"step":1},{"name":"Q4","label":null,"min":10,"max":100,"step":1},{"name":"Q6","label":null,"list":["km","hm","dam","m","dm","cm","mm"]},{"name":"Q7","label":null,"list":["km","hm","dam","m","dm","cm","mm"]},{"name":"Q8","label":null,"list":["km","hm","dam","m","dm","cm","mm"]}],"calculated":[{"name":"A1","label":"{{function}}","function":"{{Q1}}-{{Q2}}","group":1},{"name":"A2","label":"{{function}}","function":"{{Q1}}-{{Q2}}-{{Q3}}","group":1,"incorrect":true},{"name":"A3","label":"{{function}}","function":"{{Q1}}-{{Q2}}-{{Q4}}","group":1,"incorrect":true},{"name":"A4","label":"{{Q6}}","function":"","group":2},{"name":"A5","label":"{{Q7}}","function":"","group":2,"incorrect":true},{"name":"A6","label":"{{Q8}}","function":"","group":2,"incorrect":true}],"uniques":true},"algorithm":{"name":"groupResponses","template":"Cloze with drop down"}}</v>
      </c>
      <c r="D590" s="139" t="n">
        <f aca="false">IF(B590=C590,0,1)</f>
        <v>1</v>
      </c>
    </row>
    <row r="591" customFormat="false" ht="15.75" hidden="false" customHeight="true" outlineLevel="0" collapsed="false">
      <c r="A591" s="139" t="str">
        <f aca="false">Seeds!AB597</f>
        <v>M5-MyM-13b-E-1</v>
      </c>
      <c r="B591" s="139" t="str">
        <f aca="false">Seeds!Z597</f>
        <v>{"id":"M5-MyM-13b-E-1-BR","stimulus":"&lt;p&gt;Calcule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C591" s="139" t="str">
        <f aca="false">Seeds!AA597</f>
        <v>{"id":"M5-MyM-13b-E-1","stimulus":"&lt;p&gt;Calcule a seguinte subtração.&lt;/p&gt;","template":"&lt;p&gt;{{T1}} {{Q3}} − {{Q1}} {{Q3}} = {{response}} {{Q3}}&lt;/p&gt;","hint":"&lt;p&gt;As medidas de área são subtraídas como se fossem números naturais.&lt;/p&gt;","feedback":"&lt;p&gt;As medidas de área são subtraídas como se fossem números naturais.&lt;/p&gt;&lt;p&gt;{{T1}} {{Q3}} − {{Q1}} {{Q3}} = ({{T1}} − {{Q1}}) {{Q3}} = {{Q2}} {{Q3}}&lt;/p&gt;","seed":{"parameters":[{"name":"Q1","label":null,"min":1000,"max":9999,"step":1},{"name":"Q2","label":null,"min":1000,"max":9999,"step":1},{"name":"Q3","list":["km&lt;sup&gt;2&lt;/sup&gt;","hm&lt;sup&gt;2&lt;/sup&gt;","dam&lt;sup&gt;2&lt;/sup&gt;","m&lt;sup&gt;2&lt;/sup&gt;","dm&lt;sup&gt;2&lt;/sup&gt;","cm&lt;sup&gt;2&lt;/sup&gt;","mm&lt;sup&gt;2&lt;/sup&gt;"]}],"calculated":[{"name":"A1","label":"{{function}})","function":"{{Q2}}"},{"name":"T1","function":"{{Q1}}+{{Q2}}","temp":true}],"uniques":true},"algorithm":{"name":"calculateOperation","params":{"method":"equivLiteral","keyboard":"NUMERICAL"}}}</v>
      </c>
      <c r="D591" s="139" t="n">
        <f aca="false">IF(B591=C591,0,1)</f>
        <v>1</v>
      </c>
    </row>
    <row r="592" customFormat="false" ht="15.75" hidden="false" customHeight="true" outlineLevel="0" collapsed="false">
      <c r="A592" s="139" t="str">
        <f aca="false">Seeds!AB598</f>
        <v>M5-MyM-13b-A-1</v>
      </c>
      <c r="B592" s="139" t="str">
        <f aca="false">Seeds!Z598</f>
        <v>{"id":"M5-MyM-13b-A-1-BR","stimulus":"&lt;p&gt;Um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C592" s="139" t="str">
        <f aca="false">Seeds!AA598</f>
        <v>{"id":"M5-MyM-13b-A-1","stimulus":"&lt;p&gt;Um museu vai dedicar uma de suas salas de exposição geral a uma exposição temporária. Se a soma de todas as salas mede &lt;span class=\"no-break\"&gt;{{Q1}} m&lt;sup&gt;2&lt;/sup&gt;&lt;/span&gt; e a que será cedida à exposição temporária mede &lt;span class=\"no-break\"&gt;{{Q2}} m&lt;sup&gt;2&lt;/sup&gt;,&lt;/span&gt; qual será agora o tamanho do espaço para exposição geral?&lt;/p&gt;","template":"&lt;p&gt;O espaço de exposição geral medirá &lt;span class=\"no-break\"&gt;{{response}} m&lt;sup&gt;2&lt;/sup&gt;.&lt;/span&gt;&lt;/p&gt;","hint":"&lt;p&gt;As medidas de área são subtraídas como se fossem números naturais.&lt;/p&gt;","feedback":"&lt;p&gt;A área livre para a exposição geral será:&lt;/p&gt;&lt;p&gt;{{Q1}} m&lt;sup&gt;2&lt;/sup&gt; − {{Q2}} m&lt;sup&gt;2&lt;/sup&gt; = ({{Q1}} − {{Q2}}) m&lt;sup&gt;2&lt;/sup&gt; = {{A1}} m&lt;sup&gt;2&lt;/sup&gt;&lt;/p&gt;","seed":{"parameters":[{"name":"Q1","label":null,"min":1001,"max":1999,"step":1},{"name":"Q2","label":null,"min":101,"max":299,"step":1}],"calculated":[{"name":"A1","label":"{{function}}","function":"{{Q1}}-{{Q2}}"}],"uniques":true},"algorithm":{"name":"calculateOperation","params":{"method":"equivLiteral","keyboard":"NUMERICAL"}}}</v>
      </c>
      <c r="D592" s="139" t="n">
        <f aca="false">IF(B592=C592,0,1)</f>
        <v>1</v>
      </c>
    </row>
    <row r="593" customFormat="false" ht="15.75" hidden="false" customHeight="true" outlineLevel="0" collapsed="false">
      <c r="A593" s="139" t="str">
        <f aca="false">Seeds!AB599</f>
        <v>M5-MyM-13b-A-2</v>
      </c>
      <c r="B593" s="139" t="str">
        <f aca="false">Seeds!Z599</f>
        <v>{"id":"M5-MyM-13b-A-2-BR","stimulus":"&lt;p&gt;Rodrigo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C593" s="139" t="str">
        <f aca="false">Seeds!AA599</f>
        <v>{"id":"M5-MyM-13b-A-2","stimulus":"&lt;p&gt;Rodrigo está colocando todas as camisetas em uma gaveta com área de &lt;span class=\"no-break\"&gt;{{Q1}} cm&lt;sup&gt;2&lt;/sup&gt;.&lt;/span&gt; Depois de guardá-la todas ele percebeu que só ocupou &lt;span class=\"no-break\"&gt;{{Q2}} cm&lt;sup&gt;2&lt;/sup&gt;&lt;/span&gt; da gaveta. Quanto espaço ainda tem disponível?&lt;/p&gt;","template":"&lt;p&gt;Ainda tem disponível &lt;span class=\"no-break\"&gt;{{response}} cm&lt;sup&gt;2&lt;/sup&gt;&lt;/span&gt; de espaço na gaveta.&lt;/p&gt;","hint":"&lt;p&gt;As medidas de área são subtraídas como se fossem números naturais.&lt;/p&gt;","feedback":"&lt;p&gt;A área que permanece livre na gaveta mede:&lt;/p&gt;&lt;p&gt;{{Q1}} cm&lt;sup&gt;2&lt;/sup&gt; − {{Q2}} cm&lt;sup&gt;2&lt;/sup&gt; = ({{Q1}} − {{Q2}}) cm&lt;sup&gt;2&lt;/sup&gt; = {{A1}} cm&lt;sup&gt;2&lt;/sup&gt;&lt;/p&gt;","seed":{"parameters":[{"name":"Q1","label":null,"min":399,"max":599,"step":1},{"name":"Q2","label":null,"min":101,"max":299,"step":1}],"calculated":[{"name":"A1","label":"{{function}}","function":"{{Q1}}-{{Q2}}"}],"uniques":true},"algorithm":{"name":"calculateOperation","params":{"method":"equivLiteral","keyboard":"NUMERICAL"}}}</v>
      </c>
      <c r="D593" s="139" t="n">
        <f aca="false">IF(B593=C593,0,1)</f>
        <v>1</v>
      </c>
    </row>
    <row r="594" customFormat="false" ht="15.75" hidden="false" customHeight="true" outlineLevel="0" collapsed="false">
      <c r="A594" s="139" t="str">
        <f aca="false">Seeds!AB600</f>
        <v>M5-MyM-13b-A-3</v>
      </c>
      <c r="B594" s="139" t="str">
        <f aca="false">Seeds!Z600</f>
        <v>{"id":"M5-MyM-13b-A-3-BR","stimulus":"&lt;p&gt;Samuel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C594" s="139" t="str">
        <f aca="false">Seeds!AA600</f>
        <v>{"id":"M5-MyM-13b-A-3","stimulus":"&lt;p&gt;Samuel montou um pequeno jardim de &lt;span class=\"no-break\"&gt;{{Q1}} dm&lt;sup&gt;2&lt;/sup&gt;&lt;/span&gt; para plantar flores. Ao terminar de plantar as sementes, ele percebeu que havia ocupado apenas &lt;span class=\"no-break\"&gt;{{Q2}} dm&lt;sup&gt;2&lt;/sup&gt;&lt;/span&gt; do jardim. Quantos dm&lt;sup&gt;2&lt;/sup&gt; sobraram para ele continuar plantando?&lt;/p&gt;","template":"&lt;p&gt;Sobraram &lt;span class=\"no-break\"&gt;{{response}} dm&lt;sup&gt;2&lt;/sup&gt;&lt;/span&gt; do jardim.&lt;/p&gt;","hint":"&lt;p&gt;As medidas de área são subtraídas como se fossem números naturais.&lt;/p&gt;","feedback":"&lt;p&gt;A área restante do jardim para plantar mais flores é de:&lt;/p&gt;&lt;p&gt;{{Q1}} dm&lt;sup&gt;2&lt;/sup&gt; − {{Q2}} dm&lt;sup&gt;2&lt;/sup&gt; = ({{Q1}} − {{Q2}}) dm&lt;sup&gt;2&lt;/sup&gt; = {{A1}} dm&lt;sup&gt;2&lt;/sup&gt;&lt;/p&gt;","seed":{"parameters":[{"name":"Q1","label":null,"min":399,"max":999,"step":1},{"name":"Q2","label":null,"min":101,"max":299,"step":1}],"calculated":[{"name":"A1","label":"{{function}}","function":"{{Q1}}-{{Q2}}"}],"uniques":true},"algorithm":{"name":"calculateOperation","params":{"method":"equivLiteral","keyboard":"NUMERICAL"}}}</v>
      </c>
      <c r="D594" s="139" t="n">
        <f aca="false">IF(B594=C594,0,1)</f>
        <v>1</v>
      </c>
    </row>
    <row r="595" customFormat="false" ht="15.75" hidden="false" customHeight="true" outlineLevel="0" collapsed="false">
      <c r="A595" s="139" t="str">
        <f aca="false">Seeds!AB601</f>
        <v>M5-MyM-13b-A-4</v>
      </c>
      <c r="B595" s="139" t="str">
        <f aca="false">Seeds!Z601</f>
        <v>{"id":"M5-MyM-13b-A-4-BR","stimulus":"&lt;p&gt;Marina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C595" s="139" t="str">
        <f aca="false">Seeds!AA601</f>
        <v>{"id":"M5-MyM-13b-A-4","stimulus":"&lt;p&gt;Marina comprou um terreno de &lt;span class=\"no-break\"&gt;{{Q1}} m&lt;sup&gt;2&lt;/sup&gt;&lt;/span&gt; para construir uma piscina. Depois de terminar a contrução, ela percebeu que ainda sobrou &lt;span class=\"no-break\"&gt;{{Q2}} m&lt;sup&gt;2&lt;/sup&gt;&lt;/span&gt; livres para construir outra coisa. Quantos m&lt;sup&gt;2&lt;/sup&gt; a piscina ocupa?&lt;/p&gt;","template":"&lt;p&gt;A piscina ocupa &lt;span class=\"no-break\"&gt;{{response}} m&lt;sup&gt;2&lt;/sup&gt;.&lt;/span&gt;&lt;/p&gt;","hint":"&lt;p&gt;As medidas de área são subtraídas como se fossem números naturais.&lt;/p&gt;","feedback":"&lt;p&gt;A área ocupada pela piscina é:&lt;/p&gt;&lt;p&gt;{{Q1}} m&lt;sup&gt;2&lt;/sup&gt; − {{Q2}} m&lt;sup&gt;2&lt;/sup&gt; = ({{Q1}} − {{Q2}}) m&lt;sup&gt;2&lt;/sup&gt; = {{A1}} m&lt;sup&gt;2&lt;/sup&gt;&lt;/p&gt;","seed":{"parameters":[{"name":"Q1","label":null,"min":151,"max":199,"step":1},{"name":"Q2","label":null,"min":101,"max":129,"step":1}],"calculated":[{"name":"A1","label":"{{function}}","function":"{{Q1}}-{{Q2}}"}],"uniques":true},"algorithm":{"name":"calculateOperation","params":{"method":"equivLiteral","keyboard":"NUMERICAL"}}}</v>
      </c>
      <c r="D595" s="139" t="n">
        <f aca="false">IF(B595=C595,0,1)</f>
        <v>1</v>
      </c>
    </row>
    <row r="596" customFormat="false" ht="15.75" hidden="false" customHeight="true" outlineLevel="0" collapsed="false">
      <c r="A596" s="139" t="str">
        <f aca="false">Seeds!AB602</f>
        <v>M5-MyM-13b-A-5</v>
      </c>
      <c r="B596" s="139" t="str">
        <f aca="false">Seeds!Z602</f>
        <v>{"id":"M5-MyM-13b-A-5-BR","stimulus":"&lt;p&gt;Um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C596" s="139" t="str">
        <f aca="false">Seeds!AA602</f>
        <v>{"id":"M5-MyM-13b-A-5","stimulus":"&lt;p&gt;Um shopping quer ampliar seu estacionamento, mas tem um limite de &lt;span class=\"no-break\"&gt;{{Q1}} m&lt;sup&gt;2&lt;/sup&gt;&lt;/span&gt; que ele pode ocupar no total. Se no momento ele ocupa &lt;span class=\"no-break\"&gt;{{Q2}} m&lt;sup&gt;2&lt;/sup&gt;,&lt;/span&gt; quantos m&lt;sup&gt;2&lt;/sup&gt; a mais de estacionamente podem ser construídos?&lt;/p&gt;","template":"&lt;p&gt;Podem ser construídos mais &lt;span class=\"no-break\"&gt;{{response}} m&lt;sup&gt;2&lt;/sup&gt;&lt;/span&gt; de estacionamento.&lt;/p&gt;","hint":"&lt;p&gt;As medidas de área são subtraídas como se fossem números naturais.&lt;/p&gt;","feedback":"&lt;p&gt;A área disponível para a ampliação do estacionamento é:&lt;/p&gt;&lt;p&gt;{{Q1}} m&lt;sup&gt;2&lt;/sup&gt; − {{Q2}} m&lt;sup&gt;2&lt;/sup&gt; = ({{Q1}} − {{Q2}}) m&lt;sup&gt;2&lt;/sup&gt; = {{A1}} m&lt;sup&gt;2&lt;/sup&gt;&lt;/p&gt;","seed":{"parameters":[{"name":"Q1","label":null,"min":301,"max":499,"step":1},{"name":"Q2","label":null,"min":101,"max":150,"step":1}],"calculated":[{"name":"A1","label":"{{function}}","function":"{{Q1}}-{{Q2}}"}],"uniques":true},"algorithm":{"name":"calculateOperation","params":{"method":"equivLiteral","keyboard":"NUMERICAL"}}}</v>
      </c>
      <c r="D596" s="139" t="n">
        <f aca="false">IF(B596=C596,0,1)</f>
        <v>1</v>
      </c>
    </row>
    <row r="597" customFormat="false" ht="15.75" hidden="false" customHeight="true" outlineLevel="0" collapsed="false">
      <c r="A597" s="139" t="str">
        <f aca="false">Seeds!AB603</f>
        <v>M5-MyM-13c-I-1</v>
      </c>
      <c r="B597" s="139" t="str">
        <f aca="false">Seeds!Z603</f>
        <v>{"id":"M5-MyM-13c-I-1-BR","stimulus":"&lt;p&gt;Indique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C597" s="139" t="str">
        <f aca="false">Seeds!AA603</f>
        <v>{"id":"M5-MyM-13c-I-1","stimulus":"&lt;p&gt;Indique se o resultado das multiplicações é verdadeiro ou falso.&lt;/p&gt;","hint":"&lt;p&gt;As medidas de área são multiplicadas como se fossem números naturais.&lt;/p&gt;","feedback":"&lt;p&gt;Para obter o resultado dessas operações, os fatores são multiplicados como se fossem números naturais e o resultado é expresso na mesma unidade do primeiro fator.&lt;/p&gt;&lt;p&gt;{{Q1}} {{Q3}} × {{Q2}} = {{A1}} {{Q3}}&lt;/p&gt;","seed":{"parameters":[{"name":"Q1","label":null,"min":1001,"max":9999,"step":1},{"name":"Q2","label":null,"min":2,"max":9,"step":1},{"name":"Q3","list":["km&lt;sup&gt;2&lt;/sup&gt;","hm&lt;sup&gt;2&lt;/sup&gt;","dam&lt;sup&gt;2&lt;/sup&gt;","m&lt;sup&gt;2&lt;/sup&gt;","dm&lt;sup&gt;2&lt;/sup&gt;","cm&lt;sup&gt;2&lt;/sup&gt;","mm&lt;sup&gt;2&lt;/sup&gt;"]},{"name":"Q4","label":null,"min":1001,"max":9999,"step":1},{"name":"Q5","label":null,"min":2,"max":9,"step":1},{"name":"Q6","list":["km&lt;sup&gt;2&lt;/sup&gt;","hm&lt;sup&gt;2&lt;/sup&gt;","dam&lt;sup&gt;2&lt;/sup&gt;","m&lt;sup&gt;2&lt;/sup&gt;","dm&lt;sup&gt;2&lt;/sup&gt;","cm&lt;sup&gt;2&lt;/sup&gt;","mm&lt;sup&gt;2&lt;/sup&gt;"]},{"name":"Q10","label":null,"min":1001,"max":9999,"step":1},{"name":"Q11","label":null,"min":2,"max":9,"step":1},{"name":"Q12","list":["km&lt;sup&gt;2&lt;/sup&gt;","hm&lt;sup&gt;2&lt;/sup&gt;","dam&lt;sup&gt;2&lt;/sup&gt;","m&lt;sup&gt;2&lt;/sup&gt;","dm&lt;sup&gt;2&lt;/sup&gt;","cm&lt;sup&gt;2&lt;/sup&gt;","mm&lt;sup&gt;2&lt;/sup&gt;"]},{"name":"Q13","label":null,"min":1001,"max":9999,"step":1},{"name":"Q14","label":null,"min":2,"max":9,"step":1},{"name":"Q15","list":["km&lt;sup&gt;2&lt;/sup&gt;","hm&lt;sup&gt;2&lt;/sup&gt;","dam&lt;sup&gt;2&lt;/sup&gt;","m&lt;sup&gt;2&lt;/sup&gt;","dm&lt;sup&gt;2&lt;/sup&gt;","cm&lt;sup&gt;2&lt;/sup&gt;","mm&lt;sup&gt;2&lt;/sup&gt;"]},{"name":"Q16","label":null,"min":1,"max":100,"step":1}],"calculated":[{"name":"T1","function":"{{Q10}}*{{Q11}}","temp":true},{"name":"T2","function":"{{Q13}}*{{Q14}}","temp":true},{"name":"A1","label":"{{Q1}} {{Q3}} × {{Q2}} = {{function}} {{Q3}}","function":"{{Q1}}*{{Q2}}"},{"name":"A2","label":"{{Q4}} {{Q6}} × {{Q5}} = {{function}} {{Q6}}","function":"{{Q4}}*{{Q5}}"},{"name":"A4","label":"{{Q10}} {{Q12}} × {{Q11}} = {{function}} {{Q12}}","function":"{{Q10}}*{{Q11}}+{{Q16}}","incorrect":true,"feedback":"&lt;p&gt;O resultado desta operação é {{T1}} {{Q12}}.&lt;/p&gt;"},{"name":"A5","label":"{{Q13}} {{Q15}} × {{Q14}} = {{function}} {{Q15}}","function":"{{Q13}}*{{Q14}}-{{Q16}}","incorrect":true,"feedback":"&lt;p&gt;O resultado desta operação é {{T2}} {{Q15}}.&lt;/p&gt;"}],"uniques":true},"algorithm":{"name":"trueFalse","template":"Choice matrix – inline","params":{"countCorrect":2,"countIncorrect":1,"options":["Verdadeiro","Falso"]}}}</v>
      </c>
      <c r="D597" s="139" t="n">
        <f aca="false">IF(B597=C597,0,1)</f>
        <v>1</v>
      </c>
    </row>
    <row r="598" customFormat="false" ht="15.75" hidden="false" customHeight="true" outlineLevel="0" collapsed="false">
      <c r="A598" s="139" t="str">
        <f aca="false">Seeds!AB604</f>
        <v>M5-MyM-13c-E-1</v>
      </c>
      <c r="B598" s="139" t="str">
        <f aca="false">Seeds!Z604</f>
        <v>{"id":"M5-MyM-13c-E-1-BR","stimulus":"&lt;p&gt;Calcule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C598" s="139" t="str">
        <f aca="false">Seeds!AA604</f>
        <v>{"id":"M5-MyM-13c-E-1","stimulus":"&lt;p&gt;Calcule o valor desta multiplicação:&lt;/p&gt;","template":"&lt;p&gt;{{Q1}} {{Q3}} × {{Q2}} = {{response}} {{Q3}}&lt;/p&gt;","hint":"&lt;p&gt;As medidas de área são multiplicadas como se fossem números naturais.&lt;/p&gt;","feedback":"&lt;p&gt;Para obter o resultado, os fatores são multiplicados como se fossem números naturais.&lt;/p&gt;&lt;p&gt;&lt;span class=\"no-break\"&gt;{{Q1}} {{Q3}}&lt;/span&gt; × {{Q2}} = &lt;span class=\"no-break\"&gt;{{A1}} {{Q3}}&lt;/span&gt;&lt;/p&gt;","seed":{"parameters":[{"name":"Q1","label":null,"min":1001,"max":9999,"step":1},{"name":"Q2","label":null,"min":2,"max":9,"step":1},{"name":"Q3","list":["km&lt;sup&gt;2&lt;/sup&gt;","hm&lt;sup&gt;2&lt;/sup&gt;","dam&lt;sup&gt;2&lt;/sup&gt;","m&lt;sup&gt;2&lt;/sup&gt;","dm&lt;sup&gt;2&lt;/sup&gt;","cm&lt;sup&gt;2&lt;/sup&gt;","mm&lt;sup&gt;2&lt;/sup&gt;"]}],"calculated":[{"name":"A1","label":"{{function}}","function":"{{Q1}}*{{Q2}}"}],"uniques":true},"algorithm":{"name":"calculateOperation","params":{"method":"equivLiteral","keyboard":"NUMERICAL"}}}</v>
      </c>
      <c r="D598" s="139" t="n">
        <f aca="false">IF(B598=C598,0,1)</f>
        <v>1</v>
      </c>
    </row>
    <row r="599" customFormat="false" ht="15.75" hidden="false" customHeight="true" outlineLevel="0" collapsed="false">
      <c r="A599" s="139" t="str">
        <f aca="false">Seeds!AB605</f>
        <v>M5-MyM-13c-A-1</v>
      </c>
      <c r="B599" s="139" t="str">
        <f aca="false">Seeds!Z605</f>
        <v>{"id":"M5-MyM-13c-A-1-BR","stimulus":"&lt;p&gt;{{Q1}}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C599" s="139" t="str">
        <f aca="false">Seeds!AA605</f>
        <v>{"id":"M5-MyM-13c-A-1","stimulus":"&lt;p&gt;{{Q1}} criadores de gado reuniram suas terras para obterem uma maior área de pastagem. Se cada criador cedeu &lt;span class=\"no-break\"&gt;{{Q2}} dam&lt;sup&gt;2&lt;/sup&gt;&lt;/span&gt; de terra, quantos decâmetros quadrados há agora para pastagem?&lt;/p&gt;","template":"&lt;p&gt;A nova área de pastagem é de &lt;span class=\"no-break\"&gt;{{response}} dam&lt;sup&gt;2&lt;/sup&gt;.&lt;/span&gt;&lt;/p&gt;","hint":"&lt;p&gt;As medidas de área são multiplicadas como se fossem números naturais.&lt;/p&gt;","feedback":"&lt;p&gt;A área unificada para pastagem mede:&lt;/p&gt;&lt;p&gt;&lt;span class=\"no-break\"&gt;{{Q2}} dam&lt;sup&gt;2&lt;/sup&gt;&lt;/span&gt; × {{Q1}} criadores de gado = &lt;span class=\"no-break\"&gt;{{A1}} dam&lt;sup&gt;2&lt;/sup&gt;&lt;/span&gt;&lt;/p&gt;","seed":{"parameters":[{"name":"Q1","label":null,"min":2,"max":9,"step":1},{"name":"Q2","label":null,"min":5,"max":19,"step":1}],"calculated":[{"name":"A1","label":"{{function}}","function":"{{Q1}}*{{Q2}}"}],"uniques":true},"algorithm":{"name":"calculateOperation","params":{"method":"equivLiteral","keyboard":"NUMERICAL"}}}</v>
      </c>
      <c r="D599" s="139" t="n">
        <f aca="false">IF(B599=C599,0,1)</f>
        <v>1</v>
      </c>
    </row>
    <row r="600" customFormat="false" ht="15.75" hidden="false" customHeight="true" outlineLevel="0" collapsed="false">
      <c r="A600" s="139" t="str">
        <f aca="false">Seeds!AB606</f>
        <v>M5-MyM-13c-A-2</v>
      </c>
      <c r="B600" s="139" t="str">
        <f aca="false">Seeds!Z606</f>
        <v>{"id":"M5-MyM-13c-A-2-BR","stimulus":"&lt;p&gt;Uma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C600" s="139" t="str">
        <f aca="false">Seeds!AA606</f>
        <v>{"id":"M5-MyM-13c-A-2","stimulus":"&lt;p&gt;Uma empresa de construção comprou um terreno onde serão construídos {{Q1}} chalés de &lt;span class=\"no-break\"&gt;{{Q2}} m&lt;sup&gt;2&lt;/sup&gt;&lt;/span&gt; cada um. Qual a área total que será ocupada pelos chalés?&lt;/p&gt;","template":"&lt;p&gt;Os chalés ocuparão &lt;span class=\"no-break\"&gt;{{response}} m&lt;sup&gt;2&lt;/sup&gt; de área.&lt;/span&gt;&lt;/p&gt;","hint":"&lt;p&gt;As medidas de área são multiplicadas como se fossem números naturais.&lt;/p&gt;","feedback":"&lt;p&gt;A área ocupada pelo total de chalés será de:&lt;/p&gt;&lt;p&gt;&lt;span class=\"no-break\"&gt;{{Q2}} m&lt;sup&gt;2&lt;/sup&gt;&lt;/span&gt; × {{Q1}} chalets = &lt;span class=\"no-break\"&gt;{{A1}} m&lt;sup&gt;2&lt;/sup&gt;&lt;/span&gt;&lt;/p&gt;","seed":{"parameters":[{"name":"Q1","label":null,"min":2,"max":9,"step":1},{"name":"Q2","label":null,"min":200,"max":499,"step":1}],"calculated":[{"name":"A1","label":"{{function}}","function":"{{Q1}}*{{Q2}}"}],"uniques":true},"algorithm":{"name":"calculateOperation","params":{"method":"equivLiteral","keyboard":"NUMERICAL"}}}</v>
      </c>
      <c r="D600" s="139" t="n">
        <f aca="false">IF(B600=C600,0,1)</f>
        <v>1</v>
      </c>
    </row>
    <row r="601" customFormat="false" ht="15.75" hidden="false" customHeight="true" outlineLevel="0" collapsed="false">
      <c r="A601" s="139" t="str">
        <f aca="false">Seeds!AB607</f>
        <v>M5-MyM-13c-A-3</v>
      </c>
      <c r="B601" s="139" t="str">
        <f aca="false">Seeds!Z607</f>
        <v>{"id":"M5-MyM-13c-A-3-BR","stimulus":"&lt;p&gt;Um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C601" s="139" t="str">
        <f aca="false">Seeds!AA607</f>
        <v>{"id":"M5-MyM-13c-A-3","stimulus":"&lt;p&gt;Um grande incêndio que ocorreu em um município desmatou &lt;span class=\"no-break\"&gt;{{Q1}} hm&lt;sup&gt;2&lt;/sup&gt;&lt;/span&gt; de floresta por dia. Se o desastre durou {{Q2}} dias, qual a área de floresta desmatada?&lt;/p&gt;","template":"&lt;p&gt;O fogo destruiu &lt;span class=\"no-break\"&gt;{{response}} hm&lt;sup&gt;2&lt;/sup&gt;&lt;/span&gt; de floresta.&lt;/p&gt;","hint":"&lt;p&gt;As medidas de área são multiplicadas como se fossem números naturais.&lt;/p&gt;","feedback":"&lt;p&gt;A área de floresta destruída pelo incêndio foi de:&lt;/p&gt;&lt;p&gt;{{Q1}} hm&lt;sup&gt;2&lt;/sup&gt; × {{Q2}} dias = {{A1}} hm&lt;sup&gt;2&lt;/sup&gt;&lt;/p&gt;","seed":{"parameters":[{"name":"Q1","label":null,"min":2,"max":30,"step":1},{"name":"Q2","label":null,"min":5,"max":20,"step":1}],"calculated":[{"name":"A1","label":"{{function}}","function":"{{Q1}}*{{Q2}}"}],"uniques":true},"algorithm":{"name":"calculateOperation","params":{"method":"equivLiteral","keyboard":"NUMERICAL"}}}</v>
      </c>
      <c r="D601" s="139" t="n">
        <f aca="false">IF(B601=C601,0,1)</f>
        <v>1</v>
      </c>
    </row>
    <row r="602" customFormat="false" ht="15.75" hidden="false" customHeight="true" outlineLevel="0" collapsed="false">
      <c r="A602" s="139" t="str">
        <f aca="false">Seeds!AB608</f>
        <v>M5-MyM-13c-A-4</v>
      </c>
      <c r="B602" s="139" t="str">
        <f aca="false">Seeds!Z608</f>
        <v>{"id":"M5-MyM-13c-A-4-BR","stimulus":"&lt;p&gt;Há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C602" s="139" t="str">
        <f aca="false">Seeds!AA608</f>
        <v>{"id":"M5-MyM-13c-A-4","stimulus":"&lt;p&gt;Há {{Q2}} anos, uma organização ambiental vem reflorestando &lt;span class=\"no-break\"&gt;{{Q1}} hm&lt;sup&gt;2&lt;/sup&gt;&lt;/span&gt; de uma região por ano. Quanto de área a organização já conseguiu reflorestar?&lt;/p&gt;","template":"&lt;p&gt;Eles já reflorestaram um total de &lt;span class=\"no-break\"&gt;{{response}} hm&lt;sup&gt;2&lt;/sup&gt;.&lt;/span&gt;&lt;/p&gt;","hint":"&lt;p&gt;As medidas de área são multiplicadas como se fossem números naturais.&lt;/p&gt;","feedback":"&lt;p&gt;A área já reflorestada é de:&lt;/p&gt;&lt;p&gt;{{Q1}} hm&lt;sup&gt;2&lt;/sup&gt; × {{Q2}} anos = {{A1}} hm&lt;sup&gt;2&lt;/sup&gt;&lt;/p&gt;","seed":{"parameters":[{"name":"Q1","label":null,"min":2,"max":99,"step":1},{"name":"Q2","label":null,"min":2,"max":29,"step":1}],"calculated":[{"name":"A1","label":"{{function}}","function":"{{Q1}}*{{Q2}}"}],"uniques":true},"algorithm":{"name":"calculateOperation","params":{"method":"equivLiteral","keyboard":"NUMERICAL"}}}</v>
      </c>
      <c r="D602" s="139" t="n">
        <f aca="false">IF(B602=C602,0,1)</f>
        <v>1</v>
      </c>
    </row>
    <row r="603" customFormat="false" ht="15.75" hidden="false" customHeight="true" outlineLevel="0" collapsed="false">
      <c r="A603" s="139" t="str">
        <f aca="false">Seeds!AB609</f>
        <v>M5-MyM-13c-A-5</v>
      </c>
      <c r="B603" s="139" t="str">
        <f aca="false">Seeds!Z609</f>
        <v>{"id":"M5-MyM-13c-A-5-BR","stimulus":"&lt;p&gt;A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C603" s="139" t="str">
        <f aca="false">Seeds!AA609</f>
        <v>{"id":"M5-MyM-13c-A-5","stimulus":"&lt;p&gt;A professora Rizia e seus alunos construíram um grande mosaico com {{Q1}} peças quadradas de &lt;span class=\"no-break\"&gt;{{Q2}} cm&lt;sup&gt;2&lt;/sup&gt;&lt;/span&gt; de área cada. Qual a área total do mosaico?&lt;/p&gt;","template":"&lt;p&gt;O mosaico tem área de &lt;span class=\"no-break\"&gt;{{response}} cm&lt;sup&gt;2&lt;/sup&gt;.&lt;/span&gt;&lt;/p&gt;","hint":"&lt;p&gt;As medidas de área são multiplicadas como se fossem números naturais.&lt;/p&gt;","feedback":"&lt;p&gt;O mosaico ocupa a seguinte área:&lt;/p&gt;&lt;p&gt;{{Q1}} teselas × {{Q2}} cm&lt;sup&gt;2&lt;/sup&gt; = {{A1}} cm&lt;sup&gt;2&lt;/sup&gt;&lt;/p&gt;","seed":{"parameters":[{"name":"Q1","label":null,"min":30,"max":50,"step":1},{"name":"Q2","label":null,"min":5,"max":15,"step":1}],"calculated":[{"name":"A1","label":"{{function}}","function":"{{Q1}}*{{Q2}}"}],"uniques":true},"algorithm":{"name":"calculateOperation","params":{"method":"equivLiteral","keyboard":"NUMERICAL"}}}</v>
      </c>
      <c r="D603" s="139" t="n">
        <f aca="false">IF(B603=C603,0,1)</f>
        <v>1</v>
      </c>
    </row>
    <row r="604" customFormat="false" ht="15.75" hidden="false" customHeight="true" outlineLevel="0" collapsed="false">
      <c r="A604" s="139" t="str">
        <f aca="false">Seeds!AB610</f>
        <v>M5-MyM-14a-I-1</v>
      </c>
      <c r="B604" s="139" t="str">
        <f aca="false">Seeds!Z610</f>
        <v>{"id":"M5-MyM-14a-I-1-BR","stimulus":"&lt;p&gt;Qual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C604" s="139" t="str">
        <f aca="false">Seeds!AA610</f>
        <v>{"id":"M5-MyM-14a-I-1","stimulus":"&lt;p&gt;Qual é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cm&lt;/span&gt;&lt;/div&gt;&lt;/div&gt;&lt;/div&gt;&lt;/div&gt;","hint":"&lt;p&gt;Volume de um prisma = área da base × altura&lt;/p&gt;","feedback":"&lt;p&gt;O volume de um prisma retangular é calculado da seguinte forma:&lt;/p&gt;&lt;p&gt;Volume de um prisma = área da base × altura = ({{T1}} × {{T2}}) × {{Q1}} = {{A1}} cm&lt;sup&gt;3&lt;/sup&gt;&lt;/p&gt;","seed":{"parameters":[{"name":"Q1","label":null,"min":1,"max":10,"step":1}],"calculated":[{"name":"T1","function":"{{Q1}}*5","temp":true},{"name":"T2","function":"{{Q1}}*2","temp":true},{"name":"A1","label":"Volume = {{function}} cm&lt;sup&gt;3&lt;/sup&gt;","function":"{{Q1}}*{{Q1}}*{{Q1}}*10"},{"name":"A2","label":"Volume = {{function}} cm&lt;sup&gt;3&lt;/sup&gt;","function":"{{T1}}+{{Q1}}+{{T2}}","incorrect":true},{"name":"A3","label":"Volume = {{function}} cm&lt;sup&gt;3&lt;/sup&gt;","function":"{{T1}}*{{T2}}/2","incorrect":true},{"name":"A4","label":"Volume = {{function}} cm&lt;sup&gt;3&lt;/sup&gt;","function":"{{T1}}*{{Q1}}/2","incorrect":true},{"name":"A5","label":"Volume = {{function}} cm&lt;sup&gt;3&lt;/sup&gt;","function":"{{T1}}*{{Q1}}+{{T2}}","incorrect":true}],"uniques":true},"algorithm":{"name":"trueFalse","template":"Multiple choice – standard","params":{"countCorrect":1,"countIncorrect":2,"showCheckIcon":true,"columns":3}}}</v>
      </c>
      <c r="D604" s="139" t="n">
        <f aca="false">IF(B604=C604,0,1)</f>
        <v>1</v>
      </c>
    </row>
    <row r="605" customFormat="false" ht="15.75" hidden="false" customHeight="true" outlineLevel="0" collapsed="false">
      <c r="A605" s="139" t="str">
        <f aca="false">Seeds!AB611</f>
        <v>M5-MyM-14a-I-2</v>
      </c>
      <c r="B605" s="139" t="str">
        <f aca="false">Seeds!Z611</f>
        <v>{"id":"M5-MyM-14a-I-2-BR","stimulus":"&lt;p&gt;Qual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C605" s="139" t="str">
        <f aca="false">Seeds!AA611</f>
        <v>{"id":"M5-MyM-14a-I-2","stimulus":"&lt;p&gt;Qual é o volume desse prisma retangular?&lt;/p&gt;&lt;div style=\"display:flex; justify-content:center;\"&gt;&lt;div class=\"lemo-fixed-to-responsive\" style=\"max-width: 300px;max-height: 300px;position: relative;width: 100%;display: inline-block;\"&gt;&lt;img src=\"https://blueberry-assets.oneclick.es/M5_MyM_14a_2.svg\" alt=\"\" tabindex=\"0\"&gt;&lt;/img&gt;&lt;/div&gt;&lt;div class=\"lemo-graphie-container\" style=\"position: absolute;top: 0;left: 0;width: 100%;height: 100%;\"&gt;&lt;div class=\"lemo-graphie\" style=\"position: relative; width: 100%; height: 100%;\"&gt;&lt;span class=\"lemo-graphie-label\" style=\"position: absolute; left: 11%; top: 49%; transform:rotate(270deg)\"&gt;{{T2}} cm&lt;/span&gt;&lt;span class=\"lemo-graphie-label\" style=\"position: absolute; left: 40%; top: 92%;\"&gt;{{T1}} cm&lt;/span&gt;&lt;span class=\"lemo-graphie-label\" style=\"position: absolute; left: 71.2%; top: 86.6%;transform:rotate(325deg)\"&gt;{{Q1}} cm&lt;/span&gt;&lt;/div&gt;&lt;/div&gt;&lt;/div&gt;&lt;/div&gt;","hint":"&lt;p&gt;Volume de um prisma = área da base × altura&lt;/p&gt;","feedback":"&lt;p&gt;O volume de um prisma retangular é calculado da seguinte forma:&lt;/p&gt;&lt;p&gt;Volume de um prisma = área da base × altura = ({{T1}} × {{Q1}}) × {{T2}} = {{A1}} cm&lt;sup&gt;3&lt;/sup&gt;&lt;/p&gt;","seed":{"parameters":[{"name":"Q1","label":null,"min":1,"max":8,"step":1}],"calculated":[{"name":"T1","function":"{{Q1}}*3","temp":true},{"name":"T2","function":"{{Q1}}*6","temp":true},{"name":"A1","label":"Volume = {{function}} cm&lt;sup&gt;3&lt;/sup&gt;","function":"{{Q1}}*{{Q1}}*{{Q1}}*18"},{"name":"A2","label":"Volume = {{function}} cm&lt;sup&gt;3&lt;/sup&gt;","function":"{{Q1}}+{{T1}}+{{T2}}","incorrect":true},{"name":"A3","label":"Volume = {{function}} cm&lt;sup&gt;3&lt;/sup&gt;","function":"{{T1}}*{{T2}}/2","incorrect":true},{"name":"A4","label":"Volume = {{function}} cm&lt;sup&gt;3&lt;/sup&gt;","function":"{{T1}}*{{Q1}}/2","incorrect":true},{"name":"A5","label":"Volume = {{function}} cm&lt;sup&gt;3&lt;/sup&gt;","function":"{{T1}}*{{T2}}+{{Q1}}","incorrect":true}],"uniques":true},"algorithm":{"name":"trueFalse","template":"Multiple choice – standard","params":{"countCorrect":1,"countIncorrect":2,"showCheckIcon":true,"columns":3}}}</v>
      </c>
      <c r="D605" s="139" t="n">
        <f aca="false">IF(B605=C605,0,1)</f>
        <v>1</v>
      </c>
    </row>
    <row r="606" customFormat="false" ht="15.75" hidden="false" customHeight="true" outlineLevel="0" collapsed="false">
      <c r="A606" s="139" t="str">
        <f aca="false">Seeds!AB612</f>
        <v>M5-MyM-14a-E-1</v>
      </c>
      <c r="B606" s="139" t="str">
        <f aca="false">Seeds!Z612</f>
        <v>{"id":"M5-MyM-14a-E-1-BR","seed":{"parameters":[{"name":"Q1","label":null,"min":1,"max":8,"step":1}],"uniques":true},"scaffolding":[{"id":"step-0","stimulus":"&lt;p&gt;Encontre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C606" s="139" t="str">
        <f aca="false">Seeds!AA612</f>
        <v>{"id":"M5-MyM-14a-E-1","seed":{"parameters":[{"name":"Q1","label":null,"min":1,"max":8,"step":1}],"uniques":true},"scaffolding":[{"id":"step-0","stimulus":"&lt;p&gt;Encontre o volume desse prisma retangular.&lt;/p&gt;&lt;div style=\"display:flex; justify-content:center;\"&gt;&lt;div class=\"lemo-fixed-to-responsive\" style=\"max-width: 300px;max-height: 300px;position: relative;width: 100%;display: inline-block;\"&gt;&lt;img src=\"https://blueberry-assets.oneclick.es/M5_MyM_14a_2.svg\" alt=\"\" tabindex=\"0\"&gt;&lt;/img&gt;&lt;div class=\"lemo-graphie-container\" style=\"position: absolute;top: 0;left: 0;width: 100%;height: 100%;\"&gt;&lt;div class=\"lemo-graphie\" style=\"position: relative; width: 100%; height: 100%;\"&gt;&lt;span class=\"lemo-graphie-label\" style=\"position: absolute; left: 11%; top: 44%; transform:rotate(270deg)\"&gt;{{T2}} cm&lt;/span&gt;&lt;span class=\"lemo-graphie-label\" style=\"position: absolute; left: 34.2094%; top: 91.6598%;\"&gt;{{T1}} cm&lt;/span&gt;&lt;span class=\"lemo-graphie-label\" style=\"position: absolute; left: 72.8684%; top: 86.1507%;transform:rotate(325deg)\"&gt;{{Q1}} cm&lt;/span&gt;&lt;/div&gt;&lt;/div&gt;&lt;/div&gt;&lt;/div&gt;","template":"Seu volume é {{response}} cm&lt;sup&gt;3&lt;/sup&gt;.","seed":{"parameters":[],"calculated":[{"name":"T1","function":"{{Q1}}*3","temp":true},{"name":"T2","function":"{{Q1}}*6","temp":true},{"name":"A1","label":"{{function}}","function":"{{Q1}}*{{Q1}}*{{Q1}}*18"}]},"algorithm":{"name":"calculateOperation","params":{"method":"equivLiteral","keyboard":"NUMERICAL"}}},{"id":"step-1","stimulus":"&lt;p&gt;Quais são as medidas desse prisma?&lt;/p&gt;","template":"&lt;p&gt;Comprimento = {{response}} cm&lt;/p&gt;Largura = {{response}} cm&lt;/p&gt;Altura = {{response}} cm&lt;/p&gt;","seed":{"calculated":[{"name":"T1","function":"{{Q1}}*3","temp":true},{"name":"T2","function":"{{Q1}}*6","temp":true},{"name":"1-A1","label":"{{T1}}","function":"{{T1}}"},{"name":"1-A2","label":"{{Q1}}","function":"{{Q1}}"},{"name":"1-A2","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altura&lt;)}}}}{{{\\text{3}}}}\\)\"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prisma.&lt;/p&gt;","template":"&lt;p&gt;Volume = área da base × altura = {{T3}} × {{T2}} = {{response}} cm&lt;sup&gt;3&lt;/sup&gt;&lt;/p&gt;","seed":{"calculated":[{"name":"T2","function":"{{Q1}}*6","temp":true},{"name":"T3","function":"3*{{Q1}}*{{Q1}}","temp":true},{"name":"A6","function":"{{Q1}}*{{Q1}}*{{Q1}}*18"}]},"algorithm":{"name":"calculateOperation","params":{"method":"equivLiteral","keyboard":"NUMERICAL"}}}]}</v>
      </c>
      <c r="D606" s="139" t="n">
        <f aca="false">IF(B606=C606,0,1)</f>
        <v>1</v>
      </c>
    </row>
    <row r="607" customFormat="false" ht="15.75" hidden="false" customHeight="true" outlineLevel="0" collapsed="false">
      <c r="A607" s="139" t="str">
        <f aca="false">Seeds!AB613</f>
        <v>M5-MyM-14a-E-2</v>
      </c>
      <c r="B607" s="139" t="str">
        <f aca="false">Seeds!Z613</f>
        <v>{"id":"M5-MyM-14a-E-2-BR","seed":{"parameters":[{"name":"Q1","label":null,"min":1,"max":10,"step":1}],"uniques":true},"scaffolding":[{"id":"step-0","stimulus":"&lt;p&gt;Encontre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C607" s="139" t="str">
        <f aca="false">Seeds!AA613</f>
        <v>{"id":"M5-MyM-14a-E-2","seed":{"parameters":[{"name":"Q1","label":null,"min":1,"max":10,"step":1}],"uniques":true},"scaffolding":[{"id":"step-0","stimulus":"&lt;p&gt;Encontre o volume desse prisma retangular.&lt;/p&gt;&lt;div style=\"display:flex; justify-content:center;\"&gt;&lt;div class=\"lemo-fixed-to-responsive\" style=\"max-width: 300px;max-height: 120px;position: relative;width: 100%;display: inline-block;\"&gt;&lt;img src=\"https://blueberry-assets.oneclick.es/M5_MyM_14a_1.svg\" alt=\"\" tabindex=\"0\"&gt;&lt;/img&gt;&lt;div class=\"lemo-graphie-container\" style=\"position: absolute;top: 0;left: 0;width: 100%;height: 100%;\"&gt;&lt;div class=\"lemo-graphie\" style=\"position: relative; width: 100%; height: 100%;\"&gt;&lt;span class=\"lemo-graphie-label\" style=\"position: absolute; left: 33%; top: 82%;\"&gt;{{T1}} cm&lt;/span&gt;&lt;span class=\"lemo-graphie-label\" style=\"position: absolute; left: 80%; top: 62%; transform: rotate(320deg)\"&gt;{{T2}} cm&lt;/span&gt;&lt;span class=\"lemo-graphie-label\" style=\"position: absolute; left: 0%; top: 55%; transform: rotate(270deg)\"&gt;{{Q1}} cm&lt;/span&gt;&lt;/div&gt;&lt;/div&gt;&lt;/div&gt;&lt;/div&gt;","template":"Seu volume é {{response}} cm&lt;sup&gt;3&lt;/sup&gt;.","seed":{"parameters":[],"calculated":[{"name":"T1","function":"{{Q1}}*5","temp":true},{"name":"T2","function":"{{Q1}}*2","temp":true},{"name":"A1","label":"{{function}}","function":"{{Q1}}*{{Q1}}*{{Q1}}*10"}]},"algorithm":{"name":"calculateOperation","params":{"method":"equivLiteral","keyboard":"NUMERICAL"}}},{"id":"step-1","stimulus":"&lt;p&gt;Quais são as medidas desse prisma?&lt;/p&gt;","template":"&lt;p&gt;Comprimento = {{response}} cm&lt;/p&gt;Largura = {{response}} cm&lt;/p&gt;Altura = {{response}} cm&lt;/p&gt;","seed":{"calculated":[{"name":"T1","function":"{{Q1}}*5","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5","temp":true},{"name":"T2","function":"{{Q1}}*2","temp":true},{"name":"A5","function":"10*{{Q1}}*{{Q1}}"}]},"algorithm":{"name":"calculateOperation","params":{"method":"equivLiteral","keyboard":"NUMERICAL"}}},{"id":"step-4","stimulus":"&lt;p&gt;Agora, com os dados anteriores, calcule o volume do prisma.&lt;/p&gt;","template":"&lt;p&gt;Volume = área da base × altura = {{T3}} × {{Q1}} = {{response}} cm&lt;sup&gt;3&lt;/sup&gt;&lt;/p&gt;","seed":{"calculated":[{"name":"T3","function":"10*{{Q1}}*{{Q1}}","temp":true},{"name":"A6","function":"{{Q1}}*{{Q1}}*{{Q1}}*10"}]},"algorithm":{"name":"calculateOperation","params":{"method":"equivLiteral","keyboard":"NUMERICAL"}}}]}</v>
      </c>
      <c r="D607" s="139" t="n">
        <f aca="false">IF(B607=C607,0,1)</f>
        <v>1</v>
      </c>
    </row>
    <row r="608" customFormat="false" ht="15.75" hidden="false" customHeight="true" outlineLevel="0" collapsed="false">
      <c r="A608" s="139" t="str">
        <f aca="false">Seeds!AB614</f>
        <v>M5-MyM-14a-A-1</v>
      </c>
      <c r="B608" s="139" t="str">
        <f aca="false">Seeds!Z614</f>
        <v>{"id":"M5-MyM-14a-A-1-BR","seed":{"parameters":[{"name":"Q1","label":null,"min":8,"max":15,"step":1}],"uniques":true},"scaffolding":[{"id":"step-0","stimulus":"&lt;p&gt;Uma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C608" s="139" t="str">
        <f aca="false">Seeds!AA614</f>
        <v>{"id":"M5-MyM-14a-A-1","seed":{"parameters":[{"name":"Q1","label":null,"min":8,"max":15,"step":1}],"uniques":true},"scaffolding":[{"id":"step-0","stimulus":"&lt;p&gt;Uma caixa de sapato tem as seguintes medidas. Quanto mede o volume dessa caixa?&lt;/p&gt;&lt;div style=\"display:flex; justify-content:center;\"&gt;&lt;div class=\"lemo-fixed-to-responsive\" style=\"max-width: 300px;max-height: 200px;position: relative;width: 100%;display: inline-block;\"&gt;&lt;img src=\"https://blueberry-assets.oneclick.es/M5_MyM_14a_3.svg\" alt=\"\" tabindex=\"0\"&gt;&lt;/img&gt;&lt;div class=\"lemo-graphie-container\" style=\"position: absolute;top: 0;left: 0;width: 100%;height: 100%;\"&gt;&lt;div class=\"lemo-graphie\" style=\"position: relative; width: 100%; height: 100%;\"&gt;&lt;span class=\"lemo-graphie-label\" style=\"position: absolute; left: 30%; top: 78%;\"&gt;{{T1}} cm&lt;/span&gt;&lt;span class=\"lemo-graphie-label\" style=\"position: absolute; left: 77%; top: 64%; transform: rotate(325deg)\"&gt;{{T2}} cm&lt;/span&gt;&lt;span class=\"lemo-graphie-label\" style=\"position: absolute; left: 1%; top: 56%; transform: rotate(270deg)\"&gt;{{Q1}} cm&lt;/span&gt;&lt;/div&gt;&lt;/div&gt;&lt;/div&gt;&lt;/div&gt;","template":"A caixa ocupa &lt;span class=\"no-break\"&gt;{{response}} cm&lt;sup&gt;3&lt;/sup&gt;.&lt;/span&gt;","seed":{"parameters":[],"calculated":[{"name":"T1","function":"{{Q1}}*3","temp":true},{"name":"T2","function":"{{Q1}}*2","temp":true},{"name":"A1","label":"{{function}}","function":"{{Q1}}*{{Q1}}*{{Q1}}*6"}]},"algorithm":{"name":"calculateOperation","params":{"method":"equivLiteral","keyboard":"NUMERICAL"}}},{"id":"step-1","stimulus":"&lt;p&gt;Quais as medidas dessa caixa de sapato?&lt;/p&gt;","template":"&lt;p&gt;Comprimento = {{response}} cm&lt;/p&gt;Largura = {{response}} cm&lt;/p&gt;Altura = {{response}} cm&lt;/p&gt;","seed":{"calculated":[{"name":"T1","function":"{{Q1}}*3","temp":true},{"name":"T2","function":"{{Q1}}*2","temp":true},{"name":"1-A1","label":"{{T1}}","function":"{{T1}}"},{"name":"1-A2","label":"{{T2}}","function":"{{T2}}"},{"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{{T2}} = {{response}} cm&lt;sup&gt;2&lt;/sup&gt;&lt;/p&gt;","seed":{"calculated":[{"name":"T1","function":"{{Q1}}*3","temp":true},{"name":"T2","function":"{{Q1}}*2","temp":true},{"name":"A5","function":"6*{{Q1}}*{{Q1}}"}]},"algorithm":{"name":"calculateOperation","params":{"method":"equivLiteral","keyboard":"NUMERICAL"}}},{"id":"step-4","stimulus":"&lt;p&gt;Agora, com os dados anteriores, calcule o volume da caixa de sapato.&lt;/p&gt;","template":"&lt;p&gt;Volume = área da base × altura = {{T3}} × {{Q1}} = {{response}} cm&lt;sup&gt;3&lt;/sup&gt;&lt;/p&gt;","seed":{"calculated":[{"name":"T3","function":"6*{{Q1}}*{{Q1}}","temp":true},{"name":"A6","function":"{{Q1}}*{{Q1}}*{{Q1}}*6"}]},"algorithm":{"name":"calculateOperation","params":{"method":"equivLiteral","keyboard":"NUMERICAL"}}}]}</v>
      </c>
      <c r="D608" s="139" t="n">
        <f aca="false">IF(B608=C608,0,1)</f>
        <v>1</v>
      </c>
    </row>
    <row r="609" customFormat="false" ht="15.75" hidden="false" customHeight="true" outlineLevel="0" collapsed="false">
      <c r="A609" s="139" t="str">
        <f aca="false">Seeds!AB615</f>
        <v>M5-MyM-14a-A-2</v>
      </c>
      <c r="B609" s="139" t="str">
        <f aca="false">Seeds!Z615</f>
        <v>{"id":"M5-MyM-14a-A-2-BR","seed":{"parameters":[{"name":"Q1","label":null,"min":15,"max":24,"step":1}],"uniques":true},"scaffolding":[{"id":"step-0","stimulus":"&lt;p&gt;Julieta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C609" s="139" t="str">
        <f aca="false">Seeds!AA615</f>
        <v>{"id":"M5-MyM-14a-A-2","seed":{"parameters":[{"name":"Q1","label":null,"min":15,"max":24,"step":1}],"uniques":true},"scaffolding":[{"id":"step-0","stimulus":"&lt;p&gt;Julieta comprou um kit de primeiros socorros como este. Qual é o volume da caixa quem contém o kit?&lt;/p&gt;&lt;div style=\"display:flex; justify-content:center;\"&gt;&lt;div class=\"lemo-fixed-to-responsive\" style=\"max-width: 300px;max-height: 200px;position: relative;width: 100%;display: inline-block;\"&gt;&lt;img src=\"https://blueberry-assets.oneclick.es/M5_MyM_14a_4.svg\" alt=\"\" tabindex=\"0\"&gt;&lt;/img&gt;&lt;div class=\"lemo-graphie-container\" style=\"position: absolute;top: 0;left: 0;width: 100%;height: 100%;\"&gt;&lt;div class=\"lemo-graphie\" style=\"position: relative; width: 100%; height: 100%;\"&gt;&lt;span class=\"lemo-graphie-label\" style=\"position: absolute; left: 30%; top: 83%;\"&gt;{{T1}} cm&lt;/span&gt;&lt;span class=\"lemo-graphie-label\" style=\"position: absolute; left: 74%; top: 75%; transform: rotate(335deg)\"&gt;{{Q1}} cm&lt;/span&gt;&lt;span class=\"lemo-graphie-label\" style=\"position: absolute; left: 0%; top: 56%; transform: rotate(270deg)\"&gt;{{T2}} cm&lt;/span&gt;&lt;/div&gt;&lt;/div&gt;&lt;/div&gt;&lt;/div&gt;","template":"O volume é de &lt;span class=\"no-break\"&gt;{{response}} cm&lt;sup&gt;3&lt;/sup&gt;.&lt;/span&gt;","seed":{"parameters":[],"calculated":[{"name":"T1","function":"{{Q1}}*2","temp":true},{"name":"T2","function":"math.round({{Q1}}*4/3)","temp":true},{"name":"A1","label":"{{function}}","function":"{{T1}}*{{Q1}}*{{T2}}"}]},"algorithm":{"name":"calculateOperation","params":{"method":"equivLiteral","keyboard":"NUMERICAL"}}},{"id":"step-1","stimulus":"&lt;p&gt;Quais são as medidas da caixa do kit?&lt;/p&gt;","template":"&lt;p&gt;Comprimento = {{response}} cm&lt;/p&gt;Largura = {{response}} cm&lt;/p&gt;Altura = {{response}} cm&lt;/p&gt;","seed":{"calculated":[{"name":"T1","function":"{{Q1}}*2","temp":true},{"name":"T2","function":"math.round({{Q1}}*4/3)","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caixa do kit de primeiros socorros.&lt;/p&gt;","template":"&lt;p&gt;Volume = área da base × altura = {{T3}} × {{T2}} = {{response}} cm&lt;sup&gt;3&lt;/sup&gt;&lt;/p&gt;","seed":{"calculated":[{"name":"T1","function":"{{Q1}}*2","temp":true},{"name":"T2","function":"math.round({{Q1}}*4/3)","temp":true},{"name":"T3","function":"2*{{Q1}}*{{Q1}}","temp":true},{"name":"A6","function":"{{T1}}*{{Q1}}*{{T2}}"}]},"algorithm":{"name":"calculateOperation","params":{"method":"equivLiteral","keyboard":"NUMERICAL"}}}]}</v>
      </c>
      <c r="D609" s="139" t="n">
        <f aca="false">IF(B609=C609,0,1)</f>
        <v>1</v>
      </c>
    </row>
    <row r="610" customFormat="false" ht="15.75" hidden="false" customHeight="true" outlineLevel="0" collapsed="false">
      <c r="A610" s="139" t="str">
        <f aca="false">Seeds!AB616</f>
        <v>M5-MyM-14a-A-3</v>
      </c>
      <c r="B610" s="139" t="str">
        <f aca="false">Seeds!Z616</f>
        <v>{"id":"M5-MyM-14a-A-3-BR","seed":{"parameters":[{"name":"Q1","label":null,"min":10,"max":16,"step":1}],"uniques":true},"scaffolding":[{"id":"step-0","stimulus":"&lt;p&gt;Sérgio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C610" s="139" t="str">
        <f aca="false">Seeds!AA616</f>
        <v>{"id":"M5-MyM-14a-A-3","seed":{"parameters":[{"name":"Q1","label":null,"min":10,"max":16,"step":1}],"uniques":true},"scaffolding":[{"id":"step-0","stimulus":"&lt;p&gt;Sérgio guardou uma sobremesa no congelador. Se as medidas do recipiente são as da imagem, qual é o seu volume?&lt;/p&gt;&lt;div style=\"display:flex; justify-content:center;\"&gt;&lt;div class=\"lemo-fixed-to-responsive\" style=\"max-width: 300px;max-height: 180px;position: relative;width: 100%;display: inline-block;\"&gt;&lt;img src=\"https://blueberry-assets.oneclick.es/M5_MyM_14a_5.svg\" alt=\"\" tabindex=\"0\"&gt;&lt;/img&gt;&lt;div class=\"lemo-graphie-container\" style=\"position: absolute;top: 0;left: 0;width: 100%;height: 100%;\"&gt;&lt;div class=\"lemo-graphie\" style=\"position: relative; width: 100%; height: 100%;\"&gt;&lt;span class=\"lemo-graphie-label\" style=\"position: absolute; left: 50%; top: 80%;\"&gt;{{T1}} cm&lt;/span&gt;&lt;span class=\"lemo-graphie-label\" style=\"position: absolute; left: 5%; top: 71%; transform: rotate(25deg)\"&gt;{{Q1}} cm&lt;/span&gt;&lt;span class=\"lemo-graphie-label\" style=\"position: absolute; left: -2%; top: 45%; transform: rotate(270deg)\"&gt;{{Q1}} cm&lt;/span&gt;&lt;/div&gt;&lt;/div&gt;&lt;/div&gt;&lt;/div&gt;","template":"O volume do recipiente mede &lt;span class=\"no-break\"&gt;{{response}} cm&lt;sup&gt;3&lt;/sup&gt;.&lt;/span&gt;","seed":{"parameters":[],"calculated":[{"name":"T1","function":"{{Q1}}*3","temp":true},{"name":"A1","label":"{{function}}","function":"{{T1}}*{{Q1}}*{{Q1}}"}]},"algorithm":{"name":"calculateOperation","params":{"method":"equivLiteral","keyboard":"NUMERICAL"}}},{"id":"step-1","stimulus":"&lt;p&gt;Quais as medidas deste recipiente?&lt;/p&gt;","template":"&lt;p&gt;Comprimento = {{response}} cm&lt;/p&gt;Largura = {{response}} cm&lt;/p&gt;Altura = {{response}} cm&lt;/p&gt;","seed":{"calculated":[{"name":"T1","function":"{{Q1}}*3","temp":true},{"name":"1-A1","label":"{{T1}}","function":"{{T1}}"},{"name":"1-A2","label":"{{Q1}}","function":"{{Q1}}"},{"name":"1-A3","label":"{{Q1}}","function":"{{Q1}}"}]},"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3","temp":true},{"name":"A5","function":"3*{{Q1}}*{{Q1}}"}]},"algorithm":{"name":"calculateOperation","params":{"method":"equivLiteral","keyboard":"NUMERICAL"}}},{"id":"step-4","stimulus":"&lt;p&gt;Agora, com os dados anteriores, calcule o volume do recipiente.&lt;/p&gt;","template":"&lt;p&gt;Volume = área da base × altura = {{T3}} × {{Q1}} = {{response}} cm&lt;sup&gt;3&lt;/sup&gt;&lt;/p&gt;","seed":{"calculated":[{"name":"T3","function":"3*{{Q1}}*{{Q1}}","temp":true},{"name":"A6","function":"{{Q1}}*{{Q1}}*{{Q1}}*3"}]},"algorithm":{"name":"calculateOperation","params":{"method":"equivLiteral","keyboard":"NUMERICAL"}}}]}</v>
      </c>
      <c r="D610" s="139" t="n">
        <f aca="false">IF(B610=C610,0,1)</f>
        <v>1</v>
      </c>
    </row>
    <row r="611" customFormat="false" ht="15.75" hidden="false" customHeight="true" outlineLevel="0" collapsed="false">
      <c r="A611" s="139" t="str">
        <f aca="false">Seeds!AB617</f>
        <v>M5-MyM-14a-A-4</v>
      </c>
      <c r="B611" s="139" t="str">
        <f aca="false">Seeds!Z617</f>
        <v>{"id":"M5-MyM-14a-A-4-BR","seed":{"parameters":[{"name":"Q1","label":null,"min":20,"max":28,"step":2}],"uniques":true},"scaffolding":[{"id":"step-0","stimulus":"&lt;p&gt;Um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C611" s="139" t="str">
        <f aca="false">Seeds!AA617</f>
        <v>{"id":"M5-MyM-14a-A-4","seed":{"parameters":[{"name":"Q1","label":null,"min":20,"max":28,"step":2}],"uniques":true},"scaffolding":[{"id":"step-0","stimulus":"&lt;p&gt;Um aquário tem as dimensões da imagem a seguir. Calcule seu volume.&lt;/p&gt;&lt;div style=\"display:flex; justify-content:center;\"&gt;&lt;div class=\"lemo-fixed-to-responsive\" style=\"max-width: 300px;max-height: 200px;position: relative;width: 100%;display: inline-block;\"&gt;&lt;img src=\"https://blueberry-assets.oneclick.es/M5_MyM_14a_6.svg\" alt=\"\" tabindex=\"0\"&gt;&lt;/img&gt;&lt;div class=\"lemo-graphie-container\" style=\"position: absolute;top: 0;left: 0;width: 100%;height: 100%;\"&gt;&lt;div class=\"lemo-graphie\" style=\"position: relative; width: 100%; height: 100%;\"&gt;&lt;span class=\"lemo-graphie-label\" style=\"position: absolute; left: 38%; top: 84%;\"&gt;{{T1}} cm&lt;/span&gt;&lt;span class=\"lemo-graphie-label\" style=\"position: absolute; left: 69%; top: 71%; transform: rotate(300deg)\"&gt;{{Q1}} cm&lt;/span&gt;&lt;span class=\"lemo-graphie-label\" style=\"position: absolute; left: 10%; top: 55%; transform: rotate(270deg)\"&gt;{{T2}} cm&lt;/span&gt;&lt;/div&gt;&lt;/div&gt;&lt;/div&gt;&lt;/div&gt;","template":"O volume do aquário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desse aquário?&lt;/p&gt;","template":"&lt;p&gt;Comprimento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do aquário.&lt;/p&gt;","template":"&lt;p&gt;Volume = área da base × altura = {{T3}} × {{T2}} = {{response}} cm&lt;sup&gt;3&lt;/sup&gt;&lt;/p&gt;","seed":{"calculated":[{"name":"T2","function":"{{Q1}}*3/2","temp":true},{"name":"T3","function":"2*{{Q1}}*{{Q1}}","temp":true},{"name":"A6","function":"{{Q1}}*{{Q1}}*{{Q1}}*3"}]},"algorithm":{"name":"calculateOperation","params":{"method":"equivLiteral","keyboard":"NUMERICAL"}}}]}</v>
      </c>
      <c r="D611" s="139" t="n">
        <f aca="false">IF(B611=C611,0,1)</f>
        <v>1</v>
      </c>
    </row>
    <row r="612" customFormat="false" ht="15.75" hidden="false" customHeight="true" outlineLevel="0" collapsed="false">
      <c r="A612" s="139" t="str">
        <f aca="false">Seeds!AB618</f>
        <v>M5-MyM-14a-A-5</v>
      </c>
      <c r="B612" s="139" t="str">
        <f aca="false">Seeds!Z618</f>
        <v>{"id":"M5-MyM-14a-A-5-BR","seed":{"parameters":[{"name":"Q1","label":null,"min":16,"max":24,"step":2}],"uniques":true},"scaffolding":[{"id":"step-0","stimulus":"&lt;p&gt;A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C612" s="139" t="str">
        <f aca="false">Seeds!AA618</f>
        <v>{"id":"M5-MyM-14a-A-5","seed":{"parameters":[{"name":"Q1","label":null,"min":16,"max":24,"step":2}],"uniques":true},"scaffolding":[{"id":"step-0","stimulus":"&lt;p&gt;A CPU de um computador tem essas medidas. Qual é o seu volume?&lt;/p&gt;&lt;div style=\"display:flex; justify-content:center;\"&gt;&lt;div class=\"lemo-fixed-to-responsive\" style=\"max-width: 300px;max-height: 200px;position: relative;width: 100%;display: inline-block;\"&gt;&lt;img src=\"https://blueberry-assets.oneclick.es/M5_MyM_14a_7.svg\" alt=\"\" tabindex=\"0\"&gt;&lt;/img&gt;&lt;div class=\"lemo-graphie-container\" style=\"position: absolute;top: 0;left: 0;width: 100%;height: 100%;\"&gt;&lt;div class=\"lemo-graphie\" style=\"position: relative; width: 100%; height: 100%;\"&gt;&lt;span class=\"lemo-graphie-label\" style=\"position: absolute; left: 35%; top: 85%;\"&gt;{{T1}} cm&lt;/span&gt;&lt;span class=\"lemo-graphie-label\" style=\"position: absolute; left: 68%; top: 71%; transform: rotate(307deg)\"&gt;{{Q1}} cm&lt;/span&gt;&lt;span class=\"lemo-graphie-label\" style=\"position: absolute; left: 7%; top: 55%; transform: rotate(270deg)\"&gt;{{T2}} cm&lt;/span&gt;&lt;/div&gt;&lt;/div&gt;&lt;/div&gt;&lt;/div&gt;","template":"O volume da CPU é &lt;span class=\"no-break\"&gt;{{response}} cm&lt;sup&gt;3&lt;/sup&gt;.&lt;/span&gt;","seed":{"parameters":[],"calculated":[{"name":"T1","function":"{{Q1}}*2","temp":true},{"name":"T2","function":"{{Q1}}*3/2","temp":true},{"name":"A1","label":"{{function}}","function":"{{T1}}*{{Q1}}*{{T2}}"}]},"algorithm":{"name":"calculateOperation","params":{"method":"equivLiteral","keyboard":"NUMERICAL"}}},{"id":"step-1","stimulus":"&lt;p&gt;Quais são as medidas dessa CPU de computador?&lt;/p&gt;","template":"&lt;p&gt;Comprimento = {{response}} cm&lt;/p&gt;Largura = {{response}} cm&lt;/p&gt;Altura = {{response}} cm&lt;/p&gt;","seed":{"calculated":[{"name":"T1","function":"{{Q1}}*2","temp":true},{"name":"T2","function":"{{Q1}}*3/2","temp":true},{"name":"1-A1","label":"{{T1}}","function":"{{T1}}"},{"name":"1-A2","label":"{{Q1}}","function":"{{Q1}}"},{"name":"1-A3","label":"{{T2}}","function":"{{T2}}"}]},"algorithm":{"name":"calculateOperation","params":{"method":"equivLiteral","keyboard":"NUMERICAL"}}},{"id":"step-2","stimulus":"&lt;p&gt;Como se calcula o volume de um prisma retangular?&lt;/p&gt;","seed":{"calculated":[{"name":"2-A1","label":"&lt;p&gt;Volume = área da base × altura&lt;/p&gt;"},{"name":"2-A2","label":"&lt;p&gt;Volume = &lt;span class=\"fr-math-v2 fr-draggable\" contenteditable=\"false\" data-original-math=\"\\(\\frac{{{\\text{(área da base × altura)}}}}{{{\\text{3}}}}\\)\" draggable=\"true\"&gt;\\(\\frac{{{\\text{(área da base × altura)}}}}{{{\\text{3}}}}\\)&lt;/span&gt;&lt;/p&gt;","incorrect":true},{"name":"2-A3","label":"&lt;p&gt;Volume = área da base + altura&lt;/p&gt;","incorrect":true}]},"algorithm":{"name":"trueFalse","template":"Multiple choice – standard", "params": {"showCheckIcon":false, "columns":3}}},{"id":"step-3","stimulus":"&lt;p&gt;Então, primeiro, encontre a área da base do retângulo.&lt;/p&gt;","template":"&lt;p&gt;Área da base = base × altura = {{T1}} × {{Q1}} = {{response}} cm&lt;sup&gt;2&lt;/sup&gt;&lt;/p&gt;","seed":{"calculated":[{"name":"T1","function":"{{Q1}}*2","temp":true},{"name":"A5","function":"2*{{Q1}}*{{Q1}}"}]},"algorithm":{"name":"calculateOperation","params":{"method":"equivLiteral","keyboard":"NUMERICAL"}}},{"id":"step-4","stimulus":"&lt;p&gt;Agora, com os dados anteriores, calcule o volume da CPU.&lt;/p&gt;","template":"&lt;p&gt;Volume = área da base × altura = {{T3}} × {{T2}} = {{response}} cm&lt;sup&gt;3&lt;/sup&gt;&lt;/p&gt;","seed":{"calculated":[{"name":"T2","function":"{{Q1}}*3/2","temp":true},{"name":"T3","function":"2*{{Q1}}*{{Q1}}","temp":true},{"name":"A6","function":"{{Q1}}*{{Q1}}*{{Q1}}*3"}]},"algorithm":{"name":"calculateOperation","params":{"method":"equivLiteral","keyboard":"NUMERICAL"}}}]}</v>
      </c>
      <c r="D612" s="139" t="n">
        <f aca="false">IF(B612=C612,0,1)</f>
        <v>1</v>
      </c>
    </row>
    <row r="613" customFormat="false" ht="15.75" hidden="false" customHeight="true" outlineLevel="0" collapsed="false">
      <c r="A613" s="139" t="str">
        <f aca="false">Seeds!AB619</f>
        <v>M5-MyM-14b-I-1</v>
      </c>
      <c r="B613" s="139" t="str">
        <f aca="false">Seeds!Z619</f>
        <v>{"id":"M5-MyM-14b-I-1-BR","seed":{"parameters":[{"name":"Q1","label":null,"min":1,"max":10,"step":1}],"uniques":true},"scaffolding":[{"id":"step-0","stimulus":"&lt;p&gt;Qual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C613" s="139" t="str">
        <f aca="false">Seeds!AA619</f>
        <v>{"id":"M5-MyM-14b-I-1","seed":{"parameters":[{"name":"Q1","label":null,"min":1,"max":10,"step":1}],"uniques":true},"scaffolding":[{"id":"step-0","stimulus":"&lt;p&gt;Qual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36%;transform:rotate(270deg)\"&gt;{{T5}} cm&lt;/span&gt;&lt;/div&gt;&lt;/div&gt;&lt;/div&gt;&lt;/div&gt;","seed":{"parameters":[],"calculated":[{"name":"T1","function":"{{Q1}}*5","temp":true},{"name":"T2","function":"{{Q1}}*2","temp":true},{"name":"T3","function":"{{Q1}}*3","temp":true},{"name":"T5","function":"{{Q1}}*3","temp":true},{"name":"A1","label":"Volume = &lt;span class=\"no-break\"&gt;{{function}} cm&lt;sup&gt;3&lt;/sup&gt;&lt;/span&gt;","function":"{{T1}}*{{Q1}}*{{T2}}+{{T3}}*{{Q1}}*{{T5}}"},{"name":"A2","label":"Volume = &lt;span class=\"no-break\"&gt;{{function}} cm&lt;sup&gt;3&lt;/sup&gt;&lt;/span&gt;","function":"{{T1}}*{{Q1}}*{{T2}}*{{T3}}*{{Q1}}*{{T5}}","incorrect":true},{"name":"A3","label":"Volume = &lt;span class=\"no-break\"&gt;{{function}} cm&lt;sup&gt;3&lt;/sup&gt;&lt;/span&gt;","function":"{{T1}}+{{Q1}}+{{T2}}+{{T3}}+{{Q1}}+{{T5}}","incorrect":true},{"name":"A4","label":"Volume = &lt;span class=\"no-break\"&gt;{{function}} cm&lt;sup&gt;3&lt;/sup&gt;&lt;/span&gt;","function":"{{T1}}*{{Q1}}*{{T2}}","incorrect":true},{"name":"A5","label":"Volume = &lt;span class=\"no-break\"&gt;{{function}} cm&lt;sup&gt;3&lt;/sup&gt;&lt;/span&gt;","function":"{{T3}}*{{Q1}}*{{T5}}","incorrect":true}]},"algorithm":{"name":"trueFalse","template":"Multiple choice – standard","params":{"countCorrect":1,"countIncorrect":2,"showCheckIcon":false,"columns":3}}},{"id":"step-1","stimulus":"&lt;p&gt;Primeiro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36%;transform:rotate(270deg)\"&gt;{{T5}}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45.0207%;\"&gt;&lt;b&gt;?&lt;/b&gt;&lt;/span&gt;&lt;span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46%;\"&gt;&lt;b&gt;?&lt;/b&gt;&lt;/span&gt;&lt;span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T5","function":"{{Q1}}*3","temp":true},{"name":"1-A2","function":"5*{{Q1}}"},{"name":"1-A3","function":"2*{{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T5","function":"{{Q1}}*3","temp":true},{"name":"2-A1","function":"15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lt;/p&gt;","seed":{"calculated":[{"name":"T1","function":"{{Q1}}*5","temp":true},{"name":"T2","function":"{{Q1}}*2","temp":true},{"name":"T3","function":"{{Q1}}*3","temp":true},{"name":"T4","function":"15*{{Q1}}*{{Q1}}*{{Q1}}","temp":true},{"name":"T5","function":"4*{{Q1}}*{{Q1}}*{{Q1}}","temp":true},{"name":"A5","function":"{{T4}}+{{T5}}"}]},"algorithm":{"name":"calculateOperation","params":{"method":"equivLiteral","keyboard":"INTERMEDIATE"}}}]}</v>
      </c>
      <c r="D613" s="139" t="n">
        <f aca="false">IF(B613=C613,0,1)</f>
        <v>1</v>
      </c>
    </row>
    <row r="614" customFormat="false" ht="15.75" hidden="false" customHeight="true" outlineLevel="0" collapsed="false">
      <c r="A614" s="139" t="str">
        <f aca="false">Seeds!AB620</f>
        <v>M5-MyM-14b-I-2</v>
      </c>
      <c r="B614" s="139" t="str">
        <f aca="false">Seeds!Z620</f>
        <v>{"id":"M5-MyM-14b-I-2-BR","seed":{"parameters":[{"name":"Q1","label":null,"min":1,"max":10,"step":1}],"uniques":true},"scaffolding":[{"id":"step-0","stimulus":"&lt;p&gt;Qual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C614" s="139" t="str">
        <f aca="false">Seeds!AA620</f>
        <v>{"id":"M5-MyM-14b-I-2","seed":{"parameters":[{"name":"Q1","label":null,"min":1,"max":10,"step":1}],"uniques":true},"scaffolding":[{"id":"step-0","stimulus":"&lt;p&gt;Qual é o volume desse sólido?&lt;/p&gt;&lt;div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86%;\"&gt;{{T2}}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56.5%; top: 41%;transform:rotate(270deg)\"&gt;{{T5}} cm&lt;/span&gt;&lt;/div&gt;&lt;/div&gt;&lt;/div&gt;&lt;/div&gt;","seed":{"parameters":[],"calculated":[{"name":"T2","function":"{{Q1}}*4","temp":true},{"name":"T5","function":"{{Q1}}*5","temp":true},{"name":"A1","label":"Volume = {{function}} cm&lt;sup&gt;3&lt;/sup&gt;","function":"{{Q1}}*{{Q1}}*{{T2}}+{{Q1}}*{{Q1}}*{{T5}}"},{"name":"A2","label":"Volume = {{function}} cm&lt;sup&gt;3&lt;/sup&gt;","function":"{{Q1}}*{{Q1}}*{{T2}}*{{Q1}}*{{Q1}}*{{T5}}","incorrect":true},{"name":"A3","label":"Volume = {{function}} cm&lt;sup&gt;3&lt;/sup&gt;","function":"{{Q1}}+{{Q1}}+{{T2}}+{{Q1}}+{{Q1}}+{{T5}}","incorrect":true},{"name":"A4","label":"Volume = {{function}} cm&lt;sup&gt;3&lt;/sup&gt;","function":"{{Q1}}*{{Q1}}*{{T2}}","incorrect":true},{"name":"A5","label":"Volume = {{function}} cm&lt;sup&gt;3&lt;/sup&gt;","function":"{{Q1}}*{{Q1}}*{{T5}}","incorrect":true}]},"algorithm":{"name":"trueFalse","template":"Multiple choice – standard","params":{"countCorrect":1,"countIncorrect":2,"showCheckIcon":false,"columns":3}}},{"id":"step-1","stimulus":"&lt;p&gt;Primeiro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57%; top: 80%;\"&gt;&lt;b&gt;?&lt;/b&gt;&lt;/span&gt;&lt;/div&gt;&lt;/div&gt;&lt;/div&gt;&lt;/div&gt;&lt;/td&gt;&lt;td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1","function":"{{Q1}}"}]},"algorithm":{"name":"calculateOperation","params":{"method":"equivLiteral","keyboard":"INTERMEDIATE"}}},{"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INTERMEDIATE"}}},{"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56.5%;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1","function":"{{Q1}}","temp":true},{"name":"T2","function":"{{Q1}}*4","temp":true},{"name":"T5","function":"{{Q1}}*5","temp":true},{"name":"T3","function":"5*{{Q1}}*{{Q1}}*{{Q1}}","temp":true},{"name":"T4","function":"4*{{Q1}}*{{Q1}}*{{Q1}}","temp":true},{"name":"3-A1","function":"9*{{Q1}}*{{Q1}}*{{Q1}}"}]},"algorithm":{"name":"calculateOperation","params":{"method":"equivLiteral","keyboard":"INTERMEDIATE"}}}]}</v>
      </c>
      <c r="D614" s="139" t="n">
        <f aca="false">IF(B614=C614,0,1)</f>
        <v>1</v>
      </c>
    </row>
    <row r="615" customFormat="false" ht="15.75" hidden="false" customHeight="true" outlineLevel="0" collapsed="false">
      <c r="A615" s="139" t="str">
        <f aca="false">Seeds!AB621</f>
        <v>M5-MyM-14b-E-1</v>
      </c>
      <c r="B615" s="139" t="str">
        <f aca="false">Seeds!Z621</f>
        <v>{"id":"M5-MyM-14b-E-1-BR","seed":{"parameters":[{"name":"Q1","label":null,"min":1,"max":10,"step":1}],"uniques":true},"scaffolding":[{"id":"step-0","stimulus":"&lt;p&gt;Calcule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C615" s="139" t="str">
        <f aca="false">Seeds!AA621</f>
        <v>{"id":"M5-MyM-14b-E-1","seed":{"parameters":[{"name":"Q1","label":null,"min":1,"max":10,"step":1}],"uniques":true},"scaffolding":[{"id":"step-0","stimulus":"&lt;p&gt;Calcule o volume desse sólido.&lt;/p&gt;&lt;div style=\"display:flex; justify-content:center;\"&gt;&lt;div class=\"lemo-fixed-to-responsive\" style=\"max-width: 300px;max-height: 300px;position: relative;width: 100%;display: inline-block;\"&gt;&lt;img src=\"https://blueberry-assets.oneclick.es/M5_MyM_14b_1.svg\" alt=\"\" tabindex=\"0\"&gt;&lt;/img&gt;&lt;div class=\"lemo-graphie-container\" style=\"position: absolute;top: 0;left: 0;width: 100%;height: 100%;\"&gt;&lt;div class=\"lemo-graphie\" style=\"position: relative; width: 100%; height: 100%;\"&gt;&lt;span class=\"lemo-graphie-label\" style=\"position: absolute; left: 38%; top: 82%; \"&gt;{{T1}} cm&lt;/span&gt;&lt;span class=\"lemo-graphie-label\" style=\"position: absolute; left: 72%; top: 76%;transform:rotate(320deg)\"&gt;{{Q1}} cm&lt;/span&gt;&lt;span class=\"lemo-graphie-label\" style=\"position: absolute; left: 76%; top: 60%;transform:rotate(270deg)\"&gt;{{T2}} cm&lt;/span&gt;&lt;span class=\"lemo-graphie-label\" style=\"position: absolute; left: 35%; top: 16%;\"&gt;{{T3}} cm&lt;/span&gt;&lt;span class=\"lemo-graphie-label\" style=\"position: absolute; left: 57%; top: 36%;transform:rotate(270deg)\"&gt;{{T3}} cm&lt;/span&gt;&lt;/div&gt;&lt;/div&gt;&lt;/div&gt;&lt;/div&gt;","template":"O volume mede &lt;span class=\"no-break\"&gt;{{response}} cm&lt;sup&gt;3&lt;/sup&gt;.&lt;/span&gt;","seed":{"parameters":[],"calculated":[{"name":"T1","function":"{{Q1}}*5","temp":true},{"name":"T2","function":"{{Q1}}*2","temp":true},{"name":"T3","function":"{{Q1}}*3","temp":true},{"name":"A1","label":"Volume = {{function}} cm&lt;sup&gt;3&lt;/sup&gt;","function":"19*{{Q1}}*{{Q1}}*{{Q1}}"}]},"algorithm":{"name":"calculateOperation","params":{"method":"equivLiteral","keyboard":"NUMERICAL"}}},{"id":"step-1","stimulus":"&lt;p&gt;Primeiro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src=\"https://blueberry-assets.oneclick.es/M5_MyM_14b_3.svg\" alt=\"\" tabindex=\"0\"&gt;&lt;/img&gt;&lt;div class=\"lemo-graphie-container\" style=\"position: absolute;top: 0;left: 0;width: 100%;height: 100%;\"&gt;&lt;div class=\"lemo-graphie\" style=\"position: relative; width: 100%; height: 100%;\"&gt;&lt;span class=\"lemo-graphie-label\" style=\"position: absolute; left: 31%; top: 82%; \"&gt;{{T1}} cm&lt;/span&gt;&lt;span class=\"lemo-graphie-label\" style=\"position: absolute; left: 64%; top: 76%;transform:rotate(320deg)\"&gt;{{Q1}} cm&lt;/span&gt;&lt;span class=\"lemo-graphie-label\" style=\"position: absolute; left: 67%; top: 60%;transform:rotate(270deg)\"&gt;{{T2}} cm&lt;/span&gt;&lt;span class=\"lemo-graphie-label\" style=\"position: absolute; left: 28%; top: 16%;\"&gt;{{T3}} cm&lt;/span&gt;&lt;span class=\"lemo-graphie-label\" style=\"position: absolute; left: 49%; top: 36%;transform:rotate(270deg)\"&gt;{{T3}}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70.4967%; top: 45.0207%;\"&gt;?&lt;/span&gt;&lt;span class=\"lemo-graphie-label\" style=\"position: absolute; left: 62%; top: 75%;transform:rotate(320deg)\"&gt;{{Q1}}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50%; top: 46%;\"&gt;?&lt;/span&gt;&lt;span class=\"lemo-graphie-label\" style=\"position: absolute; left: 55%; top: 76%; transform:rotate(320deg)\"&gt;{{Q1}} cm&lt;/span&gt;&lt;/div&gt;&lt;/div&gt;&lt;/div&gt;&lt;/div&gt;&lt;/td&gt;&lt;/tr&gt;&lt;tr&gt;&lt;td style=\"width: 33.3333%; border:none; text-align: center; vertical-align: middle;\"&gt;&lt;/td&gt;&lt;td style=\"width: 33.3333%; border:none;\"&gt;? = {{response}} cm&lt;/td&gt;&lt;td style=\"width: 33.3333%; border:none; text-align: center; vertical-align: middle;\"&gt;? = {{response}} cm&lt;/td&gt;&lt;/tr&gt;&lt;/tbody&gt;&lt;/table&gt;","seed":{"calculated":[{"name":"T1","function":"{{Q1}}*5","temp":true},{"name":"T2","function":"{{Q1}}*2","temp":true},{"name":"T3","function":"{{Q1}}*3","temp":true},{"name":"1-A2","function":"5*{{Q1}}"},{"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5","temp":true},{"name":"T2","function":"{{Q1}}*2","temp":true},{"name":"T3","function":"{{Q1}}*3","temp":true},{"name":"2-A1","function":"15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src=\"https://blueberry-assets.oneclick.es/M5_MyM_14b_4.svg\" alt=\"\" tabindex=\"0\"&gt;&lt;/img&gt;&lt;div class=\"lemo-graphie-container\" style=\"position: absolute;top: 0;left: 0;width: 100%;height: 100%;\"&gt;&lt;div class=\"lemo-graphie\" style=\"position: relative; width: 100%; height: 100%;\"&gt;&lt;span class=\"lemo-graphie-label\" style=\"position: absolute; left: 45%; top: 16%;\"&gt;{{T3}} cm&lt;/span&gt;&lt;span class=\"lemo-graphie-label\" style=\"position: absolute; left: 65%; top: 45%;transform:rotate(270deg)\"&gt;{{T1}} cm&lt;/span&gt;&lt;span class=\"lemo-graphie-label\" style=\"position: absolute; left: 62%; top: 75%;transform:rotate(320deg)\"&gt;{{Q1}}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src=\"https://blueberry-assets.oneclick.es/M5_MyM_14b_5.svg\" alt=\"\" tabindex=\"0\"&gt;&lt;/img&gt;&lt;div class=\"lemo-graphie-container\" style=\"position: absolute;top: 0;left: 0;width: 100%;height: 100%;\"&gt;&lt;div class=\"lemo-graphie\" style=\"position: relative; width: 100%; height: 100%;\"&gt;&lt;span class=\"lemo-graphie-label\" style=\"position: absolute; left: 60%; top: 60%;transform:rotate(270deg)\"&gt;{{T2}} cm&lt;/span&gt;&lt;span class=\"lemo-graphie-label\" style=\"position: absolute; left: 47%; top: 46%;\"&gt;{{T2}} cm&lt;/span&gt;&lt;span class=\"lemo-graphie-label\" style=\"position: absolute; left: 55%; top: 76%; transform:rotate(320deg)\"&gt;{{Q1}} cm&lt;/span&gt;&lt;/div&gt;&lt;/div&gt;&lt;/div&gt;&lt;/div&gt;&lt;/td&gt;&lt;/tr&gt;&lt;/tbody&gt;&lt;/table&gt;&lt;p&gt;Volume = {{T4}} cm&lt;sup&gt;3&lt;/sup&gt; + {{T5}} cm&lt;sup&gt;3&lt;/sup&gt; = {{response}} cm&lt;sup&gt;3&lt;/sup&gt;","seed":{"calculated":[{"name":"T1","function":"{{Q1}}*5","temp":true},{"name":"T2","function":"{{Q1}}*2","temp":true},{"name":"T3","function":"{{Q1}}*3","temp":true},{"name":"T4","function":"15*{{Q1}}*{{Q1}}*{{Q1}}","temp":true},{"name":"T5","function":"4*{{Q1}}*{{Q1}}*{{Q1}}","temp":true},{"name":"A5","function":"{{T4}}+{{T5}}"}]},"algorithm":{"name":"calculateOperation","params":{"method":"equivLiteral","keyboard":"NUMERICAL"}}}]}</v>
      </c>
      <c r="D615" s="139" t="n">
        <f aca="false">IF(B615=C615,0,1)</f>
        <v>1</v>
      </c>
    </row>
    <row r="616" customFormat="false" ht="15.75" hidden="false" customHeight="true" outlineLevel="0" collapsed="false">
      <c r="A616" s="139" t="str">
        <f aca="false">Seeds!AB622</f>
        <v>M5-MyM-14b-E-2</v>
      </c>
      <c r="B616" s="139" t="str">
        <f aca="false">Seeds!Z622</f>
        <v>{"id":"M5-MyM-14b-E-2-BR","seed":{"parameters":[{"name":"Q1","label":null,"min":1,"max":10,"step":1}],"uniques":true},"scaffolding":[{"id":"step-0","stimulus":"&lt;p&gt;Calcule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C616" s="139" t="str">
        <f aca="false">Seeds!AA622</f>
        <v>{"id":"M5-MyM-14b-E-2","seed":{"parameters":[{"name":"Q1","label":null,"min":1,"max":10,"step":1}],"uniques":true},"scaffolding":[{"id":"step-0","stimulus":"&lt;p&gt;Calcule o volume desse prisma.&lt;/p&gt;&lt;div style=\"display:flex; justify-content:center;\"&gt;&lt;div class=\"lemo-fixed-to-responsive\" style=\"max-width: 300px;max-height: 300px;position: relative;width: 100%;display: inline-block;\"&gt;&lt;img src=\"https://blueberry-assets.oneclick.es/M5_MyM_14b_2.svg\" alt=\"\" tabindex=\"0\"&gt;&lt;/img&gt;&lt;div class=\"lemo-graphie-container\" style=\"position: absolute;top: 0;left: 0;width: 100%;height: 100%;\"&gt;&lt;div class=\"lemo-graphie\" style=\"position: relative; width: 100%; height: 100%;\"&gt;&lt;span class=\"lemo-graphie-label\" style=\"position: absolute; left: 38%; top: 86%;\"&gt;{{T1}} cm&lt;/span&gt;&lt;span class=\"lemo-graphie-label\" style=\"position: absolute; left: 68%; top: 81%; transform:rotate(315deg)\"&gt;{{Q1}} cm&lt;/span&gt;&lt;span class=\"lemo-graphie-label\" style=\"position: absolute; left: 15%; top: 76%;transform:rotate(270deg)\"&gt;{{Q1}} cm&lt;/span&gt;&lt;span class=\"lemo-graphie-label\" style=\"position: absolute; left: 47%; top: 9%;\"&gt;{{Q1}} cm&lt;/span&gt;&lt;span class=\"lemo-graphie-label\" style=\"position: absolute; left: 56%; top: 41%;transform:rotate(270deg)\"&gt;{{T5}} cm&lt;/span&gt;&lt;/div&gt;&lt;/div&gt;&lt;/div&gt;&lt;/div&gt;","template":"O volume mede &lt;span class=\"no-break\"&gt;{{response}} cm&lt;sup&gt;3&lt;/sup&gt;.&lt;/span&gt;","seed":{"parameters":[],"calculated":[{"name":"T1","function":"{{Q1}}*4","temp":true},{"name":"T5","function":"{{Q1}}*5","temp":true},{"name":"A1","function":"9*{{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src=\"https://blueberry-assets.oneclick.es/M5_MyM_14b_6.svg\" alt=\"\" tabindex=\"0\"&gt;&lt;/img&gt;&lt;div class=\"lemo-graphie-container\" style=\"position: absolute;top: 0;left: 0;width: 100%;height: 100%;\"&gt;&lt;div class=\"lemo-graphie\" style=\"position: relative; width: 100%; height: 100%;\"&gt;&lt;span class=\"lemo-graphie-label\" style=\"position: absolute; left: 35%; top: 9%;\"&gt;{{Q1}} cm&lt;/span&gt;&lt;span class=\"lemo-graphie-label\" style=\"position: absolute; left: 47%; top: 42%; transform:rotate(270deg)\"&gt;{{T5}} cm&lt;/span&gt;&lt;span class=\"lemo-graphie-label\" style=\"position: absolute; left: 3%; top: 75%; transform:rotate(270deg)\"&gt;{{Q1}} cm&lt;/span&gt;&lt;span class=\"lemo-graphie-label\" style=\"position: absolute; left: 29.9307%; top: 85.3736%;\"&gt;{{T2}} cm&lt;/span&gt;&lt;span class=\"lemo-graphie-label\" style=\"position: absolute; left: 58%; top: 80%; transform:rotate(315deg)\"&gt;{{Q1}}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57%; top: 80%;\"&gt;?&lt;/span&gt;&lt;/div&gt;&lt;/div&gt;&lt;/div&gt;&lt;/div&gt;&lt;/td&gt;&lt;td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13%;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gt;&lt;/td&gt;&lt;/tr&gt;&lt;/tbody&gt;&lt;/table&gt;","seed":{"calculated":[{"name":"T2","function":"{{Q1}}*4","temp":true},{"name":"T5","function":"{{Q1}}*5","temp":true},{"name":"1-A3","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temp":true},{"name":"T2","function":"{{Q1}}*4","temp":true},{"name":"T5","function":"{{Q1}}*5","temp":true},{"name":"2-A1","function":"5*{{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src=\"https://blueberry-assets.oneclick.es/M5_MyM_14b_7.svg\" alt=\"\" tabindex=\"0\"&gt;&lt;/img&gt;&lt;div class=\"lemo-graphie-container\" style=\"position: absolute;top: 0;left: 0;width: 100%;height: 100%;\"&gt;&lt;div class=\"lemo-graphie\" style=\"position: relative; width: 100%; height: 100%;\"&gt;&lt;span class=\"lemo-graphie-label\" style=\"position: absolute; left: 46%; top: 18%;\"&gt;{{Q1}} cm&lt;/span&gt;&lt;span class=\"lemo-graphie-label\" style=\"position: absolute; left: 56%; top: 50%; transform:rotate(270deg)\"&gt;{{T5}} cm&lt;/span&gt;&lt;span class=\"lemo-graphie-label\" style=\"position: absolute; left: 52%; top: 81%;transform:rotate(315deg)\"&gt;{{T1}}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src=\"https://blueberry-assets.oneclick.es/M5_MyM_14b_8.svg\" alt=\"\" tabindex=\"0\"&gt;&lt;/img&gt;&lt;div class=\"lemo-graphie-container\" style=\"position: absolute;top: 0;left: 0;width: 100%;height: 100%;\"&gt;&lt;div class=\"lemo-graphie\" style=\"position: relative; width: 100%; height: 100%;\"&gt;&lt;span class=\"lemo-graphie-label\" style=\"position: absolute; left: 15%; top: 76%; transform:rotate(270deg)\"&gt;{{Q1}} cm&lt;/span&gt;&lt;span class=\"lemo-graphie-label\" style=\"position: absolute; left: 36.6515%; top: 85.7202%;\"&gt;{{T2}} cm&lt;/span&gt;&lt;span class=\"lemo-graphie-label\" style=\"position: absolute; left: 67%; top: 81%; transform:rotate(315deg)\"&gt;{{Q1}} cm&lt;/span&gt;&lt;/div&gt;&lt;/div&gt;&lt;/div&gt;&lt;/div&gt;&lt;/td&gt;&lt;/tr&gt;&lt;/tbody&gt;&lt;/table&gt;&lt;p&gt;Volume = {{T3}} cm&lt;sup&gt;3&lt;/sup&gt; + {{T4}} cm&lt;sup&gt;3&lt;/sup&gt; = {{response}} cm&lt;sup&gt;3&lt;/sup&gt;&lt;/p&gt;","seed":{"calculated":[{"name":"T2","function":"{{Q1}}*4","temp":true},{"name":"T5","function":"{{Q1}}*5","temp":true},{"name":"T1","function":"{{Q1}}","temp":true},{"name":"T3","function":"5*{{Q1}}*{{Q1}}*{{Q1}}","temp":true},{"name":"T4","function":"4*{{Q1}}*{{Q1}}*{{Q1}}","temp":true},{"name":"3-A1","function":"9*{{Q1}}*{{Q1}}*{{Q1}}"}]},"algorithm":{"name":"calculateOperation","params":{"method":"equivLiteral","keyboard":"NUMERICAL"}}}]}</v>
      </c>
      <c r="D616" s="139" t="n">
        <f aca="false">IF(B616=C616,0,1)</f>
        <v>1</v>
      </c>
    </row>
    <row r="617" customFormat="false" ht="15.75" hidden="false" customHeight="true" outlineLevel="0" collapsed="false">
      <c r="A617" s="139" t="str">
        <f aca="false">Seeds!AB623</f>
        <v>M5-MyM-14b-A-1</v>
      </c>
      <c r="B617" s="139" t="str">
        <f aca="false">Seeds!Z623</f>
        <v>{"id":"M5-MyM-14b-A-1-BR","seed":{"parameters":[{"name":"Q1","label":null,"min":10,"max":30,"step":1}],"uniques":true},"scaffolding":[{"id":"step-0","stimulus":"&lt;p&gt;Calcule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C617" s="139" t="str">
        <f aca="false">Seeds!AA623</f>
        <v>{"id":"M5-MyM-14b-A-1","seed":{"parameters":[{"name":"Q1","label":null,"min":10,"max":30,"step":1}],"uniques":true},"scaffolding":[{"id":"step-0","stimulus":"&lt;p&gt;Calcule o volume dessa escada.&lt;/p&gt;&lt;div style=\"display:flex; justify-content:center;\"&gt;&lt;div class=\"lemo-fixed-to-responsive\" style=\"max-width: 300px;max-height: 300px;position: relative;width: 100%;display: inline-block;\"&gt;&lt;img src=\"https://blueberry-assets.oneclick.es/M5_MyM_14b_9.svg\" alt=\"\" tabindex=\"0\"&gt;&lt;/img&gt;&lt;div class=\"lemo-graphie-container\" style=\"position: absolute;top: 0;left: 0;width: 100%;height: 100%;\"&gt;&lt;div class=\"lemo-graphie\" style=\"position: relative; width: 100%; height: 100%;\"&gt;&lt;span class=\"lemo-graphie-label\" style=\"position: absolute; left: 6%; top: 44%; transform:rotate(270deg)\"&gt;{{T1}} cm&lt;/span&gt;&lt;span class=\"lemo-graphie-label\" style=\"position: absolute; left: 27%; top: 72%;transform:rotate(35deg)\"&gt;{{T2}} cm&lt;/span&gt;&lt;span class=\"lemo-graphie-label\" style=\"position: absolute; left: 67%; top: 46%;transform:rotate(34deg)\"&gt;{{T1}} cm&lt;/span&gt;&lt;span class=\"lemo-graphie-label\" style=\"position: absolute; left: 69%; top: 79%; transform:rotate(325deg)\"&gt;{{T1}} cm&lt;/span&gt;&lt;span class=\"lemo-graphie-label\" style=\"position: absolute; left: 57%; top: 34%;transform:rotate(270deg)\"&gt;{{Q1}} cm&lt;/span&gt;&lt;/div&gt;&lt;/div&gt;&lt;/div&gt;&lt;/div&gt;","template":"O volume mede &lt;span class=\"no-break\"&gt;{{response}} cm&lt;sup&gt;3&lt;/sup&gt;.&lt;/span&gt;","seed":{"parameters":[],"calculated":[{"name":"T1","function":"{{Q1}}*2","temp":true},{"name":"T2","function":"{{Q1}}*4","temp":true},{"name":"A1","function":"12*{{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400px;max-height: 400px;position: relative;width: 100%;display: inline-block;\"&gt;&lt;img src=\"https://blueberry-assets.oneclick.es/M5_MyM_14b_10.svg\" alt=\"\" tabindex=\"0\"&gt;&lt;/img&gt;&lt;div class=\"lemo-graphie-container\" style=\"position: absolute;top: 0;left: 0;width: 100%;height: 100%;\"&gt;&lt;div class=\"lemo-graphie\" style=\"position: relative; width: 100%; height: 100%;\"&gt;&lt;span class=\"lemo-graphie-label\" style=\"position: absolute; left: 54%; top: 26%; transform:rotate(270deg)\"&gt;{{Q1}} cm&lt;/span&gt;&lt;span class=\"lemo-graphie-label\" style=\"position: absolute; left: 65%; top: 43%; transform:rotate(35deg)\"&gt;{{T1}} cm&lt;/span&gt;&lt;span class=\"lemo-graphie-label\" style=\"position: absolute; left: 65%; top: 78%; transform:rotate(322deg)\"&gt;{{T1}} cm&lt;/span&gt;&lt;span class=\"lemo-graphie-label\" style=\"position: absolute; left: 20%; top: 72%; transform:rotate(35deg)\"&gt;{{T2}} cm&lt;/span&gt;&lt;span class=\"lemo-graphie-label\" style=\"position: absolute; left: -3%; top: 39%; transform:rotate(270deg)\"&gt;{{T1}}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12%; top: 40%; transform:rotate(270deg)\"&gt;{{T1}} cm&lt;/span&gt;&lt;span class=\"lemo-graphie-label\" style=\"position: absolute; left: 31%; top: 66%;\"&gt;&lt;span style=\"color: #61C3D7;\"&gt;&lt;b&gt;?&lt;/b&gt;&lt;/span&gt;&lt;/span&gt;&lt;span class=\"lemo-graphie-label\" style=\"position: absolute; left: 56%; top: 68%; transform:rotate(325deg)\"&gt;{{T1}}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57%; top: 33%; transform:rotate(35deg)\"&gt;{{T1}} cm&lt;/span&gt;&lt;span class=\"lemo-graphie-label\" style=\"position: absolute; left: 76%; top: 52%; \"&gt;&lt;span style=\"color: #61C3D7;\"&gt;&lt;b&gt;?&lt;/b&gt;&lt;/span&gt;&lt;/span&gt;&lt;span class=\"lemo-graphie-label\" style=\"position: absolute; left: 56%; top: 71%; transform:rotate(325deg)\"&gt;{{T1}}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2","temp":true},{"name":"T2","function":"{{Q1}}*4","temp":true},{"name":"1-A1","function":"2*{{Q1}}"},{"name":"1-A2","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4","temp":true},{"name":"2-A1","function":"8*{{Q1}}*{{Q1}}*{{Q1}}"},{"name":"2-A2","function":"4*{{Q1}}*{{Q1}}*{{Q1}}"}]},"algorithm":{"name":"calculateOperation","params":{"method":"equivLiteral","keyboard":"NUMERICAL"}}},{"id":"step-3","stimulus":"&lt;p&gt;Por fim,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src=\"https://blueberry-assets.oneclick.es/M5_MyM_14b_11.svg\" alt=\"\" tabindex=\"0\"&gt;&lt;/img&gt;&lt;div class=\"lemo-graphie-container\" style=\"position: absolute;top: 0;left: 0;width: 100%;height: 100%;\"&gt;&lt;div class=\"lemo-graphie\" style=\"position: relative; width: 100%; height: 100%;\"&gt;&lt;span class=\"lemo-graphie-label\" style=\"position: absolute; left: 14%; top: 41%; transform:rotate(270deg)\"&gt;{{T1}} cm&lt;/span&gt;&lt;span class=\"lemo-graphie-label\" style=\"position: absolute; left: 57%; top: 67%; transform:rotate(325deg)\"&gt;{{T1}} cm&lt;/span&gt;&lt;span class=\"lemo-graphie-label\" style=\"position: absolute; left: 25%; top: 66%; transform:rotate(34deg)\"&gt;{{T1}} cm&lt;/span&gt;&lt;/div&gt;&lt;/div&gt;&lt;/div&gt;&lt;/div&gt;&lt;/td&gt;&lt;td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src=\"https://blueberry-assets.oneclick.es/M5_MyM_14b_12.svg\" alt=\"\" tabindex=\"0\"&gt;&lt;/img&gt;&lt;div class=\"lemo-graphie-container\" style=\"position: absolute;top: 0;left: 0;width: 100%;height: 100%;\"&gt;&lt;div class=\"lemo-graphie\" style=\"position: relative; width: 100%; height: 100%;\"&gt;&lt;span class=\"lemo-graphie-label\" style=\"position: absolute; left: 59%; top: 35%; transform:rotate(37deg)\"&gt;{{T1}} cm&lt;/span&gt;&lt;span class=\"lemo-graphie-label\" style=\"position: absolute; left: 71%; top: 53%; transform:rotate(270deg)\"&gt;{{Q1}} cm&lt;/span&gt;&lt;span class=\"lemo-graphie-label\" style=\"position: absolute; left: 57%; top: 71%; transform:rotate(325deg)\"&gt;{{T1}} cm&lt;/span&gt;&lt;/div&gt;&lt;/div&gt;&lt;/div&gt;&lt;/div&gt;&lt;/td&gt;&lt;/tr&gt;&lt;tr&gt;&lt;/tbody&gt;&lt;/table&gt;&lt;p&gt;Volume = {{T2}} cm&lt;sup&gt;3&lt;/sup&gt; + {{T3}} cm&lt;sup&gt;3&lt;/sup&gt; = {{response}} cm&lt;sup&gt;3&lt;/sup&gt;","seed":{"calculated":[{"name":"T1","function":"{{Q1}}*2","temp":true},{"name":"T2","function":"8*{{Q1}}*{{Q1}}*{{Q1}}","temp":true},{"name":"T3","function":"4*{{Q1}}*{{Q1}}*{{Q1}}","temp":true},{"name":"A5","function":"12*{{Q1}}*{{Q1}}*{{Q1}}"}]},"algorithm":{"name":"calculateOperation","params":{"method":"equivLiteral","keyboard":"NUMERICAL"}}}]}</v>
      </c>
      <c r="D617" s="139" t="n">
        <f aca="false">IF(B617=C617,0,1)</f>
        <v>1</v>
      </c>
    </row>
    <row r="618" customFormat="false" ht="15.75" hidden="false" customHeight="true" outlineLevel="0" collapsed="false">
      <c r="A618" s="139" t="str">
        <f aca="false">Seeds!AB624</f>
        <v>M5-MyM-14b-A-2</v>
      </c>
      <c r="B618" s="139" t="str">
        <f aca="false">Seeds!Z624</f>
        <v>{"id":"M5-MyM-14b-A-2-BR","seed":{"parameters":[{"name":"Q1","label":null,"min":40,"max":60,"step":1}],"uniques":true},"scaffolding":[{"id":"step-0","stimulus":"&lt;p&gt;Calcule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C618" s="139" t="str">
        <f aca="false">Seeds!AA624</f>
        <v>{"id":"M5-MyM-14b-A-2","seed":{"parameters":[{"name":"Q1","label":null,"min":40,"max":60,"step":1}],"uniques":true},"scaffolding":[{"id":"step-0","stimulus":"&lt;p&gt;Calcule o volume desse pódio.&lt;/p&gt;&lt;div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cm&lt;/span&gt;&lt;/div&gt;&lt;/div&gt;&lt;/div&gt;&lt;/div&gt;","template":"O volume mede &lt;span class=\"no-break\"&gt;{{response}} cm&lt;sup&gt;3&lt;/sup&gt;.&lt;/span&gt;","seed":{"parameters":[],"calculated":[{"name":"T1","function":"{{Q1}}*2","temp":true},{"name":"T2","function":"{{Q1}}*6","temp":true},{"name":"A1","function":"18*{{Q1}}*{{Q1}}*{{Q1}}"}]},"algorithm":{"name":"calculateOperation","params":{"method":"equivLiteral","keyboard":"NUMERICAL"}}},{"id":"step-1","stimulus":"&lt;p&gt;Primeiro deve-se dividir a figura em três prismas. Qual o comprimento dos lados marcados com um ponto de interrogação?&lt;/p&gt;&lt;div style=\"text-align:center !important;\"&gt;&lt;div style=\"display:flex; justify-content:center;\"&gt;&lt;div class=\"lemo-fixed-to-responsive\" style=\"max-width: 400px;max-height: 350px;position: relative;width: 100%;display: inline-block;\"&gt;&lt;img src=\"https://blueberry-assets.oneclick.es/M5_MyM_14b_13.svg\" alt=\"\" tabindex=\"0\"&gt;&lt;/img&gt;&lt;div class=\"lemo-graphie-container\" style=\"position: absolute;top: 0;left: 0;width: 100%;height: 100%;\"&gt;&lt;div class=\"lemo-graphie\" style=\"position: relative; width: 100%; height: 100%;\"&gt;&lt;span class=\"lemo-graphie-label\" style=\"position: absolute; left: 56%; top: 14%; transform:rotate(35deg)\"&gt;{{T1}} cm&lt;/span&gt;&lt;span class=\"lemo-graphie-label\" style=\"position: absolute; left: 66%; top: 32%; transform:rotate(270deg)\"&gt;{{Q1}} cm&lt;/span&gt;&lt;span class=\"lemo-graphie-label\" style=\"position: absolute; left: 76%; top: 44%; transform:rotate(35deg)\"&gt;{{T1}} cm&lt;/span&gt;&lt;span class=\"lemo-graphie-label\" style=\"position: absolute; left: 86%; top: 62%; transform:rotate(270deg)\"&gt;{{Q1}} cm&lt;/span&gt;&lt;span class=\"lemo-graphie-label\" style=\"position: absolute; left: 76%; top: 78%; transform:rotate(325deg)\"&gt;{{T1}} cm&lt;/span&gt;&lt;span class=\"lemo-graphie-label\" style=\"position: absolute; left: 29%; top: 64%; transform:rotate(35deg)\"&gt;{{T2}} cm&lt;/span&gt;&lt;span class=\"lemo-graphie-label\" style=\"position: absolute; left: 2%; top: 31%; transform:rotate(270deg)\"&gt;{{Q1}} cm&lt;/span&gt;&lt;/div&gt;&lt;/div&gt;&lt;/div&gt;&lt;/div&gt;&lt;/div&gt;","template":"&lt;table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100%;\"&gt;&lt;span class=\"lemo-graphie-label\" style=\"position: absolute; left: 54%; top: 66%; transform:rotate(325deg)\"&gt;{{T1}} cm&lt;/span&gt;&lt;span class=\"lemo-graphie-label\" style=\"position: absolute; left: 17%; top: 42%; transform:rotate(270deg)\"&gt;{{Q1}} cm&lt;/span&gt;&lt;span class=\"lemo-graphie-label\" style=\"position: absolute; left: 33%; top: 65%; \"&gt;&lt;span style=\"color: #61C3D7;\"&gt;&lt;b&gt;?&lt;/b&gt;&lt;/span&gt;&lt;/span&gt;&lt;/div&gt;&lt;/div&gt;&lt;/div&gt;&lt;/div&gt;&lt;/td&gt;&lt;td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67%; transform:rotate(325deg)\"&gt;{{T1}} cm&lt;/span&gt;&lt;span class=\"lemo-graphie-label\" style=\"position: absolute; left: 72%; top: 40%;\"&gt;&lt;span style=\"color: #61C3D7;\"&gt;&lt;b&gt;?&lt;/b&gt;&lt;/span&gt;&lt;/span&gt;&lt;span class=\"lemo-graphie-label\" style=\"position: absolute; left: 53%; top: 12%; transform:rotate(397deg)\"&gt;{{T1}}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52%; top: 25%; transform:rotate(35deg)\"&gt;{{T1}} cm&lt;/span&gt;&lt;span class=\"lemo-graphie-label\" style=\"position: absolute; left: 66%; top: 46%; transform:rotate(270deg)\"&gt;{{Q1}} cm&lt;/span&gt;&lt;span class=\"lemo-graphie-label\" style=\"position: absolute; left: 52%; top: 67%; transform:rotate(325deg)\"&gt;{{T1}} cm&lt;/span&gt;&lt;/div&gt;&lt;/div&gt;&lt;/div&gt;&lt;/div&gt;&lt;/td&gt;&lt;/tr&gt;&lt;tr&gt;&lt;td style=\"width: 33.3333%; border:none; text-align: center; vertical-align: middle;\"&gt;? = {{response}} cm&lt;/td&gt;&lt;td style=\"width: 33.3333%; border:none; text-align: center; vertical-align: middle\"&gt;? = {{response}} cm&lt;/td&gt;&lt;td style=\"width: 33.3333%; border:none; text-align: center; vertical-align: middle; text-align: center; vertical-align: middle\"&gt;&lt;/td&gt;&lt;/tr&gt;&lt;/tbody&gt;&lt;/table&gt;","seed":{"calculated":[{"name":"T1","function":"{{Q1}}*2","temp":true},{"name":"T2","function":"{{Q1}}*6","temp":true},{"name":"1-A1","function":"2*{{Q1}}"},{"name":"1-A2","function":"2*{{Q1}}"}]},"algorithm":{"name":"calculateOperation","params":{"method":"equivLiteral","keyboard":"NUMERICAL"}}},{"id":"step-2","stimulus":"&lt;p&gt;Em seguida, calcule os volumes dos dois prismas.&lt;/p&gt;","template":"&lt;table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cm&lt;/span&gt;&lt;/div&gt;&lt;/div&gt;&lt;/div&gt;&lt;/div&gt;&lt;/td&gt;&lt;/tr&gt;&lt;tr&gt;&lt;td style=\"width: 33.3333%; border:none; text-align: center; vertical-align: middle;\"&gt;Volume = &lt;span class=\"no-break\"&gt;{{response}} cm&lt;sup&gt;3&lt;/sup&gt;&lt;/span&gt;&lt;/td&gt;&lt;td style=\"width: 33.3333%; border:none; text-align: center; vertical-align: middle\"&gt;Volume = &lt;span class=\"no-break\"&gt;{{response}} cm&lt;sup&gt;3&lt;/sup&gt;&lt;/span&gt;&lt;/td&gt;&lt;td style=\"width: 33.3333%; border:none; text-align: center; vertical-align: middle; text-align: center; vertical-align: middle\"&gt;Volume = &lt;span class=\"no-break\"&gt;{{response}} cm&lt;sup&gt;3&lt;/sup&gt;&lt;/span&gt;&lt;/td&gt;&lt;/tr&gt;&lt;/tbody&gt;&lt;/table&gt;","seed":{"calculated":[{"name":"T1","function":"{{Q1}}*2","temp":true},{"name":"T2","function":"{{Q1}}*6","temp":true},{"name":"2-A1","function":"4*{{Q1}}*{{Q1}}*{{Q1}}"},{"name":"2-A2","function":"8*{{Q1}}*{{Q1}}*{{Q1}}"},{"name":"2-A1","function":"4*{{Q1}}*{{Q1}}*{{Q1}}"}]},"algorithm":{"name":"calculateOperation","params":{"method":"equivLiteral","keyboard":"NUMERICAL"}}},{"id":"step-3","stimulus":"&lt;p&gt;Por fim, calcule o volume total.&lt;/p&gt;","template":"&lt;table style=\"width: 100%; align:center\"&gt;&lt;tbody&gt;&lt;tr&gt;&lt;td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src=\"https://blueberry-assets.oneclick.es/M5_MyM_14b_15.svg\"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28%; top: 65%; transform:rotate(30deg)\"&gt;{{T1}} cm&lt;/span&gt;&lt;span class=\"lemo-graphie-label\" style=\"position: absolute; left: 16%; top: 41%; transform:rotate(270deg)\"&gt;{{Q1}}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src=\"https://blueberry-assets.oneclick.es/M5_MyM_14b_16.svg\" alt=\"\" tabindex=\"0\"&gt;&lt;/img&gt;&lt;div class=\"lemo-graphie-container\" style=\"position: absolute;top: 0;left: 0;width: 100%;height: 100%;\"&gt;&lt;div class=\"lemo-graphie\" style=\"position: relative; width: 100%; height: 100%;\"&gt;&lt;span class=\"lemo-graphie-label\" style=\"position: absolute; left: 53%; top: 65%; transform:rotate(325deg)\"&gt;{{T1}} cm&lt;/span&gt;&lt;span class=\"lemo-graphie-label\" style=\"position: absolute; left: 65%; top: 38%; transform:rotate(270deg)\"&gt;{{T1}} cm&lt;/span&gt;&lt;span class=\"lemo-graphie-label\" style=\"position: absolute; left: 53%; top: 11%;transform:rotate(35deg)\"&gt;{{T1}}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src=\"https://blueberry-assets.oneclick.es/M5_MyM_14b_29.svg\" alt=\"\" tabindex=\"0\"&gt;&lt;/img&gt;&lt;div class=\"lemo-graphie-container\" style=\"position: absolute;top: 0;left: 0;width: 100%;height: 100%;\"&gt;&lt;div class=\"lemo-graphie\" style=\"position: relative; width: 100%; height: 100%;\"&gt;&lt;span class=\"lemo-graphie-label\" style=\"position: absolute; left: 54%; top: 26%; transform:rotate(35deg)\"&gt;{{T1}} cm&lt;/span&gt;&lt;span class=\"lemo-graphie-label\" style=\"position: absolute; left: 65%; top: 46%; transform:rotate(270deg)\"&gt;{{Q1}} cm&lt;/span&gt;&lt;span class=\"lemo-graphie-label\" style=\"position: absolute; left: 53%; top: 65%; transform:rotate(325deg)\"&gt;{{T1}} cm&lt;/span&gt;&lt;/div&gt;&lt;/div&gt;&lt;/div&gt;&lt;/div&gt;&lt;/td&gt;&lt;/tr&gt;&lt;tr&gt;&lt;/tbody&gt;&lt;/table&gt;&lt;p&gt;Volume = {{T2}} cm&lt;sup&gt;3&lt;/sup&gt; + {{T3}} cm&lt;sup&gt;3&lt;/sup&gt; + {{T4}} cm&lt;sup&gt;3&lt;/sup&gt; = {{response}} cm&lt;sup&gt;3&lt;/sup&gt;","seed":{"calculated":[{"name":"T1","function":"{{Q1}}*2","temp":true},{"name":"T2","function":"4*{{Q1}}*{{Q1}}*{{Q1}}","temp":true},{"name":"T3","function":"8*{{Q1}}*{{Q1}}*{{Q1}}","temp":true},{"name":"T4","function":"4*{{Q1}}*{{Q1}}*{{Q1}}","temp":true},{"name":"3-A1","function":"16*{{Q1}}*{{Q1}}*{{Q1}}"}]},"algorithm":{"name":"calculateOperation","params":{"method":"equivLiteral","keyboard":"NUMERICAL"}}}]}</v>
      </c>
      <c r="D618" s="139" t="n">
        <f aca="false">IF(B618=C618,0,1)</f>
        <v>1</v>
      </c>
    </row>
    <row r="619" customFormat="false" ht="15.75" hidden="false" customHeight="true" outlineLevel="0" collapsed="false">
      <c r="A619" s="139" t="str">
        <f aca="false">Seeds!AB625</f>
        <v>M5-MyM-14b-A-3</v>
      </c>
      <c r="B619" s="139" t="str">
        <f aca="false">Seeds!Z625</f>
        <v>{"id":"M5-MyM-14b-A-3-BR","seed":{"parameters":[{"name":"Q1","label":null,"min":5,"max":20,"step":1}],"uniques":true},"scaffolding":[{"id":"step-0","stimulus":"&lt;p&gt;Calcule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C619" s="139" t="str">
        <f aca="false">Seeds!AA625</f>
        <v>{"id":"M5-MyM-14b-A-3","seed":{"parameters":[{"name":"Q1","label":null,"min":5,"max":20,"step":1}],"uniques":true},"scaffolding":[{"id":"step-0","stimulus":"&lt;p&gt;Calcule o volume dessa letra L.&lt;/p&gt;&lt;div style=\"display:flex; justify-content:center;\"&gt;&lt;div class=\"lemo-fixed-to-responsive\" style=\"max-width: 300px;max-height: 300px;position: relative;width: 100%;display: inline-block;\"&gt;&lt;img src=\"https://blueberry-assets.oneclick.es/M5_MyM_14b_17.svg\" alt=\"\" tabindex=\"0\"&gt;&lt;/img&gt;&lt;div class=\"lemo-graphie-container\" style=\"position: absolute;top: 0;left: 0;width: 100%;height: 100%;\"&gt;&lt;div class=\"lemo-graphie\" style=\"position: relative; width: 100%; height: 100%;\"&gt;&lt;span class=\"lemo-graphie-label\" style=\"position: absolute; left: 41%; top: 4%; transform:rotate(35deg)\"&gt;{{Q1}} cm&lt;/span&gt;&lt;span class=\"lemo-graphie-label\" style=\"position: absolute; left: 31%; top: 80%;transform:rotate(35deg)\"&gt;{{T1}} cm&lt;/span&gt;&lt;span class=\"lemo-graphie-label\" style=\"position: absolute; left: 67%; top: 74%;transform:rotate(270deg)\"&gt;{{Q1}} cm&lt;/span&gt;&lt;span class=\"lemo-graphie-label\" style=\"position: absolute; left: 60%; top: 89%; transform:rotate(325deg)\"&gt;{{Q1}} cm&lt;/span&gt;&lt;span class=\"lemo-graphie-label\" style=\"position: absolute; left: 47%; top: 36%;transform:rotate(270deg)\"&gt;{{T2}} cm&lt;/span&gt;&lt;/div&gt;&lt;/div&gt;&lt;/div&gt;&lt;/div&gt;","template":"O volume mede &lt;span class=\"no-break\"&gt;{{response}} cm&lt;sup&gt;3&lt;/sup&gt;.&lt;/span&gt;","seed":{"parameters":[],"calculated":[{"name":"T1","function":"{{Q1}}*3","temp":true},{"name":"T2","function":"{{Q1}}*4","temp":true},{"name":"A1","function":"7*{{Q1}}*{{Q1}}*{{Q1}}"}]},"algorithm":{"name":"calculateOperation","params":{"method":"equivLiteral","keyboard":"NUMERICAL"}}},{"id":"step-1","stimulus":"&lt;p&gt;Primeiro deve-se dividir a figura em dois prismas. Qual o comprimento dos lados marcados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src=\"https://blueberry-assets.oneclick.es/M5_MyM_14b_18.svg\" alt=\"\" tabindex=\"0\"&gt;&lt;/img&gt;&lt;div class=\"lemo-graphie-container\" style=\"position: absolute;top: 0;left: 0;width: 100%;height: 100%;\"&gt;&lt;div class=\"lemo-graphie\" style=\"position: relative; width: 100%; height: 100%;\"&gt;&lt;span class=\"lemo-graphie-label\" style=\"position: absolute; left: 34%; top: -1%; transform:rotate(35deg)\"&gt;{{Q1}} cm&lt;/span&gt;&lt;span class=\"lemo-graphie-label\" style=\"position: absolute; left: 24%; top: 84%;transform:rotate(35deg)\"&gt;{{T1}} cm&lt;/span&gt;&lt;span class=\"lemo-graphie-label\" style=\"position: absolute; left: 62%; top: 75%;transform:rotate(270deg)\"&gt;{{Q1}} cm&lt;/span&gt;&lt;span class=\"lemo-graphie-label\" style=\"position: absolute; left: 54%; top: 92%; transform:rotate(325deg)\"&gt;{{Q1}} cm&lt;/span&gt;&lt;span class=\"lemo-graphie-label\" style=\"position: absolute; left: 39%; top: 35%;transform:rotate(270deg)\"&gt;{{T2}}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1%; transform:rotate(35deg)\"&gt;{{Q1}} cm&lt;/span&gt;&lt;span class=\"lemo-graphie-label\" style=\"position: absolute; left: 34%; top: 42%;\"&gt;&lt;span style=\"color: #61C3D7;\"&gt;&lt;b&gt;?&lt;/b&gt;&lt;/span&gt;&lt;/span&gt;&lt;span class=\"lemo-graphie-label\" style=\"position: absolute; left: 51%; top: 81%;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64%; transform:rotate(270deg)\"&gt;{{Q1}} cm&lt;/span&gt;&lt;span class=\"lemo-graphie-label\" style=\"position: absolute; left: 56%; top: 49%; \"&gt;&lt;span style=\"color: #61C3D7;\"&gt;&lt;b&gt;?&lt;/b&gt;&lt;/span&gt;&lt;/span&gt;&lt;/span&gt;&lt;span class=\"lemo-graphie-label\" style=\"position: absolute; left: 54%; top: 83%; transform:rotate(325deg)\"&gt;{{Q1}} cm&lt;/span&gt;&lt;/div&gt;&lt;/div&gt;&lt;/div&gt;&lt;/div&gt;&lt;/td&gt;&lt;/tr&gt;&lt;tr&gt;&lt;td style=\"width: 33.3333%; border:none; text-align: center; vertical-align: middle;\"&gt;&lt;/td&gt;&lt;td style=\"width: 33.3333%; border:none; text-align: center; vertical-align: middle\"&gt;? = {{response}} cm&lt;/td&gt;&lt;td style=\"width: 33.3333%; border:none; text-align: center; vertical-align: middle; text-align: center; vertical-align: middle\"&gt;? = {{response}} cm&lt;/td&gt;&lt;/tr&gt;&lt;/tbody&gt;&lt;/table&gt;","seed":{"calculated":[{"name":"T1","function":"{{Q1}}*3","temp":true},{"name":"T2","function":"{{Q1}}*4","temp":true},{"name":"1-A1","function":"5*{{Q1}}"},{"name":"1-A2","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3","temp":true},{"name":"T2","function":"{{Q1}}*4","temp":true},{"name":"T11","function":"5*{{Q1}}","temp":true},{"name":"T22","function":"2*{{Q1}}","temp":true},{"name":"2-A1","function":"5*{{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src=\"https://blueberry-assets.oneclick.es/M5_MyM_14b_19.svg\" alt=\"\" tabindex=\"0\"&gt;&lt;/img&gt;&lt;div class=\"lemo-graphie-container\" style=\"position: absolute;top: 0;left: 0;width: 100%;height: 100%;\"&gt;&lt;div class=\"lemo-graphie\" style=\"position: relative; width: 100%; height: 100%;\"&gt;&lt;span class=\"lemo-graphie-label\" style=\"position: absolute; left: 51%; top: 2%; transform:rotate(35deg)\"&gt;{{Q1}} cm&lt;/span&gt;&lt;span class=\"lemo-graphie-label\" style=\"position: absolute; left: 27%; top: 42%; transform:rotate(270deg)\"&gt;{{T11}} cm&lt;/span&gt;&lt;span class=\"lemo-graphie-label\" style=\"position: absolute; left: 51%; top: 81%;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src=\"https://blueberry-assets.oneclick.es/M5_MyM_14b_20.svg\" alt=\"\" tabindex=\"0\"&gt;&lt;/img&gt;&lt;div class=\"lemo-graphie-container\" style=\"position: absolute;top: 0;left: 0;width: 100%;height: 100%;\"&gt;&lt;div class=\"lemo-graphie\" style=\"position: relative; width: 100%; height: 100%;\"&gt;&lt;span class=\"lemo-graphie-label\" style=\"position: absolute; left: 63%; top: 67%; transform:rotate(270deg)\"&gt;{{Q1}} cm&lt;/span&gt;&lt;span class=\"lemo-graphie-label\" style=\"position: absolute; left: 50%; top: 51%; transform:rotate(35deg)\"&gt;{{T22}} cm&lt;/span&gt;&lt;span class=\"lemo-graphie-label\" style=\"position: absolute; left: 55%; top: 82%; transform:rotate(325deg)\"&gt;{{Q1}} cm&lt;/span&gt;&lt;/div&gt;&lt;/div&gt;&lt;/div&gt;&lt;/div&gt;&lt;/td&gt;&lt;/tr&gt;&lt;tr&gt;&lt;/tbody&gt;&lt;/table&gt;&lt;p&gt;Volume = {{T3}} cm&lt;sup&gt;3&lt;/sup&gt; + {{T4}} cm&lt;sup&gt;3&lt;/sup&gt; = {{response}} cm&lt;sup&gt;3&lt;/sup&gt;","seed":{"calculated":[{"name":"T1","function":"{{Q1}}*3","temp":true},{"name":"T2","function":"{{Q1}}*4","temp":true},{"name":"T11","function":"5*{{Q1}}","temp":true},{"name":"T22","function":"2*{{Q1}}","temp":true},{"name":"T3","function":"5*{{Q1}}*{{Q1}}*{{Q1}}","temp":true},{"name":"T4","function":"2*{{Q1}}*{{Q1}}*{{Q1}}","temp":true},{"name":"3-A1","function":"7*{{Q1}}*{{Q1}}*{{Q1}}"}]},"algorithm":{"name":"calculateOperation","params":{"method":"equivLiteral","keyboard":"NUMERICAL"}}}]}</v>
      </c>
      <c r="D619" s="139" t="n">
        <f aca="false">IF(B619=C619,0,1)</f>
        <v>1</v>
      </c>
    </row>
    <row r="620" customFormat="false" ht="15.75" hidden="false" customHeight="true" outlineLevel="0" collapsed="false">
      <c r="A620" s="139" t="str">
        <f aca="false">Seeds!AB626</f>
        <v>M5-MyM-14b-A-4</v>
      </c>
      <c r="B620" s="139" t="str">
        <f aca="false">Seeds!Z626</f>
        <v>{"id":"M5-MyM-14b-A-4-BR","seed":{"parameters":[{"name":"Q1","label":null,"min":5,"max":20,"step":1}],"uniques":true},"scaffolding":[{"id":"step-0","stimulus":"&lt;p&gt;Calcule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C620" s="139" t="str">
        <f aca="false">Seeds!AA626</f>
        <v>{"id":"M5-MyM-14b-A-4","seed":{"parameters":[{"name":"Q1","label":null,"min":5,"max":20,"step":1}],"uniques":true},"scaffolding":[{"id":"step-0","stimulus":"&lt;p&gt;Calcule o volume dessa letra T.&lt;/p&gt;&lt;div style=\"display:flex; justify-content:center;\"&gt;&lt;div class=\"lemo-fixed-to-responsive\" style=\"max-width: 300px;max-height: 300px;position: relative;width: 100%;display: inline-block;\"&gt;&lt;img src=\"https://blueberry-assets.oneclick.es/M5_MyM_14b_21.svg\" alt=\"\" tabindex=\"0\"&gt;&lt;/img&gt;&lt;div class=\"lemo-graphie-container\" style=\"position: absolute;top: 0;left: 0;width: 100%;height: 100%;\"&gt;&lt;div class=\"lemo-graphie\" style=\"position: relative; width: 100%; height: 100%;\"&gt;&lt;span class=\"lemo-graphie-label\" style=\"position: absolute; left: 56%; top: 21%; transform:rotate(35deg)\"&gt;{{T2}} cm&lt;/span&gt;&lt;span class=\"lemo-graphie-label\" style=\"position: absolute; left: 13%; top: 79%;transform:rotate(35deg)\"&gt;{{Q1}} cm&lt;/span&gt;&lt;span class=\"lemo-graphie-label\" style=\"position: absolute; left: 79%; top: 50%;transform:rotate(270deg)\"&gt;{{Q1}} cm&lt;/span&gt;&lt;span class=\"lemo-graphie-label\" style=\"position: absolute; left: 41%; top: 72%; transform:rotate(325deg)\"&gt;{{T1}} cm&lt;/span&gt;&lt;span class=\"lemo-graphie-label\" style=\"position: absolute; left: 71%; top: 70%;transform:rotate(325deg)\"&gt;{{Q1}} cm&lt;/span&gt;&lt;/div&gt;&lt;/div&gt;&lt;/div&gt;&lt;/div&gt;","template":"O volume mede &lt;span class=\"no-break\"&gt;{{response}} cm&lt;sup&gt;3&lt;/sup&gt;.&lt;/span&gt;","seed":{"parameters":[],"calculated":[{"name":"T1","function":"{{Q1}}*2","temp":true},{"name":"T2","function":"{{Q1}}*3","temp":true},{"name":"A1","function":"5*{{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src=\"https://blueberry-assets.oneclick.es/M5_MyM_14b_22.svg\" alt=\"\" tabindex=\"0\"&gt;&lt;/img&gt;&lt;div class=\"lemo-graphie-container\" style=\"position: absolute;top: 0;left: 0;width: 100%;height: 100%;\"&gt;&lt;div class=\"lemo-graphie\" style=\"position: relative; width: 100%; height: 100%;\"&gt;&lt;span class=\"lemo-graphie-label\" style=\"position: absolute; left: 52%; top: 19%; transform:rotate(35deg)\"&gt;{{T2}} cm&lt;/span&gt;&lt;span class=\"lemo-graphie-label\" style=\"position: absolute; left: 3%; top: 79%;transform:rotate(35deg)\"&gt;{{Q1}} cm&lt;/span&gt;&lt;span class=\"lemo-graphie-label\" style=\"position: absolute; left: 73%; top: 49%;transform:rotate(270deg)\"&gt;{{Q1}} cm&lt;/span&gt;&lt;span class=\"lemo-graphie-label\" style=\"position: absolute; left: 33%; top: 73%; transform:rotate(325deg)\"&gt;{{T1}} cm&lt;/span&gt;&lt;span class=\"lemo-graphie-label\" style=\"position: absolute; left: 64%; top: 69%;transform:rotate(325deg)\"&gt;{{Q1}}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58%; transform:rotate(270deg)\"&gt;{{Q1}} cm&lt;/span&gt;&lt;span class=\"lemo-graphie-label\" style=\"position: absolute; left: 64%; top: 79%; transform:rotate(325deg)\"&gt;{{Q1}}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25%; top: 79%; transform:rotate(35deg)\"&gt;{{Q1}} cm&lt;/span&gt;&lt;span class=\"lemo-graphie-label\" style=\"position: absolute; left: 26%; top: 58%; \"&gt;&lt;span style=\"color: #61C3D7;\"&gt;&lt;b&gt;?&lt;/b&gt;&lt;/span&gt;&lt;/span&gt;&lt;span class=\"lemo-graphie-label\" style=\"position: absolute; left: 51%; top: 73%; transform:rotate(325deg)\"&gt;{{T1}} cm&lt;/span&gt;&lt;/div&gt;&lt;/div&gt;&lt;/div&gt;&lt;/div&gt;&lt;/td&gt;&lt;/tr&gt;&lt;tr&gt;&lt;td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1","function":"{{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2*{{Q1}}*{{Q1}}*{{Q1}}"},{"name":"2-A2","function":"3*{{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src=\"https://blueberry-assets.oneclick.es/M5_MyM_14b_23.svg\" alt=\"\" tabindex=\"0\"&gt;&lt;/img&gt;&lt;div class=\"lemo-graphie-container\" style=\"position: absolute;top: 0;left: 0;width: 100%;height: 100%;\"&gt;&lt;div class=\"lemo-graphie\" style=\"position: relative; width: 100%; height: 100%;\"&gt;&lt;span class=\"lemo-graphie-label\" style=\"position: absolute; left: 51%; top: 29%; transform:rotate(35deg)\"&gt;{{T2}} cm&lt;/span&gt;&lt;span class=\"lemo-graphie-label\" style=\"position: absolute; left: 74%; top: 60%; transform:rotate(270deg)\"&gt;{{Q1}} cm&lt;/span&gt;&lt;span class=\"lemo-graphie-label\" style=\"position: absolute; left: 65%; top: 79%; transform:rotate(325deg)\"&gt;{{Q1}} cm&lt;/span&gt;&lt;/div&gt;&lt;/div&gt;&lt;/div&gt;&lt;/div&gt;&lt;/div&gt;&lt;/td&gt;&lt;td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src=\"https://blueberry-assets.oneclick.es/M5_MyM_14b_24.svg\" alt=\"\" tabindex=\"0\"&gt;&lt;/img&gt;&lt;div class=\"lemo-graphie-container\" style=\"position: absolute;top: 0;left: 0;width: 100%;height: 100%;\"&gt;&lt;div class=\"lemo-graphie\" style=\"position: relative; width: 100%; height: 100%;\"&gt;&lt;span class=\"lemo-graphie-label\" style=\"position: absolute; left: 28%; top: 79%; transform:rotate(35deg)\"&gt;{{Q1}} cm&lt;/span&gt;&lt;span class=\"lemo-graphie-label\" style=\"position: absolute; left: 20%; top: 59%; transform:rotate(270deg)\"&gt;{{Q1}} cm&lt;/span&gt;&lt;span class=\"lemo-graphie-label\" style=\"position: absolute; left: 52%; top: 73%; transform:rotate(325deg)\"&gt;{{T1}} cm&lt;/span&gt;&lt;/div&gt;&lt;/div&gt;&lt;/div&gt;&lt;/div&gt;&lt;/td&gt;&lt;/tr&gt;&lt;tr&gt;&lt;/tbody&gt;&lt;/table&gt;&lt;p&gt;Volume = {{T3}} cm&lt;sup&gt;3&lt;/sup&gt; + {{T4}} cm&lt;sup&gt;3&lt;/sup&gt; = {{response}} cm&lt;sup&gt;3&lt;/sup&gt;","seed":{"calculated":[{"name":"T1","function":"{{Q1}}*2","temp":true},{"name":"T2","function":"{{Q1}}*3","temp":true},{"name":"T3","function":"2*{{Q1}}*{{Q1}}*{{Q1}}","temp":true},{"name":"T4","function":"3*{{Q1}}*{{Q1}}*{{Q1}}","temp":true},{"name":"3-A1","function":"5*{{Q1}}*{{Q1}}*{{Q1}}"}]},"algorithm":{"name":"calculateOperation","params":{"method":"equivLiteral","keyboard":"NUMERICAL"}}}]}</v>
      </c>
      <c r="D620" s="139" t="n">
        <f aca="false">IF(B620=C620,0,1)</f>
        <v>1</v>
      </c>
    </row>
    <row r="621" customFormat="false" ht="15.75" hidden="false" customHeight="true" outlineLevel="0" collapsed="false">
      <c r="A621" s="139" t="str">
        <f aca="false">Seeds!AB627</f>
        <v>M5-MyM-14b-A-5</v>
      </c>
      <c r="B621" s="139" t="str">
        <f aca="false">Seeds!Z627</f>
        <v>{"id":"M5-MyM-14b-A-5-BR","seed":{"parameters":[{"name":"Q1","label":null,"min":15,"max":20,"step":1}],"uniques":true},"scaffolding":[{"id":"step-0","stimulus":"&lt;p&gt;Calcule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C621" s="139" t="str">
        <f aca="false">Seeds!AA627</f>
        <v>{"id":"M5-MyM-14b-A-5","seed":{"parameters":[{"name":"Q1","label":null,"min":15,"max":20,"step":1}],"uniques":true},"scaffolding":[{"id":"step-0","stimulus":"&lt;p&gt;Calcule o volume desta peça.&lt;/p&gt;&lt;div style=\"display:flex; justify-content:center;\"&gt;&lt;div class=\"lemo-fixed-to-responsive\" style=\"max-width: 300px;max-height: 300px;position: relative;width: 100%;display: inline-block;\"&gt;&lt;img src=\"https://blueberry-assets.oneclick.es/M5_MyM_14b_25.svg\" alt=\"\" tabindex=\"0\"&gt;&lt;/img&gt;&lt;div class=\"lemo-graphie-container\" style=\"position: absolute;top: 0;left: 0;width: 100%;height: 100%;\"&gt;&lt;div class=\"lemo-graphie\" style=\"position: relative; width: 100%; height: 100%;\"&gt;&lt;span class=\"lemo-graphie-label\" style=\"position: absolute; left: 49%; top: 6%;transform:rotate(325deg)\"&gt;{{Q1}} cm&lt;/span&gt;&lt;span class=\"lemo-graphie-label\" style=\"position: absolute; left: 23%; top: 79%;transform:rotate(35deg)\"&gt;{{T1}} cm&lt;/span&gt;&lt;span class=\"lemo-graphie-label\" style=\"position: absolute; left: 66%; top: 6%;transform:rotate(35deg)\"&gt;{{Q1}} cm&lt;/span&gt;&lt;span class=\"lemo-graphie-label\" style=\"position: absolute; left: 72%; top: 38%;transform:rotate(270deg)\"&gt;{{T2}} cm&lt;/span&gt;&lt;span class=\"lemo-graphie-label\" style=\"position: absolute; left: 13%; top: 59%; transform:rotate(270deg)\"&gt;{{Q1}} cm&lt;/span&gt;&lt;span class=\"lemo-graphie-label\" style=\"position: absolute; left: 57%; top: 74%;transform:rotate(325deg)\"&gt;{{T2}} cm&lt;/span&gt;&lt;/div&gt;&lt;/div&gt;&lt;/div&gt;&lt;/div&gt;","template":"O volume mede &lt;span class=\"no-break\"&gt;{{response}} cm&lt;sup&gt;3&lt;/sup&gt;.&lt;/span&gt;","seed":{"parameters":[],"calculated":[{"name":"T1","function":"{{Q1}}*2","temp":true},{"name":"T2","function":"{{Q1}}*3","temp":true},{"name":"A1","function":"8*{{Q1}}*{{Q1}}*{{Q1}}"}]},"algorithm":{"name":"calculateOperation","params":{"method":"equivLiteral","keyboard":"NUMERICAL"}}},{"id":"step-1","stimulus":"&lt;p&gt;Primeiro deve-se dividir a figura em dois prismas. Quanto mede o lado marcado com um ponto de interrogação?&lt;/p&gt;","template":"&lt;table style=\"width: 100%;\"&gt;&lt;tbody&gt;&lt;tr&gt;&lt;td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src=\"https://blueberry-assets.oneclick.es/M5_MyM_14b_26.svg\" alt=\"\" tabindex=\"0\"&gt;&lt;/img&gt;&lt;div class=\"lemo-graphie-container\" style=\"position: absolute;top: 0;left: 0;width: 100%;height: 100%;\"&gt;&lt;div class=\"lemo-graphie\" style=\"position: relative; width: 100%; height: 100%;\"&gt;&lt;span class=\"lemo-graphie-label\" style=\"position: absolute; left: 41%; top: 3%;transform:rotate(325deg)\"&gt;{{Q1}} cm&lt;/span&gt;&lt;span class=\"lemo-graphie-label\" style=\"position: absolute; left: 11%; top: 81%;transform:rotate(35deg)\"&gt;{{T1}} cm&lt;/span&gt;&lt;span class=\"lemo-graphie-label\" style=\"position: absolute; left: 65%; top: 38%;transform:rotate(270deg)\"&gt;{{T2}} cm&lt;/span&gt;&lt;span class=\"lemo-graphie-label\" style=\"position: absolute; left: 58%; top: 3%;transform:rotate(35deg)\"&gt;{{Q1}} cm&lt;/span&gt;&lt;span class=\"lemo-graphie-label\" style=\"position: absolute; left: 0%; top: 59%; transform:rotate(270deg)\"&gt;{{Q1}} cm&lt;/span&gt;&lt;span class=\"lemo-graphie-label\" style=\"position: absolute; left: 49; top: 75%;transform:rotate(325deg)\"&gt;{{T2}} cm&lt;/span&gt;&lt;/div&gt;&lt;/div&gt;&lt;/div&gt;&lt;/div&gt;&lt;/td&gt;&lt;td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21%; top: 70%; transform:rotate(35deg)\"&gt;{{T1}} cm&lt;/span&gt;&lt;span class=\"lemo-graphie-label\" style=\"position: absolute; left: 10%; top: 48%; transform:rotate(270deg)\"&gt;{{Q1}} cm&lt;/span&gt;&lt;span class=\"lemo-graphie-label\" style=\"position: absolute; left: 56%; top: 67%; transform:rotate(325deg)\"&gt;{{T2}} cm&lt;/span&gt;&lt;/div&gt;&lt;/div&gt;&lt;/div&gt;&lt;/div&gt;&lt;/div&gt;&lt;/td&gt;&lt;td style=\"width: 33.3333%; border:none;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34%; top: 24%;transform:rotate(325deg)\"&gt;{{Q1}} cm&lt;/span&gt;&lt;span class=\"lemo-graphie-label\" style=\"position: absolute; left: 52%; top: 24%;transform:rotate(35deg)\"&gt;{{Q1}} cm&lt;/span&gt;&lt;span class=\"lemo-graphie-label\" style=\"position: absolute; left: 65%; top: 51%;\"&gt;&lt;span style=\"color: #61C3D7;\"&gt;&lt;b&gt;?&lt;/b&gt;&lt;/span&gt;&lt;/span&gt;&lt;tr&gt;&lt;td style=\"width: 33.3333%; border:none; text-align: center; vertical-align: middle;\"&gt;&lt;/td&gt;&lt;td style=\"width: 33.3333%; border:none; text-align: center; vertical-align: middle\"&gt;&lt;/td&gt;&lt;td style=\"width: 33.3333%; border:none; text-align: center; vertical-align: middle; text-align: center; vertical-align: middle\"&gt;? = {{response}} cm&lt;/td&gt;&lt;/tr&gt;&lt;/tbody&gt;&lt;/table&gt;","seed":{"calculated":[{"name":"T1","function":"{{Q1}}*2","temp":true},{"name":"T2","function":"{{Q1}}*3","temp":true},{"name":"1-A3","function":"2*{{Q1}}"}]},"algorithm":{"name":"calculateOperation","params":{"method":"equivLiteral","keyboard":"NUMERICAL"}}},{"id":"step-2","stimulus":"&lt;p&gt;Em seguida, calcule os volumes dos dois prismas.&lt;/p&gt;","template":"&lt;table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cm&lt;/span&gt;&lt;/div&gt;&lt;/div&gt;&lt;/div&gt;&lt;/div&gt;&lt;/td&gt;&lt;/tr&gt;&lt;td style=\"width: 50%; border: none; text-align: center; vertical-align: middle;\"&gt;Volume = {{response}} cm&lt;sup&gt;3&lt;/sup&gt;&lt;/td&gt;&lt;td style=\"width: 50%; border: none; text-align: center; vertical-align: middle;\"&gt;Volume = {{response}} cm&lt;sup&gt;3&lt;/sup&gt;&lt;/td&gt;&lt;/tr&gt;&lt;/tbody&gt;&lt;/table&gt;","seed":{"calculated":[{"name":"T1","function":"{{Q1}}*2","temp":true},{"name":"T2","function":"{{Q1}}*3","temp":true},{"name":"2-A1","function":"6*{{Q1}}*{{Q1}}*{{Q1}}"},{"name":"2-A2","function":"2*{{Q1}}*{{Q1}}*{{Q1}}"}]},"algorithm":{"name":"calculateOperation","params":{"method":"equivLiteral","keyboard":"NUMERICAL"}}},{"id":"step-3","stimulus":"&lt;p&gt;Por último, calcule o volume total.&lt;/p&gt;","template":"&lt;table style=\"width: 100%;\"&gt;&lt;tbody&gt;&lt;tr&gt;&lt;td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src=\"https://blueberry-assets.oneclick.es/M5_MyM_14b_27.svg\" alt=\"\" tabindex=\"0\"&gt;&lt;/img&gt;&lt;div class=\"lemo-graphie-container\" style=\"position: absolute;top: 0;left: 0;width: 100%;height: 100%;\"&gt;&lt;div class=\"lemo-graphie\" style=\"position: relative; width: 100%; height: 100%;\"&gt;&lt;span class=\"lemo-graphie-label\" style=\"position: absolute; left: 22%; top: 70%; transform:rotate(35deg)\"&gt;{{T1}} cm&lt;/span&gt;&lt;span class=\"lemo-graphie-label\" style=\"position: absolute; left: 11%; top: 50%; transform:rotate(270deg)\"&gt;{{Q1}} cm&lt;/span&gt;&lt;span class=\"lemo-graphie-label\" style=\"position: absolute; left: 57%; top: 66%; transform:rotate(325deg)\"&gt;{{T2}} cm&lt;/span&gt;&lt;/div&gt;&lt;/div&gt;&lt;/div&gt;&lt;/div&gt;&lt;/div&gt;&lt;/div&gt;&lt;/td&gt;&lt;td style=\"width: 50%; border: none; text-align: center; vertical-align: middle;\"&gt;&lt;div style=\"display:flex; justify-content:center;\"&gt;&lt;div class=\"lemo-fixed-to-responsive\" style=\"max-width: 300px;max-height: 300px;position: relative;width: 100%;display: inline-block;\"&gt;&lt;img src=\"https://blueberry-assets.oneclick.es/M5_MyM_14b_28.svg\" alt=\"\" tabindex=\"0\"&gt;&lt;/img&gt;&lt;div class=\"lemo-graphie-container\" style=\"position: absolute;top: 0;left: 0;width: 100%;height: 100%;\"&gt;&lt;div class=\"lemo-graphie\" style=\"position: relative; width: 100%; height: 100%;\"&gt;&lt;span class=\"lemo-graphie-label\" style=\"position: absolute; left: 59%; top: 50%; transform:rotate(270deg)\"&gt;{{T1}} cm&lt;/span&gt;&lt;span class=\"lemo-graphie-label\" style=\"position: absolute; left: 52%; top: 25%;transform:rotate(35deg)\"&gt;{{Q1}} cm&lt;/span&gt;&lt;span class=\"lemo-graphie-label\" style=\"position: absolute; left: 35%; top: 25%; transform:rotate(325deg)\"&gt;{{Q1}} cm&lt;/span&gt;&lt;/div&gt;&lt;/div&gt;&lt;/div&gt;&lt;/div&gt;&lt;/td&gt;&lt;/tr&gt;&lt;/tbody&gt;&lt;/table&gt;&lt;p&gt;Volume = {{T3}} cm&lt;sup&gt;3&lt;/sup&gt; + {{T4}} cm&lt;sup&gt;3&lt;/sup&gt; = {{response}} cm&lt;sup&gt;3&lt;/sup&gt;","seed":{"calculated":[{"name":"T1","function":"{{Q1}}*2","temp":true},{"name":"T2","function":"{{Q1}}*3","temp":true},{"name":"T3","function":"6*{{Q1}}*{{Q1}}*{{Q1}}","temp":true},{"name":"T4","function":"2*{{Q1}}*{{Q1}}*{{Q1}}","temp":true},{"name":"3-A1","function":"8*{{Q1}}*{{Q1}}*{{Q1}}"}]},"algorithm":{"name":"calculateOperation","params":{"method":"equivLiteral","keyboard":"NUMERICAL"}}}]}</v>
      </c>
      <c r="D621" s="139" t="n">
        <f aca="false">IF(B621=C621,0,1)</f>
        <v>1</v>
      </c>
    </row>
    <row r="622" customFormat="false" ht="15.75" hidden="false" customHeight="true" outlineLevel="0" collapsed="false">
      <c r="A622" s="139" t="str">
        <f aca="false">Seeds!AB628</f>
        <v>M5-MyM-22a-I-1</v>
      </c>
      <c r="B622" s="139" t="str">
        <f aca="false">Seeds!Z628</f>
        <v>{"id":"M5-MyM-22a-I-1-BR","stimulus":"&lt;p&gt;Selecione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C622" s="139" t="str">
        <f aca="false">Seeds!AA628</f>
        <v>{"id":"M5-MyM-22a-I-1","stimulus":"&lt;p&gt;Selecione a imagem que é composta por 9 cubos.&lt;/p&gt;","hint":"&lt;p&gt;Leve em consideração os cubos que estão cobertos.&lt;/p&gt;","feedback":"&lt;p&gt;Leve em consideração os cubos que estão cobertos.&lt;/p&gt;","seed":{"parameters":[],"calculated":[{"name":"A1","label":"&lt;img src=\"https://blueberry-assets.oneclick.es/M5_MyM_14c_1.svg\" width=\"500\"&gt;","function":"","incorrect":true,"feedback":"&lt;p&gt;Esta figura tem 8 cubos.&lt;/p&gt;"},{"name":"A2","label":"&lt;img src=\"https://blueberry-assets.oneclick.es/M5_MyM_14c_2.svg\" width=\"500\"&gt;","function":"","incorrect":true,"feedback":"&lt;p&gt;Esta figura tem 8 cubos.&lt;/p&gt;"},{"name":"A3","label":"&lt;img src=\"https://blueberry-assets.oneclick.es/M5_MyM_14c_3.svg\" width=\"500\"&gt;","function":""},{"name":"A4","label":"&lt;img src=\"https://blueberry-assets.oneclick.es/M5_MyM_14c_4.svg\" width=\"500\"&gt;","function":""},{"name":"A5","label":"&lt;img src=\"https://blueberry-assets.oneclick.es/M5_MyM_14c_5.svg\" width=\"500\"&gt;","function":""},{"name":"A6","label":"&lt;img src=\"https://blueberry-assets.oneclick.es/M5_MyM_14c_6.svg\" width=\"500\"&gt;","function":""},{"name":"A7","label":"&lt;img src=\"https://blueberry-assets.oneclick.es/M5_MyM_14c_7.svg\" width=\"500\"&gt;","function":""},{"name":"A8","label":"&lt;img src=\"https://blueberry-assets.oneclick.es/M5_MyM_14c_8.svg\" width=\"500\"&gt;","function":"","incorrect":true,"feedback":"&lt;p&gt;Esta figura tem 11 cubos.&lt;/p&gt;"},{"name":"A9","label":"&lt;img src=\"https://blueberry-assets.oneclick.es/M5_MyM_14c_9.svg\" width=\"500\"&gt;","function":"","incorrect":true,"feedback":"&lt;p&gt;Esta figura tem 10 cubos.&lt;/p&gt;"},{"name":"A10","label":"&lt;img src=\"https://blueberry-assets.oneclick.es/M5_MyM_14c_10.svg\" width=\"500\"&gt;","function":"","incorrect":true,"feedback":"&lt;p&gt;Esta figura tem 18 cubos.&lt;/p&gt;"}],"uniques":true},"algorithm":{"name":"trueFalse","template":"Multiple choice – standard","params":{"countCorrect":1,"countIncorrect":2,"showCheckIcon":false,"columns":3}}}</v>
      </c>
      <c r="D622" s="139" t="n">
        <f aca="false">IF(B622=C622,0,1)</f>
        <v>1</v>
      </c>
    </row>
    <row r="623" customFormat="false" ht="15.75" hidden="false" customHeight="true" outlineLevel="0" collapsed="false">
      <c r="A623" s="139" t="str">
        <f aca="false">Seeds!AB629</f>
        <v>M5-MyM-22a-E-1</v>
      </c>
      <c r="B623" s="139" t="str">
        <f aca="false">Seeds!Z629</f>
        <v>{"id":"M5-MyM-22a-E-1-BR","stimulus":"&lt;p&gt;Calcule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C623" s="139" t="str">
        <f aca="false">Seeds!AA629</f>
        <v>{"id":"M5-MyM-22a-E-1","stimulus":"&lt;p&gt;Calcule o volume desta figura sabendo que cada cubo ocupa 1 cm&lt;sup&gt;3&lt;/sup&gt;.&lt;/p&gt;&lt;div style=\"display:flex; justify-content:center;\"&gt;&lt;img src=\"https://blueberry-assets.oneclick.es/M5_MyM_14c_10.svg\" width=\"300\"&gt;&lt;/div&gt;","template":"&lt;p&gt;A figura tem um volume de {{response}} cm&lt;sup&gt;3&lt;/sup&gt;.&lt;/p&gt;","hint":"&lt;p&gt;Leve em consideração os cubos que estão cobertos.&lt;/p&gt;","feedback":"&lt;p&gt;A figura é composta por 18 cubos.&lt;/p&gt;&lt;div style=\"display:flex; justify-content:center;\"&gt;&lt;img src=\"https://blueberry-assets.oneclick.es/M5_MyM_14c_16.svg\" width=\"300\"&gt;&lt;/div&gt;","seed":{"parameters":[],"calculated":[{"name":"A1","function":"18"}],"uniques":true},"algorithm":{"name":"calculateOperation","params":{"method":"equivLiteral","keyboard":"NUMERICAL"}}}</v>
      </c>
      <c r="D623" s="139" t="n">
        <f aca="false">IF(B623=C623,0,1)</f>
        <v>1</v>
      </c>
    </row>
    <row r="624" customFormat="false" ht="15.75" hidden="false" customHeight="true" outlineLevel="0" collapsed="false">
      <c r="A624" s="139" t="str">
        <f aca="false">Seeds!AB630</f>
        <v>M5-MyM-22a-E-2</v>
      </c>
      <c r="B624" s="139" t="str">
        <f aca="false">Seeds!Z630</f>
        <v>{"id":"M5-MyM-22a-E-2-BR","stimulus":"&lt;p&gt;Calcule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C624" s="139" t="str">
        <f aca="false">Seeds!AA630</f>
        <v>{"id":"M5-MyM-22a-E-2","stimulus":"&lt;p&gt;Calcule o volume desta figura sabendo que cada cubo ocupa 1 cm&lt;sup&gt;3&lt;/sup&gt;.&lt;/p&gt;&lt;div style=\"display:flex; justify-content:center;\"&gt;&lt;img src=\"https://blueberry-assets.oneclick.es/M5_MyM_14c_3.svg\" width=\"350\"&gt;&lt;/div&gt;","template":"&lt;p&gt;A figura tem um volume de {{response}} cm&lt;sup&gt;3&lt;/sup&gt;.&lt;/p&gt;","hint":"&lt;p&gt;Leve em consideração os cubos que estão cobertos.&lt;/p&gt;","feedback":"&lt;p&gt;A figura é composta por 9 cubos.&lt;/p&gt;&lt;div style=\"display:flex; justify-content:center;\"&gt;&lt;img src=\"https://blueberry-assets.oneclick.es/M5_MyM_14c_17.svg\" width=\"350\"&gt;&lt;/div&gt;","seed":{"parameters":[],"calculated":[{"name":"A1","function":"9"}],"uniques":true},"algorithm":{"name":"calculateOperation","params":{"method":"equivLiteral","keyboard":"NUMERICAL"}}}</v>
      </c>
      <c r="D624" s="139" t="n">
        <f aca="false">IF(B624=C624,0,1)</f>
        <v>1</v>
      </c>
    </row>
    <row r="625" customFormat="false" ht="15.75" hidden="false" customHeight="true" outlineLevel="0" collapsed="false">
      <c r="A625" s="139" t="str">
        <f aca="false">Seeds!AB631</f>
        <v>M5-MyM-22a-E-3</v>
      </c>
      <c r="B625" s="139" t="str">
        <f aca="false">Seeds!Z631</f>
        <v>{"id":"M5-MyM-22a-E-3-BR","stimulus":"&lt;p&gt;Calcule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C625" s="139" t="str">
        <f aca="false">Seeds!AA631</f>
        <v>{"id":"M5-MyM-22a-E-3","stimulus":"&lt;p&gt;Calcule o volume desta figura sabendo que cada cubo ocupa 1 cm&lt;sup&gt;3&lt;/sup&gt;.&lt;/p&gt;&lt;div style=\"display:flex; justify-content:center;\"&gt;&lt;img src=\"https://blueberry-assets.oneclick.es/M5_MyM_14c_1.svg\" width=\"350\"&gt;&lt;/div&gt;","template":"&lt;p&gt;A figura tem um volume de {{response}} cm&lt;sup&gt;3&lt;/sup&gt;.&lt;/p&gt;","hint":"&lt;p&gt;Leve em consideração os cubos que estão cobertos.&lt;/p&gt;","feedback":"&lt;p&gt;A figura é composta por 8 cubos.&lt;/p&gt;&lt;div style=\"display:flex; justify-content:center;\"&gt;&lt;img src=\"https://blueberry-assets.oneclick.es/M5_MyM_14c_18.svg\" width=\"350\"&gt;&lt;/div&gt;","seed":{"parameters":[],"calculated":[{"name":"A1","function":"8"}],"uniques":true},"algorithm":{"name":"calculateOperation","params":{"method":"equivLiteral","keyboard":"NUMERICAL"}}}</v>
      </c>
      <c r="D625" s="139" t="n">
        <f aca="false">IF(B625=C625,0,1)</f>
        <v>1</v>
      </c>
    </row>
    <row r="626" customFormat="false" ht="15.75" hidden="false" customHeight="true" outlineLevel="0" collapsed="false">
      <c r="A626" s="139" t="str">
        <f aca="false">Seeds!AB632</f>
        <v>M5-MyM-22a-A-1</v>
      </c>
      <c r="B626" s="139" t="str">
        <f aca="false">Seeds!Z632</f>
        <v>{"id":"M5-MyM-22a-A-1-BR","stimulus":"&lt;p&gt;Martin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C626" s="139" t="str">
        <f aca="false">Seeds!AA632</f>
        <v>{"id":"M5-MyM-22a-A-1","stimulus":"&lt;p&gt;Martin empilhou seus dados como na imagem a seguir. Quantos dados ele tem?&lt;/p&gt;&lt;div style=\"display:flex; justify-content:center;\"&gt;&lt;img src=\"https://blueberry-assets.oneclick.es/M5_MyM_14c_8.svg\" width=\"350\"&gt;&lt;/div&gt;","template":"&lt;p&gt;Ele tem {{response}} dados.&lt;/p&gt;","hint":"&lt;p&gt;Conte o número que cubos que compõem a figura.&lt;/p&gt;","feedback":"&lt;p&gt;Tem 8 dados.&lt;/p&gt;&lt;div style=\"display:flex; justify-content:center;\"&gt;&lt;img src=\"https://blueberry-assets.oneclick.es/M5_MyM_14c_19.svg\" width=\"350\"&gt;&lt;/div&gt;","seed":{"parameters":[],"calculated":[{"name":"A1","function":"8"}],"uniques":true},"algorithm":{"name":"calculateOperation","params":{"method":"equivLiteral","keyboard":"NUMERICAL"}}}</v>
      </c>
      <c r="D626" s="139" t="n">
        <f aca="false">IF(B626=C626,0,1)</f>
        <v>1</v>
      </c>
    </row>
    <row r="627" customFormat="false" ht="15.75" hidden="false" customHeight="true" outlineLevel="0" collapsed="false">
      <c r="A627" s="139" t="str">
        <f aca="false">Seeds!AB633</f>
        <v>M5-MyM-22a-A-2</v>
      </c>
      <c r="B627" s="139" t="str">
        <f aca="false">Seeds!Z633</f>
        <v>{"id":"M5-MyM-22a-A-2-BR","stimulus":"&lt;p&gt;Em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C627" s="139" t="str">
        <f aca="false">Seeds!AA633</f>
        <v>{"id":"M5-MyM-22a-A-2","stimulus":"&lt;p&gt;Em uma padaria empilharam várias caixas como na figura abaixo. Quantas caixas foram empilhadas?&lt;/p&gt;&lt;div style=\"display:flex; justify-content:center;\"&gt;&lt;img src=\"https://blueberry-assets.oneclick.es/M5_MyM_14c_12.svg\" width=\"350\"&gt;&lt;/div&gt;","template":"&lt;p&gt;Foram empilhadas {{response}} caixas.&lt;/p&gt;","hint":"&lt;p&gt;Leve em consideração os cubos que estão cobertos.&lt;/p&gt;","feedback":"&lt;p&gt;São 9 caixas.&lt;/p&gt;&lt;div style=\"display:flex; justify-content:center;\"&gt;&lt;img src=\"https://blueberry-assets.oneclick.es/M5_MyM_14c_20.svg\" width=\"350\"&gt;&lt;/div&gt;","seed":{"parameters":[],"calculated":[{"name":"A1","function":"9"}],"uniques":true},"algorithm":{"name":"calculateOperation","params":{"method":"equivLiteral","keyboard":"NUMERICAL"}}}</v>
      </c>
      <c r="D627" s="139" t="n">
        <f aca="false">IF(B627=C627,0,1)</f>
        <v>1</v>
      </c>
    </row>
    <row r="628" customFormat="false" ht="15.75" hidden="false" customHeight="true" outlineLevel="0" collapsed="false">
      <c r="A628" s="139" t="str">
        <f aca="false">Seeds!AB634</f>
        <v>M5-MyM-22a-A-3</v>
      </c>
      <c r="B628" s="139" t="str">
        <f aca="false">Seeds!Z634</f>
        <v>{"id":"M5-MyM-22a-A-3-BR","stimulus":"&lt;p&gt;Durante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C628" s="139" t="str">
        <f aca="false">Seeds!AA634</f>
        <v>{"id":"M5-MyM-22a-A-3","stimulus":"&lt;p&gt;Durante uma mudança, restam ainda subir as seguintes caixas. Quantas caixas ainda faltam carregar?&lt;/p&gt;&lt;div style=\"display:flex; justify-content:center;\"&gt;&lt;img src=\"https://blueberry-assets.oneclick.es/M5_MyM_14c_13.svg\" width=\"350\"&gt;&lt;/div&gt;","template":"&lt;p&gt;Faltam carregar {{response}} caixas.&lt;/p&gt;","hint":"&lt;p&gt;Leve em consideração os cubos que estão cobertos.&lt;/p&gt;","feedback":"&lt;p&gt;São 9 caixas.&lt;/p&gt;&lt;div style=\"display:flex; justify-content:center;\"&gt;&lt;img src=\"https://blueberry-assets.oneclick.es/M5_MyM_14c_21.svg\" width=\"350\"&gt;&lt;/div&gt;","seed":{"parameters":[],"calculated":[{"name":"A1","function":"9"}],"uniques":true},"algorithm":{"name":"calculateOperation","params":{"method":"equivLiteral","keyboard":"NUMERICAL"}}}</v>
      </c>
      <c r="D628" s="139" t="n">
        <f aca="false">IF(B628=C628,0,1)</f>
        <v>1</v>
      </c>
    </row>
    <row r="629" customFormat="false" ht="15.75" hidden="false" customHeight="true" outlineLevel="0" collapsed="false">
      <c r="A629" s="139" t="str">
        <f aca="false">Seeds!AB635</f>
        <v>M5-MyM-22a-A-4</v>
      </c>
      <c r="B629" s="139" t="str">
        <f aca="false">Seeds!Z635</f>
        <v>{"id":"M5-MyM-22a-A-4-BR","stimulus":"&lt;p&gt;Simone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C629" s="139" t="str">
        <f aca="false">Seeds!AA635</f>
        <v>{"id":"M5-MyM-22a-A-4","stimulus":"&lt;p&gt;Simone organizou vários torrões de açúcar da seguinte maneira. Quantos torrões ela usou?&lt;/p&gt;&lt;div style=\"display:flex; justify-content:center;\"&gt;&lt;img src=\"https://blueberry-assets.oneclick.es/M5_MyM_14c_14.svg\" width=\"350\"&gt;&lt;/div&gt;","template":"&lt;p&gt;Ela usou {{response}} torrões.&lt;/p&gt;","hint":"&lt;p&gt;Leve em consideração os cubos que estão cobertos.&lt;/p&gt;","feedback":"&lt;p&gt;Ela usou 11 torrões.&lt;/p&gt;&lt;div style=\"display:flex; justify-content:center;\"&gt;&lt;img src=\"https://blueberry-assets.oneclick.es/M5_MyM_14c_22.svg\" width=\"350\"&gt;&lt;/div&gt;","seed":{"parameters":[],"calculated":[{"name":"A1","function":"11"}],"uniques":true},"algorithm":{"name":"calculateOperation","params":{"method":"equivLiteral","keyboard":"NUMERICAL"}}}</v>
      </c>
      <c r="D629" s="139" t="n">
        <f aca="false">IF(B629=C629,0,1)</f>
        <v>1</v>
      </c>
    </row>
    <row r="630" customFormat="false" ht="15.75" hidden="false" customHeight="true" outlineLevel="0" collapsed="false">
      <c r="A630" s="139" t="str">
        <f aca="false">Seeds!AB636</f>
        <v>M5-MyM-22a-A-5</v>
      </c>
      <c r="B630" s="139" t="str">
        <f aca="false">Seeds!Z636</f>
        <v>{"id":"M5-MyM-22a-A-5-BR","stimulus":"&lt;p&gt;Na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C630" s="139" t="str">
        <f aca="false">Seeds!AA636</f>
        <v>{"id":"M5-MyM-22a-A-5","stimulus":"&lt;p&gt;Na imagem a seguir estão algumas pedras que uma construtora vai utilizar na contrução de uma casa. Quantas pedras são?&lt;/p&gt;&lt;div style=\"display:flex; justify-content:center;\"&gt;&lt;img src=\"https://blueberry-assets.oneclick.es/M5_MyM_14c_15.svg\" width=\"350\"&gt;&lt;/div&gt;","template":"&lt;p&gt;São {{response}} pedras.&lt;/p&gt;","hint":"&lt;p&gt;Leve em consideração os cubos que estão cobertos.&lt;/p&gt;","feedback":"&lt;p&gt;São 18 pedras.&lt;/p&gt;&lt;div style=\"display:flex; justify-content:center;\"&gt;&lt;img src=\"https://blueberry-assets.oneclick.es/M5_MyM_14c_16.svg\" width=\"350\"&gt;&lt;/div&gt;","seed":{"parameters":[],"calculated":[{"name":"A1","function":"18"}],"uniques":true},"algorithm":{"name":"calculateOperation","params":{"method":"equivLiteral","keyboard":"NUMERICAL"}}}</v>
      </c>
      <c r="D630" s="139" t="n">
        <f aca="false">IF(B630=C630,0,1)</f>
        <v>1</v>
      </c>
    </row>
    <row r="631" customFormat="false" ht="15.75" hidden="false" customHeight="true" outlineLevel="0" collapsed="false">
      <c r="A631" s="139" t="e">
        <f aca="false">#REF!</f>
        <v>#REF!</v>
      </c>
      <c r="B631" s="139" t="e">
        <f aca="false">#REF!</f>
        <v>#REF!</v>
      </c>
      <c r="C631" s="139" t="e">
        <f aca="false">#REF!</f>
        <v>#REF!</v>
      </c>
      <c r="D631" s="139" t="e">
        <f aca="false">IF(B631=C631,0,1)</f>
        <v>#REF!</v>
      </c>
    </row>
    <row r="632" customFormat="false" ht="15.75" hidden="false" customHeight="true" outlineLevel="0" collapsed="false">
      <c r="A632" s="139" t="e">
        <f aca="false">#REF!</f>
        <v>#REF!</v>
      </c>
      <c r="B632" s="139" t="e">
        <f aca="false">#REF!</f>
        <v>#REF!</v>
      </c>
      <c r="C632" s="139" t="e">
        <f aca="false">#REF!</f>
        <v>#REF!</v>
      </c>
      <c r="D632" s="139" t="e">
        <f aca="false">IF(B632=C632,0,1)</f>
        <v>#REF!</v>
      </c>
    </row>
    <row r="633" customFormat="false" ht="15.75" hidden="false" customHeight="true" outlineLevel="0" collapsed="false">
      <c r="A633" s="139" t="e">
        <f aca="false">#REF!</f>
        <v>#REF!</v>
      </c>
      <c r="B633" s="139" t="e">
        <f aca="false">#REF!</f>
        <v>#REF!</v>
      </c>
      <c r="C633" s="139" t="e">
        <f aca="false">#REF!</f>
        <v>#REF!</v>
      </c>
      <c r="D633" s="139" t="e">
        <f aca="false">IF(B633=C633,0,1)</f>
        <v>#REF!</v>
      </c>
    </row>
    <row r="634" customFormat="false" ht="15.75" hidden="false" customHeight="true" outlineLevel="0" collapsed="false">
      <c r="A634" s="139" t="e">
        <f aca="false">#REF!</f>
        <v>#REF!</v>
      </c>
      <c r="B634" s="139" t="e">
        <f aca="false">#REF!</f>
        <v>#REF!</v>
      </c>
      <c r="C634" s="139" t="e">
        <f aca="false">#REF!</f>
        <v>#REF!</v>
      </c>
      <c r="D634" s="139" t="e">
        <f aca="false">IF(B634=C634,0,1)</f>
        <v>#REF!</v>
      </c>
    </row>
    <row r="635" customFormat="false" ht="15.75" hidden="false" customHeight="true" outlineLevel="0" collapsed="false">
      <c r="A635" s="139" t="e">
        <f aca="false">#REF!</f>
        <v>#REF!</v>
      </c>
      <c r="B635" s="139" t="e">
        <f aca="false">#REF!</f>
        <v>#REF!</v>
      </c>
      <c r="C635" s="139" t="e">
        <f aca="false">#REF!</f>
        <v>#REF!</v>
      </c>
      <c r="D635" s="139" t="e">
        <f aca="false">IF(B635=C635,0,1)</f>
        <v>#REF!</v>
      </c>
    </row>
    <row r="636" customFormat="false" ht="15.75" hidden="false" customHeight="true" outlineLevel="0" collapsed="false">
      <c r="A636" s="139" t="e">
        <f aca="false">#REF!</f>
        <v>#REF!</v>
      </c>
      <c r="B636" s="139" t="e">
        <f aca="false">#REF!</f>
        <v>#REF!</v>
      </c>
      <c r="C636" s="139" t="e">
        <f aca="false">#REF!</f>
        <v>#REF!</v>
      </c>
      <c r="D636" s="139" t="e">
        <f aca="false">IF(B636=C636,0,1)</f>
        <v>#REF!</v>
      </c>
    </row>
    <row r="637" customFormat="false" ht="15.75" hidden="false" customHeight="true" outlineLevel="0" collapsed="false">
      <c r="A637" s="139" t="str">
        <f aca="false">Seeds!AB637</f>
        <v>M5-MyM-15a-I-1</v>
      </c>
      <c r="B637" s="139" t="str">
        <f aca="false">Seeds!Z637</f>
        <v>{"id":"M5-MyM-15a-I-1-BR","stimulus":"&lt;p&gt;Complete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C637" s="139" t="str">
        <f aca="false">Seeds!AA637</f>
        <v>{"id":"M5-MyM-15a-I-1","stimulus":"&lt;p&gt;Complete a frase a seguir.&lt;/p&gt;","template":"&lt;p&gt;{{response}} °C é uma temperatura maior que {{Q1}} °C.&lt;/p&gt;","hint":"&lt;p&gt;Compare os valores numéricos das temperaturas e escolha o maior número.&lt;/p&gt;","feedback":"&lt;p&gt;Para comparar duas temperaturas, observe os valores numéricos.&lt;/p&gt;","seed":{"parameters":[{"name":"Q1","label":null,"min":18,"max":25,"step":0.1},{"name":"Q2","label":null,"min":25.1,"max":30,"step":0.1},{"name":"Q3","label":null,"min":15,"max":17.9,"step":0.1},{"name":"Q4","label":null,"min":15,"max":17.9,"step":0.1},{"name":"Q5","label":null,"min":15,"max":17.9,"step":0.1}],"calculated":[{"name":"A1","label":"{{Q2}}","function":"{{Q2}}"},{"name":"A2","label":"{{Q3}}","function":"{{Q3}}","incorrect":true},{"name":"A3","label":"{{Q4}}","function":"{{Q4}}","incorrect":true},{"name":"A4","label":"{{Q5}}","function":"{{Q5}}","incorrect":true}],"uniques":true},"algorithm":{"name":"calculateOperation","template":"Cloze with drag &amp; drop","params":{"keyboard":"INTERMEDIATE"}}}</v>
      </c>
      <c r="D637" s="139" t="n">
        <f aca="false">IF(B637=C637,0,1)</f>
        <v>1</v>
      </c>
    </row>
    <row r="638" customFormat="false" ht="15.75" hidden="false" customHeight="true" outlineLevel="0" collapsed="false">
      <c r="A638" s="139" t="str">
        <f aca="false">Seeds!AB638</f>
        <v>M5-MyM-15a-I-2</v>
      </c>
      <c r="B638" s="139" t="str">
        <f aca="false">Seeds!Z638</f>
        <v>{"id":"M5-MyM-15a-I-2-BR","stimulus":"&lt;p&gt;Complete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C638" s="139" t="str">
        <f aca="false">Seeds!AA638</f>
        <v>{"id":"M5-MyM-15a-I-2","stimulus":"&lt;p&gt;Complete a frase a seguir.&lt;/p&gt;","template":"&lt;p&gt;{{response}} °C é uma temperatura menor que {{Q1}} °C.&lt;/p&gt;","hint":"&lt;p&gt;Compare os valores numéricos das temperaturas e escolha o menor número.&lt;/p&gt;","feedback":"&lt;p&gt;Para comparar duas temperaturas, observe os valores numéricos.&lt;/p&gt;","seed":{"parameters":[{"name":"Q1","label":null,"min":14,"max":16,"step":0.1},{"name":"Q2","label":null,"min":11,"max":13.9,"step":0.1},{"name":"Q3","label":null,"min":16.1,"max":20,"step":0.1},{"name":"Q4","label":null,"min":16.1,"max":20,"step":0.1},{"name":"Q5","label":null,"min":16.1,"max":20,"step":0.1}],"calculated":[{"name":"A1","label":"{{Q2}}","function":"{{Q2}}"},{"name":"A2","label":"{{Q3}}","function":"{{Q3}}","incorrect":true},{"name":"A3","label":"{{Q4}}","function":"{{Q4}}","incorrect":true},{"name":"A4","label":"{{Q5}}","function":"{{Q5}}","incorrect":true}],"uniques":true},"algorithm":{"name":"calculateOperation","template":"Cloze with drag &amp; drop","params":{"keyboard":"INTERMEDIATE"}}}</v>
      </c>
      <c r="D638" s="139" t="n">
        <f aca="false">IF(B638=C638,0,1)</f>
        <v>1</v>
      </c>
    </row>
    <row r="639" customFormat="false" ht="15.75" hidden="false" customHeight="true" outlineLevel="0" collapsed="false">
      <c r="A639" s="139" t="str">
        <f aca="false">Seeds!AB639</f>
        <v>M5-MyM-15a-E-1</v>
      </c>
      <c r="B639" s="139" t="str">
        <f aca="false">Seeds!Z639</f>
        <v>{"id":"M5-MyM-15a-E-1-BR","stimulus":"&lt;p&gt;Arraste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39" s="139" t="str">
        <f aca="false">Seeds!AA639</f>
        <v>{"id":"M5-MyM-15a-E-1","stimulus":"&lt;p&gt;Arraste e ordene as seguintes temperaturas da mais alta para a mais baixa.&lt;/p&gt;","template":"&lt;p style=\"text-align:center;\"&gt;{{response}} &gt; {{response}} &gt; {{response}}&lt;/p&gt;","hint":"&lt;p&gt;Compare os valores numéricos das temperaturas e ordene os números do maior para o menor.&lt;/p&gt;","feedback":"&lt;p&gt;Para ordenar as temperaturas da mais alta para a mais baixa, compare os valores numéricos.&lt;/p&gt;&lt;p&gt;A temperatura mais alta é {{T1}} °C e a mais baixa é {{T2}} °C.&lt;/p&gt;","seed":{"parameters":[{"name":"Q1","label":null,"min":5,"max":30,"step":0.1},{"name":"Q2","label":null,"min":5,"max":30,"step":0.1},{"name":"Q3","label":null,"min":5,"max":30,"step":0.1}],"calculated":[{"name":"T1","function":"math.max({{Q1}},{{Q2}},{{Q3}})","temp":true},{"name":"T2","function":"math.min({{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39" s="139" t="n">
        <f aca="false">IF(B639=C639,0,1)</f>
        <v>1</v>
      </c>
    </row>
    <row r="640" customFormat="false" ht="15.75" hidden="false" customHeight="true" outlineLevel="0" collapsed="false">
      <c r="A640" s="139" t="str">
        <f aca="false">Seeds!AB640</f>
        <v>M5-MyM-15a-E-2</v>
      </c>
      <c r="B640" s="139" t="str">
        <f aca="false">Seeds!Z640</f>
        <v>{"id":"M5-MyM-15a-E-2-BR","stimulus":"&lt;p&gt;Arraste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0" s="139" t="str">
        <f aca="false">Seeds!AA640</f>
        <v>{"id":"M5-MyM-15a-E-2","stimulus":"&lt;p&gt;Arraste e ordene as seguintes temperaturas da mais baixa para a mais alta.&lt;/p&gt;","template":"&lt;p style=\"text-align:center;\"&gt;{{response}} &lt; {{response}} &lt; {{response}}&lt;/p&gt;","hint":"&lt;p&gt;Compare os valores numéricos das temperaturas e ordene os números do menor para o maior.&lt;/p&gt;","feedback":"&lt;p&gt;Para ordenar as temperaturas da mais baixa para a mais alta, compare os valores numéricos.&lt;/p&gt;&lt;p&gt;A temperatura mais baixa é {{T2}} °C e a mais alta é {{T1}} °C.&lt;/p&gt;","seed":{"parameters":[{"name":"Q1","label":null,"min":5,"max":30,"step":0.1},{"name":"Q2","label":null,"min":5,"max":30,"step":0.1},{"name":"Q3","label":null,"min":5,"max":30,"step":0.1}],"calculated":[{"name":"T1","function":"math.max({{Q1}},{{Q2}},{{Q3}})","temp":true},{"name":"T2","function":"math.min({{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0" s="139" t="n">
        <f aca="false">IF(B640=C640,0,1)</f>
        <v>1</v>
      </c>
    </row>
    <row r="641" customFormat="false" ht="15.75" hidden="false" customHeight="true" outlineLevel="0" collapsed="false">
      <c r="A641" s="139" t="str">
        <f aca="false">Seeds!AB641</f>
        <v>M5-MyM-15a-A-1</v>
      </c>
      <c r="B641" s="139" t="str">
        <f aca="false">Seeds!Z641</f>
        <v>{"id":"M5-MyM-15a-A-1-BR","stimulus":"&lt;p&gt;Foi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C641" s="139" t="str">
        <f aca="false">Seeds!AA641</f>
        <v>{"id":"M5-MyM-15a-A-1","stimulus":"&lt;p&gt;Foi medida a temperatura em algumas cidades de Santa Catarina. A temperatura em {{Q3}} era {{Q1}} °C, enquanto em {{Q4}} era {{Q2}} °C. Qual era a cidade com a temperatura mais alta?&lt;/p&gt;","template":"&lt;p&gt;A cidade com a temperatura mais alta era {{response}}.&lt;/p&gt;","hint":"&lt;p&gt;Compare os valores numéricos das temperaturas e escolha o maior valor.&lt;/p&gt;","feedback":"&lt;p&gt;Para comparar duas temperaturas, observe os valores numéricos.&lt;/p&gt;&lt;p&gt;A cidade com a temperatura mais alta era {{Q4}} porque {{T1}} é maior que {{T2}}.&lt;/p&gt;","seed":{"parameters":[{"name":"Q1","label":null,"min":15,"max":18,"step":0.1},{"name":"Q2","label":null,"min":18.1,"max":20,"step":0.1},{"name":"Q3","list":["Blumenau","Joinville","Chapecó","Criciúma","Florianópolis","Mafra","São José"]},{"name":"Q4","list":["Blumenau","Joinville","Chapecó","Criciúma","Florianópolis","Mafra","São José"]}],"calculated":[{"name":"T1","function":"{{Q2}}","temp":true},{"name":"T2","function":"{{Q1}}","temp":true},{"name":"A1","label":"{{function}}","function":"{{Q4}}"}],"uniques":true},"algorithm":{"name":"calculateOperation","template":"Cloze with text"}}</v>
      </c>
      <c r="D641" s="139" t="n">
        <f aca="false">IF(B641=C641,0,1)</f>
        <v>1</v>
      </c>
    </row>
    <row r="642" customFormat="false" ht="15.75" hidden="false" customHeight="true" outlineLevel="0" collapsed="false">
      <c r="A642" s="139" t="str">
        <f aca="false">Seeds!AB642</f>
        <v>M5-MyM-15a-A-2</v>
      </c>
      <c r="B642" s="139" t="str">
        <f aca="false">Seeds!Z642</f>
        <v>{"id":"M5-MyM-15a-A-2-BR","stimulus":"&lt;p&gt;Ana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C642" s="139" t="str">
        <f aca="false">Seeds!AA642</f>
        <v>{"id":"M5-MyM-15a-A-2","stimulus":"&lt;p&gt;Ana Maria preparou três infusões de chá a diferentes temperaturas. Arraste e ordene-as da menor para a maior.&lt;/p&gt;","template":"&lt;p style=\"text-align:center;\"&gt;{{response}} &lt; {{response}} &lt; {{response}}&lt;/p&gt;","hint":"&lt;p&gt;Compare os valores numéricos das temperaturas e ordene os três números do menor para o maior.&lt;/p&gt;","feedback":"&lt;p&gt;Para ordenar as temperaturas, observe os valores numéricos das três temperaturas.&lt;/p&gt;&lt;p&gt;A temperatura da infusão menos quente é {{T1}} °C e a de o mais quente, {{T2}} °C.&lt;/p&gt;","seed":{"parameters":[{"name":"Q1","label":null,"min":60,"max":85,"step":0.1},{"name":"Q2","label":null,"min":60,"max":85,"step":0.1},{"name":"Q3","label":null,"min":60,"max":85,"step":0.1}],"calculated":[{"name":"T1","function":"math.min({{Q1}},{{Q2}},{{Q3}})","temp":true},{"name":"T2","function":"math.max({{Q1}},{{Q2}},{{Q3}})","temp":true},{"name":"A1","label":"{{function}} ºC","function":"math.min({{Q1}}, {{Q2}}, {{Q3}})"},{"name":"A2","label":"{{function}} ºC","function":"Lemonlib.round({{Q1}}+{{Q2}}+{{Q3}}-math.min({{Q1}}, {{Q2}}, {{Q3}})-math.max({{Q1}}, {{Q2}}, {{Q3}}), 1)"},{"name":"A3","label":"{{function}} ºC","function":"math.max({{Q1}}, {{Q2}}, {{Q3}})"}],"uniques":true},"algorithm":{"name":"calculateOperation","template":"Cloze with drag &amp; drop","params":{"keyboard":"INTERMEDIATE"}}}</v>
      </c>
      <c r="D642" s="139" t="n">
        <f aca="false">IF(B642=C642,0,1)</f>
        <v>1</v>
      </c>
    </row>
    <row r="643" customFormat="false" ht="15.75" hidden="false" customHeight="true" outlineLevel="0" collapsed="false">
      <c r="A643" s="139" t="str">
        <f aca="false">Seeds!AB643</f>
        <v>M5-MyM-15a-A-3</v>
      </c>
      <c r="B643" s="139" t="str">
        <f aca="false">Seeds!Z643</f>
        <v>{"id":"M5-MyM-15a-A-3-BR","stimulus":"&lt;p&gt;João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C643" s="139" t="str">
        <f aca="false">Seeds!AA643</f>
        <v>{"id":"M5-MyM-15a-A-3","stimulus":"&lt;p&gt;João Carlos tinha dois sucos na geladeira. Um estava a {{Q1}} °C e o outro a {{Q2}} °C. Se ele escolheu o suco mais gelado, qual era a temperatura do suco?&lt;/p&gt;","template":"&lt;p&gt;O suco estava a {{response}} °C.&lt;/p&gt;","hint":"&lt;p&gt;Compare os valores numéricos das temperaturas e escolha o menor valor.&lt;/p&gt;","feedback":"&lt;p&gt;Para comparar duas temperaturas, observe seus valores numéricos.&lt;/p&gt;&lt;p&gt;O suco mais gelado é o que estava a {{A1}} °C.&lt;/p&gt;","seed":{"parameters":[{"name":"Q1","label":null,"min":1,"max":8,"step":0.1},{"name":"Q2","label":null,"min":1,"max":8,"step":0.1}],"calculated":[{"name":"A1","label":"{{function}}","function":"math.min({{Q1}}, {{Q2}})"}],"uniques":true},"algorithm":{"name":"calculateOperation","params":{"method":"equivLiteral","keyboard":"INTERMEDIATE"}}}</v>
      </c>
      <c r="D643" s="139" t="n">
        <f aca="false">IF(B643=C643,0,1)</f>
        <v>1</v>
      </c>
    </row>
    <row r="644" customFormat="false" ht="15.75" hidden="false" customHeight="true" outlineLevel="0" collapsed="false">
      <c r="A644" s="139" t="str">
        <f aca="false">Seeds!AB644</f>
        <v>M5-MyM-15a-A-4</v>
      </c>
      <c r="B644" s="139" t="str">
        <f aca="false">Seeds!Z644</f>
        <v>{"id":"M5-MyM-15a-A-4-BR","stimulus":"&lt;p&gt;Cinco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C644" s="139" t="str">
        <f aca="false">Seeds!AA644</f>
        <v>{"id":"M5-MyM-15a-A-4","stimulus":"&lt;p&gt;Cinco pessoas tiveram suas temperaturas medidas. Indique qual das seguintes opções é de um paciente com febre, ou seja, com temperatura acima de 38°C.&lt;/p&gt;&lt;table style=\"width: 100%;\"&gt;&lt;tbody&gt;&lt;tr&gt;&lt;td style=\"width: 50%; background-color: #72D2CD; text-align: center;\"&gt;&lt;span style=\"color: rgb(255, 255, 255);\"&gt;&lt;strong&gt;Paciente&lt;/strong&gt;&lt;/span&gt;&lt;/td&gt;&lt;td style=\"width: 50%; background-color: #72D2CD; text-align: center;\"&gt;&lt;span style=\"color: rgb(255, 255, 255);\"&gt;&lt;strong&gt;Temperatura&lt;/strong&gt;&lt;/span&gt;&lt;/td&gt;&lt;/tr&gt;&lt;tr&gt;&lt;td style=\"width: 50%; text-align: center;\"&gt;{{Q1}}&lt;/td&gt;&lt;td style=\"width: 50%; text-align: center;\"&gt;{{Q6}}&lt;/td&gt;&lt;/tr&gt;&lt;tr&gt;&lt;td style=\"width: 50%; text-align: center;\"&gt;{{Q2}}&lt;/td&gt;&lt;td style=\"width: 50%; text-align: center;\"&gt;{{Q7}}&lt;/td&gt;&lt;/tr&gt;&lt;tr&gt;&lt;td style=\"width: 50%; text-align: center;\"&gt;{{Q3}}&lt;/td&gt;&lt;td style=\"width: 50%; text-align: center;\"&gt;{{Q8}}&lt;/td&gt;&lt;/tr&gt;&lt;tr&gt;&lt;td style=\"width: 50%; text-align: center;\"&gt;{{Q4}}&lt;/td&gt;&lt;td style=\"width: 50%; text-align: center;\"&gt;{{Q9}}&lt;/td&gt;&lt;/tr&gt;&lt;tr&gt;&lt;td style=\"width: 50%; text-align: center;\"&gt;{{Q5}}&lt;/td&gt;&lt;td style=\"width: 50%; text-align: center;\"&gt;{{Q10}}&lt;/td&gt;&lt;/tr&gt;&lt;/tbody&gt;&lt;/table&gt;","hint":"&lt;p&gt;Escolha a temperatura com um valor numérico superior a 38 °C.&lt;/p&gt;","feedback":"&lt;p&gt;Para comparar temperaturas, observe seus valores numéricos.&lt;/p&gt;&lt;p&gt;As pessoas com febre são {{Q3}} e {{Q5}}.&lt;/p&gt;","seed":{"parameters":[{"name":"Q1","list":["Jorge","Oscar","Rodrigo","Cristina","Valéria","Paula","Alessandra","Gabriela"]},{"name":"Q2","list":["Jorge","Oscar","Rodrigo","Cristina","Valéria","Paula","Alessandra","Gabriela"]},{"name":"Q3","list":["Jorge","Oscar","Rodrigo","Cristina","Valéria","Paula","Alessandra","Gabriela"]},{"name":"Q4","list":["Jorge","Oscar","Rodrigo","Cristina","Valéria","Paula","Alessandra","Gabriela"]},{"name":"Q5","list":["Jorge","Oscar","Rodrigo","Cristina","Valéria","Paula","Alessandra","Gabriela"]},{"name":"Q6","label":null,"min":36.5,"max":37.9,"step":0.1},{"name":"Q7","label":null,"min":36.5,"max":37.9,"step":0.1},{"name":"Q8","label":null,"min":38.1,"max":39.9,"step":0.1},{"name":"Q9","label":null,"min":36.5,"max":37.9,"step":0.1},{"name":"Q10","label":null,"min":38.1,"max":39.9,"step":0.1}],"calculated":[{"name":"A1","label":"{{Q3}}"},{"name":"A2","label":"{{Q5}}"},{"name":"A3","label":"{{Q1}}","incorrect":true},{"name":"A4","label":"{{Q2}}","incorrect":true},{"name":"A5","label":"{{Q4}}","incorrect":true}],"uniques":true},"algorithm":{"name":"trueFalse","template":"Multiple choice – standard","params":{"countCorrect":1,"countIncorrect":2,"showCheckIcon":false,
            "columns": 3
        }
    }
}</v>
      </c>
      <c r="D644" s="139" t="n">
        <f aca="false">IF(B644=C644,0,1)</f>
        <v>1</v>
      </c>
    </row>
    <row r="645" customFormat="false" ht="15.75" hidden="false" customHeight="true" outlineLevel="0" collapsed="false">
      <c r="A645" s="139" t="str">
        <f aca="false">Seeds!AB645</f>
        <v>M5-MyM-15a-A-5</v>
      </c>
      <c r="B645" s="139" t="str">
        <f aca="false">Seeds!Z645</f>
        <v>{"id":"M5-MyM-15a-A-5-BR","stimulus":"&lt;p&gt;Em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C645" s="139" t="str">
        <f aca="false">Seeds!AA645</f>
        <v>{"id":"M5-MyM-15a-A-5","stimulus":"&lt;p&gt;Em um concurso de culinária, três fornos em diferentes temperaturas foram usados. Arraste e ordene a temperatura dos fornos da mais alta para a mais baixa.&lt;/p&gt;","template":"&lt;p style=\"text-align:center;\"&gt;{{response}} &gt; {{response}} &gt; {{response}}&lt;/p&gt;","hint":"&lt;p&gt;Compare os valores numéricos das temperaturas e ordene os três números do maior para o menor.&lt;/p&gt;","feedback":"&lt;p&gt;Para ordenar as temperaturas, observe os valores numéricos das três temperaturas.&lt;/p&gt;&lt;p&gt;A temperatura do forno mais quente é {{T2}} °C e a do forno menos quente, {{T1}} °C.&lt;/p&gt;","seed":{"parameters":[{"name":"Q1","label":null,"min":160,"max":260,"step":0.1},{"name":"Q2","label":null,"min":160,"max":260,"step":0.1},{"name":"Q3","label":null,"min":160,"max":260,"step":0.1}],"calculated":[{"name":"T1","function":"math.min({{Q1}},{{Q2}},{{Q3}})","temp":true},{"name":"T2","function":"math.max({{Q1}},{{Q2}},{{Q3}})","temp":true},{"name":"A1","label":"{{function}} ºC","function":"math.max({{Q1}}, {{Q2}}, {{Q3}})"},{"name":"A2","label":"{{function}} ºC","function":"Lemonlib.round({{Q1}}+{{Q2}}+{{Q3}}-math.min({{Q1}}, {{Q2}}, {{Q3}})-math.max({{Q1}}, {{Q2}}, {{Q3}}), 1)"},{"name":"A3","label":"{{function}} ºC","function":"math.min({{Q1}}, {{Q2}}, {{Q3}})"}],"uniques":true},"algorithm":{"name":"calculateOperation","template":"Cloze with drag &amp; drop","params":{"keyboard":"INTERMEDIATE"}}}</v>
      </c>
      <c r="D645" s="139" t="n">
        <f aca="false">IF(B645=C645,0,1)</f>
        <v>1</v>
      </c>
    </row>
    <row r="646" customFormat="false" ht="15.75" hidden="false" customHeight="true" outlineLevel="0" collapsed="false">
      <c r="A646" s="139" t="str">
        <f aca="false">Seeds!AB646</f>
        <v>M5-MyM-15b-I-1</v>
      </c>
      <c r="B646" s="139" t="str">
        <f aca="false">Seeds!Z646</f>
        <v>{"id":"M5-MyM-15b-I-1-BR","stimulus":"&lt;p&gt;Escolha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C646" s="139" t="str">
        <f aca="false">Seeds!AA646</f>
        <v>{"id":"M5-MyM-15b-I-1","stimulus":"&lt;p&gt;Escolha o resultado desta soma.&lt;/p&gt;&lt;p&gt;{{Q1}} °C + {{Q2}} °C = ...&lt;/p&gt;","hint":"&lt;p&gt;Adicione os valores numéricos das duas temperaturas.&lt;/p&gt;","feedback":"&lt;p&gt;Para adicionar duas temperaturas, adicione seus valores numéricos.&lt;/p&gt;","seed":{"parameters":[{"name":"Q1","label":null,"min":1,"max":42,"step":0.1},{"name":"Q2","label":null,"min":1,"max":42,"step":0.1},{"name":"Q3","label":null,"min":0.1,"max":2,"step":0.1},{"name":"Q4","label":null,"min":1,"max":5,"step":1}],"calculated":[{"name":"A1","label":"{{function}} °C","function":"Lemonlib.round({{Q1}}+{{Q2}}, 1)"},{"name":"A2","label":"{{function}} °C","function":"Lemonlib.round({{Q1}}+{{Q2}}+{{Q3}}, 1)","incorrect":true},{"name":"A3","label":"{{function}} °C","function":"Lemonlib.round({{Q1}}+{{Q2}}+{{Q4}}, 1)","incorrect":true},{"name":"A4","label":"{{function}} °C","function":"Lemonlib.round({{Q1}}+{{Q2}}-{{Q3}}, 1)","incorrect":true},{"name":"A5","label":"{{function}} °C","function":"Lemonlib.round({{Q1}}+{{Q2}}-{{Q4}}, 1)","incorrect":true}],"uniques":true},"algorithm":{"name":"trueFalse","template":"Multiple choice – standard","params":{"countCorrect":1,"countIncorrect":2,"showCheckIcon":false,
            "columns": 3
        }
    }
}</v>
      </c>
      <c r="D646" s="139" t="n">
        <f aca="false">IF(B646=C646,0,1)</f>
        <v>1</v>
      </c>
    </row>
    <row r="647" customFormat="false" ht="15.75" hidden="false" customHeight="true" outlineLevel="0" collapsed="false">
      <c r="A647" s="139" t="str">
        <f aca="false">Seeds!AB647</f>
        <v>M5-MyM-15b-I-2</v>
      </c>
      <c r="B647" s="139" t="str">
        <f aca="false">Seeds!Z647</f>
        <v>{
    "id": "M5-MyM-15b-I-2-BR",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C647" s="139" t="str">
        <f aca="false">Seeds!AA647</f>
        <v>{
    "id": "M5-MyM-15b-I-2",
    "stimulus": "&lt;p&gt;Escolha o resultado desta subtração.&lt;/p&gt;&lt;p&gt;{{T1}} °C − {{Q2}} °C = ...&lt;/p&gt;",
    "hint": "&lt;p&gt;Subtraia os valores numéricos das duas temperaturas.&lt;/p&gt;",
    "feedback": "&lt;p&gt;Para subtrair duas temperaturas, subtraia seus valores numéricos.&lt;/p&gt;",
    "seed": {
        "parameters": [
            {
                "name": "Q1",
                "label": null,
                "min": 1,
                "max": 42,
                "step": 0.1
            },
            {
                "name": "Q2",
                "label": null,
                "min": 1,
                "max": 42,
                "step": 0.1
            },
            {
                "name": "Q3",
                "label": null,
                "min": 0.1,
                "max": 2,
                "step": 0.1
            },
            {
                "name": "Q4",
                "label": null,
                "min": 1,
                "max": 5,
                "step": 1
            }
        ],
        "calculated": [
            {
                "name": "T1",
                "function": "Lemonlib.round({{Q1}}+{{Q2}}, 1)",
                "temp": true
            },
            {
                "name": "A1",
                "label": "{{function}} °C",
                "function": "Lemonlib.round({{Q1}}, 1)"
            },
            {
                "name": "A2",
                "label": "{{function}} °C",
                "function": "Lemonlib.round({{Q1}}+{{Q3}}, 1)",
                "incorrect": true
            },
            {
                "name": "A3",
                "label": "{{function}} °C",
                "function": "Lemonlib.round({{Q1}}+{{Q4}}, 1)",
                "incorrect": true
            },
            {
                "name": "A4",
                "label": "{{function}} °C",
                "function": "Lemonlib.round({{Q1}}-{{Q3}}, 1)",
                "incorrect": true
            },
            {
                "name": "A5",
                "label": "{{function}} °C",
                "function": "Lemonlib.round({{Q1}}-{{Q4}}, 1)",
                "incorrect": true
            }
        ],
        "uniques": true
    },
    "algorithm": {
        "name": "trueFalse",
        "template": "Multiple choice – standard",
        "params": {
            "countCorrect": 1,
            "countIncorrect": 2,
            "showCheckIcon":false,
            "columns": 3
        }
    }
}</v>
      </c>
      <c r="D647" s="139" t="n">
        <f aca="false">IF(B647=C647,0,1)</f>
        <v>1</v>
      </c>
    </row>
    <row r="648" customFormat="false" ht="15.75" hidden="false" customHeight="true" outlineLevel="0" collapsed="false">
      <c r="A648" s="139" t="str">
        <f aca="false">Seeds!AB648</f>
        <v>M5-MyM-15b-E-1</v>
      </c>
      <c r="B648" s="139" t="str">
        <f aca="false">Seeds!Z648</f>
        <v>{"id":"M5-MyM-15b-E-1-BR","stimulus":"&lt;p&gt;Efetue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C648" s="139" t="str">
        <f aca="false">Seeds!AA648</f>
        <v>{"id":"M5-MyM-15b-E-1","stimulus":"&lt;p&gt;Efetue a seguinte soma de temperaturas.&lt;/p&gt;","template":"&lt;p&gt;{{Q1}} °C + {{Q2}} °C = {{response}} °C&lt;/p&gt;","hint":"&lt;p&gt;Adicione os valores numéricos das duas temperaturas.&lt;/p&gt;","feedback":"&lt;p&gt;Para adicionar duas temperaturas, adicione seus valores numéricos.&lt;/p&gt;","seed":{"parameters":[{"name":"Q1","label":null,"min":1,"max":42,"step":0.1},{"name":"Q2","label":null,"min":1,"max":42,"step":0.1}],"calculated":[{"name":"A1","label":"{{function}}","function":"{{Q1}}+{{Q2}}"}],"uniques":true},"algorithm":{"name":"calculateOperation","params":{"method":"equivLiteral","keyboard":"INTERMEDIATE"}}}</v>
      </c>
      <c r="D648" s="139" t="n">
        <f aca="false">IF(B648=C648,0,1)</f>
        <v>1</v>
      </c>
    </row>
    <row r="649" customFormat="false" ht="15.75" hidden="false" customHeight="true" outlineLevel="0" collapsed="false">
      <c r="A649" s="139" t="str">
        <f aca="false">Seeds!AB649</f>
        <v>M5-MyM-15b-E-2</v>
      </c>
      <c r="B649" s="139" t="str">
        <f aca="false">Seeds!Z649</f>
        <v>{"id":"M5-MyM-15b-E-2-BR","stimulus":"&lt;p&gt;Efetue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C649" s="139" t="str">
        <f aca="false">Seeds!AA649</f>
        <v>{"id":"M5-MyM-15b-E-2","stimulus":"&lt;p&gt;Efetue a seguinte subtração de temperaturas.&lt;/p&gt;","template":"&lt;p&gt;{{T1}} °C − {{Q2}} °C = {{response}} °C&lt;/p&gt;","hint":"&lt;p&gt;Subtraia os valores numéricos das duas temperaturas.&lt;/p&gt;","feedback":"&lt;p&gt;Para subtrair duas temperaturas, subtraia seus valores numéricos.&lt;/p&gt;","seed":{"parameters":[{"name":"Q1","label":null,"min":1,"max":42,"step":0.1},{"name":"Q2","label":null,"min":1,"max":42,"step":0.1}],"calculated":[{"name":"T1","function":"{{Q1}}+{{Q2}}","temp":true},{"name":"A1","label":"{{function}}","function":"{{Q1}}"}],"uniques":true},"algorithm":{"name":"calculateOperation","params":{"method":"equivLiteral","keyboard":"INTERMEDIATE"}}}</v>
      </c>
      <c r="D649" s="139" t="n">
        <f aca="false">IF(B649=C649,0,1)</f>
        <v>1</v>
      </c>
    </row>
    <row r="650" customFormat="false" ht="15.75" hidden="false" customHeight="true" outlineLevel="0" collapsed="false">
      <c r="A650" s="139" t="str">
        <f aca="false">Seeds!AB650</f>
        <v>M5-MyM-15b-A-1</v>
      </c>
      <c r="B650" s="139" t="str">
        <f aca="false">Seeds!Z650</f>
        <v>{"id":"M5-MyM-15b-A-1-BR","stimulus":"&lt;p&gt;De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C650" s="139" t="str">
        <f aca="false">Seeds!AA650</f>
        <v>{"id":"M5-MyM-15b-A-1","stimulus":"&lt;p&gt;De manhã, a temperatura em uma cidade era de {{Q1}} °C, mas ao longo do dia aumentou {{Q2}} °C. Qual é a temperatura atual?&lt;/p&gt;","template":"&lt;p&gt;A temperatura atual é {{response}} °C.&lt;/p&gt;","hint":"&lt;p&gt;Adicione os valores numéricos das duas temperaturas.&lt;/p&gt;","feedback":"&lt;p&gt;Para adicionar duas temperaturas, adicione seus valores numéricos.&lt;/p&gt;","seed":{"parameters":[{"name":"Q1","label":null,"min":5,"max":12,"step":0.1},{"name":"Q2","label":null,"min":5,"max":15,"step":0.1}],"calculated":[{"name":"A1","label":"{{function}}","function":"{{Q1}}+{{Q2}}"}],"uniques":true},"algorithm":{"name":"calculateOperation","params":{"method":"equivLiteral","keyboard":"INTERMEDIATE"}}}</v>
      </c>
      <c r="D650" s="139" t="n">
        <f aca="false">IF(B650=C650,0,1)</f>
        <v>1</v>
      </c>
    </row>
    <row r="651" customFormat="false" ht="15.75" hidden="false" customHeight="true" outlineLevel="0" collapsed="false">
      <c r="A651" s="139" t="str">
        <f aca="false">Seeds!AB651</f>
        <v>M5-MyM-15b-A-2</v>
      </c>
      <c r="B651" s="139" t="str">
        <f aca="false">Seeds!Z651</f>
        <v>{"id":"M5-MyM-15b-A-2-BR","stimulus":"&lt;p&gt;Durante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C651" s="139" t="str">
        <f aca="false">Seeds!AA651</f>
        <v>{"id":"M5-MyM-15b-A-2","stimulus":"&lt;p&gt;Durante uma hora, um ar condicionado de escritório funcionou a {{Q2}} °C, mas depois foi alterado para {{T1}} °C. Quantos graus a temperatura aumentou?&lt;/p&gt;","template":"&lt;p&gt;A temperatura do ar aumentou {{response}} °C.&lt;/p&gt;","hint":"&lt;p&gt;Subtraia os valores numéricos das duas temperaturas.&lt;/p&gt;","feedback":"&lt;p&gt;Para subtrair duas temperaturas, subtraia seus valores numéricos.&lt;/p&gt;","seed":{"parameters":[{"name":"Q1","label":null,"min":2,"max":5,"step":1},{"name":"Q2","label":null,"min":18,"max":22,"step":1}],"calculated":[{"name":"T1","function":"{{Q1}}+{{Q2}}","temp":true},{"name":"A1","label":"{{function}}","function":"{{Q1}}"}],"uniques":true},"algorithm":{"name":"calculateOperation","params":{"method":"equivLiteral","keyboard":"NUMERICAL"}}}</v>
      </c>
      <c r="D651" s="139" t="n">
        <f aca="false">IF(B651=C651,0,1)</f>
        <v>1</v>
      </c>
    </row>
    <row r="652" customFormat="false" ht="15.75" hidden="false" customHeight="true" outlineLevel="0" collapsed="false">
      <c r="A652" s="139" t="str">
        <f aca="false">Seeds!AB652</f>
        <v>M5-MyM-15b-A-3</v>
      </c>
      <c r="B652" s="139" t="str">
        <f aca="false">Seeds!Z652</f>
        <v>{"id":"M5-MyM-15b-A-3-BR","stimulus":"&lt;p&gt;A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C652" s="139" t="str">
        <f aca="false">Seeds!AA652</f>
        <v>{"id":"M5-MyM-15b-A-3","stimulus":"&lt;p&gt;A temperatura de uma panela antes de ser colocada no fogo era de {{Q1}} °C. Após alguns minutos de cozimento, sua temperatura aumentou {{Q2}} °C. Qual é a temperatura atual da panela?&lt;/p&gt;","template":"&lt;p&gt;A temperatura atual da panela é {{response}} °C.&lt;/p&gt;","hint":"&lt;p&gt;Adicione os valores numéricos das duas temperaturas.&lt;/p&gt;","feedback":"&lt;p&gt;Para adicionar duas temperaturas, adicione seus valores numéricos.&lt;/p&gt;","seed":{"parameters":[{"name":"Q1","label":null,"min":8,"max":30,"step":0.1},{"name":"Q2","label":null,"min":100,"max":150,"step":0.1}],"calculated":[{"name":"A1","label":"{{function}}","function":"{{Q1}}+{{Q2}}"}],"uniques":true},"algorithm":{"name":"calculateOperation","params":{"method":"equivLiteral","keyboard":"INTERMEDIATE"}}}</v>
      </c>
      <c r="D652" s="139" t="n">
        <f aca="false">IF(B652=C652,0,1)</f>
        <v>1</v>
      </c>
    </row>
    <row r="653" customFormat="false" ht="15.75" hidden="false" customHeight="true" outlineLevel="0" collapsed="false">
      <c r="A653" s="139" t="str">
        <f aca="false">Seeds!AB653</f>
        <v>M5-MyM-15b-A-4</v>
      </c>
      <c r="B653" s="139" t="str">
        <f aca="false">Seeds!Z653</f>
        <v>{"id":"M5-MyM-15b-A-4-BR","stimulus":"&lt;p&gt;Para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C653" s="139" t="str">
        <f aca="false">Seeds!AA653</f>
        <v>{"id":"M5-MyM-15b-A-4","stimulus":"&lt;p&gt;Para queimar cerâmica, um forno deve estar a {{T1}} °C. Quantos graus a temperatura de um forno precisa aumentar se no momento ele está a {{Q2}} °C?&lt;/p&gt;","template":"&lt;p&gt;A temperatura deve aumentar {{response}} °C.&lt;/p&gt;","hint":"&lt;p&gt;Subtraia os valores numéricos das duas temperaturas.&lt;/p&gt;","feedback":"&lt;p&gt;Para subtrair duas temperaturas, subtraia seus valores numéricos.&lt;/p&gt;","seed":{"parameters":[{"name":"Q1","label":null,"min":100,"max":250,"step":1},{"name":"Q2","label":null,"min":650,"max":1000,"step":1}],"calculated":[{"name":"T1","function":"{{Q1}}+{{Q2}}","temp":true},{"name":"A1","label":"{{function}}","function":"{{Q1}}"}],"uniques":true},"algorithm":{"name":"calculateOperation","params":{"method":"equivLiteral","keyboard":"NUMERICAL"}}}</v>
      </c>
      <c r="D653" s="139" t="n">
        <f aca="false">IF(B653=C653,0,1)</f>
        <v>1</v>
      </c>
    </row>
    <row r="654" customFormat="false" ht="15.75" hidden="false" customHeight="true" outlineLevel="0" collapsed="false">
      <c r="A654" s="139" t="str">
        <f aca="false">Seeds!AB654</f>
        <v>M5-MyM-15b-A-5</v>
      </c>
      <c r="B654" s="139" t="str">
        <f aca="false">Seeds!Z654</f>
        <v>{"id":"M5-MyM-15b-A-5-BR","stimulus":"&lt;p&gt;Em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C654" s="139" t="str">
        <f aca="false">Seeds!AA654</f>
        <v>{"id":"M5-MyM-15b-A-5","stimulus":"&lt;p&gt;Em uma cidade costeira, a temperatura mais baixa do dia foi de {{Q2}} °C, enquanto a máxima ficou em {{T1}} °C. Qual é a diferença entre as duas temperaturas?&lt;/p&gt;","template":"&lt;p&gt;A diferença foi de {{response}} °C.&lt;/p&gt;","hint":"&lt;p&gt;Subtraia os valores numéricos das duas temperaturas.&lt;/p&gt;","feedback":"&lt;p&gt;Para subtrair duas temperaturas, subtraia seus valores numéricos.&lt;/p&gt;","seed":{"parameters":[{"name":"Q1","label":null,"min":2,"max":15,"step":0.1},{"name":"Q2","label":null,"min":10,"max":22,"step":0.1}],"calculated":[{"name":"T1","function":"Lemonlib.round({{Q1}}+{{Q2}}, 1)","temp":true},{"name":"A1","label":"{{function}}","function":"{{Q1}}"}],"uniques":true},"algorithm":{"name":"calculateOperation","params":{"method":"equivLiteral","keyboard":"INTERMEDIATE"}}}</v>
      </c>
      <c r="D654" s="139" t="n">
        <f aca="false">IF(B654=C654,0,1)</f>
        <v>1</v>
      </c>
    </row>
    <row r="655" customFormat="false" ht="15.75" hidden="false" customHeight="true" outlineLevel="0" collapsed="false">
      <c r="A655" s="139" t="str">
        <f aca="false">Seeds!AB655</f>
        <v>M5-NyO-1a-I-1</v>
      </c>
      <c r="B655" s="139" t="str">
        <f aca="false">Seeds!Z655</f>
        <v>{
 "id": "M5-NyO-1a-I-1-BR",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C655" s="139" t="str">
        <f aca="false">Seeds!AA655</f>
        <v>{
 "id": "M5-NyO-1a-I-1",
 "stimulus": "&lt;p&gt;Associe os números à forma como se leem.&lt;/p&gt;",
 "hint": "&lt;p&gt;A posição de cada número determina como ele é lido.&lt;/p&gt;",
 "feedback": "&lt;p&gt;A posição de cada número determina como ele é lido. É por isso que 20 é lido de forma diferente de 200.&lt;/p&gt;",
 "seed": {
 "parameters": [
 {
 "name": "Q1",
 "label": null,
 "min": 1000000,
 "max": 999900000,
 "step": 100000
 },
 {
 "name": "Q2",
 "label": null,
 "min": 1000000,
 "max": 99990000,
 "step": 10000
 },
 {
 "name": "Q3",
 "label": null,
 "min": 1000000,
 "max": 9999000,
 "step": 1000
 },
 {
 "name": "Q4",
 "label": null,
 "min": 1000000,
 "max": 9999000,
 "step": 1000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"name": "A4",
 "label": "{{Q4}}",
 "function": "Lemonlib.numToWords({{Q4}},'pt')[0].toUpperCase() + Lemonlib.numToWords({{Q4}},'pt').slice(1,)"
 }
 ],
 "isNumToWords": true,
 "uniques": true
 },
 "algorithm": {
 "name": "linkOperationResult",
 "params": {
 "invert": true
 },
 "template": "Match list"
 }
 }</v>
      </c>
      <c r="D655" s="139" t="n">
        <f aca="false">IF(B655=C655,0,1)</f>
        <v>1</v>
      </c>
    </row>
    <row r="656" customFormat="false" ht="15.75" hidden="false" customHeight="true" outlineLevel="0" collapsed="false">
      <c r="A656" s="139" t="str">
        <f aca="false">Seeds!AB656</f>
        <v>M5-NyO-1a-E-1</v>
      </c>
      <c r="B656" s="139" t="str">
        <f aca="false">Seeds!Z656</f>
        <v>{
    "id": "M5-NyO-1a-E-1-BR",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C656" s="139" t="str">
        <f aca="false">Seeds!AA656</f>
        <v>{
    "id": "M5-NyO-1a-E-1",
    "stimulus": "&lt;p&gt;Como se escreve este número por extenso? Complete.&lt;/p&gt;",
    "template": "&lt;p&gt;{{T1}}: {{response}}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"T1",
                "label": "{{function}}",
                "function": "{{Q1}}*1000000+{{Q2}}",
                "temp": true
            },
            {
                "name": "T2",
                "label": "{{function}}",
                "function": "Lemonlib.numToWords({{Q2}},'pt')",
                "temp": true
            },
            {
                "name": "A1",
                "label": "{{function}}",
                "function": "Lemonlib.numToWords({{Q1}}*1000000,'pt')"
            }
        ],
        "uniques": true
    },
    "algorithm": {
        "name": "calculateOperation",
        "template": "Cloze with text"
    }
}</v>
      </c>
      <c r="D656" s="139" t="n">
        <f aca="false">IF(B656=C656,0,1)</f>
        <v>1</v>
      </c>
    </row>
    <row r="657" customFormat="false" ht="15.75" hidden="false" customHeight="true" outlineLevel="0" collapsed="false">
      <c r="A657" s="139" t="str">
        <f aca="false">Seeds!AB657</f>
        <v>M5-NyO-1a-E-2</v>
      </c>
      <c r="B657" s="139" t="str">
        <f aca="false">Seeds!Z657</f>
        <v>{
    "id": "M5-NyO-1a-E-2-BR",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C657" s="139" t="str">
        <f aca="false">Seeds!AA657</f>
        <v>{
    "id": "M5-NyO-1a-E-2",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"T1",
                "label": "{{function}}",
                "function": "{{Q1}}*10000000+{{Q2}}*1000000+{{Q3}}",
                "temp": true
            },
            {
                "name": "T2",
                "label": "{{function}}",
                "function": "Lemonlib.numToWords({{Q1}}*10,'pt')",
                "temp": true
            },
            {
                "name": "T3",
                "label": "{{function}}",
                "function": "Lemonlib.numToWords({{Q3}},'pt')",
                "temp": true
            },
            {
                "name": "A1",
                "label": "{{function}}",
                "function": "Lemonlib.numToWords({{Q2}}*1000000,'pt')"
            }
        ],
        "uniques": true
    },
    "algorithm": {
        "name": "calculateOperation",
        "template": "Cloze with text"
    }
}</v>
      </c>
      <c r="D657" s="139" t="n">
        <f aca="false">IF(B657=C657,0,1)</f>
        <v>1</v>
      </c>
    </row>
    <row r="658" customFormat="false" ht="15.75" hidden="false" customHeight="true" outlineLevel="0" collapsed="false">
      <c r="A658" s="139" t="str">
        <f aca="false">Seeds!AB658</f>
        <v>M5-NyO-1a-E-3</v>
      </c>
      <c r="B658" s="139" t="str">
        <f aca="false">Seeds!Z658</f>
        <v>{
    "id": "M5-NyO-1a-E-3-BR",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C658" s="139" t="str">
        <f aca="false">Seeds!AA658</f>
        <v>{
    "id": "M5-NyO-1a-E-3",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3,
                "max": 9,
                "step": 1
            },
            {
                "name": "Q3",
                "label": null,
                "min": 1000,
                "max": 999000,
                "step": 1000
            }
        ],
        "calculated": [
            {
                "name": "T1",
                "label": "{{function}}",
                "function": "{{Q1}}*10000000+{{Q2}}*1000000+{{Q3}}",
                "temp": true
            },
            {
                "name": "T2",
                "label": "{{function}}",
                "function": "Lemonlib.numToWords({{Q2}}*1000000+{{Q3}},'pt')",
                "temp": true
            },
            {
                "name": "A1",
                "label": "{{function}}",
                "function": "Lemonlib.numToWords({{Q1}}*10,'pt')"
            }
        ],
        "uniques": true
    },
    "algorithm": {
        "name": "calculateOperation",
        "template": "Cloze with text"
    }
}</v>
      </c>
      <c r="D658" s="139" t="n">
        <f aca="false">IF(B658=C658,0,1)</f>
        <v>1</v>
      </c>
    </row>
    <row r="659" customFormat="false" ht="15.75" hidden="false" customHeight="true" outlineLevel="0" collapsed="false">
      <c r="A659" s="139" t="str">
        <f aca="false">Seeds!AB659</f>
        <v>M5-NyO-1a-E-4</v>
      </c>
      <c r="B659" s="139" t="str">
        <f aca="false">Seeds!Z659</f>
        <v>{
    "id": "M5-NyO-1a-E-4-BR",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C659" s="139" t="str">
        <f aca="false">Seeds!AA659</f>
        <v>{
    "id": "M5-NyO-1a-E-4",
    "stimulus": "&lt;p&gt;Como se escreve este número por extenso? Complete.&lt;/p&gt;",
    "template": "&lt;p&gt;{{T1}}: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"Lemonlib.numToWords({{Q1}}*100+{{Q2}}*10,'pt')",
                "temp": true
            },
            {
                "name": "T3",
                "label": "{{function}}",
                "function": "Lemonlib.numToWords({{Q4}},'pt')",
                "temp": true
            },
            {
                "name": "A1",
                "label": "{{function}}",
                "function": "Lemonlib.numToWords({{Q3}}*1000000,'pt')"
            }
        ],
        "uniques": true
    },
    "algorithm": {
        "name": "calculateOperation",
        "template": "Cloze with text"
    }
}</v>
      </c>
      <c r="D659" s="139" t="n">
        <f aca="false">IF(B659=C659,0,1)</f>
        <v>1</v>
      </c>
    </row>
    <row r="660" customFormat="false" ht="15.75" hidden="false" customHeight="true" outlineLevel="0" collapsed="false">
      <c r="A660" s="139" t="str">
        <f aca="false">Seeds!AB660</f>
        <v>M5-NyO-1a-E-5</v>
      </c>
      <c r="B660" s="139" t="str">
        <f aca="false">Seeds!Z660</f>
        <v>{
    "id": "M5-NyO-1a-E-5-BR",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C660" s="139" t="str">
        <f aca="false">Seeds!AA660</f>
        <v>{
    "id": "M5-NyO-1a-E-5",
    "stimulus": "&lt;p&gt;Como se escreve este número por extenso? Complete.&lt;/p&gt;",
    "template": "&lt;p&gt;{{T1}}: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"T1",
                "label": "{{function}}",
                "function": "{{Q1}}*100000000+{{Q2}}*10000000+{{Q3}}*1000000+{{Q4}}",
                "temp": true
            },
            {
                "name": "T2",
                "label": "{{function}}",
                "function": "Lemonlib.numToWords({{Q1}}*100,'pt')",
                "temp": true
            },
            {
                "name": "T3",
                "label": "{{function}}",
                "function": "Lemonlib.numToWords({{Q3}}*1000000+{{Q4}},'pt')",
                "temp": true
            },
            {
                "name": "A1",
                "label": "{{function}}",
                "function": "Lemonlib.numToWords({{Q2}}*10,'pt')"
            }
        ],
        "uniques": true
    },
    "algorithm": {
        "name": "calculateOperation",
        "template": "Cloze with text"
    }
}</v>
      </c>
      <c r="D660" s="139" t="n">
        <f aca="false">IF(B660=C660,0,1)</f>
        <v>1</v>
      </c>
    </row>
    <row r="661" customFormat="false" ht="15.75" hidden="false" customHeight="true" outlineLevel="0" collapsed="false">
      <c r="A661" s="139" t="str">
        <f aca="false">Seeds!AB661</f>
        <v>M5-NyO-1a-E-6</v>
      </c>
      <c r="B661" s="139" t="str">
        <f aca="false">Seeds!Z661</f>
        <v>{
    "id": "M5-NyO-1a-E-6-BR",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C661" s="139" t="str">
        <f aca="false">Seeds!AA661</f>
        <v>{
    "id": "M5-NyO-1a-E-6",
    "stimulus": "&lt;p&gt;Como se escreve este número por extenso? Complete.&lt;/p&gt;",
    "template": "&lt;p&gt;{{T1}}: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1,
                "max": 9,
                "step": 1
            },
            {
                "name": "Q3",
                "label": null,
                "min": 0,
                "max": 9,
                "step": 1
            },
            {
                "name": "Q4",
                "label": null,
                "min": 1000,
                "max": 999000,
                "step": 1000
            }
        ],
        "calculated": [
            {
                "name": "T1",
                "label": "{{function}}",
                "function": "{{Q1}}*100000000+{{Q2}}*10000000+{{Q3}}*1000000+{{Q4}}",
                "temp": true
            },
            {
                "name": "T2",
                "label": "{{function}}",
                "function": "Lemonlib.numToWords({{Q2}}*10000000+{{Q3}}*1000000+{{Q4}},'pt')",
                "temp": true
            },
            {
                "name": "A1",
                "label": "{{function}}",
                "function": "Lemonlib.numToWords({{Q1}}*100,'pt')"
            }
        ],
        "uniques": true
    },
    "algorithm": {
        "name": "calculateOperation",
        "template": "Cloze with text"
    }
}</v>
      </c>
      <c r="D661" s="139" t="n">
        <f aca="false">IF(B661=C661,0,1)</f>
        <v>1</v>
      </c>
    </row>
    <row r="662" customFormat="false" ht="15.75" hidden="false" customHeight="true" outlineLevel="0" collapsed="false">
      <c r="A662" s="139" t="str">
        <f aca="false">Seeds!AB662</f>
        <v>M5-NyO-1a-A-1</v>
      </c>
      <c r="B662" s="139" t="str">
        <f aca="false">Seeds!Z662</f>
        <v>{
    "id": "M5-NyO-1a-A-1-BR",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C662" s="139" t="str">
        <f aca="false">Seeds!AA662</f>
        <v>{
    "id": "M5-NyO-1a-A-1",
    "stimulus": "&lt;p&gt;Uma grande biblioteca possui {{T1}} livros. Complete a frase a seguir.&lt;/p&gt;",
    "template": "&lt;p&gt;A biblioteca possui {{response}} {{T2}} livros.&lt;/p&gt;",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30,
                "step": 1
            },
            {
                "name": "Q2",
                "label": null,
                "min": 1000,
                "max": 999000,
                "step": 1000
            }
        ],
        "calculated": [
            {
                "name": "A1",
                "label": "{{function}}",
                "function": "Lemonlib.numToWords({{Q1}}*1000000,'pt')"
            },
            {
                "name": "T1",
                "label": "",
                "function": "{{Q1}}*1000000+{{Q2}}",
                "temp": true
            },
            {
                "name": "T2",
                "label": "",
                "function": "Lemonlib.numToWords({{Q2}},'pt')",
                "temp": true
            }
        ],
        "uniques": true
    },
    "algorithm": {
        "name": "calculateOperation",
        "template": "Cloze with text"
    }
}</v>
      </c>
      <c r="D662" s="139" t="n">
        <f aca="false">IF(B662=C662,0,1)</f>
        <v>1</v>
      </c>
    </row>
    <row r="663" customFormat="false" ht="15.75" hidden="false" customHeight="true" outlineLevel="0" collapsed="false">
      <c r="A663" s="139" t="str">
        <f aca="false">Seeds!AB663</f>
        <v>M5-NyO-1a-A-2</v>
      </c>
      <c r="B663" s="139" t="str">
        <f aca="false">Seeds!Z663</f>
        <v>{
    "id": "M5-NyO-1a-A-2-BR",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C663" s="139" t="str">
        <f aca="false">Seeds!AA663</f>
        <v>{
    "id": "M5-NyO-1a-A-2",
    "stimulus": "&lt;p&gt;A nova atualização do jogo de videogame favorito de Raquel ocupa {{T1}} kilobytes de espaço de memória. Complete a frase a seguir.&lt;/p&gt;",
    "template": "&lt;p&gt;O jogo ocupa {{T2}} e {{response}} {{T3}} kilobytes de memória.&lt;/p&gt;",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"Lemonlib.numToWords({{Q2}}*1000000,'pt')"
            },
            {
                "name": "T1",
                "label": "",
                "function": "{{Q1}}*10000000+{{Q2}}*1000000+{{Q3}}",
                "temp": true
            },
            {
                "name": "T2",
                "label": "",
                "function": "Lemonlib.numToWords({{Q1}}*10,'pt')",
                "temp": true
            },
            {
                "name": "T3",
                "label": "",
                "function": "Lemonlib.numToWords({{Q3}},'pt')",
                "temp": true
            }
        ],
        "uniques": true
    },
    "algorithm": {
        "name": "calculateOperation",
        "template": "Cloze with text"
    }
}</v>
      </c>
      <c r="D663" s="139" t="n">
        <f aca="false">IF(B663=C663,0,1)</f>
        <v>1</v>
      </c>
    </row>
    <row r="664" customFormat="false" ht="15.75" hidden="false" customHeight="true" outlineLevel="0" collapsed="false">
      <c r="A664" s="139" t="str">
        <f aca="false">Seeds!AB664</f>
        <v>M5-NyO-1a-A-3</v>
      </c>
      <c r="B664" s="139" t="str">
        <f aca="false">Seeds!Z664</f>
        <v>{
    "id": "M5-NyO-1a-A-3-BR",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C664" s="139" t="str">
        <f aca="false">Seeds!AA664</f>
        <v>{
    "id": "M5-NyO-1a-A-3",
    "stimulus": "&lt;p&gt;Em um aterro sanitário se acumularam {{T1}} toneladas de resíduos eletrônicos. Complete a frase a seguir.&lt;/p&gt;",
    "template": "&lt;p&gt;O número de toneladas é {{response}} e {{T2}}.&lt;/p&gt;",
    "hint": "&lt;p&gt;A posição de cada algarismo determina a forma como o número é lido.&lt;/p&gt;",
    "feedback": "&lt;p&gt;A posição de cada algarismo determina a forma como o número é lido. É por isso que 20 é lido de forma diferente de 200.&lt;/p&gt;",
    "seed": {
        "parameters": [
            {
                "name": "Q1",
                "label": null,
                "min": 3,
                "max": 9,
                "step": 1
            },
            {
                "name": "Q2",
                "label": null,
                "min": 2,
                "max": 9,
                "step": 1
            },
            {
                "name": "Q3",
                "label": null,
                "min": 1000,
                "max": 999000,
                "step": 1000
            }
        ],
        "calculated": [
            {
                "name": "A1",
                "label": "{{function}}",
                "function": "Lemonlib.numToWords({{Q1}}*10,'pt')"
            },
            {
                "name": "T1",
                "label": "",
                "function": "{{Q1}}*10000000+{{Q2}}*1000000+{{Q3}}",
                "temp": true
            },
            {
                "name": "T2",
                "label": "",
                "function": "Lemonlib.numToWords({{Q2}}*1000000+{{Q3}},'pt')",
                "temp": true
            }
        ],
        "uniques": true
    },
    "algorithm": {
        "name": "calculateOperation",
        "template": "Cloze with text"
    }
}</v>
      </c>
      <c r="D664" s="139" t="n">
        <f aca="false">IF(B664=C664,0,1)</f>
        <v>1</v>
      </c>
    </row>
    <row r="665" customFormat="false" ht="15.75" hidden="false" customHeight="true" outlineLevel="0" collapsed="false">
      <c r="A665" s="139" t="str">
        <f aca="false">Seeds!AB665</f>
        <v>M5-NyO-1a-A-4</v>
      </c>
      <c r="B665" s="139" t="str">
        <f aca="false">Seeds!Z665</f>
        <v>{
    "id": "M5-NyO-1a-A-4-BR",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C665" s="139" t="str">
        <f aca="false">Seeds!AA665</f>
        <v>{
    "id": "M5-NyO-1a-A-4",
    "stimulus": "&lt;p&gt;Uma empresa vendeu {{T1}} cordas de violão em todo o mundo. Complete a frase a seguir.&lt;/p&gt;",
    "template": "&lt;p&gt;O número de cordas vendidas foi {{T2}} e {{response}}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1,
                "max": 9,
                "step": 1
            },
            {
                "name": "Q2",
                "label": null,
                "min": 3,
                "max": 9,
                "step": 1
            },
            {
                "name": "Q3",
                "label": null,
                "min": 2,
                "max": 9,
                "step": 1
            },
            {
                "name": "Q4",
                "label": null,
                "min": 1000,
                "max": 999000,
                "step": 100
            }
        ],
        "calculated": [
            {
                "name": "A1",
                "label": "{{function}}",
                "function": "Lemonlib.numToWords({{Q3}}*1000000,'pt')"
            },
            {
                "name": "T1",
                "label": "",
                "function": "{{Q1}}*100000000+{{Q2}}*10000000+{{Q3}}*1000000+{{Q4}}",
                "temp": true
            },
            {
                "name": "T2",
                "label": "",
                "function": "Lemonlib.numToWords({{Q1}}*100+{{Q2}}*10,'pt')",
                "temp": true
            },
            {
                "name": "T3",
                "label": "",
                "function": "Lemonlib.numToWords({{Q4}},'pt')",
                "temp": true
            }
        ],
        "uniques": true
    },
    "algorithm": {
        "name": "calculateOperation",
        "template": "Cloze with text"
    }
}</v>
      </c>
      <c r="D665" s="139" t="n">
        <f aca="false">IF(B665=C665,0,1)</f>
        <v>1</v>
      </c>
    </row>
    <row r="666" customFormat="false" ht="15.75" hidden="false" customHeight="true" outlineLevel="0" collapsed="false">
      <c r="A666" s="139" t="str">
        <f aca="false">Seeds!AB666</f>
        <v>M5-NyO-1a-A-5</v>
      </c>
      <c r="B666" s="139" t="str">
        <f aca="false">Seeds!Z666</f>
        <v>{
    "id": "M5-NyO-1a-A-5-BR",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C666" s="139" t="str">
        <f aca="false">Seeds!AA666</f>
        <v>{
    "id": "M5-NyO-1a-A-5",
    "stimulus": "&lt;p&gt;Este ano, um total de {{T1}} páginas foram impressas em um país. Complete a frase a seguir.&lt;/p&gt;",
    "template": "&lt;p&gt;O número de páginas impressas foi {{T2}} e {{response}} e {{T3}}.&lt;/p&gt;",
    "hint": "&lt;p&gt;A posição de cada algarismo determina a forma como o número é lido.&lt;/p&gt;",
    "feedback": "&lt;p&gt;A posição de cada algarismo determina a forma como o número é lido. É por isso que 20 é lido de forma diferente de 200.&lt;/p&gt;",
    "seed": {
        "parameters": [
            {
                "name": "Q1",
                "label": null,
                "min": 2,
                "max": 9,
                "step": 1
            },
            {
                "name": "Q2",
                "label": null,
                "min": 3,
                "max": 9,
                "step": 1
            },
            {
                "name": "Q3",
                "label": null,
                "min": 2,
                "max": 9,
                "step": 1
            },
            {
                "name": "Q4",
                "label": null,
                "min": 1000,
                "max": 999000,
                "step": 1000
            }
        ],
        "calculated": [
            {
                "name": "A1",
                "label": "{{function}}",
                "function": "Lemonlib.numToWords({{Q2}}*10,'pt')"
            },
            {
                "name": "T1",
                "label": "",
                "function": "{{Q1}}*100000000+{{Q2}}*10000000+{{Q3}}*1000000+{{Q4}}",
                "temp": true
            },
            {
                "name": "T2",
                "label": "",
                "function": "Lemonlib.numToWords({{Q1}}*100,'pt')",
                "temp": true
            },
            {
                "name": "T3",
                "label": "",
                "function": "Lemonlib.numToWords({{Q3}}*1000000+{{Q4}},'pt')",
                "temp": true
            }
        ],
        "uniques": true
    },
    "algorithm": {
        "name": "calculateOperation",
        "template": "Cloze with text"
    }
}</v>
      </c>
      <c r="D666" s="139" t="n">
        <f aca="false">IF(B666=C666,0,1)</f>
        <v>1</v>
      </c>
    </row>
    <row r="667" customFormat="false" ht="15.75" hidden="false" customHeight="true" outlineLevel="0" collapsed="false">
      <c r="A667" s="139" t="str">
        <f aca="false">Seeds!AB667</f>
        <v>M5-NyO-1b-I-1</v>
      </c>
      <c r="B667" s="139" t="str">
        <f aca="false">Seeds!Z667</f>
        <v>{
    "id": "M5-NyO-1b-I-1-BR",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C667" s="139" t="str">
        <f aca="false">Seeds!AA667</f>
        <v>{
    "id": "M5-NyO-1b-I-1",
    "stimulus": "&lt;p&gt;Associe os seguintes números de acordo com o valor que tem o dígito {{Q1}} em azul em cada caso.&lt;/p&gt;",
    "feedback": "&lt;p&gt;O valor de cada algarismo depende de sua posição.&lt;/p&gt;&lt;table style=\"width: 100%;\"&gt;&lt;tbody&gt;&lt;tr&gt;&lt;td style=\"width: 10%; background-color: #72D2CD; text-align: center;\"&gt;&lt;span style=\"color: rgb(255, 255, 255);\"&gt;CMM&lt;/span&gt;&lt;/td&gt;&lt;td style=\"width: 10.2616%; background-color: #72D2CD; text-align: center;\"&gt;&lt;span style=\"color: rgb(255, 255, 255);\"&gt;DMM&lt;/span&gt;&lt;/td&gt;&lt;td style=\"width: 11.9975%; background-color: #72D2CD; text-align: center;\"&gt;&lt;span style=\"color: rgb(255, 255, 255);\"&gt;UMM&lt;/span&gt;&lt;/td&gt;&lt;td style=\"width: 10%; background-color: #72D2CD; text-align: center;\"&gt;&lt;span style=\"color: rgb(255, 255, 255);\"&gt;CM&lt;/span&gt;&lt;/td&gt;&lt;td style=\"width: 10%; background-color: #72D2CD; text-align: center;\"&gt;&lt;span style=\"color: rgb(255, 255, 255);\"&gt;DM&lt;/span&gt;&lt;/td&gt;&lt;td style=\"width: 10%; background-color: #72D2CD; text-align: center;\"&gt;&lt;span style=\"color: rgb(255, 255, 255);\"&gt;UM&lt;/span&gt;&lt;/td&gt;&lt;td style=\"width: 10%; background-color: #72D2CD; text-align: center;\"&gt;&lt;span style=\"color: rgb(255, 255, 255);\"&gt;C&lt;/span&gt;&lt;/td&gt;&lt;td style=\"width: 10%; background-color: #72D2CD; text-align: center;\"&gt;&lt;span style=\"color: rgb(255, 255, 255);\"&gt;D&lt;/span&gt;&lt;/td&gt;&lt;td style=\"width: 10%; background-color: #72D2CD; text-align: center;\"&gt;&lt;span style=\"color: rgb(255, 255, 255);\"&gt;U&lt;/span&gt;&lt;/td&gt;&lt;/tr&gt;&lt;tr&gt;&lt;td style=\"width: 10%; text-align: center;\"&gt;&lt;/td&gt;&lt;td style=\"width: 10.2616%; text-align: center;\"&gt;&lt;/td&gt;&lt;td style=\"width: 11.9975%; text-align: center;\"&gt;{{Q1}}&lt;/td&gt;&lt;td style=\"width: 10%; text-align: center;\"&gt;{{T3}}&lt;/td&gt;&lt;td style=\"width: 10%; text-align: center;\"&gt;{{T2}}&lt;/td&gt;&lt;td style=\"width: 10%; text-align: center;\"&gt;{{T1}}&lt;/td&gt;&lt;td style=\"width: 10%; text-align: center;\"&gt;{{T6}}&lt;/td&gt;&lt;td style=\"width: 10%; text-align: center;\"&gt;{{T5}}&lt;/td&gt;&lt;td style=\"width: 10%; text-align: center;\"&gt;{{T4}}&lt;/td&gt;&lt;/tr&gt;&lt;tr&gt;&lt;td style=\"width: 10%; text-align: center;\"&gt;{{T9}}&lt;/td&gt;&lt;td style=\"width: 10.2616%; text-align: center;\"&gt;{{T8}}&lt;/td&gt;&lt;td style=\"width: 11.9975%; text-align: center;\"&gt;{{T7}}&lt;/td&gt;&lt;td style=\"width: 10%; text-align: center;\"&gt;{{Q1}}&lt;/td&gt;&lt;td style=\"width: 10%; text-align: center;\"&gt;{{T12}}&lt;/td&gt;&lt;td style=\"width: 10%; text-align: center;\"&gt;{{T11}}&lt;/td&gt;&lt;td style=\"width: 10%; text-align: center;\"&gt;{{T10}}&lt;/td&gt;&lt;td style=\"width: 10%; text-align: center;\"&gt;{{T14}}&lt;/td&gt;&lt;td style=\"width: 10%; text-align: center;\"&gt;{{T13}}&lt;/td&gt;&lt;/tr&gt;&lt;tr&gt;&lt;td style=\"width: 10%; text-align: center;\"&gt;{{Q1}}&lt;/td&gt;&lt;td style=\"width: 10.2616%; text-align: center;\"&gt;{{T15}}&lt;/td&gt;&lt;td style=\"width: 11.9975%; text-align: center;\"&gt;{{T22}}&lt;/td&gt;&lt;td style=\"width: 10%; text-align: center;\"&gt;{{T18}}&lt;/td&gt;&lt;td style=\"width: 10%; text-align: center;\"&gt;{{T17}}&lt;/td&gt;&lt;td style=\"width: 10%; text-align: center;\"&gt;{{T16}}&lt;/td&gt;&lt;td style=\"width: 10%; text-align: center;\"&gt;{{T21}}&lt;/td&gt;&lt;td style=\"width: 10%; text-align: center;\"&gt;{{T20}}&lt;/td&gt;&lt;td style=\"width: 10%; text-align: center;\"&gt;{{T19}}&lt;/td&gt;&lt;/tr&gt;&lt;/tbody&gt;&lt;/table&gt;",
    "hint": "&lt;p&gt;Lembre-se de que o valor de cada algarismo depende de sua posição.&lt;/p&gt;",
    "seed": {
        "parameters": [
            {
                "name": "Q1",
                "label": null,
                "min": 1,
                "max": 9,
                "step": 1
            },
            {
                "name": "Q21",
                "label": null,
                "min": 100,
                "max": 999,
                "step": 1
            },
            {
                "name": "Q31",
                "label": null,
                "min": 100,
                "max": 999,
                "step": 1
            },
            {
                "name": "Q22",
                "label": null,
                "min": 100,
                "max": 999,
                "step": 1
            },
            {
                "name": "Q32",
                "label": null,
                "min": 100,
                "max": 999,
                "step": 1
            },
            {
                "name": "Q42",
                "label": null,
                "min": 10,
                "max": 99,
                "step": 1
            },
            {
                "name": "Q23",
                "label": null,
                "min": 100,
                "max": 999,
                "step": 1
            },
            {
                "name": "Q33",
                "label": null,
                "min": 100,
                "max": 999,
                "step": 1
            },
            {
                "name": "Q43",
                "label": null,
                "min": 10,
                "max": 99,
                "step": 1
            }
        ],
        "calculated": [
            {
                "name": "T1",
                "function": "{{Q21}}-math.floor({{Q21}}/10)*10",
                "temp": true
            },
            {
                "name": "T2",
                "function": "({{Q21}}-math.floor({{Q21}}/100)*100-({{Q21}}-math.floor({{Q21}}/10)*10))/10",
                "temp": true
            },
            {
                "name": "T3",
                "function": "({{Q21}}-({{Q21}}-math.floor({{Q21}}/100)*100))/100",
                "temp": true
            },
            {
                "name": "T4",
                "function": "{{Q31}}-math.floor({{Q31}}/10)*10",
                "temp": true
            },
            {
                "name": "T5",
                "function": "({{Q31}}-math.floor({{Q31}}/100)*100-({{Q31}}-math.floor({{Q31}}/10)*10))/10",
                "temp": true
            },
            {
                "name": "T6",
                "function": "({{Q31}}-({{Q31}}-math.floor({{Q31}}/100)*100))/100",
                "temp": true
            },
            {
                "name": "T7",
                "function": "{{Q32}}-math.floor({{Q32}}/10)*10",
                "temp": true
            },
            {
                "name": "T8",
                "function": "({{Q32}}-math.floor({{Q32}}/100)*100-({{Q32}}-math.floor({{Q32}}/10)*10))/10",
                "temp": true
            },
            {
                "name": "T9",
                "function": "({{Q32}}-({{Q32}}-math.floor({{Q32}}/100)*100))/100",
                "temp": true
            },
            {
                "name": "T10",
                "function": "{{Q22}}-math.floor({{Q22}}/10)*10",
                "temp": true
            },
            {
                "name": "T11",
                "function": "({{Q22}}-math.floor({{Q22}}/100)*100-({{Q22}}-math.floor({{Q22}}/10)*10))/10",
                "temp": true
            },
            {
                "name": "T12",
                "function": "({{Q22}}-({{Q22}}-math.floor({{Q22}}/100)*100))/100",
                "temp": true
            },
            {
                "name": "T13",
                "function": "{{Q42}}-math.floor({{Q42}}/10)*10",
                "temp": true
            },
            {
                "name": "T14",
                "function": "({{Q42}}-math.floor({{Q42}}/100)*100-({{Q42}}-math.floor({{Q42}}/10)*10))/10",
                "temp": true
            },
            {
                "name": "T22",
                "function": "{{Q43}}-math.floor({{Q43}}/10)*10",
                "temp": true
            },
            {
                "name": "T15",
                "function": "({{Q43}}-math.floor({{Q43}}/100)*100-({{Q43}}-math.floor({{Q43}}/10)*10))/10",
                "temp": true
            },
            {
                "name": "T16",
                "function": "{{Q23}}-math.floor({{Q23}}/10)*10",
                "temp": true
            },
            {
                "name": "T17",
                "function": "({{Q23}}-math.floor({{Q23}}/100)*100-({{Q23}}-math.floor({{Q23}}/10)*10))/10",
                "temp": true
            },
            {
                "name": "T18",
                "function": "({{Q23}}-({{Q23}}-math.floor({{Q23}}/100)*100))/100",
                "temp": true
            },
            {
                "name": "T19",
                "function": "{{Q33}}-math.floor({{Q33}}/10)*10",
                "temp": true
            },
            {
                "name": "T20",
                "function": "({{Q33}}-math.floor({{Q33}}/100)*100-({{Q33}}-math.floor({{Q33}}/10)*10))/10",
                "temp": true
            },
            {
                "name": "T21",
                "function": "({{Q33}}-({{Q33}}-math.floor({{Q33}}/100)*100))/100",
                "temp": true
            },
            {
                "name": "T23",
                "function": "Lemonlib.numToWords({{Q1}}*1000000,'pt')",
                "temp": true
            },
            {
                "name": "T24",
                "function": "Lemonlib.numToWords({{Q1}}*100000,'pt')",
                "temp": true
            },
            {
                "name": "T25",
                "function": "Lemonlib.numToWords({{Q1}}*100000000,'pt')",
                "temp": true
            },
            {
                "name": "A1",
                "label": "&lt;span style=\"color: rgb(20, 150, 250);\"&gt;{{Q1}}&lt;/span&gt; {{Q21}}{{Q31}}",
                "function": "Lemonlib.numToWords(({{Q1}}*1000000),'pt')[0].toUpperCase() + Lemonlib.numToWords({{Q1}}*1000000,'pt').slice(1,)",
                "feedback": "&lt;p&gt;O valor de {{Q1}} é {{T23}}.&lt;/p&gt;"
            },
            {
                "name": "A2",
                "label": "{{Q32}} &lt;span style=\"color: rgb(20, 150, 250);\"&gt;{{Q1}}&lt;/span&gt;{{Q22}}{{Q42}} ",
                "function": "Lemonlib.numToWords(({{Q1}}*100000),'pt')[0].toUpperCase() + Lemonlib.numToWords({{Q1}}*100000,'pt').slice(1,)",
                "feedback": "&lt;p&gt;O valor de {{Q1}} é {{T24}}.&lt;/p&gt;"
            },
            {
                "name": "A3",
                "label": "&lt;span style=\"color: rgb(20, 150, 250);\"&gt;{{Q1}}&lt;/span&gt;{{Q43}}{{Q23}}{{Q33}}",
                "function": "Lemonlib.numToWords(({{Q1}}*100000000),'pt')[0].toUpperCase() + Lemonlib.numToWords({{Q1}}*100000000,'pt').slice(1,)",
                "feedback": "&lt;p&gt;O valor de {{Q1}} é {{T25}}.&lt;/p&gt;"
            }
        ],
        "isNumToWords": true,
        "uniques": true
    },
    "algorithm": {
        "name": "linkOperationResult",
        "params": {
            "invert": true
        },
        "template": "Match list"
    }
}</v>
      </c>
      <c r="D667" s="139" t="n">
        <f aca="false">IF(B667=C667,0,1)</f>
        <v>1</v>
      </c>
    </row>
    <row r="668" customFormat="false" ht="15.75" hidden="false" customHeight="true" outlineLevel="0" collapsed="false">
      <c r="A668" s="139" t="str">
        <f aca="false">Seeds!AB668</f>
        <v>M5-NyO-1b-E-1</v>
      </c>
      <c r="B668" s="139" t="str">
        <f aca="false">Seeds!Z668</f>
        <v>{
    "id": "M5-NyO-1b-E-1-BR",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C668" s="139" t="str">
        <f aca="false">Seeds!AA668</f>
        <v>{
    "id": "M5-NyO-1b-E-1",
    "stimulus": "&lt;p&gt;Indique se as seguintes afirmações sobre o número &lt;span class=\"no-break\"&gt;{{Q1}} {{Q2}}{{Q3}}{{Q4}} {{Q5}}{{Q6}}{{Q7}}&lt;/span&gt; são verdadeiras ou falsas.&lt;/p&gt;",
    "hint": "&lt;p&gt;O valor de cada número depende de sua posição.&lt;/p&gt;",
    "feedback": "&lt;p&gt;O valor de cada número depende de sua posição.&lt;/p&gt;",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"Q10",
                "label": null,
                "list": [
                    "unidades de milhar",
                    "dezenas de milhar",
                    "centenas de milhar",
                    "unidades"
                ]
            },
            {
                "name": "Q11",
                "label": null,
                "list": [
                    "unidades de milhar",
                    "dezenas de milhar",
                    "unidades de milhão",
                    "centenas"
                ]
            },
            {
                "name": "Q12",
                "label": null,
                "list": [
                    "dezenas",
                    "dezenas de milhão",
                    "centenas de milhar",
                    "unidades de milhão"
                ]
            },
            {
                "name": "Q13",
                "label": null,
                "list": [
                    "unidades de milhão",
                    "unidades de milhar",
                    "dezenas de milhar",
                    "centenas de milhar"
                ]
            }
        ],
        "calculated": [
            {
                "name": "A1",
                "label": "O {{Q1}} ocupa a posição das unidades de milhão.",
                "function": ""
            },
            {
                "name": "A2",
                "label": "O {{Q2}} ocupa a posição das centenas de milhar.",
                "function": ""
            },
            {
                "name": "A3",
                "label": "O {{Q3}} ocupa a posição das dezenas de milhar.",
                "function": ""
            },
            {
                "name": "A4",
                "label": "O {{Q4}} ocupa a posição das unidades de milhar.",
                "function": ""
            },
            {
                "name": "A5",
                "label": "O {{Q5}} ocupa a posição das centenas.",
                "function": ""
            },
            {
                "name": "A6",
                "label": "O {{Q6}} ocupa a posição das dezenas.",
                "function": ""
            },
            {
                "name": "A7",
                "label": "O {{Q1}} ocupa a posição das {{Q10}}.",
                "function": "",
                "incorrect": true,
    "feedback": "&lt;p&gt;Sua posição é das unidades de milhão.&lt;/p&gt;"
            },
            {
                "name": "A8",
                "label": "O {{Q2}} ocupa a posição das {{Q11}}.",
                "function": "",
                "incorrect": true,
    "feedback": "&lt;p&gt;Sua posicão é das centenas de milhar.&lt;/p&gt;"
            },
            {
                "name": "A9",
                "label": "O {{Q4}} ocupa a posição das {{Q12}}.",
                "function": "",
                "incorrect": true,
    "feedback": "&lt;p&gt;Sua posição é das unidades de milhar.&lt;/p&gt;"
            },
            {
                "name": "A10",
                "label": "O {{Q7}} ocupa a posição das {{Q13}}.",
                "function": "",
                "incorrect": true,
    "feedback": "&lt;p&gt;Sua posição é das unidades.&lt;/p&gt;"
            }
        ],
        "uniques": true
    },
    "algorithm": {
        "name": "trueFalse",
        "template": "Choice matrix – inline",
        "params": {
            "countCorrect": 2,
            "countIncorrect": 2,
            "options": [
                "Verdadeira",
                "Falsa"
            ]
        }
    }
}</v>
      </c>
      <c r="D668" s="139" t="n">
        <f aca="false">IF(B668=C668,0,1)</f>
        <v>1</v>
      </c>
    </row>
    <row r="669" customFormat="false" ht="15.75" hidden="false" customHeight="true" outlineLevel="0" collapsed="false">
      <c r="A669" s="139" t="str">
        <f aca="false">Seeds!AB669</f>
        <v>M5-NyO-1c-I-1</v>
      </c>
      <c r="B669" s="139" t="str">
        <f aca="false">Seeds!Z669</f>
        <v>{
    "id": "M5-NyO-1c-I-1-BR",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C669" s="139" t="str">
        <f aca="false">Seeds!AA669</f>
        <v>{
    "id": "M5-NyO-1c-I-1",
    "stimulus": "&lt;p&gt;Selecione a conversão de unidade correta.&lt;/p&gt;",
    "template": "&lt;p&gt;{{Q1}} unidades = {{response}} centenas&lt;/p&gt;&lt;p&gt;{{Q2}} centenas = {{response}} dezenas&lt;/p&gt;",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1000,
                "max": 9000,
                "step": 1000
            },
            {
                "name": "Q2",
                "label": null,
                "min": 100,
                "max": 900,
                "step": 100
            }
        ],
        "calculated": [
            {
                "name": "A1",
                "label": "{{function}}",
                "function": "{{Q1}}/100",
                "group": 1
            },
            {
                "name": "A2",
                "label": "{{function}}",
                "function": "{{Q1}}/10",
                "group": 1,
                "feedback": "&lt;p&gt;100 unidades equivalem a 1 centena, então:&lt;/p&gt;&lt;p&gt;{{Q1}} U : 100 = {{T1}} C&lt;/p&gt;",
                "incorrect": true
            },
            {
                "name": "A3",
                "label": "{{function}}",
                "function": "{{Q1}}*10",
                "group": 1,
                "feedback": "&lt;p&gt;100 unidades equivalem a 1 centena, então:&lt;/p&gt;&lt;p&gt;{{Q1}} U : 100 = {{T1}} C&lt;/p&gt;",
                "incorrect": true
            },
            {
                "name": "A4",
                "label": "{{function}}",
                "function": "{{Q2}}*10",
                "group": 2
            },
            {
                "name": "A5",
                "label": "{{function}}",
                "function": "{{Q2}}/10",
                "group": 2,
                "feedback": "&lt;p&gt;1 centena é igual a 10 dezenas, então:&lt;/p&gt;&lt;p&gt;{{Q2}} C × 10 = {{T2}} D&lt;/p&gt;",
                "incorrect": true
            },
            {
                "name": "A6",
                "label": "{{function}}",
                "function": "{{Q2}}/100",
                "group": 2,
                "feedback": "&lt;p&gt;1 centena é igual a 10 dezenas, então:&lt;/p&gt;&lt;p&gt;{{Q2}} C × 10 = {{T2}} D&lt;/p&gt;",
                "incorrect": true
            },
            {
                "name": "T1",
                "label": "{{function}}",
                "function": "{{Q1}}/100",
                "temp": "true"
            },
            {
                "name": "T2",
                "label": "{{function}}",
                "function": "{{Q2}}*10",
                "temp": "true"
            }
        ],
        "uniques": true
    },
    "algorithm": {
        "name": "groupResponses",
        "template": "Cloze with drop down"
    }
}</v>
      </c>
      <c r="D669" s="139" t="n">
        <f aca="false">IF(B669=C669,0,1)</f>
        <v>1</v>
      </c>
    </row>
    <row r="670" customFormat="false" ht="15.75" hidden="false" customHeight="true" outlineLevel="0" collapsed="false">
      <c r="A670" s="139" t="str">
        <f aca="false">Seeds!AB670</f>
        <v>M5-NyO-1c-I-2</v>
      </c>
      <c r="B670" s="139" t="str">
        <f aca="false">Seeds!Z670</f>
        <v>{
    "id": "M5-NyO-1c-I-2-BR",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C670" s="139" t="str">
        <f aca="false">Seeds!AA670</f>
        <v>{
    "id": "M5-NyO-1c-I-2",
    "stimulus": "&lt;p&gt;Selecione a conversão de unidade correta.&lt;/p&gt;",
    "template": "&lt;p&gt;{{Q1}} mil unidades = {{response}} dezenas&lt;/p&gt;&lt;p&gt;{{Q2}} centenas = {{response}} mil unidades&lt;/p&gt;",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
            }
        ],
        "calculated": [
            {
                "name": "A1",
                "label": "{{function}}",
                "function": "{{Q1}}*100",
                "group": 1
            },
            {
                "name": "A2",
                "label": "{{function}}",
                "function": "{{Q1}}*10",
                "group": 1,
                "incorrect": true,
                "feedback": "&lt;p&gt;1 mil unidades é igual a 100 dezenas, então:&lt;/p&gt;&lt;p&gt;{{Q1}} UM × 100 = {{T1}} D&lt;/p&gt;"
            },
            {
                "name": "A3",
                "label": "{{function}}",
                "function": "{{Q1}}*1000",
                "group": 1,
                "incorrect": true,
                "feedback": "&lt;p&gt;1 mil unidades é igual a 100 dezenas, então:&lt;/p&gt;&lt;p&gt;{{Q1}} UM × 100 = {{T1}} D&lt;/p&gt;"
            },
            {
                "name": "A4",
                "label": "{{function}}",
                "function": "{{Q2}}/10",
                "group": 2
            },
            {
                "name": "A5",
                "label": "{{function}}",
                "function": "{{Q2}}/100",
                "group": 2,
                "incorrect": true,
                "feedback": "&lt;p&gt;1 mil unidades é igual a 100 centenas, então:&lt;/p&gt;&lt;p&gt;{{Q2}} C : 10 = {{T2}} UM&lt;/p&gt;"
            },
            {
                "name": "A6",
                "label": "{{function}}",
                "function": "{{Q2}}*100",
                "group": 2,
                "incorrect": true,
                "feedback": "&lt;p&gt;1 mil unidades é igual a 100 centenas, então:&lt;/p&gt;&lt;p&gt;{{Q2}} C : 10 = {{T2}} UM&lt;/p&gt;"
            },
            {
                "name": "T1",
                "label": "{{function}}",
                "function": "{{Q1}}*100",
                "temp": "true"
            },
            {
                "name": "T2",
                "label": "{{function}}",
                "function": "{{Q2}}/10",
                "temp": "true"
            }
        ],
        "uniques": true
    },
    "algorithm": {
        "name": "groupResponses",
        "template": "Cloze with drop down"
    }
}</v>
      </c>
      <c r="D670" s="139" t="n">
        <f aca="false">IF(B670=C670,0,1)</f>
        <v>1</v>
      </c>
    </row>
    <row r="671" customFormat="false" ht="15.75" hidden="false" customHeight="true" outlineLevel="0" collapsed="false">
      <c r="A671" s="139" t="str">
        <f aca="false">Seeds!AB671</f>
        <v>M5-NyO-1c-I-3</v>
      </c>
      <c r="B671" s="139" t="str">
        <f aca="false">Seeds!Z671</f>
        <v>{
    "id": "M5-NyO-1c-I-3-BR",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C671" s="139" t="str">
        <f aca="false">Seeds!AA671</f>
        <v>{
    "id": "M5-NyO-1c-I-3",
    "stimulus": "&lt;p&gt;Selecione a conversão de unidade correta.&lt;/p&gt;",
    "template": "&lt;p&gt;{{Q1}} dezenas de milhar = {{response}} unidades&lt;/p&gt;&lt;p&gt;{{Q2}} dezenas = {{response}} unidades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as seguintes:&lt;/p&gt;&lt;div style=\"display:flex; justify-content:center;\"&gt;&lt;img src='http://drive.google.com/uc?export=view&amp;id=1oVx0Zr-BKLMg5K_yAek_z1PuoXBYScwG' width=\"500\"&gt;&lt;/div&gt;",
    "seed": {
        "parameters": [
            {
                "name": "Q1",
                "label": null,
                "min": 2,
                "max": 9,
                "step": 1
            },
            {
                "name": "Q2",
                "label": null,
                "min": 1000,
                "max": 9000,
                "step": 1000
            }
        ],
        "calculated": [
            {
                "name": "A1",
                "label": "{{function}}",
                "function": "{{Q1}}*10000",
                "group": 1
            },
            {
                "name": "A2",
                "label": "{{function}}",
                "function": "{{Q1}}*1000",
                "group": 1,
                "incorrect": true,
                "feedback": "&lt;p&gt;1 dezena de milhar é igual a 10.000 unidades, então:&lt;/p&gt;&lt;p&gt;{{Q1}} DM × 10 000 = {{T1}} U&lt;/p&gt;"
            },
            {
                "name": "A3",
                "label": "{{function}}",
                "function": "{{Q1}}*10",
                "group": 1,
                "incorrect": true,
                "feedback": "&lt;p&gt;1 dezena de milhar é igual a 10.000 unidades, então:&lt;/p&gt;&lt;p&gt;{{Q1}} DM × 10 000 = {{T1}} U&lt;/p&gt;"
            },
            {
                "name": "A4",
                "label": "{{function}}",
                "function": "{{Q2}}/100",
                "group": 2
            },
            {
                "name": "A5",
                "label": "{{function}}",
                "function": "{{Q2}}/1000",
                "group": 2,
                "incorrect": true,
                "feedback": "&lt;p&gt;1 unidade de milhar equivale a 100 dezenas, então:&lt;/p&gt;&lt;p&gt;{{Q2}} D : 100 = {{T2}} UM&lt;/p&gt;"
            },
            {
                "name": "A6",
                "label": "{{function}}",
                "function": "{{Q2}}*10",
                "group": 2,
                "incorrect": true,
                "feedback": "&lt;p&gt;1 unidade de milhar equivale a 100 dezenas, então:&lt;/p&gt;&lt;p&gt;{{Q2}} D : 100 = {{T2}} UM&lt;/p&gt;"
            },
            {
                "name": "T1",
                "label": "{{function}}",
                "function": "{{Q1}}*10000",
                "temp": "true"
            },
            {
                "name": "T2",
                "label": "{{function}}",
                "function": "{{Q2}}/100",
                "temp": "true"
            }
        ],
        "uniques": true
    },
    "algorithm": {
        "name": "groupResponses",
        "template": "Cloze with drop down"
    }
}</v>
      </c>
      <c r="D671" s="139" t="n">
        <f aca="false">IF(B671=C671,0,1)</f>
        <v>1</v>
      </c>
    </row>
    <row r="672" customFormat="false" ht="15.75" hidden="false" customHeight="true" outlineLevel="0" collapsed="false">
      <c r="A672" s="139" t="str">
        <f aca="false">Seeds!AB672</f>
        <v>M5-NyO-1c-E-1</v>
      </c>
      <c r="B672" s="139" t="str">
        <f aca="false">Seeds!Z672</f>
        <v>{
    "id": "M5-NyO-1c-E-1-BR",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C672" s="139" t="str">
        <f aca="false">Seeds!AA672</f>
        <v>{
    "id": "M5-NyO-1c-E-1",
    "stimulus": "&lt;p&gt;Escreva os seguintes valores na unidade indicada.&lt;/p&gt;",
    "template": "&lt;p&gt;{{Q1}} centenas = {{response}} dezenas&lt;/p&gt;&lt;p&gt;{{Q2}} dezenas de milhar = {{response}} unidades de milhão&lt;/p&gt;&lt;p&gt;{{Q3}} unidades = {{response}} dezenas de milhar&lt;/p&gt;",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
                "step": 1
            },
            {
                "name": "Q2",
                "label": null,
                "min": 1000,
                "max": 9000,
                "step": 1000
            },
            {
                "name": "Q3",
                "label": null,
                "min": 100000,
                "max": 9900000,
                "step": 100000
            }
        ],
        "calculated": [
            {
                "name": "A1",
                "label": "{{function}}",
                "function": "{{Q1}}*10",
                "feedback": "&lt;p&gt;{{Q1}} centenas = {{Q1}} × 10 = {{function}} dezenas&lt;/p&gt;"
            },
            {
                "name": "A2",
                "label": "{{function}}",
                "function": "{{Q2}}/100",
                "feedback": "&lt;p&gt;{{Q2}} dezenas de milhar = {{Q2}} : 100 = {{function}} unidades de milhões&lt;/p&gt;"
            },
            {
                "name": "A3",
                "label": "{{function}}",
                "function": "{{Q3}}/10000",
                "feedback": "&lt;p&gt;{{Q3}} unidades = {{Q3}} : 10 000 = {{function}} dezenas de milhar&lt;/p&gt;"
            }
        ],
        "uniques": true
    },
    "algorithm": {
        "name": "calculateOperation",
        "params": {
            "method": "equivLiteral","keyboard":"NUMERICAL"}}}</v>
      </c>
      <c r="D672" s="139" t="n">
        <f aca="false">IF(B672=C672,0,1)</f>
        <v>1</v>
      </c>
    </row>
    <row r="673" customFormat="false" ht="15.75" hidden="false" customHeight="true" outlineLevel="0" collapsed="false">
      <c r="A673" s="139" t="str">
        <f aca="false">Seeds!AB673</f>
        <v>M5-NyO-1c-E-2</v>
      </c>
      <c r="B673" s="139" t="str">
        <f aca="false">Seeds!Z673</f>
        <v>{
    "id": "M5-NyO-1c-E-2-BR",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C673" s="139" t="str">
        <f aca="false">Seeds!AA673</f>
        <v>{
    "id": "M5-NyO-1c-E-2",
    "stimulus": "&lt;p&gt;Escreva os seguintes valores na unidade indicada.&lt;/p&gt;",
    "template": "&lt;p&gt;{{Q1}} centenas de milhar = {{response}} centenas&lt;/p&gt;&lt;p&gt;{{Q2}} dezenas de milhar = {{response}} milhares&lt;/p&gt;&lt;p&gt;{{Q3}} dezenas = {{response}} milhares&lt;/p&gt;",
    "hint": "&lt;p&gt;Estas são as equivalências no sistema de numeração decimal.&lt;/p&gt;&lt;div style=\"display:flex; justify-content:center;\"&gt;&lt;img src='http://drive.google.com/uc?export=view&amp;id=1oVx0Zr-BKLMg5K_yAek_z1PuoXBYScwG' width=\"500\"&gt;&lt;/div&gt;",
    "feedback": "&lt;p&gt;As equivalências no sistema de numeração decimal são estas:&lt;/p&gt;&lt;div style=\"display:flex; justify-content:center;\"&gt;&lt;img src='http://drive.google.com/uc?export=view&amp;id=1oVx0Zr-BKLMg5K_yAek_z1PuoXBYScwG' width=\"500\"&gt;&lt;/div&gt;",
    "seed": {
        "parameters": [
            {
                "name": "Q1",
                "label": null,
                "min": 1,
                "max": 9999,
                "step": 1
            },
            {
                "name": "Q2",
                "label": null,
                "min": 1,
                "max": 99,
                "step": 1
            },
            {
                "name": "Q3",
                "label": null,
                "min": 100000,
                "max": 9999000,
                "step": 1000
            }
        ],
        "calculated": [
            {
                "name": "A1",
                "label": "{{function}}",
                "function": "{{Q1}}*1000",
                "feedback": "&lt;p&gt;{{Q1}} centenas de milhar = {{Q1}} × 1 000 = {{function}} centenas&lt;/p&gt;"
            },
            {
                "name": "A2",
                "label": "{{function}}",
                "function": "{{Q2}}*10",
                "feedback": "&lt;p&gt;{{Q2}} dezenas de milhar = {{Q2}} × 10 = {{function}} milhares&lt;/p&gt;"
            },
            {
                "name": "A3",
                "label": "{{function}}",
                "function": "{{Q3}}/100",
                "feedback": "&lt;p&gt;{{Q3}} dezenas = {{Q3}} : 100 = {{function}} milhares&lt;/p&gt;"
            }
        ],
        "uniques": true
    },
    "algorithm": {
        "name": "calculateOperation",
        "params": {
            "method": "equivLiteral","keyboard":"NUMERICAL"}}}</v>
      </c>
      <c r="D673" s="139" t="n">
        <f aca="false">IF(B673=C673,0,1)</f>
        <v>1</v>
      </c>
    </row>
    <row r="674" customFormat="false" ht="15.75" hidden="false" customHeight="true" outlineLevel="0" collapsed="false">
      <c r="A674" s="139" t="str">
        <f aca="false">Seeds!AB674</f>
        <v>M5-NyO-1d-I-1</v>
      </c>
      <c r="B674" s="139" t="str">
        <f aca="false">Seeds!Z674</f>
        <v>{
    "id": "M5-NyO-1d-I-1-BR",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C674" s="139" t="str">
        <f aca="false">Seeds!AA674</f>
        <v>{
    "id": "M5-NyO-1d-I-1",
    "stimulus": "&lt;p&gt;Determina se as seguintes decomposições estão corretas ou incorretas.&lt;/p&gt;",
    "hint": "&lt;p&gt;Um número pode ser decomposto como a soma de seus dígitos seguidos de zeros.&lt;/p&gt;",
    "feedback": "&lt;p&gt;Um número pode ser decomposto como a soma de seus dígitos seguidos de zeros.&lt;/p&gt;",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"name": "Q9",
                "label": null,
                "min": 1,
                "max": 9,
                "step": 1
            }
        ],
        "calculated": [
            {
                "name": "A1",
                "label": "{{Q1}} 00{{Q2}} {{Q3}}{{Q4}}0 = {{Q1}} × 1 000 000 + {{Q2}} × 1 000 + {{Q3}} × 100 + {{Q4}} × 10",
                "function": ""
            },
            {
                "name": "A2",
                "label": "{{Q3}} {{Q5}}0{{Q7}} 0{{Q9}}0 = {{Q3}} × 1 000 000 + {{Q5}} × 100 000 + {{Q7}} × 1 000 + {{Q9}} × 10",
                "function": ""
            },
            {
                "name": "A3",
                "label": "{{Q4}}0 {{Q1}}00 {{Q8}}0{{Q6}} = {{Q4}} × 10 000 000 + {{Q1}} × 100 000 + {{Q8}} × 100 + {{Q6}} × 1",
                "function": ""
            },
            {
                "name": "A4",
                "label": "{{function}}",
                "function": "{{Q2}}{{Q8}}0 00{{Q3}} {{Q7}}00 = {{Q2}} × 100 000 000 + {{Q8}} × 10 000 000 + {{Q3}} × 10 000 + {{Q7}} × 100",
                "feedback": "&lt;p&gt;A decomposição correta é:&lt;/p&gt;&lt;p&gt;{{Q2}}{{Q8}}0 00{{Q3}} {{Q7}}00 = {{Q2}} × 100 000 000 + {{Q8}} × 10 000 000 + {{Q3}} × &lt;b&gt;1 000&lt;/b&gt; + {{Q7}} × 100&lt;/p&gt;",
                "incorrect": true
            },
            {
                "name": "A5",
                "label": "{{function}}",
                "function": "{{Q5}}0{{Q6}} 0{{Q7}}0 0{{Q1}}0 = {{Q5}} × 100 000 000 + {{Q6}} × 1 000 000 + {{Q7}} × 10 000 + {{Q1}} × 100",
                "feedback": "&lt;p&gt;A decomposição correta é:&lt;/p&gt;&lt;p&gt;{{Q5}}0{{Q6}} 0{{Q7}}0 0{{Q1}}0 = {{Q5}} × 100 000 000 + {{Q6}} × 1 000 000 + {{Q7}} × 10 000 + {{Q1}} × &lt;b&gt;10&lt;/b&gt;&lt;/p&gt;",
                "incorrect": true
            },
            {
                "name": "A6",
                "label": "{{function}}",
                "function": "{{Q6}}0 0{{Q8}}{{Q4}} 00{{Q8}} = {{Q6}} × 10 000 000 + {{Q8}} × 100 000 + {{Q4}} × 1 000 + {{Q8}} × 1",
                "feedback": "&lt;p&gt;A decomposição correta é:&lt;/p&gt;&lt;p&gt;{{Q6}}0 0{{Q8}}{{Q4}} 00{{Q8}} = {{Q6}} × 10 000 000 + {{Q8}} × &lt;b&gt;10 000&lt;/b&gt; + {{Q4}} × 1 000 + {{Q8}} × 1&lt;/p&gt;",
                "incorrect": true
            }
        ],
        "uniques": true
    },
    "algorithm": {
        "name": "trueFalse",
        "template": "Choice matrix – inline",
        "params": {
            "countCorrect": 2,
            "countIncorrect": 1,
            "options": [
                "Correto",
                "Incorreto"
            ]
        }
    }
}</v>
      </c>
      <c r="D674" s="139" t="n">
        <f aca="false">IF(B674=C674,0,1)</f>
        <v>1</v>
      </c>
    </row>
    <row r="675" customFormat="false" ht="15.75" hidden="false" customHeight="true" outlineLevel="0" collapsed="false">
      <c r="A675" s="139" t="str">
        <f aca="false">Seeds!AB675</f>
        <v>M5-NyO-1d-E-1</v>
      </c>
      <c r="B675" s="139" t="str">
        <f aca="false">Seeds!Z675</f>
        <v>{
    "id": "M5-NyO-1d-E-1-BR",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C675" s="139" t="str">
        <f aca="false">Seeds!AA675</f>
        <v>{
    "id": "M5-NyO-1d-E-1",
    "stimulus": "&lt;p&gt;Observe o exemplo de decomposição dado e decomponha o número a seguir.&lt;/p&gt;&lt;p&gt;123 = 1 × 100 + 2 × 10 + 3&lt;/p&gt;",
    "template": "&lt;p&gt;{{Q1}}0{{Q2}} {{Q3}}00 0{{Q4}}0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middle;\"&gt;{{Q4}}&lt;/td&gt;&lt;td style=\"width: 11.1111%; vertical-align: middle;\"&gt;0&lt;/td&gt;&lt;/tr&gt;&lt;/tbody&gt;&lt;/table&gt;",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
            },
            {
                "name": "A13",
                "label": "{{function}}",
                "function": "{{Q3}}"
            },
            {
                "name": "A3",
                "label": "{{function}}",
                "function": "100000"
            },
            {
                "name": "A14",
                "label": "{{function}}",
                "function": "{{Q4}}"
            },
            {
                "name": "A4",
                "label": "{{function}}",
                "function": "10"
            }
        ],
        "uniques": true
    },
    "algorithm": {
        "name": "calculateOperation",
        "params": {
            "method": "equivLiteral","keyboard":"NUMERICAL"}}}</v>
      </c>
      <c r="D675" s="139" t="n">
        <f aca="false">IF(B675=C675,0,1)</f>
        <v>1</v>
      </c>
    </row>
    <row r="676" customFormat="false" ht="15.75" hidden="false" customHeight="true" outlineLevel="0" collapsed="false">
      <c r="A676" s="139" t="str">
        <f aca="false">Seeds!AB676</f>
        <v>M5-NyO-1d-E-2</v>
      </c>
      <c r="B676" s="139" t="str">
        <f aca="false">Seeds!Z676</f>
        <v>{
    "id": "M5-NyO-1d-E-2-BR",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C676" s="139" t="str">
        <f aca="false">Seeds!AA676</f>
        <v>{
    "id": "M5-NyO-1d-E-2",
    "stimulus": "&lt;p&gt;Observe o exemplo de decomposição dado e decomponha o número a seguir.&lt;/p&gt;&lt;p&gt;123 = 1 × 100 + 2 × 10 + 3&lt;/p&gt;",
    "template": "&lt;p&gt;{{Q1}}{{Q2}}0 0{{Q3}}0 00{{Q4}}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11.1111%; background-color: #BDB1FB; vertical-align: middle;\"&gt;&lt;span style=\"color: rgb(255, 255, 255);\"&gt;CMM&lt;/span&gt;&lt;/td&gt;&lt;td style=\"width: 11.1111%; background-color: #BDB1FB; vertical-align: middle;\"&gt;&lt;span style=\"color: rgb(255, 255, 255);\"&gt;DMM&lt;/span&gt;&lt;/td&gt;&lt;td style=\"width: 11.1111%; background-color: #BDB1FB; vertical-align: middle;\"&gt;&lt;span style=\"color: rgb(255, 255, 255);\"&gt;UMM&lt;/span&gt;&lt;/td&gt;&lt;td style=\"width: 11.1111%; background-color: #BDB1FB; vertical-align: middle;\"&gt;&lt;span style=\"color: rgb(255, 255, 255);\"&gt;CM&lt;/span&gt;&lt;/td&gt;&lt;td style=\"width: 11.1111%; background-color: #BDB1FB; vertical-align: middle;\"&gt;&lt;span style=\"color: rgb(255, 255, 255);\"&gt;DM&lt;/span&gt;&lt;/td&gt;&lt;td style=\"width: 11.1111%; background-color: #BDB1FB; vertical-align: middle;\"&gt;&lt;span style=\"color: rgb(255, 255, 255);\"&gt;M&lt;/span&gt;&lt;/td&gt;&lt;td style=\"width: 11.1111%; background-color: #BDB1FB; vertical-align: middle;\"&gt;&lt;span style=\"color: rgb(255, 255, 255);\"&gt;C&lt;/span&gt;&lt;/td&gt;&lt;td style=\"width: 11.1111%; background-color: #BDB1FB; vertical-align: middle;\"&gt;&lt;span style=\"color: rgb(255, 255, 255);\"&gt;D&lt;/span&gt;&lt;/td&gt;&lt;td style=\"width: 11.1111%; background-color: #BDB1FB; vertical-align: middle;\"&gt;&lt;span style=\"color: rgb(255, 255, 255);\"&gt;U&lt;/span&gt;&lt;/td&gt;&lt;/tr&gt;&lt;tr&gt;&lt;td style=\"width: 11.1111%; vertical-align: middle;\"&gt;{{Q1}}&lt;/td&gt;&lt;td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middle;\"&gt;{{Q2}}&lt;/td&gt;&lt;td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middle;\"&gt;{{Q3}}&lt;/td&gt;&lt;td style=\"width: 11.1111%; vertical-align: middle;\"&gt;0&lt;/td&gt;&lt;td style=\"width: 11.1111%; vertical-align: middle;\"&gt;0&lt;/td&gt;&lt;td style=\"width: 11.1111%; vertical-align: middle;\"&gt;0&lt;/td&gt;&lt;td style=\"width: 11.1111%; vertical-align: middle;\"&gt;0&lt;/td&gt;&lt;/tr&gt;&lt;tr&gt;&lt;td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middle;\"&gt;&lt;/td&gt;&lt;td style=\"width: 11.1111%; vertical-align: middle;\"&gt;{{Q4}}&lt;/td&gt;&lt;/tr&gt;&lt;/tbody&gt;&lt;/table&gt;",
    "seed": {
        "parameters": [
            {
                "name": "Q1",
                "label": null,
                "min": 1,
                "max": 9,
                "step": 1
            },
            {
                "name": "Q2",
                "label": null,
                "min": 1,
                "max": 9,
                "step": 1
            },
            {
                "name": "Q3",
                "label": null,
                "min": 1,
                "max": 9,
                "step": 1
            },
            {
                "name": "Q4",
                "label": null,
                "min": 1,
                "max": 9,
                "step": 1
            }
        ],
        "calculated": [
            {
                "name": "A11",
                "label": "{{function}}",
                "function": "{{Q1}}"
            },
            {
                "name": "A1",
                "label": "{{function}}",
                "function": "100000000"
            },
            {
                "name": "A12",
                "label": "{{function}}",
                "function": "{{Q2}}"
            },
            {
                "name": "A2",
                "label": "{{function}}",
                "function": "10000000"
            },
            {
                "name": "A13",
                "label": "{{function}}",
                "function": "{{Q3}}"
            },
            {
                "name": "A3",
                "label": "{{function}}",
                "function": "10000"
            },
            {
                "name": "A14",
                "label": "{{function}}",
                "function": "{{Q4}}"
            },
            {
                "name": "A4",
                "label": "{{function}}",
                "function": "1"
            }
        ],
        "uniques": true
    },
    "algorithm": {
        "name": "calculateOperation",
        "params": {
            "method": "equivLiteral","keyboard":"NUMERICAL"}}}</v>
      </c>
      <c r="D676" s="139" t="n">
        <f aca="false">IF(B676=C676,0,1)</f>
        <v>1</v>
      </c>
    </row>
    <row r="677" customFormat="false" ht="15.75" hidden="false" customHeight="true" outlineLevel="0" collapsed="false">
      <c r="A677" s="139" t="str">
        <f aca="false">Seeds!AB677</f>
        <v>M5-NyO-1d-E-3</v>
      </c>
      <c r="B677" s="139" t="str">
        <f aca="false">Seeds!Z677</f>
        <v>{
    "id": "M5-NyO-1d-E-3-BR",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C677" s="139" t="str">
        <f aca="false">Seeds!AA677</f>
        <v>{
    "id": "M5-NyO-1d-E-3",
    "stimulus": "&lt;p&gt;Observe o exemplo de decomposição dado e decomponha o número a seguir.&lt;/p&gt;&lt;p&gt;123 = 1 × 100 + 2 × 10 + 3&lt;/p&gt;",
    "template": "&lt;p&gt;{{Q1}}0 {{Q2}}0{{Q3}} {{Q4}}00 = {{response}} × {{response}} + {{response}} × {{response}} + {{response}} × {{response}} + {{response}} × {{response}}&lt;/p&gt;",
    "hint": "&lt;p&gt;Um número pode ser decomposto como a soma de seus dígitos seguidos de zeros.&lt;/p&gt;",
    "feedback": "&lt;p&gt;Um número pode ser decomposto como a soma de seus dígitos seguidos de zeros.&lt;/p&gt;&lt;table style=\"width: 100%;\"&gt;&lt;tbody&gt;&lt;tr&gt;&lt;td style=\"width: 12.5%; background-color: #BDB1FB; vertical-align: middle;\"&gt;&lt;span style=\"color: rgb(255, 255, 255);\"&gt;DMM&lt;/span&gt;&lt;/td&gt;&lt;td style=\"width: 12.5%; background-color: #BDB1FB; vertical-align: middle;\"&gt;&lt;span style=\"color: rgb(255, 255, 255);\"&gt;UMM&lt;/span&gt;&lt;/td&gt;&lt;td style=\"width: 12.5%; background-color: #BDB1FB; vertical-align: middle;\"&gt;&lt;span style=\"color: rgb(255, 255, 255);\"&gt;CM&lt;/span&gt;&lt;/td&gt;&lt;td style=\"width: 12.5%; background-color: #BDB1FB; vertical-align: middle;\"&gt;&lt;span style=\"color: rgb(255, 255, 255);\"&gt;DM&lt;/span&gt;&lt;/td&gt;&lt;td style=\"width: 12.5%; background-color: #BDB1FB; vertical-align: middle;\"&gt;&lt;span style=\"color: rgb(255, 255, 255);\"&gt;M&lt;/span&gt;&lt;/td&gt;&lt;td style=\"width: 12.5%; background-color: #BDB1FB; vertical-align: middle;\"&gt;&lt;span style=\"color: rgb(255, 255, 255);\"&gt;C&lt;/span&gt;&lt;/td&gt;&lt;td style=\"width: 12.5%; background-color: #BDB1FB; vertical-align: middle;\"&gt;&lt;span style=\"color: rgb(255, 255, 255);\"&gt;D&lt;/span&gt;&lt;/td&gt;&lt;td style=\"width: 12.5%; background-color: #BDB1FB; vertical-align: middle;\"&gt;&lt;span style=\"color: rgb(255, 255, 255);\"&gt;U&lt;/span&gt;&lt;/td&gt;&lt;/tr&gt;&lt;tr&gt;&lt;td style=\"width: 12.5%; vertical-align: middle;\"&gt;{{Q1}}&lt;/td&gt;&lt;td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middle;\"&gt;{{Q2}}&lt;/td&gt;&lt;td style=\"width: 12.5%; vertical-align: middle;\"&gt;0&lt;/td&gt;&lt;td style=\"width: 12.5%; vertical-align: middle;\"&gt;0&lt;/td&gt;&lt;td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middle;\"&gt;{{Q3}}&lt;/td&gt;&lt;td style=\"width: 12.5%; vertical-align: middle;\"&gt;0&lt;/td&gt;&lt;td style=\"width: 12.5%; vertical-align: middle;\"&gt;0&lt;/td&gt;&lt;td style=\"width: 12.5%; vertical-align: middle;\"&gt;0&lt;/td&gt;&lt;/tr&gt;&lt;tr&gt;&lt;td style=\"width: 12.5%; vertical-align: middle;\"&gt;&lt;/td&gt;&lt;td style=\"width: 12.5%; vertical-align: middle;\"&gt;&lt;/td&gt;&lt;td style=\"width: 12.5%; vertical-align: middle;\"&gt;&lt;/td&gt;&lt;td style=\"width: 12.5%; vertical-align: middle;\"&gt;&lt;/td&gt;&lt;td style=\"width: 12.5%; vertical-align: middle;\"&gt;&lt;/td&gt;&lt;td style=\"width: 12.5%; vertical-align: middle;\"&gt;{{Q4}}&lt;/td&gt;&lt;td style=\"width: 12.5%; vertical-align: middle;\"&gt;0&lt;/td&gt;&lt;td style=\"width: 12.5%; vertical-align: middle;\"&gt;0&lt;/td&gt;&lt;/tr&gt;&lt;/tbody&gt;&lt;/table&gt;",
    "seed": {
        "parameters": [
            {
                "name": "Q1",
                "label": null,
                "min": 1,
                "max": 9,
                "step": 1
            },
            {
                "name": "Q2",
                "label": null,
                "min": 1,
                "max": 9,
                "step": 1
            },
            {
                "name": "Q3",
                "label": null,
                "min": 1,
                "max": 9,
                "step": 1
            },
            {
                "name": "Q4",
                "label": null,
                "min": 1,
                "max": 9,
                "step": 1
            },
            {
                "name": "Q5",
                "label": null,
                "min": 1,
                "max": 9,
                "step": 1
            }
        ],
        "calculated": [
            {
                "name": "A11",
                "label": "{{function}}",
                "function": "{{Q1}}"
            },
            {
                "name": "A1",
                "label": "{{function}}",
                "function": "10000000"
            },
            {
                "name": "A12",
                "label": "{{function}}",
                "function": "{{Q2}}"
            },
            {
                "name": "A2",
                "label": "{{function}}",
                "function": "100000"
            },
            {
                "name": "A13",
                "label": "{{function}}",
                "function": "{{Q3}}"
            },
            {
                "name": "A3",
                "label": "{{function}}",
                "function": "1000"
            },
            {
                "name": "A14",
                "label": "{{function}}",
                "function": "{{Q4}}"
            },
            {
                "name": "A4",
                "label": "{{function}}",
                "function": "100"
            }
        ],
        "uniques": true
    },
    "algorithm": {
        "name": "calculateOperation",
        "params": {
            "method": "equivLiteral","keyboard":"NUMERICAL"}}}</v>
      </c>
      <c r="D677" s="139" t="n">
        <f aca="false">IF(B677=C677,0,1)</f>
        <v>1</v>
      </c>
    </row>
    <row r="678" customFormat="false" ht="15.75" hidden="false" customHeight="true" outlineLevel="0" collapsed="false">
      <c r="A678" s="139" t="str">
        <f aca="false">Seeds!AB678</f>
        <v>M5-NyO-1d-A-1</v>
      </c>
      <c r="B678" s="139" t="str">
        <f aca="false">Seeds!Z678</f>
        <v>{
    "id": "M5-NyO-1d-A-1-BR",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8" s="139" t="str">
        <f aca="false">Seeds!AA678</f>
        <v>{
    "id": "M5-NyO-1d-A-1",
    "stimulus": "&lt;p&gt;A ONU enviou {{Q1}} × 10.000 + {{Q2}} × 1.000 + {{Q3}} × 100 + {{Q4}} × 10 trabalhadores humanitários para países em desenvolvimento no último mês. Escreva esse valor como um número natural.&lt;/p&gt;",
    "template": "&lt;p&gt;A ONU enviou {{response}} trabalhadores humanitários.&lt;/p&gt;",
    "hint": "&lt;p&gt;Um número pode ser decomposto como a soma de seus dígitos seguidos de zeros.&lt;/p&gt;",
    "feedback": "&lt;p&gt;O número de trabalhadores humanitários pode ser decomposto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8" s="139" t="n">
        <f aca="false">IF(B678=C678,0,1)</f>
        <v>1</v>
      </c>
    </row>
    <row r="679" customFormat="false" ht="15.75" hidden="false" customHeight="true" outlineLevel="0" collapsed="false">
      <c r="A679" s="139" t="str">
        <f aca="false">Seeds!AB679</f>
        <v>M5-NyO-1d-A-2</v>
      </c>
      <c r="B679" s="139" t="str">
        <f aca="false">Seeds!Z679</f>
        <v>{
    "id": "M5-NyO-1d-A-2-BR",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79" s="139" t="str">
        <f aca="false">Seeds!AA679</f>
        <v>{
    "id": "M5-NyO-1d-A-2",
    "stimulus": "&lt;p&gt;Em seu primeiro mês após o lançamento, um console vendeu {{Q1}} × 10.000 + {{Q2}} × 1.000 + {{Q3}} × 100 + {{Q4}} × 10 unidades. Escreva esse valor como um número natural.&lt;/p&gt;",
    "template": "&lt;p&gt;Foram vendidos {{response}} consoles no primeiro mês.&lt;/p&gt;",
    "hint": "&lt;p&gt;Um número pode ser decomposto como a soma de seus dígitos seguidos de zeros.&lt;/p&gt;",
    "feedback": "&lt;p&gt;O número de consoles pode ser decomposto como a soma de seus dígitos seguidos de zeros.&lt;/p&gt;&lt;table style=\"width: 100%;\"&gt;&lt;tbody&gt;&lt;tr&gt;&lt;td style=\"width: 20%; background-color: #72D2CD; vertical-align: middle;\"&gt;&lt;span style=\"color: rgb(255, 255, 255);\"&gt;DM&lt;/span&gt;&lt;/td&gt;&lt;td style=\"width: 20%; background-color: #72D2CD; vertical-align: middle;\"&gt;&lt;span style=\"color: rgb(255, 255, 255);\"&gt;M&lt;/span&gt;&lt;/td&gt;&lt;td style=\"width: 20%; background-color: #72D2CD; vertical-align: middle;\"&gt;&lt;span style=\"color: rgb(255, 255, 255);\"&gt;C&lt;/span&gt;&lt;/td&gt;&lt;td style=\"width: 20%; background-color: #72D2CD; vertical-align: middle;\"&gt;&lt;span style=\"color: rgb(255, 255, 255);\"&gt;D&lt;/span&gt;&lt;/td&gt;&lt;td style=\"width: 20%; background-color: #72D2CD;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9,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79" s="139" t="n">
        <f aca="false">IF(B679=C679,0,1)</f>
        <v>1</v>
      </c>
    </row>
    <row r="680" customFormat="false" ht="15.75" hidden="false" customHeight="true" outlineLevel="0" collapsed="false">
      <c r="A680" s="139" t="str">
        <f aca="false">Seeds!AB680</f>
        <v>M5-NyO-1d-A-3</v>
      </c>
      <c r="B680" s="139" t="str">
        <f aca="false">Seeds!Z680</f>
        <v>{
    "id": "M5-NyO-1d-A-3-BR",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C680" s="139" t="str">
        <f aca="false">Seeds!AA680</f>
        <v>{
    "id": "M5-NyO-1d-A-3",
    "stimulus": "&lt;p&gt;Um helicóptero voou a uma altura média de {{Q1}} × 1000 + {{Q2}} × 100 + {{Q3}} × 10 + {{Q4}} m durante sua última ronda de vigilância. Expresse esse valor como um número natural.&lt;/p&gt;",
    "template": "&lt;p&gt;O helicóptero voou a {{response}} m.&lt;/p&gt;",
    "hint": "&lt;p&gt;Um número pode ser decomposto como a soma de seus dígitos seguidos de zeros.&lt;/p&gt;",
    "feedback": "&lt;p&gt;A altura média de voo pode ser decomposta como a soma de seus dígitos seguidos de zeros.&lt;/p&gt;&lt;table style=\"width: 100%;\"&gt;&lt;tbody&gt;&lt;tr&gt;&lt;td style=\"width: 25%; background-color: #C77CB7; vertical-align: middle;\"&gt;&lt;span style=\"color: rgb(255, 255, 255);\"&gt;M&lt;/span&gt;&lt;/td&gt;&lt;td style=\"width: 25%; background-color: #C77CB7; vertical-align: middle;\"&gt;&lt;span style=\"color: rgb(255, 255, 255);\"&gt;C&lt;/span&gt;&lt;/td&gt;&lt;td style=\"width: 25%; background-color: #C77CB7; vertical-align: middle;\"&gt;&lt;span style=\"color: rgb(255, 255, 255);\"&gt;D&lt;/span&gt;&lt;/td&gt;&lt;td style=\"width: 25%; background-color: #C77CB7; vertical-align: middle;\"&gt;&lt;span style=\"color: rgb(255, 255, 255);\"&gt;U&lt;/span&gt;&lt;/td&gt;&lt;/tr&gt;&lt;tr&gt;&lt;td style=\"width: 25%; vertical-align: middle;\"&gt;{{Q1}}&lt;/td&gt;&lt;td style=\"width: 25%; vertical-align: middle;\"&gt;0&lt;/td&gt;&lt;td style=\"width: 25%; vertical-align: middle;\"&gt;0&lt;/td&gt;&lt;td style=\"width: 25%; vertical-align: middle;\"&gt;0&lt;/td&gt;&lt;/tr&gt;&lt;tr&gt;&lt;td style=\"width: 25%; vertical-align: middle;\"&gt;&lt;/td&gt;&lt;td style=\"width: 25%; vertical-align: middle;\"&gt;{{Q2}}&lt;/td&gt;&lt;td style=\"width: 25%; vertical-align: middle;\"&gt;0&lt;/td&gt;&lt;td style=\"width: 25%; vertical-align: middle;\"&gt;0&lt;/td&gt;&lt;/tr&gt;&lt;tr&gt;&lt;td style=\"width: 25%; vertical-align: middle;\"&gt;&lt;/td&gt;&lt;td style=\"width: 25%; vertical-align: middle;\"&gt;&lt;/td&gt;&lt;td style=\"width: 25%; vertical-align: middle;\"&gt;{{Q3}}&lt;/td&gt;&lt;td style=\"width: 25%; vertical-align: middle;\"&gt;0&lt;/td&gt;&lt;/tr&gt;&lt;tr&gt;&lt;td style=\"width: 25%; vertical-align: middle;\"&gt;&lt;/td&gt;&lt;td style=\"width: 25%; vertical-align: middle;\"&gt;&lt;/td&gt;&lt;td style=\"width: 25%; vertical-align: middle;\"&gt;&lt;/td&gt;&lt;td style=\"width: 25%; vertical-align: middle;\"&gt;{{Q4}}&lt;/td&gt;&lt;/tr&gt;&lt;/tbody&gt;&lt;/table&gt;",
    "seed": {
        "parameters": [
            {
                "name": "Q1",
                "label": null,
                "min": 1,
                "max": 9,
                "step": 1
            },
            {
                "name": "Q2",
                "label": null,
                "min": 1,
                "max": 9,
                "step": 1
            },
            {
                "name": "Q3",
                "label": null,
                "min": 1,
                "max": 9,
                "step": 1
            },
            {
                "name": "Q4",
                "label": null,
                "min": 1,
                "max": 9,
                "step": 1
            }
        ],
        "calculated": [
            {
                "name": "A1",
                "label": "{{function}}",
                "function": "{{Q1}}*1000+{{Q2}}*100+{{Q3}}*10+{{Q4}}"
            }
        ],
        "uniques": true
    },
    "algorithm": {
        "name": "calculateOperation",
        "params": {
            "method": "equivLiteral","keyboard": "NUMERICAL"
        }
    }
}</v>
      </c>
      <c r="D680" s="139" t="n">
        <f aca="false">IF(B680=C680,0,1)</f>
        <v>1</v>
      </c>
    </row>
    <row r="681" customFormat="false" ht="15.75" hidden="false" customHeight="true" outlineLevel="0" collapsed="false">
      <c r="A681" s="139" t="str">
        <f aca="false">Seeds!AB681</f>
        <v>M5-NyO-1d-A-4</v>
      </c>
      <c r="B681" s="139" t="str">
        <f aca="false">Seeds!Z681</f>
        <v>{
    "id": "M5-NyO-1d-A-4-BR",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C681" s="139" t="str">
        <f aca="false">Seeds!AA681</f>
        <v>{
    "id": "M5-NyO-1d-A-4",
    "stimulus": "&lt;p&gt;Uma equipe de paleontologia descobriu uma caverna que ficou fechada por {{Q1}} × 10.000 + {{Q2}} × 1.000 + {{Q3}} × 100 + {{Q4}} × 10 anos. Expresse esse valor como um número natural.&lt;/p&gt;",
    "template": "&lt;p&gt;A caverna ficou fechada por {{response}} anos.&lt;/p&gt;",
    "hint": "&lt;p&gt;Um número pode ser decomposto como a soma de seus dígitos seguidos de zeros.&lt;/p&gt;",
    "feedback": "&lt;p&gt;O número de anos que a caverna ficou fechada pode ser decomposto como a soma de seus dígitos seguidos de zeros.&lt;/p&gt;&lt;table style=\"width: 100%;\"&gt;&lt;tbody&gt;&lt;tr&gt;&lt;td style=\"width: 20%; background-color: #FDCB7D; vertical-align: middle;\"&gt;&lt;span style=\"color: black;\"&gt;DM&lt;/span&gt;&lt;/td&gt;&lt;td style=\"width: 20%; background-color: #FDCB7D; vertical-align: middle;\"&gt;&lt;span style=\"color: black;\"&gt;M&lt;/span&gt;&lt;/td&gt;&lt;td style=\"width: 20%; background-color: #FDCB7D; vertical-align: middle;\"&gt;&lt;span style=\"color: black;\"&gt;C&lt;/span&gt;&lt;/td&gt;&lt;td style=\"width: 20%; background-color: #FDCB7D; vertical-align: middle;\"&gt;&lt;span style=\"color: black;\"&gt;D&lt;/span&gt;&lt;/td&gt;&lt;td style=\"width: 20%; background-color: #FDCB7D; vertical-align: middle;\"&gt;&lt;span style=\"color: black;\"&gt;U&lt;/span&gt;&lt;/td&gt;&lt;/tr&gt;&lt;tr&gt;&lt;td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middle;\"&gt;{{Q4}}&lt;/td&gt;&lt;td style=\"width: 20%; vertical-align: middle;\"&gt;0&lt;/td&gt;&lt;/tr&gt;&lt;/tbody&gt;&lt;/table&gt;",
    "seed": {
        "parameters": [
            {
                "name": "Q1",
                "label": null,
                "min": 1,
                "max": 3,
                "step": 1
            },
            {
                "name": "Q2",
                "label": null,
                "min": 1,
                "max": 9,
                "step": 1
            },
            {
                "name": "Q3",
                "label": null,
                "min": 1,
                "max": 9,
                "step": 1
            },
            {
                "name": "Q4",
                "label": null,
                "min": 1,
                "max": 9,
                "step": 1
            }
        ],
        "calculated": [
            {
                "name": "A1",
                "label": "{{function}}",
                "function": "{{Q1}}*10000+{{Q2}}*1000+{{Q3}}*100+{{Q4}}*10"
            }
        ],
        "uniques": true
    },
    "algorithm": {
        "name": "calculateOperation",
        "params": {
            "method": "equivLiteral","keyboard": "NUMERICAL"
        }
    }
}</v>
      </c>
      <c r="D681" s="139" t="n">
        <f aca="false">IF(B681=C681,0,1)</f>
        <v>1</v>
      </c>
    </row>
    <row r="682" customFormat="false" ht="15.75" hidden="false" customHeight="true" outlineLevel="0" collapsed="false">
      <c r="A682" s="139" t="str">
        <f aca="false">Seeds!AB682</f>
        <v>M5-NyO-1d-A-5</v>
      </c>
      <c r="B682" s="139" t="str">
        <f aca="false">Seeds!Z682</f>
        <v>{
    "id": "M5-NyO-1d-A-5-BR",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C682" s="139" t="str">
        <f aca="false">Seeds!AA682</f>
        <v>{
    "id": "M5-NyO-1d-A-5",
    "stimulus": "&lt;p&gt;A fazenda de Antônio produziu {{Q1}} × 10.000 + {{Q2}} × 1.000 + {{Q3}} × 100 + {{Q4}} kg de batatas este ano. Expresse esse valor como um número natural.&lt;/p&gt;",
    "template": "&lt;p&gt;A produção na fazenda foi de {{response}} kg de batatas.&lt;/p&gt;",
    "hint": "&lt;p&gt;Um número pode ser decomposto como a soma de seus dígitos seguidos de zeros.&lt;/p&gt;",
    "feedback": "&lt;p&gt;Os quilogramas de batatas produzidas podem ser decompostos como a soma de seus dígitos seguidos de zeros.&lt;/p&gt;&lt;table style=\"width: 100%;\"&gt;&lt;tbody&gt;&lt;tr&gt;&lt;td style=\"width: 20%; background-color: #FEA487; vertical-align: middle;\"&gt;&lt;span style=\"color: rgb(255, 255, 255);\"&gt;DM&lt;/span&gt;&lt;/td&gt;&lt;td style=\"width: 20%; background-color: #FEA487; vertical-align: middle;\"&gt;&lt;span style=\"color: rgb(255, 255, 255);\"&gt;M&lt;/span&gt;&lt;/td&gt;&lt;td style=\"width: 20%; background-color: #FEA487; vertical-align: middle;\"&gt;&lt;span style=\"color: rgb(255, 255, 255);\"&gt;C&lt;/span&gt;&lt;/td&gt;&lt;td style=\"width: 20%; background-color: #FEA487; vertical-align: middle;\"&gt;&lt;span style=\"color: rgb(255, 255, 255);\"&gt;D&lt;/span&gt;&lt;/td&gt;&lt;td style=\"width: 20%; background-color: #FEA487; vertical-align: middle;\"&gt;&lt;span style=\"color: rgb(255, 255, 255);\"&gt;U&lt;/span&gt;&lt;/td&gt;&lt;/tr&gt;&lt;tr&gt;&lt;td style=\"width: 20%; vertical-align: middle;\"&gt;{{Q1}}&lt;/td&gt;&lt;td style=\"width: 20%; vertical-align: middle;\"&gt;0&lt;/td&gt;&lt;td style=\"width: 20%; vertical-align: middle;\"&gt;0&lt;/td&gt;&lt;td style=\"width: 20%; vertical-align: middle;\"&gt;0&lt;/td&gt;&lt;td style=\"width: 20%; vertical-align: middle;\"&gt;0&lt;/td&gt;&lt;/tr&gt;&lt;tr&gt;&lt;td style=\"width: 20%; vertical-align: middle;\"&gt;&lt;/td&gt;&lt;td style=\"width: 20%; vertical-align: middle;\"&gt;{{Q2}}&lt;/td&gt;&lt;td style=\"width: 20%; vertical-align: middle;\"&gt;0&lt;/td&gt;&lt;td style=\"width: 20%; vertical-align: middle;\"&gt;0&lt;/td&gt;&lt;td style=\"width: 20%; vertical-align: middle;\"&gt;0&lt;/td&gt;&lt;/tr&gt;&lt;tr&gt;&lt;td style=\"width: 20%; vertical-align: middle;\"&gt;&lt;/td&gt;&lt;td style=\"width: 20%; vertical-align: middle;\"&gt;&lt;/td&gt;&lt;td style=\"width: 20%; vertical-align: middle;\"&gt;{{Q3}}&lt;/td&gt;&lt;td style=\"width: 20%; vertical-align: middle;\"&gt;0&lt;/td&gt;&lt;td style=\"width: 20%; vertical-align: middle;\"&gt;0&lt;/td&gt;&lt;/tr&gt;&lt;tr&gt;&lt;td style=\"width: 20%; vertical-align: middle;\"&gt;&lt;/td&gt;&lt;td style=\"width: 20%; vertical-align: middle;\"&gt;&lt;/td&gt;&lt;td style=\"width: 20%; vertical-align: middle;\"&gt;&lt;/td&gt;&lt;td style=\"width: 20%; vertical-align: middle;\"&gt;&lt;/td&gt;&lt;td style=\"width: 20%; vertical-align: middle;\"&gt;{{Q4}}&lt;/td&gt;&lt;/tr&gt;&lt;/tbody&gt;&lt;/table&gt;",
    "seed": {
        "parameters": [
            {
                "name": "Q1",
                "label": null,
                "min": 1,
                "max": 3,
                "step": 1
            },
            {
                "name": "Q2",
                "label": null,
                "min": 1,
                "max": 9,
                "step": 1
            },
            {
                "name": "Q3",
                "label": null,
                "min": 1,
                "max": 9,
                "step": 1
            },
            {
                "name": "Q4",
                "label": null,
                "min": 1,
                "max": 9,
                "step": 1
            }
        ],
        "calculated": [
            {
                "name": "A1",
                "label": "{{function}}",
                "function": "{{Q1}}*10000+{{Q2}}*1000+{{Q3}}*100+{{Q4}}"
            }
        ],
        "uniques": true
    },
    "algorithm": {
        "name": "calculateOperation",
        "params": {
            "method": "equivLiteral","keyboard": "NUMERICAL"
        }
    }
}</v>
      </c>
      <c r="D682" s="139" t="n">
        <f aca="false">IF(B682=C682,0,1)</f>
        <v>1</v>
      </c>
    </row>
    <row r="683" customFormat="false" ht="15.75" hidden="false" customHeight="true" outlineLevel="0" collapsed="false">
      <c r="A683" s="139" t="str">
        <f aca="false">Seeds!AB683</f>
        <v>M5-NyO-1e-I-1</v>
      </c>
      <c r="B683" s="139" t="str">
        <f aca="false">Seeds!Z683</f>
        <v>{
    "id": "M5-NyO-1e-I-1-BR",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C683" s="139" t="str">
        <f aca="false">Seeds!AA683</f>
        <v>{
    "id": "M5-NyO-1e-I-1",
    "stimulus": "&lt;p&gt;Arraste os números necessários para completar esta sequência numérica.&lt;/p&gt;",
    "template": "&lt;p&gt;{{response}}, {{response}}, {{T1}}, {{Q1}}, {{T2}}, {{response}}, {{response}}&lt;/p&gt;",
    "hint": "&lt;p&gt;Subtraia {{T1}} de {{Q1}} para encontrar o padrão da sequência.&lt;/p&gt;",
    "feedback": "&lt;p&gt;Encontre o padrão da sequência:&lt;/p&gt;&lt;p&gt;{{Q1}}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"name": "A5",
                "label": "{{function}}",
                "function": "{{Q1}}-3*{{Q2}}/2",
                "incorrect": true
            },
            {
                "name": "A6",
                "label": "{{function}}",
                "function": "{{Q1}}+3*{{Q2}}/2",
                "incorrect": true
            },
            {
                "name": "A7",
                "label": "{{function}}",
                "function": "{{Q1}}+{{Q2}}/2",
                "incorrect": true
            },
            {
                "name": "A8",
                "label": "{{function}}",
                "function": "{{Q1}}-{{Q2}}/2",
                "incorrect": true
            }
        ],
        "uniques": true
    },
    "algorithm": {
        "name": "calculateOperation",
        "template": "Cloze with drag &amp; drop"
    }
}</v>
      </c>
      <c r="D683" s="139" t="n">
        <f aca="false">IF(B683=C683,0,1)</f>
        <v>1</v>
      </c>
    </row>
    <row r="684" customFormat="false" ht="15.75" hidden="false" customHeight="true" outlineLevel="0" collapsed="false">
      <c r="A684" s="139" t="str">
        <f aca="false">Seeds!AB684</f>
        <v>M5-NyO-1e-E-1</v>
      </c>
      <c r="B684" s="139" t="str">
        <f aca="false">Seeds!Z684</f>
        <v>{
    "id": "M5-NyO-1e-E-1-BR",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C684" s="139" t="str">
        <f aca="false">Seeds!AA684</f>
        <v>{
    "id": "M5-NyO-1e-E-1",
    "stimulus": "&lt;p&gt;Complete a seguinte sequência numérica.&lt;/p&gt;",
    "template": "&lt;p&gt;{{response}}, {{response}}, {{T1}}, {{Q1}}, {{T2}}, {{response}}, {{response}}&lt;/p&gt;",
    "hint": "&lt;p&gt;Subtraia {{T1}} de {{Q1}} para encontrar o padrão da sequência.&lt;/p&gt;",
    "feedback": "&lt;p&gt;Encontre o padrão da série:&lt;/p&gt;&lt;p&gt;{{Q1}} − {{T1}} = {{Q2}}&lt;/p&gt;&lt;p&gt;{{T2}} − {{Q1}} = {{Q2}}&lt;/p&gt;&lt;p&gt;Ou seja, cada número da sequência tem {{Q2}} unidades a mais que o número anterior.&lt;/p&gt;",
    "seed": {
        "parameters": [
            {
                "name": "Q1",
                "label": null,
                "min": 301,
                "max": 600,
                "step": 1
            },
            {
                "name": "Q2",
                "list": [
                    "2",
                    "10",
                    "50",
                    "100"
                ]
            }
        ],
        "calculated": [
            {
                "name": "T1",
                "function": "{{Q1}}-{{Q2}}",
                "temp": true
            },
            {
                "name": "T2",
                "function": "{{Q1}}+{{Q2}}",
                "temp": true
            },
            {
                "name": "A1",
                "label": "{{function}}",
                "function": "{{Q1}}-3*{{Q2}}"
            },
            {
                "name": "A2",
                "label": "{{function}}",
                "function": "{{Q1}}-2*{{Q2}}"
            },
            {
                "name": "A3",
                "label": "{{function}}",
                "function": "{{Q1}}+2*{{Q2}}"
            },
            {
                "name": "A4",
                "label": "{{function}}",
                "function": "{{Q1}}+3*{{Q2}}"
            }
        ],
        "uniques": true
    },
    "algorithm": {
        "name": "calculateOperation",
        "params": {
            "method": "equivLiteral","keyboard": "NUMERICAL"
        }
    }
}</v>
      </c>
      <c r="D684" s="139" t="n">
        <f aca="false">IF(B684=C684,0,1)</f>
        <v>1</v>
      </c>
    </row>
    <row r="685" customFormat="false" ht="15.75" hidden="false" customHeight="true" outlineLevel="0" collapsed="false">
      <c r="A685" s="139" t="str">
        <f aca="false">Seeds!AB685</f>
        <v>M5-NyO-2a-I-1</v>
      </c>
      <c r="B685" s="139" t="str">
        <f aca="false">Seeds!Z685</f>
        <v>{
    "id": "M5-NyO-2a-I-1-BR",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C685" s="139" t="str">
        <f aca="false">Seeds!AA685</f>
        <v>{
    "id": "M5-NyO-2a-I-1",
    "stimulus": "&lt;p&gt;Indica se as comparações estão corretas ou incorretas.&lt;/p&gt;",
    "hint": "&lt;p&gt;O símbolo &gt; significa &lt;i&gt;maior que&lt;/i&gt; e o símbolo &lt;, &lt;i&gt;menor que.&lt;/i&gt;&lt;/p&gt;",
    "feedback": "&lt;p&gt;Um número é maior que outro (&gt;) quando seus dígitos da esquerda para a direita são maiores. Em vez disso, é menor que outro (&lt;) quando seus dígitos são menores.&lt;/p&gt;",
    "seed": {
        "parameters": [
            {
                "name": "Q1",
                "label": null,
                "min": 7000000,
                "max": 7499999,
                "step": 1
            },
            {
                "name": "Q2",
                "label": null,
                "min": 7500000,
                "max": 7999999,
                "step": 1
            },
            {
                "name": "Q3",
                "label": null,
                "min": 1000000,
                "max": 1499999,
                "step": 1
            },
            {
                "name": "Q4",
                "label": null,
                "min": 1500000,
                "max": 1999999,
                "step": 1
            },
            {
                "name": "Q5",
                "label": null,
                "min": 1000000,
                "max": 4999999,
                "step": 1
            },
            {
                "name": "Q6",
                "label": null,
                "min": 5000000,
                "max": 9999999,
                "step": 1
            },
            {
                "name": "Q7",
                "label": null,
                "min": 1000000,
                "max": 3999999,
                "step": 1
            },
            {
                "name": "Q8",
                "label": null,
                "min": 4000000,
                "max": 9999999,
                "step": 1
            }
        ],
        "calculated": [
            {
                "name": "A1",
                "label": "{{Q1}} &lt; {{Q2}}",
                "function": ""
            },
            {
                "name": "A2",
                "label": "{{Q4}} &gt; {{Q3}}",
                "function": ""
            },
            {
                "name": "A3",
                "label": "{{Q5}} &lt; {{Q6}}",
                "function": ""
            },
            {
                "name": "A4",
                "label": "{{Q7}} &lt; {{Q8}}",
                "function": ""
            },
            {
                "name": "A5",
                "label": "{{Q2}} &lt; {{Q1}}",
                "function": "",
                "incorrect": true
            },
            {
                "name": "A6",
                "label": "{{Q3}} &gt; {{Q4}}",
                "function": "",
                "incorrect": true
            },
            {
                "name": "A7",
                "label": "{{Q6}} &lt; {{Q5}}",
                "function": "",
                "incorrect": true
            },
            {
                "name": "A8",
                "label": "{{Q8}} &lt; {{Q7}}",
                "function": "",
                "incorrect": true
            }
        ],
        "uniques": true
    },
    "algorithm": {
        "name": "trueFalse",
        "template": "Choice matrix – inline",
        "params": {
            "countCorrect": 2,
            "countIncorrect": 2,
            "options": [
                "Correta",
                "Incorreta"
            ]
        }
    }
}</v>
      </c>
      <c r="D685" s="139" t="n">
        <f aca="false">IF(B685=C685,0,1)</f>
        <v>1</v>
      </c>
    </row>
    <row r="686" customFormat="false" ht="15.75" hidden="false" customHeight="true" outlineLevel="0" collapsed="false">
      <c r="A686" s="139" t="str">
        <f aca="false">Seeds!AB686</f>
        <v>M5-NyO-2a-E-1</v>
      </c>
      <c r="B686" s="139" t="str">
        <f aca="false">Seeds!Z686</f>
        <v>{
    "id": "M5-NyO-2a-E-1-BR",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C686" s="139" t="str">
        <f aca="false">Seeds!AA686</f>
        <v>{
    "id": "M5-NyO-2a-E-1",
"stimulus": "&lt;p&gt;Ordene os seguintes números do maior para o menor.&lt;/p&gt;",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"label": null,
                "min": 1000000,
                "max": 2999999,
                "step": 1
            },
            {
                "name": "Q2",
                "label": null,
                "min": 1000000,
                "max": 2999999,
                "step": 1
            },
            {
                "name": "Q3",
                "label": null,
                "min": 1000000,
                "max": 2999999,
                "step": 1
            },
            {
                "name": "Q4",
                "label": null,
                "min": 1000000,
                "max": 2999999,
                "step": 1
            }
        ],
        "uniques": true
    },
    "algorithm": {
        "name": "orderNumbers",
        "params": {
            "order": "desc"
        }
    }
}</v>
      </c>
      <c r="D686" s="139" t="n">
        <f aca="false">IF(B686=C686,0,1)</f>
        <v>1</v>
      </c>
    </row>
    <row r="687" customFormat="false" ht="15.75" hidden="false" customHeight="true" outlineLevel="0" collapsed="false">
      <c r="A687" s="139" t="str">
        <f aca="false">Seeds!AB687</f>
        <v>M5-NyO-2a-A-1</v>
      </c>
      <c r="B687" s="139" t="str">
        <f aca="false">Seeds!Z687</f>
        <v>{
    "id": "M5-NyO-2a-A-1-BR",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C687" s="139" t="str">
        <f aca="false">Seeds!AA687</f>
        <v>{
    "id": "M5-NyO-2a-A-1",
    "stimulus": "&lt;p&gt;Esta tabela representa os países candidatos a sediar um campeonato mundial. Dado que o país com a menor população é o favorito, entre as opções abaixo, qual será escolhido?&lt;/p&gt;&lt;table style=\"width: 100%;\"&gt;&lt;tbody&gt;&lt;tr&gt;&lt;td style=\"width: 50%; background-color: #9FC1FD; text-align: center;\"&gt;&lt;span style=\"color: rgb(255, 255, 255);\"&gt;&lt;b&gt;País&lt;/b&gt;&lt;/span&gt;&lt;/td&gt;&lt;td style=\"width: 50%; background-color: #9FC1FD; text-align: center;\"&gt;&lt;span style=\"color: rgb(255, 255, 255);\"&gt;&lt;b&gt;População&lt;/b&gt;&lt;/span&gt;&lt;/td&gt;&lt;/tr&gt;&lt;tr&gt;&lt;td style=\"width: 50%; text-align: center;\"&gt;Albânia&lt;/td&gt;&lt;td style=\"width: 50%; text-align: center;\"&gt;3 230 068&lt;/td&gt;&lt;/tr&gt;&lt;tr&gt;&lt;td style=\"width: 50%; text-align: center;\"&gt;Armênia&lt;/td&gt;&lt;td style=\"width: 50%; text-align: center;\"&gt;3 262 000&lt;/td&gt;&lt;/tr&gt;&lt;tr&gt;&lt;td style=\"width: 50%; text-align: center;\"&gt;Croácia&lt;/td&gt;&lt;td style=\"width: 50%; text-align: center;\"&gt;4 647 460&lt;/td&gt;&lt;/tr&gt;&lt;tr&gt;&lt;td style=\"width: 50%; text-align: center;\"&gt;Eslovênia&lt;/td&gt;&lt;td style=\"width: 50%; text-align: center;\"&gt;2 012 917&lt;/td&gt;&lt;/tr&gt;&lt;tr&gt;&lt;td style=\"width: 50%; text-align: center;\"&gt;Lituânia&lt;/td&gt;&lt;td style=\"width: 50%; text-align: center;\"&gt;3 401 138&lt;/td&gt;&lt;/tr&gt;&lt;tr&gt;&lt;td style=\"width: 50%; text-align: center;\"&gt;Moldávia&lt;/td&gt;&lt;td style=\"width: 50%; text-align: center;\"&gt;3 834 547&lt;/td&gt;&lt;/tr&gt;&lt;tr&gt;&lt;td style=\"width: 50%; text-align: center;\"&gt;Noruega&lt;/td&gt;&lt;td style=\"width: 50%; text-align: center;\"&gt;4 930 116&lt;/td&gt;&lt;/tr&gt;&lt;/tbody&gt;&lt;/table&gt;",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"calculated": [
            {
                "name": "A1",
                "label": "Albânia"
            },
            {
                "name": "A2",
                "label": "Armênia"
            },
            {
                "name": "A3",
                "label": "Eslovênia"
            },
            {
                "name": "A4",
                "label": "Croácia",
                "incorrect": true
            },
            {
                "name": "A5",
                "label": "Lituânia",
                "incorrect": true
            },
            {
                "name": "A6",
                "label": "Moldávia",
                "incorrect": true
            },
            {
                "name": "A7",
                "label": "Noruega",
                "incorrect": true
            }
        ],
        "uniques": true
    },
    "algorithm": {
        "name": "trueFalse",
        "template": "Multiple choice – standard",
        "params": {
            "countCorrect": 1,
            "countIncorrect": 2,
            "showCheckIcon": false,
            "columns": 3
        }
    }
}</v>
      </c>
      <c r="D687" s="139" t="n">
        <f aca="false">IF(B687=C687,0,1)</f>
        <v>1</v>
      </c>
    </row>
    <row r="688" customFormat="false" ht="15.75" hidden="false" customHeight="true" outlineLevel="0" collapsed="false">
      <c r="A688" s="139" t="str">
        <f aca="false">Seeds!AB688</f>
        <v>M5-NyO-2a-A-2</v>
      </c>
      <c r="B688" s="139" t="str">
        <f aca="false">Seeds!Z688</f>
        <v>{
    "id": "M5-NyO-2a-A-2-BR",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C688" s="139" t="str">
        <f aca="false">Seeds!AA688</f>
        <v>{
    "id": "M5-NyO-2a-A-2",
    "stimulus": "&lt;p&gt;Esta tabela mostra o preço que estavam no ano passado algumas casas de luxo existentes em algumas capitais. Entre as opções de capitais abaixo, escolha a cidade que tinha a casa mais cara.&lt;/p&gt;&lt;table style=\"width: 100%;\"&gt;&lt;tbody&gt;&lt;tr&gt;&lt;td style=\"width: 50%; background-color: #C77CB7; text-align: center;\"&gt;&lt;span style=\"color: rgb(255, 255, 255);\"&gt;&lt;b&gt;Cidade&lt;/b&gt;&lt;/span&gt;&lt;/td&gt;&lt;td style=\"width: 50%; background-color: #C77CB7; text-align: center;\"&gt;&lt;span style=\"color: rgb(255, 255, 255);\"&gt;&lt;b&gt;Preço da casa em R$&lt;/b&gt;&lt;/span&gt;&lt;/td&gt;&lt;/tr&gt;&lt;tr&gt;&lt;td style=\"width: 50%; text-align: center;\"&gt;{{Q1}}&lt;/td&gt;&lt;td style=\"width: 50%; text-align: center;\"&gt;24 950 000&lt;/td&gt;&lt;/tr&gt;&lt;tr&gt;&lt;td style=\"width: 50%; text-align: center;\"&gt;{{Q2}}&lt;/td&gt;&lt;td style=\"width: 50%; text-align: center;\"&gt;25 000 000&lt;/td&gt;&lt;/tr&gt;&lt;tr&gt;&lt;td style=\"width: 50%; text-align: center;\"&gt;{{Q3}}&lt;/td&gt;&lt;td style=\"width: 50%; text-align: center;\"&gt;23 500 000&lt;/td&gt;&lt;/tr&gt;&lt;tr&gt;&lt;td style=\"width: 50%; text-align: center;\"&gt;{{Q4}}&lt;/td&gt;&lt;td style=\"width: 50%; text-align: center;\"&gt;23 000 000&lt;/td&gt;&lt;/tr&gt;&lt;tr&gt;&lt;td style=\"width: 50%; text-align: center;\"&gt;{{Q5}}&lt;/td&gt;&lt;td style=\"width: 50%; text-align: center;\"&gt;24 500 000&lt;/td&gt;&lt;/tr&gt;&lt;tr&gt;&lt;td style=\"width: 50%; text-align: center;\"&gt;{{Q6}}&lt;/td&gt;&lt;td style=\"width: 50%; text-align: center;\"&gt;19 000 000&lt;/td&gt;&lt;/tr&gt;&lt;tr&gt;&lt;td style=\"width: 50%; text-align: center;\"&gt;{{Q7}}&lt;/td&gt;&lt;td style=\"width: 50%; text-align: center;\"&gt;21 000 000&lt;/td&gt;&lt;/tr&gt;&lt;/tbody&gt;&lt;/table&gt;",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devemos comparar os algarismos começando da esquerda. Se um dos dois tiver mais algarismos que o outro, então esse número é maior.&lt;/p &gt; ",
    "seed": {
        "parameters": [
            {
                "name": "Q1",
                "list": [
                    "São Paulo",
                    "Rio de Janeiro",
                    "Brasília",
                    "Salvador",
                    "Fortaleza",
                    "Belo Horizonte",
                    "Manaus",
                    "Curitiba"
                ]
            },
            {
                "name": "Q2",
                "list": [
                    "São Paulo",
                    "Rio de Janeiro",
                    "Brasília",
                    "Salvador",
                    "Fortaleza",
                    "Belo Horizonte",
                    "Manaus",
                    "Curitiba"
                ]
            },
            {
                "name": "Q3",
                "list": [
                    "São Paulo",
                    "Rio de Janeiro",
                    "Brasília",
                    "Salvador",
                    "Fortaleza",
                    "Belo Horizonte",
                    "Manaus",
                    "Curitiba"
                ]
            },
            {
                "name": "Q4",
                "list": [
                    "São Paulo",
                    "Rio de Janeiro",
                    "Brasília",
                    "Salvador",
                    "Fortaleza",
                    "Belo Horizonte",
                    "Manaus",
                    "Curitiba"
                ]
            },
            {
                "name": "Q5",
                "list": [
                    "São Paulo",
                    "Rio de Janeiro",
                    "Brasília",
                    "Salvador",
                    "Fortaleza",
                    "Belo Horizonte",
                    "Manaus",
                    "Curitiba"
                ]
            },
            {
                "name": "Q6",
                "list": [
                    "São Paulo",
                    "Rio de Janeiro",
                    "Brasília",
                    "Salvador",
                    "Fortaleza",
                    "Belo Horizonte",
                    "Manaus",
                    "Curitiba"
                ]
            },
            {
                "name": "Q7",
                "list": [
                    "São Paulo",
                    "Rio de Janeiro",
                    "Brasília",
                    "Salvador",
                    "Fortaleza",
                    "Belo Horizonte",
                    "Manaus",
                    "Curitiba"
                ]
            }
        ],
        "calculated": [
            {
                "name": "A1",
                "label": "{{Q1}}"
            },
            {
                "name": "A2",
                "label": "{{Q2}}"
            },
            {
                "name": "A3",
                "label": "{{Q5}}"
            },
            {
                "name": "A4",
                "label": "{{Q3}}",
                "incorrect": true
            },
            {
                "name": "A5",
                "label": "{{Q4}}",
                "incorrect": true
            },
            {
                "name": "A6",
                "label": "{{Q6}}",
                "incorrect": true
            },
            {
                "name": "A7",
                "label": "{{Q7}}",
                "incorrect": true
            }
        ],
        "uniques": true
    },
    "algorithm": {
        "name": "trueFalse",
        "template": "Multiple choice – standard",
        "params": {
            "countCorrect": 1,
            "countIncorrect": 2,
            "showCheckIcon":false,
            "columns": 3
        }
    }
}</v>
      </c>
      <c r="D688" s="139" t="n">
        <f aca="false">IF(B688=C688,0,1)</f>
        <v>1</v>
      </c>
    </row>
    <row r="689" customFormat="false" ht="15.75" hidden="false" customHeight="true" outlineLevel="0" collapsed="false">
      <c r="A689" s="139" t="str">
        <f aca="false">Seeds!AB689</f>
        <v>M5-NyO-2a-A-3</v>
      </c>
      <c r="B689" s="139" t="str">
        <f aca="false">Seeds!Z689</f>
        <v>{
    "id": "M5-NyO-2a-A-3-BR",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C689" s="139" t="str">
        <f aca="false">Seeds!AA689</f>
        <v>{
    "id": "M5-NyO-2a-A-3",
    "stimulus": "&lt;p&gt;Sofia anotou em uma lista como esta a altura em milímetros das montanhas mais altas da Terra. Escolha a montanha mais alta.&lt;/p&gt;&lt;table style=\"width: 100%;\"&gt;&lt;tbody&gt;&lt;tr&gt;&lt;td style=\"width: 50%; background-color: #BDB1FB; text-align: center;\"&gt;&lt;span style=\"color: rgb(255, 255, 255);\"&gt;&lt;b&gt;Montanha&lt;/b&gt;&lt;/td&gt;&lt;td style=\"width: 50%; background-color: #BDB1FB; text-align: center;\"&gt;&lt;span style=\"color: rgb(255, 255, 255);\"&gt;&lt;b&gt;Altura em mm&lt;/b&gt;&lt;/td&gt;&lt;/tr&gt;&lt;tr&gt;&lt;td style=\"width: 50%; text-align: center;\"&gt;Cho Oyu&lt;/td&gt;&lt;td style=\"width: 50%; text-align: center;\"&gt;8 188 000&lt;/td&gt;&lt;/tr&gt;&lt;tr&gt;&lt;td style=\"width: 50%; text-align: center;\"&gt;Dhaulagiri&lt;/td&gt;&lt;td style=\"width: 50%; text-align: center;\"&gt;8 167 000&lt;/td&gt;&lt;/tr&gt;&lt;tr&gt;&lt;td style=\"width: 50%; text-align: center;\"&gt;K2&lt;/td&gt;&lt;td style=\"width: 50%; text-align: center;\"&gt;8 611 000&lt;/td&gt;&lt;/tr&gt;&lt;tr&gt;&lt;td style=\"width: 50%; text-align: center;\"&gt;Kanchenjunga&lt;/td&gt;&lt;td style=\"width: 50%; text-align: center;\"&gt;8 586 000&lt;/td&gt;&lt;/tr&gt;&lt;tr&gt;&lt;td style=\"width: 50%; text-align: center;\"&gt;Lhotse I&lt;/td&gt;&lt;td style=\"width: 50%; text-align: center;\"&gt;8 516 000&lt;/td&gt;&lt;/tr&gt;&lt;tr&gt;&lt;td style=\"width: 50%; text-align: center;\"&gt;Makalu&lt;/td&gt;&lt;td style=\"width: 50%; text-align: center;\"&gt;8 481 000&lt;/td&gt;&lt;/tr&gt;&lt;tr&gt;&lt;td style=\"width: 50%; text-align: center;\"&gt;Monte Everest&lt;/td&gt;&lt;td style=\"width: 50%; text-align: center;\"&gt;8 848 000&lt;/td&gt;&lt;/tr&gt;&lt;/tbody&gt;&lt;/table&gt;",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"K2"
            },
            {
                "name": "A2",
                "label": "Kanchenjunga"
            },
            {
                "name": "A3",
                "label": "Monte Everest"
            },
            {
                "name": "A4",
                "label": "Cho Oyu",
                "incorrect": true
            },
            {
                "name": "A5",
                "label": "Dhaulagiri",
                "incorrect": true
            },
            {
                "name": "A6",
                "label": "Lhotse I",
                "incorrect": true
            },
            {
                "name": "A7",
                "label": "Makalu",
                "incorrect": true
            }
        ],
        "uniques": true
    },
    "algorithm": {
        "name": "trueFalse",
        "template": "Multiple choice – standard",
        "params": {
            "countCorrect": 1,
            "countIncorrect": 2,
            "showCheckIcon": false,
            "columns": 3
        }
    }
}</v>
      </c>
      <c r="D689" s="139" t="n">
        <f aca="false">IF(B689=C689,0,1)</f>
        <v>1</v>
      </c>
    </row>
    <row r="690" customFormat="false" ht="15.75" hidden="false" customHeight="true" outlineLevel="0" collapsed="false">
      <c r="A690" s="139" t="str">
        <f aca="false">Seeds!AB690</f>
        <v>M5-NyO-2a-A-4</v>
      </c>
      <c r="B690" s="139" t="str">
        <f aca="false">Seeds!Z690</f>
        <v>{
    "id": "M5-NyO-2a-A-4-BR",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C690" s="139" t="str">
        <f aca="false">Seeds!AA690</f>
        <v>{
    "id": "M5-NyO-2a-A-4",
    "stimulus": "&lt;p&gt;Esta tabela representa o número de visitas recebidas por várias páginas da web durante o último semestre. Escolha o site com mais visitas.&lt;/p&gt;&lt;table style=\"width: 100%;\"&gt;&lt;tbody&gt;&lt;tr&gt;&lt;td style=\"width: 50%; background-color: #72D2CD; text-align: center;\"&gt;&lt;span style=\"color: rgb(255, 255, 255);\"&gt;&lt;b&gt;Página web&lt;/b&gt;&lt;/td&gt;&lt;td style=\"width: 50%; background-color: #72D2CD; text-align: center;\"&gt;&lt;span style=\"color: rgb(255, 255, 255);\"&gt;&lt;b&gt;Visitas&lt;/b&gt;&lt;/td&gt;&lt;/tr&gt;&lt;tr&gt;&lt;td style=\"width: 50%; text-align: center;\"&gt;{{Q1}}&lt;/td&gt;&lt;td style=\"width: 50%; text-align: center;\"&gt;116 000 000&lt;/td&gt;&lt;/tr&gt;&lt;tr&gt;&lt;td style=\"width: 50%; text-align: center;\"&gt;{{Q2}}&lt;/td&gt;&lt;td style=\"width: 50%; text-align: center;\"&gt;79 400 000&lt;/td&gt;&lt;/tr&gt;&lt;tr&gt;&lt;td style=\"width: 50%; text-align: center;\"&gt;{{Q3}}&lt;/td&gt;&lt;td style=\"width: 50%; text-align: center;\"&gt;101 400 000&lt;/td&gt;&lt;/tr&gt;&lt;tr&gt;&lt;td style=\"width: 50%; text-align: center;\"&gt;{{Q4}}&lt;/td&gt;&lt;td style=\"width: 50%; text-align: center;\"&gt;111 300 000&lt;/td&gt;&lt;/tr&gt;&lt;tr&gt;&lt;td style=\"width: 50%; text-align: center;\"&gt;{{Q5}}&lt;/td&gt;&lt;td style=\"width: 50%; text-align: center;\"&gt;109 900 000&lt;/td&gt;&lt;/tr&gt;&lt;tr&gt;&lt;td style=\"width: 50%; text-align: center;\"&gt;{{Q6}}&lt;/td&gt;&lt;td style=\"width: 50%; text-align: center;\"&gt;77 700 000&lt;/td&gt;&lt;/tr&gt;&lt;/tbody&gt;&lt;/table&gt;",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
                "name": "Q1",
                "list": [
                    "Página de vídeo",
                    "Rede social",
                    "Enciclopédia Digital",
                    "Buscador",
                    "Loja online",
                    "Página de Esportes"
                ]
            },
            {
                "name": "Q2",
                "list": [
                    "Página de vídeo",
                    "Rede social",
                    "Enciclopédia Digital",
                    "Buscador",
                    "Loja online",
                    "Página de Esportes"
                ]
            },
            {
                "name": "Q3",
                "list": [
                    "Página de vídeo",
                    "Rede social",
                    "Enciclopédia Digital",
                    "Buscador",
                    "Loja online",
                    "Página de Esportes"
                ]
            },
            {
                "name": "Q4",
                "list": [
                    "Página de vídeo",
                    "Rede social",
                    "Enciclopédia Digital",
                    "Buscador",
                    "Loja online",
                    "Página de Esportes"
                ]
            },
            {
                "name": "Q5",
                "list": [
                    "Página de vídeo",
                    "Rede social",
                    "Enciclopédia Digital",
                    "Buscador",
                    "Loja online",
                    "Página de Esportes"
                ]
            },
            {
                "name": "Q6",
                "list": [
                    "Página de vídeo",
                    "Rede social",
                    "Enciclopédia Digital",
                    "Buscador",
                    "Loja online",
                    "Página de Esportes"
                ]
            }
        ],
        "calculated": [
            {
                "name": "A1",
                "label": "{{Q1}}"
            },
            {
                "name": "A2",
                "label": "{{Q4}}"
            },
            {
                "name": "A3",
                "label": "{{Q5}}"
            },
            {
                "name": "A4",
                "label": "{{Q2}}",
                "incorrect": true
            },
            {
                "name": "A5",
                "label": "{{Q3}}",
                "incorrect": true
            },
            {
                "name": "A6",
                "label": "{{Q6}}",
                "incorrect": true
            }
        ],
        "uniques": true
    },
    "algorithm": {
        "name": "trueFalse",
        "template": "Multiple choice – standard",
        "params": {
            "countCorrect": 1,
            "countIncorrect": 2,
            "showCheckIcon": true
        }
    }
}</v>
      </c>
      <c r="D690" s="139" t="n">
        <f aca="false">IF(B690=C690,0,1)</f>
        <v>1</v>
      </c>
    </row>
    <row r="691" customFormat="false" ht="15.75" hidden="false" customHeight="true" outlineLevel="0" collapsed="false">
      <c r="A691" s="139" t="str">
        <f aca="false">Seeds!AB691</f>
        <v>M5-NyO-2a-A-5</v>
      </c>
      <c r="B691" s="139" t="str">
        <f aca="false">Seeds!Z691</f>
        <v>{
    "id": "M5-NyO-2a-A-5-BR",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C691" s="139" t="str">
        <f aca="false">Seeds!AA691</f>
        <v>{
    "id": "M5-NyO-2a-A-5",
    "stimulus": "&lt;p&gt;Esta tabela mostra a distância do Sol a alguns dos planetas do sistema solar. Escolha o planeta mais próximo do Sol.&lt;/p&gt;&lt;table style=\"width: 100%;\"&gt;&lt;tbody&gt;&lt;tr&gt;&lt;td style=\"width: 50%; background-color: #BDB1FB; text-align: center;\"&gt;&lt;span style=\"color: rgb(255, 255, 255);\"&gt;&lt;b&gt;Planeta&lt;/b&gt;&lt;/td&gt;&lt;td style=\"width: 50%; background-color: #BDB1FB; text-align: center;\"&gt;&lt;span style=\"color: rgb(255, 255, 255);\"&gt;&lt;b&gt;Distância em km&lt;/b&gt;&lt;/td&gt;&lt;/tr&gt;&lt;tr&gt;&lt;td style=\"width: 50%; text-align: center;\"&gt;Júpiter&lt;/td&gt;&lt;td style=\"width: 50%; text-align: center;\"&gt;778 330 000&lt;/td&gt;&lt;/tr&gt;&lt;tr&gt;&lt;td style=\"width: 50%; text-align: center;\"&gt;Marte&lt;/td&gt;&lt;td style=\"width: 50%; text-align: center;\"&gt;227 940 000&amp;nbsp;&lt;/td&gt;&lt;/tr&gt;&lt;tr&gt;&lt;td style=\"width: 50%; text-align: center;\"&gt;Mercúrio&lt;/td&gt;&lt;td style=\"width: 50%; text-align: center;\"&gt;57 910 000&amp;nbsp;&lt;/td&gt;&lt;/tr&gt;&lt;tr&gt;&lt;td style=\"width: 50%; text-align: center;\"&gt;Terra&lt;/td&gt;&lt;td style=\"width: 50%; text-align: center;\"&gt;146 600 000&lt;/td&gt;&lt;/tr&gt;&lt;tr&gt;&lt;td style=\"width: 50%; text-align: center;\"&gt;Vênus&lt;/td&gt;&lt;td style=\"width: 50%; text-align: center;\"&gt;108 200 000&lt;/td&gt;&lt;/tr&gt;&lt;tr&gt;&lt;td style=\"width: 50%; text-align: center;\"&gt;Urano&lt;/td&gt;&lt;td style=\"width: 50%; text-align: center;\"&gt;2 870 000 000&lt;/td&gt;&lt;/tr&gt;&lt;/tbody&gt;&lt;/table&gt;",
    "hint": "&lt;p&gt;Se dois números tiverem o mesmo número de algarismos, compare os algarismos começando da esquerda. Se um dos dois tiver mais algarismos que o outro, então esse número é maior.&lt;/p&gt;",
    "feedback": "&lt;p&gt;Se dois números tiverem o mesmo número de algarismos, compare os algarismos começando da esquerda. Se um dos dois tiver mais algarismos que o outro, então esse número é maior.&lt;/p&gt;",
    "seed": {
        "parameters": [],
        "calculated": [
            {
                "name": "A1",
                "label": "Mercúrio"
            },
            {
                "name": "A2",
                "label": "Terra"
            },
            {
                "name": "A3",
                "label": "Vênus"
            },
            {
                "name": "A4",
                "label": "Júpiter",
                "incorrect": true
            },
            {
                "name": "A5",
                "label": "Marte",
                "incorrect": true
            },
            {
                "name": "A6",
                "label": "Urano",
                "incorrect": true
            }
        ],
        "uniques": true
    },
    "algorithm": {
        "name": "trueFalse",
        "template": "Multiple choice – standard",
        "params": {
            "countCorrect": 1,
            "countIncorrect": 2,
            "showCheckIcon":false,
            "columns": 3
        }
    }
}</v>
      </c>
      <c r="D691" s="139" t="n">
        <f aca="false">IF(B691=C691,0,1)</f>
        <v>1</v>
      </c>
    </row>
    <row r="692" customFormat="false" ht="15.75" hidden="false" customHeight="true" outlineLevel="0" collapsed="false">
      <c r="A692" s="139" t="str">
        <f aca="false">Seeds!AB692</f>
        <v>M5-NyO-2b-I-1</v>
      </c>
      <c r="B692" s="139" t="str">
        <f aca="false">Seeds!Z692</f>
        <v>{
    "id": "M5-NyO-2b-I-1-BR",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C692" s="139" t="str">
        <f aca="false">Seeds!AA692</f>
        <v>{
    "id": "M5-NyO-2b-I-1",
    "stimulus": "&lt;p&gt;Observe a reta numérica. Qual destes números é menor do que {{T3}}?&lt;/p&gt;&lt;p&gt;&lt;div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4%; top: 45%;\"&gt;{{Q1}}&lt;/span&gt;&lt;span class=\"lemo-graphie-label\" style=\"position: absolute; left: 16%; top: 45%;\"&gt;{{T1}}&lt;/span&gt;&lt;span class=\"lemo-graphie-label\" style=\"position: absolute; left: 28%; top: 45%;\"&gt;{{T2}}&lt;/span&gt;&lt;span class=\"lemo-graphie-label\" style=\"position: absolute; left: 40%; top: 45%;\"&gt;{{T3}}&lt;/span&gt;&lt;span class=\"lemo-graphie-label\" style=\"position: absolute; left: 52%; top: 45%;\"&gt;{{T4}}&lt;/span&gt;&lt;span class=\"lemo-graphie-label\" style=\"position: absolute; left: 65%; top: 45%;\"&gt;{{T5}}&lt;/span&gt;&lt;span class=\"lemo-graphie-label\" style=\"position: absolute; left: 78%; top: 45%;\"&gt;{{T6}}&lt;/span&gt;&lt;span class=\"lemo-graphie-label\" style=\"position: absolute; left: 90%; top: 45%;\"&gt;{{T7}}&lt;/span&gt;&lt;/div&gt;&lt;/div&gt;&lt;/div&gt;&lt;/div&gt;",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&lt;span class=\"no-break\"&gt;{{T1}}&lt;/span&gt; e &lt;span class=\"no-break\"&gt;{{T2}}&lt;/span&gt; são menores do que &lt;span class=\"no-break\"&gt;{{T3}}&lt;/span&gt; porque estão à sua esquerda.&lt;/p&gt;",
    "seed": {
        "parameters": [
            {
                "name": "Q1",
                "label": null,
                "min": 1000,
                "max": 9000,
                "step": 1
            }
        ],
        "calculated": [
            {
                "name": "A1",
                "label": "{{Q1}}"
            },
            {
                "name": "A2",
                "label": "{{T1}}"
            },
            {
                "name": "A3",
                "label": "{{T2}}"
            },
            {
                "name": "A4",
                "label": "{{T4}}",
                "incorrect": true
            },
            {
                "name": "A5",
                "label": "{{T5}}",
                "incorrect": true
            },
            {
                "name": "A6",
                "label": "{{T6}}",
                "incorrect": true
            },
            {
                "name": "A7",
                "label": "{{T7}}",
                "incorrect": true
            },
            {
                "name": "T1",
                "function": "{{Q1}}+1",
                "temp": true
            },
            {
                "name": "T2",
                "function": "{{Q1}}+2",
                "temp": true
            },
            {
                "name": "T3",
                "function": "{{Q1}}+3",
                "temp": true
            },
            {
                "name": "T4",
                "function": "{{Q1}}+4",
                "temp": true
            },
            {
                "name": "T5",
                "function": "{{Q1}}+5",
                "temp": true
            },
            {
                "name": "T6",
                "function": "{{Q1}}+6",
                "temp": true
            },
            {
                "name": "T7",
                "function": "{{Q1}}+7",
                "temp": true
            }
        ],
        "uniques": true
    },
    "algorithm": {
        "name": "trueFalse",
        "template": "Multiple choice – standard",
        "params": {
            "countCorrect": 1,
            "countIncorrect": 2,
            "showCheckIcon": false,
            "columns": 3
        }
    }
}</v>
      </c>
      <c r="D692" s="139" t="n">
        <f aca="false">IF(B692=C692,0,1)</f>
        <v>1</v>
      </c>
    </row>
    <row r="693" customFormat="false" ht="15.75" hidden="false" customHeight="true" outlineLevel="0" collapsed="false">
      <c r="A693" s="139" t="str">
        <f aca="false">Seeds!AB693</f>
        <v>M5-NyO-2b-I-2</v>
      </c>
      <c r="B693" s="139" t="str">
        <f aca="false">Seeds!Z693</f>
        <v>{
    "id": "M5-NyO-2b-I-2-BR",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3" s="139" t="str">
        <f aca="false">Seeds!AA693</f>
        <v>{
    "id": "M5-NyO-2b-I-2",
    "stimulus": "&lt;p&gt;Observe a reta numérica. Qual destes números é menor do que {{T2}}?&lt;/p&gt;&lt;p&gt;&lt;div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43.1552%;\"&gt;{{Q1}}&lt;/span&gt;&lt;span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reta numérica, números menores estão à esquerda e números maiores estão à direita.&lt;/p&gt;",
    "feedback": "&lt;p&gt;Na reta numérica, números menores estão à esquerda e números maiores estão à direita. Neste caso, &lt;span class=\"no-break\"&gt;{{Q1}}&lt;/span&gt; e &lt;span class=\"no-break\"&gt;{{T1}}&lt;/span&gt; são menores que &lt;span class=\"no-break\"&gt;{{T3}}&lt;/span&gt; porque estão à sua esquerda.&lt;/p&gt;",
    "seed": {
        "parameters": [
            {
                "name": "Q1",
                "label": null,
                "min": 1000,
                "max": 9000,
                "increment": 1
            }
        ],
        "calculated": [
            {
                "name": "A1",
                "label": "{{Q1}}"
            },
            {
                "name": "A2",
                "label": "{{T1}}"
            },
            {
                "name": "A3",
                "label": "{{T3}}",
                "incorrect": true
            },
            {
                "name": "A1",
                "label": "{{T4}}",
                "incorrect": true
            },
            {
                "name": "A2",
                "label": "{{T5}}",
                "incorrect": true
            },
            {
                "name": "A3",
                "label": "{{T6}}",
                "incorrect": true
            },
            {
                "name": "A3",
                "label": "{{T7}}",
                "incorrect": true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3" s="139" t="n">
        <f aca="false">IF(B693=C693,0,1)</f>
        <v>1</v>
      </c>
    </row>
    <row r="694" customFormat="false" ht="15.75" hidden="false" customHeight="true" outlineLevel="0" collapsed="false">
      <c r="A694" s="139" t="str">
        <f aca="false">Seeds!AB694</f>
        <v>M5-NyO-2b-I-3</v>
      </c>
      <c r="B694" s="139" t="str">
        <f aca="false">Seeds!Z694</f>
        <v>{
    "id": "M5-NyO-2b-I-3-BR",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4" s="139" t="str">
        <f aca="false">Seeds!AA694</f>
        <v>{
    "id": "M5-NyO-2b-I-3",
    "stimulus": "&lt;p&gt;Observe a reta numérica. Qual destes números é maior do que {{T4}}?&lt;/p&gt;&lt;p&gt;&lt;div style=\"display:flex; justify-content:center;\"&gt;&lt;div class=\"lemo-fixed-to-responsive\" style=\"max-width: 600px;max-height: 180px;position: relative;width: 100%;display: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3.9507%; top: 42.1552%;\"&gt;{{Q1}}&lt;/span&gt;&lt;span class=\"lemo-graphie-label\" style=\"position: absolute; left: 16.4418%; top: 42.1552%;\"&gt;{{T1}}&lt;/span&gt;&lt;span class=\"lemo-graphie-label\" style=\"position: absolute; left: 28.4584%; top: 42.1552%;\"&gt;{{T2}}&lt;/span&gt;&lt;span class=\"lemo-graphie-label\" style=\"position: absolute; left: 40.7026%; top: 42.1552%;\"&gt;{{T3}}&lt;/span&gt;&lt;span class=\"lemo-graphie-label\" style=\"position: absolute; left: 52.8411%; top: 42.1552%;\"&gt;{{T4}}&lt;/span&gt;&lt;span class=\"lemo-graphie-label\" style=\"position: absolute; left: 64.9108%; top: 42.1552%;\"&gt;{{T5}}&lt;/span&gt;&lt;span class=\"lemo-graphie-label\" style=\"position: absolute; left: 77.4358%; top: 42.1552%;\"&gt;{{T6}}&lt;/span&gt;&lt;span class=\"lemo-graphie-label\" style=\"position: absolute; left: 89.5182%; top: 42.1552%;\"&gt;{{T7}}&lt;/span&gt;&lt;/div&gt;&lt;/div&gt;&lt;/div&gt;&lt;/div&gt;",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class=\"no-break\"&gt;{{T5}},&lt;/span&gt; &lt;span class=\"no-break\"&gt;{{T6}}&lt;/span&gt; e &lt;span class=\"no-break\"&gt;{{T7}}&lt;/span&gt; são maiores que &lt;span class=\"no-break\"&gt;{{T4}}&lt;/span&gt; porque estão à direita de &lt;span class=\"no-break\"&gt;{{T4}}.&lt;/span&gt;&lt;/p&gt;",
    "seed": {
        "parameters": [
            {
                "name": "Q1",
                "label": null,
                "min": 1000,
                "max": 9000,
                "increment": 1
            }
        ],
        "calculated": [
            {
                "name": "A1",
                "label": "{{Q1}}",
                "incorrect": true
            },
            {
                "name": "A2",
                "label": "{{T1}}",
                "incorrect": true
            },
            {
                "name": "A3",
                "label": "{{T3}}",
                "incorrect": true
            },
            {
                "name": "A1",
                "label": "{{T4}}",
                "incorrect": true
            },
            {
                "name": "A2",
                "label": "{{T5}}"
            },
            {
                "name": "A3",
                "label": "{{T6}}"
            },
            {
                "name": "A3",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4" s="139" t="n">
        <f aca="false">IF(B694=C694,0,1)</f>
        <v>1</v>
      </c>
    </row>
    <row r="695" customFormat="false" ht="15.75" hidden="false" customHeight="true" outlineLevel="0" collapsed="false">
      <c r="A695" s="139" t="str">
        <f aca="false">Seeds!AB695</f>
        <v>M5-NyO-2b-I-4</v>
      </c>
      <c r="B695" s="139" t="str">
        <f aca="false">Seeds!Z695</f>
        <v>{
    "id": "M5-NyO-2b-I-4-BR",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C695" s="139" t="str">
        <f aca="false">Seeds!AA695</f>
        <v>{
    "id": "M5-NyO-2b-I-4",
    "stimulus": "&lt;p&gt;Observe a reta numérica. Qual destes números é maior do que {{T3}}?&lt;/p&gt;&lt;p&gt;&lt;div style=\"display:flex; justify-content:center;\"&gt;&lt;div class=\"lemo-fixed-to-responsive\" style=\"max-width: 600px;max-height: 180px;position : relative; width: 100%; display: inline-block;\"&gt;&lt;img src=\"http://drive.google.com/uc?export=view&amp;id=147nbOsX7NwBGeyyQVIljqaX-x1OX1cPH\" alt=\"\" tabindex=\"0\"&gt;&lt;/img&gt;&lt;div class=\"lemo-graphie-container\" style=\"position: absolute;top: 0;left: 0;width: 100%;height: 100%;\"&gt;&lt;div class=\"lemo-graphie\" style=\"position: relative; width: 100%; height: 100%;\"&gt;&lt;span class=\"lemo-graphie-label\" style=\"position: absolute; left: 1.9507%; top: 42.8448%;\"&gt;{{Q1}}&lt;/span&gt;&lt;span class=\"lemo-graphie-label\" style=\"position: absolute; left: 14.4418%; top: 42.8448%;\"&gt;{{T1}}&lt;/span&gt;&lt;span class=\"lemo-graphie-label\" style=\"position: absolute; left: 27.4584%; top: 42.8448%;\"&gt;{{T2}}&lt;/span&gt;&lt;span class=\"lemo-graphie-label\" style=\"position: absolute; left: 39.7026%; top: 42.8448%;\"&gt;{{T3}}&lt;/span&gt;&lt;span class=\"lemo-graphie-label\" style=\"position: absolute; left: 51.8411%; top: 42.8448%;\"&gt;{{T4}}&lt;/span&gt;&lt;span class=\"lemo-graphie-label\" style=\"position: absolute; left: 63.9108%; top: 42.8448%;\"&gt;{{T5}}&lt;/span&gt;&lt;span class=\"lemo-graphie-label\" style=\"position: absolute; left: 76.4358%; top: 42.8448%;\"&gt;{{T6}}&lt;/span&gt;&lt;span class=\"lemo-graphie-label\" style=\"position: absolute; left: 89.5182%; top: 42.8448%;\"&gt;{{T7}}&lt;/span&gt;&lt;/div&gt;&lt;/div&gt;&lt;/div&gt;&lt;/div&gt;",
    "hint": "&lt;p&gt;Na linha de números, números menores estão à esquerda e números maiores estão à direita.&lt;/p&gt;",
    "feedback": "&lt;p&gt;Na reta numérica, números menores estão à esquerda e números maiores estão à direita. Neste caso, &lt;span class=\"no-break\"&gt;{{T4}},&lt;/span&gt; &lt;span class=\"no-break\"&gt;{{T5}},&lt;/span&gt; &lt;span class=\"no-break\"&gt;{{T6}}&lt;/span&gt; e &lt;span class=\"no-break\"&gt;{{T7}}&lt;/span&gt; são maiores que &lt;span class=\"no-break\"&gt;{{T3}}&lt;/span&gt; porque estão à direita de &lt;span class=\"no-break\"&gt;{{T3}}.&lt;/span&lt;/p&gt;",
    "seed": {
        "parameters": [
            {
                "name": "Q1",
                "label": null,
                "min": 1000,
                "max": 9000,
                "step": 1
            }
        ],
        "calculated": [
            {
                "name": "A1",
                "label": "{{Q1}}",
                "incorrect": true
            },
            {
                "name": "A2",
                "label": "{{T1}}",
                "incorrect": true
            },
            {
                "name": "A3",
                "label": "{{T2}}",
                "incorrect": true
            },
            {
                "name": "A4",
                "label": "{{T4}}"
            },
            {
                "name": "A5",
                "label": "{{T5}}"
            },
            {
                "name": "A6",
                "label": "{{T6}}"
            },
            {
                "name": "A7",
                "label": "{{T7}}"
            },
            {
                "name": "T1",
                "label": "{{T1}}",
                "function": "{{Q1}}+1",
                "temp": true
            },
            {
                "name": "T2",
                "label": "{{T2}}",
                "function": "{{Q1}}+2",
                "temp": true
            },
            {
                "name": "T3",
                "label": "{{T3}}",
                "function": "{{Q1}}+3",
                "temp": true
            },
            {
                "name": "T4",
                "label": "{{T4}}",
                "function": "{{Q1}}+4",
                "temp": true
            },
            {
                "name": "T5",
                "label": "{{T5}}",
                "function": "{{Q1}}+5",
                "temp": true
            },
            {
                "name": "T6",
                "label": "{{T6}}",
                "function": "{{Q1}}+6",
                "temp": true
            },
            {
                "name": "T7",
                "label": "{{T7}}",
                "function": "{{Q1}}+7",
                "temp": true
            }
        ],
        "uniques": true
    },
    "algorithm": {
        "name": "trueFalse",
        "template": "Multiple choice – standard",
        "params": {
            "countCorrect": 1,
            "countIncorrect": 2,
            "showCheckIcon": false,
            "columns": 3
        }
    }
}</v>
      </c>
      <c r="D695" s="139" t="n">
        <f aca="false">IF(B695=C695,0,1)</f>
        <v>1</v>
      </c>
    </row>
    <row r="696" customFormat="false" ht="15.75" hidden="false" customHeight="true" outlineLevel="0" collapsed="false">
      <c r="A696" s="139" t="str">
        <f aca="false">Seeds!AB696</f>
        <v>M5-NyO-3a-I-1</v>
      </c>
      <c r="B696" s="139" t="str">
        <f aca="false">Seeds!Z696</f>
        <v>{
 "id": "M5-NyO-3a-I-1-BR",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C696" s="139" t="str">
        <f aca="false">Seeds!AA696</f>
        <v>{
 "id": "M5-NyO-3a-I-1",
 "stimulus": "&lt;p&gt;Associe os seguintes números ordinais com sua forma escrita.&lt;/p&gt;",
 "feedback": "&lt;p&gt;Os números ordinais são escritos assim: primeiro (1º), segundo (2º), terceiro (3º)...&lt;/p&gt;",
 "hint": "&lt;p&gt;Números ordinais são escritos assim: primeiro (1º), segundo (2º), terceiro (3º)...&lt;/p&gt;",
 "seed": {
 "parameters": [
 {
 "name": "Q1",
 "label": null,
 "min": 1,
 "max": 30,
 "step": 1
 },
 {
 "name": "Q2",
 "label": null,
 "min": 1,
 "max": 30,
 "step": 1
 },
 {
 "name": "Q3",
 "label": null,
 "min": 1,
 "max": 30,
 "step": 1
 }
 ],
 "calculated": [
 {
 "name": "A1",
 "label": "{{Q1}}.º",
 "function": "Lemonlib.numToOrdinal({{Q1}}, 'pt')"
 },
 {
 "name": "A2",
 "label": "{{Q2}}.º",
 "function": "Lemonlib.numToOrdinal({{Q2}}, 'pt')"
 },
 {
 "name": "A3",
 "label": "{{Q3}}.º",
 "function": "Lemonlib.numToOrdinal({{Q3}}, 'pt')"
 }
 ],
 "isNumToWords": true,
 "uniques": true
 },
 "algorithm": {
 "name": "linkOperationResult",
 "params": {
 "invert": true
 },
 "template": "Match list"
 }
 }</v>
      </c>
      <c r="D696" s="139" t="n">
        <f aca="false">IF(B696=C696,0,1)</f>
        <v>1</v>
      </c>
    </row>
    <row r="697" customFormat="false" ht="15.75" hidden="false" customHeight="true" outlineLevel="0" collapsed="false">
      <c r="A697" s="139" t="str">
        <f aca="false">Seeds!AB697</f>
        <v>M5-NyO-3a-E-1</v>
      </c>
      <c r="B697" s="139" t="str">
        <f aca="false">Seeds!Z697</f>
        <v>{
    "id": "M5-NyO-3a-E-1-BR",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C697" s="139" t="str">
        <f aca="false">Seeds!AA697</f>
        <v>{
    "id": "M5-NyO-3a-E-1",
    "stimulus": "&lt;p&gt;Escreva como se lê o número ordinal a seguir.&lt;/p&gt;",
    "template": "{{Q1}}º, lê-se: {{response}}.",
    "feedback": "&lt;p&gt;Os números ordinais são escritos assim: primeiro (1º), segundo (2º), terceiro (3º)...&lt;/p&gt;",
    "hint": "&lt;p&gt;Números ordinais são escritos assim: primeiro (1º), segundo (2º), terceiro (3º)...&lt;/p&gt;",
    "seed": {
        "parameters": [
            {
                "name": "Q1",
                "label": null,
                "min": 1,
                "max": 30,
                "step": 1
            }
        ],
        "calculated": [
            {
                "name": "A1",
                "label": "{{function}}",
                "function": "Lemonlib.numToOrdinal({{Q1}}, 'pt')"
            }
        ],
        "uniques": true
    },
    "algorithm": {
        "name": "calculateOperation",
        "template": "Cloze with text"
    }
}</v>
      </c>
      <c r="D697" s="139" t="n">
        <f aca="false">IF(B697=C697,0,1)</f>
        <v>1</v>
      </c>
    </row>
    <row r="698" customFormat="false" ht="15.75" hidden="false" customHeight="true" outlineLevel="0" collapsed="false">
      <c r="A698" s="139" t="str">
        <f aca="false">Seeds!AB698</f>
        <v>M5-NyO-3a-A-1</v>
      </c>
      <c r="B698" s="139" t="str">
        <f aca="false">Seeds!Z698</f>
        <v>{
    "id": "M5-NyO-3a-A-1-BR",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698" s="139" t="str">
        <f aca="false">Seeds!AA698</f>
        <v>{
    "id": "M5-NyO-3a-A-1",
    "stimulus": "&lt;p&gt;No prédio onde mora Gisele, houve uma falha elétrica que deixou vários andares consecutivos sem energia, inclusive o de Gisele. Se ela mora no {{Q1}}º andar, qual o número do andar acima? Escreva-o como se lê.&lt;/p&gt;",
    "template": "O próximo andar é o {{response}}.",
    "feedback": "&lt;p&gt;Os números ordinais são escritos assim: primeiro (1º), segundo (2º), terceiro (3º)..., {{T1}} ({{Q1}}º), {{A1}} ({{T3}}º), {{T2}} ({{T4}}º)...&lt;/p&gt;",
    "hint": "&lt;p&gt;Números ordinais são escritos assim: primeiro (1º), segundo (2º), terceiro (3º)...&lt;/p&gt;",
    "seed": {
        "parameters": [
            {
                "name": "Q1",
                "label": null,
                "min": 5,
                "max": 20,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698" s="139" t="n">
        <f aca="false">IF(B698=C698,0,1)</f>
        <v>1</v>
      </c>
    </row>
    <row r="699" customFormat="false" ht="15.75" hidden="false" customHeight="true" outlineLevel="0" collapsed="false">
      <c r="A699" s="139" t="str">
        <f aca="false">Seeds!AB699</f>
        <v>M5-NyO-3a-A-2</v>
      </c>
      <c r="B699" s="139" t="str">
        <f aca="false">Seeds!Z699</f>
        <v>{
    "id": "M5-NyO-3a-A-2-BR",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699" s="139" t="str">
        <f aca="false">Seeds!AA699</f>
        <v>{
    "id": "M5-NyO-3a-A-2",
    "stimulus": "&lt;p&gt;Fernando participou de uma maratona e terminou em {{Q1}}º. Escreva como se lê este número.&lt;/p&gt;",
    "template": "Fernando ficou em {{response}}.",
    "feedback": "&lt;p&gt;Os números ordinais são escritos assim: primeiro (1º), segundo (2º), terceiro (3º)..., {{T1}} ({{T3}}º), {{A1}} ({{Q1}}º), {{T2}} ({{T4}}º)...&lt;/p&gt;",
    "hint": "&lt;p&gt;Números ordinais são escritos assim: primeiro (1º), segundo (2º), terceiro (3º)...&lt;/p&gt;",
    "seed": {
        "parameters": [
            {
                "name": "Q1",
                "label": null,
                "min": 10,
                "max": 50,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699" s="139" t="n">
        <f aca="false">IF(B699=C699,0,1)</f>
        <v>1</v>
      </c>
    </row>
    <row r="700" customFormat="false" ht="15.75" hidden="false" customHeight="true" outlineLevel="0" collapsed="false">
      <c r="A700" s="139" t="str">
        <f aca="false">Seeds!AB700</f>
        <v>M5-NyO-3a-A-3</v>
      </c>
      <c r="B700" s="139" t="str">
        <f aca="false">Seeds!Z700</f>
        <v>{
    "id": "M5-NyO-3a-A-3-BR",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0" s="139" t="str">
        <f aca="false">Seeds!AA700</f>
        <v>{
    "id": "M5-NyO-3a-A-3",
    "stimulus": "&lt;p&gt;O tio de Clara está na {{Q1}}ª posição na fila de cinema. Escreva como se lê este número.&lt;/p&gt;",
    "template": "O tio de Clara é o {{response}} na fila.",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0" s="139" t="n">
        <f aca="false">IF(B700=C700,0,1)</f>
        <v>1</v>
      </c>
    </row>
    <row r="701" customFormat="false" ht="15.75" hidden="false" customHeight="true" outlineLevel="0" collapsed="false">
      <c r="A701" s="139" t="str">
        <f aca="false">Seeds!AB701</f>
        <v>M5-NyO-3a-A-4</v>
      </c>
      <c r="B701" s="139" t="str">
        <f aca="false">Seeds!Z701</f>
        <v>{
    "id": "M5-NyO-3a-A-4-BR",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C701" s="139" t="str">
        <f aca="false">Seeds!AA701</f>
        <v>{
    "id": "M5-NyO-3a-A-4",
    "stimulus": "&lt;p&gt;Em uma competição de matemática, Luís terminou em {{Q1}}º e sua amiga Miranda, uma posição abaixo. Escreva como se lê a posição que Miranda ficou.&lt;/p&gt;",
    "template": "Miranda ficou em {{response}}.",
    "feedback": "&lt;p&gt;Os números ordinais são escritos assim: primeiro (1º), segundo (2º), terceiro (3º)..., {{T1}} ({{Q1}}º), {{A1}} ({{T3}}º), {{T2}} ({{T4}}.º)...&lt;/p&gt;",
    "hint": "&lt;p&gt;Números ordinais são escritos assim: primeiro (1º), segundo (2º), terceiro (3º)...&lt;/p&gt;",
    "seed": {
        "parameters": [
            {
                "name": "Q1",
                "label": null,
                "min": 10,
                "max": 50,
                "step": 1
            }
        ],
        "calculated": [
            {
                "name": "T1",
                "function": "Lemonlib.numToOrdinal({{Q1}}, 'pt')",
                "temp": true
            },
            {
                "name": "T2",
                "function": "Lemonlib.numToOrdinal({{Q1}}+2, 'pt')",
                "temp": true
            },
            {
                "name": "T3",
                "function": "{{Q1}}+1",
                "temp": true
            },
            {
                "name": "T4",
                "function": "{{Q1}}+2",
                "temp": true
            },
            {
                "name": "A1",
                "label": "{{function}}",
                "function": "Lemonlib.numToOrdinal({{Q1}}+1, 'pt')"
            }
        ],
        "uniques": true
    },
    "algorithm": {
        "name": "calculateOperation",
        "template": "Cloze with text"
    }
}</v>
      </c>
      <c r="D701" s="139" t="n">
        <f aca="false">IF(B701=C701,0,1)</f>
        <v>1</v>
      </c>
    </row>
    <row r="702" customFormat="false" ht="15.75" hidden="false" customHeight="true" outlineLevel="0" collapsed="false">
      <c r="A702" s="139" t="str">
        <f aca="false">Seeds!AB702</f>
        <v>M5-NyO-3a-A-5</v>
      </c>
      <c r="B702" s="139" t="str">
        <f aca="false">Seeds!Z702</f>
        <v>{
    "id": "M5-NyO-3a-A-5-BR",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C702" s="139" t="str">
        <f aca="false">Seeds!AA702</f>
        <v>{
    "id": "M5-NyO-3a-A-5",
    "stimulus": "&lt;p&gt;Em um manual de construção, Anabela precisa de uma roda para o {{Q1}}º passo do manual. Escreva como se lê esse número.&lt;/p&gt;",
    "template": "Uma roda é necessária para o {{response}} passo.",
    "feedback": "&lt;p&gt;Os números ordinais são escritos assim: primeiro (1º), segundo (2º), terceiro (3º)..., {{T1}} ({{T3}}º), {{A1}} ({{Q1}}º), {{T2}} ({{T4}}º)...&lt;/p&gt;",
    "hint": "&lt;p&gt;Números ordinais são escritos assim: primeiro (1º), segundo (2º), terceiro (3º)...&lt;/p&gt;",
    "seed": {
        "parameters": [
            {
                "name": "Q1",
                "label": null,
                "min": 10,
                "max": 30,
                "step": 1
            }
        ],
        "calculated": [
            {
                "name": "T1",
                "function": "Lemonlib.numToOrdinal({{Q1}}-1, 'pt')",
                "temp": true
            },
            {
                "name": "T2",
                "function": "Lemonlib.numToOrdinal({{Q1}}+1, 'pt')",
                "temp": true
            },
            {
                "name": "T3",
                "function": "{{Q1}}-1",
                "temp": true
            },
            {
                "name": "T4",
                "function": "{{Q1}}+1",
                "temp": true
            },
            {
                "name": "A1",
                "label": "{{function}}",
                "function": "Lemonlib.numToOrdinal({{Q1}}, 'pt')"
            }
        ],
        "uniques": true
    },
    "algorithm": {
        "name": "calculateOperation",
        "template": "Cloze with text"
    }
}</v>
      </c>
      <c r="D702" s="139" t="n">
        <f aca="false">IF(B702=C702,0,1)</f>
        <v>1</v>
      </c>
    </row>
    <row r="703" customFormat="false" ht="15.75" hidden="false" customHeight="true" outlineLevel="0" collapsed="false">
      <c r="A703" s="139" t="str">
        <f aca="false">Seeds!AB703</f>
        <v>M5-NyO-4a-I-1</v>
      </c>
      <c r="B703" s="139" t="str">
        <f aca="false">Seeds!Z703</f>
        <v>{"id":"M5-NyO-4a-I-1-BR","stimulus":"&lt;p&gt;Clique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C703" s="139" t="str">
        <f aca="false">Seeds!AA703</f>
        <v>{"id":"M5-NyO-4a-I-1","stimulus":"&lt;p&gt;Clique na dezena mais próxima do número {{T1}}.&lt;/p&gt;","hint":"&lt;p&gt;Para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Q1}}*10+{{Q2}})/10)*10"},{"name":"A2","label":"{{function}}","function":"math.round(({{Q1}}*10+{{Q2}})/10)*10 + 10","incorrect":true},{"name":"A3","label":"{{function}}","function":"math.round(({{Q1}}*10+{{Q2}})/10)*10 - 10","incorrect":true}],"uniques":true},"algorithm":{"name":"trueFalse","template":"Multiple choice – standard","params":{"countCorrect":1,"countIncorrect":2,"showCheckIcon":false,
            "columns": 3
        }
    }
}</v>
      </c>
      <c r="D703" s="139" t="n">
        <f aca="false">IF(B703=C703,0,1)</f>
        <v>1</v>
      </c>
    </row>
    <row r="704" customFormat="false" ht="15.75" hidden="false" customHeight="true" outlineLevel="0" collapsed="false">
      <c r="A704" s="139" t="str">
        <f aca="false">Seeds!AB704</f>
        <v>M5-NyO-4a-I-2</v>
      </c>
      <c r="B704" s="139" t="str">
        <f aca="false">Seeds!Z704</f>
        <v>{
    "id": "M5-NyO-4a-I-2-BR",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C704" s="139" t="str">
        <f aca="false">Seeds!AA704</f>
        <v>{
    "id": "M5-NyO-4a-I-2",
    "stimulus": "&lt;p&gt;Clique na centena mais próxima do número {{T1}}.&lt;/p&gt;",
    "hint": "&lt;p&gt;Para aproximar um número às centenas, deve-se descobrir entre quais duas centenas ele está e escolher a mais próxima.&lt;/p&gt;",
    "feedback": "&lt;p&gt;Para aproximar o número {{T1}} às centenas, procura-se entre quais duas centenas ele está, ou seja, entre {{T2}} e {{T3}}.&lt;/p&gt;&lt;p&gt;Em seguida, verifica-se a qual centena ele está mais próximo. Como {{T1}} está a {{T4}} unidades de distância de {{T2}} e {{T5}} unidades de distância de {{T3}}, a resposta é {{A1}}.&lt;/p&gt;",
    "seed": {
        "parameters": [
            {
                "name": "Q1",
                "label": null,
                "min": 10,
                "max": 999,
                "step": 1
            },
            {
                "name": "Q2",
                "label": null,
                "min": 2,
                "max": 8,
                "step": 1
            }
        ],
        "calculated": [
            {
                "name": "T1",
                "function": "{{Q1}}*10+{{Q2}}",
                "temp": true
            },
            {
                "name": "T2",
                "function": "math.floor({{T1}}/100)*100",
                "temp": true
            },
            {
                "name": "T3",
                "function": "math.ceil({{T1}}/100)*100",
                "temp": true
            },
            {
                "name": "T4",
                "function": "{{T1}}-{{T2}}",
                "temp": true
            },
            {
                "name": "T5",
                "function": "{{T3}}-{{T1}}",
                "temp": true
            },
            {
                "name": "A1",
                "label": "{{function}}",
                "function": "math.round({{T1}}/100)*100"
            },
            {
                "name": "A2",
                "label": "{{function}}",
                "function": "math.round({{T1}}/100)*100 + 100",
                "incorrect": true
            },
            {
                "name": "A3",
                "label": "{{function}}",
                "function": "math.round({{T1}}/100)*100 - 100",
                "incorrect": true
            }
        ],
        "uniques": true
    },
    "algorithm": {
        "name": "trueFalse",
        "template": "Multiple choice – standard",
        "params": {
            "countCorrect": 1,
            "countIncorrect": 2,
            "showCheckIcon": false,
            "columns": 3
        }
    }
}</v>
      </c>
      <c r="D704" s="139" t="n">
        <f aca="false">IF(B704=C704,0,1)</f>
        <v>1</v>
      </c>
    </row>
    <row r="705" customFormat="false" ht="15.75" hidden="false" customHeight="true" outlineLevel="0" collapsed="false">
      <c r="A705" s="139" t="str">
        <f aca="false">Seeds!AB705</f>
        <v>M5-NyO-4a-I-3</v>
      </c>
      <c r="B705" s="139" t="str">
        <f aca="false">Seeds!Z705</f>
        <v>{"id":"M5-NyO-4a-I-3-BR","stimulus":"&lt;p&gt;Clique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C705" s="139" t="str">
        <f aca="false">Seeds!AA705</f>
        <v>{"id":"M5-NyO-4a-I-3","stimulus":"&lt;p&gt;Clique na unidade de milhar mais próxima do número {{T1}}.&lt;/p&gt;","hint":"&lt;p&gt;Para aproximar um número às unidades de milhar, deve-se descobrir entre quais duas unidades de milhar ele está e escolher a unidade de milhar mais próxima.&lt;/p&gt;","feedback":"&lt;p&gt;Para aproximar o número {{T1}} das unidades de milhar, busca-se entre quais duas unidades de milhar ele está, ou seja, entre {{T2}} e &lt;span class=\"no-break\"&gt;{{T3}}.&lt;/span&gt;&lt;/p&gt;&lt;p&gt;Em seguida, verifica-se a qual unidade de milhar ele está mais próximo. Já que {{T1}} está a {{T4}} unidades de {{T2}} e a {{T5}} unidades de {{T3}}, a resposta é {{A1}}.&lt;/p&gt;","seed":{"parameters":[{"name":"Q1","label":null,"min":150,"max":999,"step":1},{"name":"Q2","label":null,"min":2,"max":8,"step":1}],"calculated":[{"name":"T1","function":"{{Q1}}*10+{{Q2}}","temp":true},{"name":"T2","function":"math.floor({{T1}}/1000)*1000","temp":true},{"name":"T3","function":"math.ceil({{T1}}/1000)*1000","temp":true},{"name":"T4","function":"{{T1}}-{{T2}}","temp":true},{"name":"T5","function":"{{T3}}-{{T1}}","temp":true},{"name":"A1","label":"{{function}}","function":"math.round({{T1}}/1000)*1000"},{"name":"A2","label":"{{function}}","function":"math.round({{T1}}/1000)*1000 + 1000","incorrect":true},{"name":"A3","label":"{{function}}","function":"math.round({{T1}}/1000)*1000 - 1000","incorrect":true}],"uniques":true},"algorithm":{"name":"trueFalse","template":"Multiple choice – standard","params":{"countCorrect":1,"countIncorrect":2,"showCheckIcon":false,
            "columns": 3
        }
    }
}</v>
      </c>
      <c r="D705" s="139" t="n">
        <f aca="false">IF(B705=C705,0,1)</f>
        <v>1</v>
      </c>
    </row>
    <row r="706" customFormat="false" ht="15.75" hidden="false" customHeight="true" outlineLevel="0" collapsed="false">
      <c r="A706" s="139" t="str">
        <f aca="false">Seeds!AB706</f>
        <v>M5-NyO-4a-E-1</v>
      </c>
      <c r="B706" s="139" t="str">
        <f aca="false">Seeds!Z706</f>
        <v>{"id":"M5-NyO-4a-E-1-BR","stimulus":"&lt;p&gt;Escreva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C706" s="139" t="str">
        <f aca="false">Seeds!AA706</f>
        <v>{"id":"M5-NyO-4a-E-1","stimulus":"&lt;p&gt;Escreva a dezena mais próxima do número {{T1}}.&lt;/p&gt;","template":"&lt;p&gt;A dezena mais próxima de {{T1}} é {{response}}.&lt;/p&gt;","hint":"&lt;p&gt;Para aproximar um número às dezenas, deve-se descobrir entre quais duas dezenas ele está e escolher a mais próxima.&lt;/p&gt;","feedback":"&lt;p&gt;Para aproximar o número {{T1}} das dezenas, procura-se entre quais duas dezenas ele está, ou seja, entre {{T2}} e {{T3}}.&lt;/p&gt;&lt;p&gt;Em seguida, verifica-se a qual dezena ele está mais próximo. Como {{T1}} está a {{T4}} unidades de distância de {{T2}} e a {{T5}} unidades de distância de {{T3}}, a resposta é {{A1}}.&lt;/p&gt;","seed":{"parameters":[{"name":"Q1","label":null,"min":10,"max":999,"step":1},{"name":"Q2","label":null,"list":["2","3","4","6","7","8"]}],"calculated":[{"name":"T1","function":"{{Q1}}*10+{{Q2}}","temp":true},{"name":"T2","function":"math.floor({{T1}}/10)*10","temp":true},{"name":"T3","function":"math.ceil({{T1}}/10)*10","temp":true},{"name":"T4","function":"{{T1}}-{{T2}}","temp":true},{"name":"T5","function":"{{T3}}-{{T1}}","temp":true},{"name":"A1","label":"{{function}}","function":"math.round({{T1}}/10)*10"}],"uniques":true},"algorithm":{"name":"calculateOperation","params":{"method":"equivLiteral","keyboard":"NUMERICAL"}}}</v>
      </c>
      <c r="D706" s="139" t="n">
        <f aca="false">IF(B706=C706,0,1)</f>
        <v>1</v>
      </c>
    </row>
    <row r="707" customFormat="false" ht="15.75" hidden="false" customHeight="true" outlineLevel="0" collapsed="false">
      <c r="A707" s="139" t="str">
        <f aca="false">Seeds!AB707</f>
        <v>M5-NyO-4a-E-2</v>
      </c>
      <c r="B707" s="139" t="str">
        <f aca="false">Seeds!Z707</f>
        <v>{"id":"M5-NyO-4a-E-2-BR","stimulus":"&lt;p&gt;Escreva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C707" s="139" t="str">
        <f aca="false">Seeds!AA707</f>
        <v>{"id":"M5-NyO-4a-E-2","stimulus":"&lt;p&gt;Escreva a centena mais próxima do número {{T1}}.&lt;/p&gt;","template":"&lt;p&gt;A centena mais próxima de {{T1}} é {{response}}.&lt;/p&gt;","hint":"&lt;p&gt;Para aproximar um número às centenas, deve-se descobrir entre quais duas centenas ele está e escolher a mais próxima.&lt;/p&gt;","feedback":"&lt;p&gt;Para aproximar o número {{T1}} às centenas, procura-se entre quais duas centenas ele está, ou seja, entre {{T2}} e {{T3}}.&lt;/p&gt;&lt;p&gt;Em seguida, verifica-se a qual centena ele está mais próximo. Como {{T1}} está a {{T4}} unidades de distância de {{T2}} e a {{T5}} unidades de distância de {{T3}}, a resposta é {{A1}}.&lt;/p&gt;","seed":{"parameters":[{"name":"Q1","label":null,"min":10,"max":999,"step":1},{"name":"Q2","label":null,"min":2,"max":8,"step":1}],"calculated":[{"name":"T1","function":"{{Q1}}*10+{{Q2}}","temp":true},{"name":"T2","function":"math.floor({{T1}}/100)*100","temp":true},{"name":"T3","function":"math.ceil({{T1}}/100)*100","temp":true},{"name":"T4","function":"{{T1}}-{{T2}}","temp":true},{"name":"T5","function":"{{T3}}-{{T1}}","temp":true},{"name":"A1","label":"{{function}}","function":"math.round({{T1}}/100)*100"}],"uniques":true},"algorithm":{"name":"calculateOperation","params":{"method":"equivLiteral","keyboard":"NUMERICAL"}}}</v>
      </c>
      <c r="D707" s="139" t="n">
        <f aca="false">IF(B707=C707,0,1)</f>
        <v>1</v>
      </c>
    </row>
    <row r="708" customFormat="false" ht="15.75" hidden="false" customHeight="true" outlineLevel="0" collapsed="false">
      <c r="A708" s="139" t="str">
        <f aca="false">Seeds!AB708</f>
        <v>M5-NyO-4a-E-3</v>
      </c>
      <c r="B708" s="139" t="str">
        <f aca="false">Seeds!Z708</f>
        <v>{"id":"M5-NyO-4a-E-3-BR","stimulus":"&lt;p&gt;Escreva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C708" s="139" t="str">
        <f aca="false">Seeds!AA708</f>
        <v>{"id":"M5-NyO-4a-E-3","stimulus":"&lt;p&gt;Escreva a unidade de milhar mais próxima do número {{T1}}.&lt;/p&gt;","template":"&lt;p&gt;A unidade de milhar mais próxima de {{T1}} é {{response}}.&lt;/p&gt;","hint":"&lt;p&gt;Para aproximar um número às unidades de milhar, deve-se descobrir entre quais duas unidades de milhar ele está e escolher a mais próxima.&lt;/p&gt;","feedback":"&lt;p&gt;Para aproximar o número {{T1}} das unidades de milhar, procura-se entre quais duas unidades de milhar ele está, ou seja, entre {{T2}} e &lt;span class=\"no-break\"&gt;{{T3}}.&lt;/span&gt;&lt;/p&gt;&lt;p&gt;Em seguida, verifica-se a qual unidade de milhar ele está mais próximo. Já que {{T1}} é {{T4}} unidades de {{T2}} e {{T5}} unidades de {{T3}}, a resposta é {{A1}}.&lt;/p&gt;","seed":{"parameters":[{"name":"Q1","label":null,"min":60,"max":999,"step":1},{"name":"Q2","label":null,"min":2,"max":8,"step":1}],"calculated":[{"name":"T1","function":"{{Q1}}*10+{{Q2}}","temp":true},{"name":"T2","function":"math.floor({{T1}}/1000)*1000","temp":true},{"name":"T3","function":"math.ceil({{T1}}/1000)*1000","temp":true},{"name":"T4","function":"{{T1}}-{{T2}}","temp":true},{"name":"T5","function":"{{T3}}-{{T1}}","temp":true},{"name":"A1","label":"{{function}}","function":"math.round({{T1}}/1000)*1000"}],"uniques":true},"algorithm":{"name":"calculateOperation","params":{"method":"equivLiteral","keyboard":"NUMERICAL"}}}</v>
      </c>
      <c r="D708" s="139" t="n">
        <f aca="false">IF(B708=C708,0,1)</f>
        <v>1</v>
      </c>
    </row>
    <row r="709" customFormat="false" ht="15.75" hidden="false" customHeight="true" outlineLevel="0" collapsed="false">
      <c r="A709" s="139" t="str">
        <f aca="false">Seeds!AB709</f>
        <v>M5-NyO-4a-A-1</v>
      </c>
      <c r="B709" s="139" t="str">
        <f aca="false">Seeds!Z709</f>
        <v>{"id":"M5-NyO-4a-A-1-BR","seed":{"parameters":[{"name":"Q1","label":null,"min":100,"max":200,"step":1},{"name":"Q2","label":null,"min":2,"max":8,"step":1}],"uniques":true},"scaffolding":[{"id":"step-0","stimulus":"&lt;p&gt;Uma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09" s="139" t="str">
        <f aca="false">Seeds!AA709</f>
        <v>{"id":"M5-NyO-4a-A-1","seed":{"parameters":[{"name":"Q1","label":null,"min":100,"max":200,"step":1},{"name":"Q2","label":null,"min":2,"max":8,"step":1}],"uniques":true},"scaffolding":[{"id":"step-0","stimulus":"&lt;p&gt;Uma das atrações turísticas da cidade de Boituva, em São Paulo, são os passeios de balão de ar quente, que geralmente voam a uma altura de &lt;span class=\"no-break\"&gt;{{T1}} m.&lt;/ span &gt; Arredonde esta altura para as centenas.&lt;/p&gt;","template":"&lt;p&gt;A centena mais próxima é {{response}}.&lt;/p&gt;","seed":{"parameters":[],"calculated":[{"name":"T1","function":"{{Q1}}*10+{{Q2}}","temp":true},{"name":"A1","label":"","function":"math.round({{T1}}/100)*100"}]},"algorithm":{"name":"calculateOperation","params":{"method":"equivLiteral","keyboard":"NUMERICAL"}}},{"id":"step-1","stimulus":"&lt;p&gt;Sem aproximação, a que altura os balões de ar quente voam?&lt;/p&gt;","template":"&lt;p&gt;Voam a {{response}} m de altura.&lt;/p&gt;","seed":{"calculated":[{"name":"A2","function":"{{Q1}}*10+{{Q2}}"}]},"algorithm":{"name":"calculateOperation","params":{"method":"equivLiteral","keyboard":"NUMERICAL"}}},{"id":"step-2","stimulus":"&lt;p&gt;O que o enunciado pede?&lt;/p&gt;","seed":{"calculated":[{"name":"2-A1","label":"&lt;p&gt;Arredonde a altura dos balões de ar quente para as dezenas.&lt;/p&gt;","incorrect":true},{"name":"2-A2","label":"&lt;p&gt;Aproxime a altura dos balões de ar quente às centenas.&lt;/p&gt;"},{"name":"2-A3","label":"&lt;p&gt;Aproxime a altura dos balões de ar quente para as unidades de milhar.&lt;/p&gt;","incorrect":true}]},"algorithm":{"name":"trueFalse","template":"Multiple choice – standard"}},{"id":"step-3","stimulus":"&lt;p&gt;Complete o seguinte texto.&lt;/p&gt;","template":"&lt;p&gt;Para aproximar um número às centenas, deve-se encontrar entre quais duas {{response}}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 altura {{T1}} m de um balão de ar quente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09" s="139" t="n">
        <f aca="false">IF(B709=C709,0,1)</f>
        <v>1</v>
      </c>
    </row>
    <row r="710" customFormat="false" ht="15.75" hidden="false" customHeight="true" outlineLevel="0" collapsed="false">
      <c r="A710" s="139" t="str">
        <f aca="false">Seeds!AB710</f>
        <v>M5-NyO-4a-A-2</v>
      </c>
      <c r="B710" s="139" t="str">
        <f aca="false">Seeds!Z710</f>
        <v>{"id":"M5-NyO-4a-A-2-BR","seed":{"parameters":[{"name":"Q1","label":null,"min":10,"max":90,"step":1},{"name":"Q2","list":[1,2,3,4,6,7,8,9]}],"uniques":true},"scaffolding":[{"id":"step-0","stimulus":"&lt;p&gt;Em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0" s="139" t="str">
        <f aca="false">Seeds!AA710</f>
        <v>{"id":"M5-NyO-4a-A-2","seed":{"parameters":[{"name":"Q1","label":null,"min":10,"max":90,"step":1},{"name":"Q2","list":[1,2,3,4,6,7,8,9]}],"uniques":true},"scaffolding":[{"id":"step-0","stimulus":"&lt;p&gt;Em um jogo de videogame, Ana ganhou {{T1}} estrelas. Arredonde esse valor para as dezenas.&lt;/p&gt;","template":"&lt;p&gt;A dezena mais próxima é {{response}}.&lt;/p&gt;","seed":{"parameters":[],"calculated":[{"name":"T1","function":"{{Q1}}*10+{{Q2}}","temp":true},{"name":"A1","label":"","function":"math.round({{T1}}/10)*10"}]},"algorithm":{"name":"calculateOperation","params":{"method":"equivLiteral","keyboard":"NUMERICAL"}}},{"id":"step-1","stimulus":"&lt;p&gt;Qual o número exato de estrelas que Ana ganhou?&lt;/p&gt;","template":"&lt;p&gt;Ana ganhou {{response}} estrelas.&lt;/p&gt;","seed":{"calculated":[{"name":"A2","function":"{{Q1}}*10+{{Q2}}"}]},"algorithm":{"name":"calculateOperation","params":{"method":"equivLiteral","keyboard":"NUMERICAL"}}},{"id":"step-2","stimulus":"&lt;p&gt;O que o enunciado pede?&lt;/p&gt;","seed":{"calculated":[{"name":"2-A1","label":"&lt;p&gt;Aproximar o número de estrelas para as dezenas.&lt;/p&gt;"},{"name":"2-A2","label":"&lt;p&gt;Aproximar o número de estrelas para as centenas.&lt;/p&gt;","incorrect":true},{"name":"2-A3","label":"&lt;p&gt;Aproximar o número de estrelas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das {{T1}} estrelas de Ana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0" s="139" t="n">
        <f aca="false">IF(B710=C710,0,1)</f>
        <v>1</v>
      </c>
    </row>
    <row r="711" customFormat="false" ht="15.75" hidden="false" customHeight="true" outlineLevel="0" collapsed="false">
      <c r="A711" s="139" t="str">
        <f aca="false">Seeds!AB711</f>
        <v>M5-NyO-4a-A-3</v>
      </c>
      <c r="B711" s="139" t="str">
        <f aca="false">Seeds!Z711</f>
        <v>{"id":"M5-NyO-4a-A-3-BR","seed":{"parameters":[{"name":"Q1","label":null,"min":1000,"max":9999,"step":1},{"name":"Q2","label":null,"min":2,"max":8,"step":1}],"uniques":true},"scaffolding":[{"id":"step-0","stimulus":"&lt;p&gt;Um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C711" s="139" t="str">
        <f aca="false">Seeds!AA711</f>
        <v>{"id":"M5-NyO-4a-A-3","seed":{"parameters":[{"name":"Q1","label":null,"min":1000,"max":9999,"step":1},{"name":"Q2","label":null,"min":2,"max":8,"step":1}],"uniques":true},"scaffolding":[{"id":"step-0","stimulus":"&lt;p&gt;Um &lt;i&gt;influencer&lt;/i&gt; tem {{T1}} seguidores em sua rede social. Aproxime esse número às unidades de milhar.&lt;/p&gt;","template":"&lt;p&gt;A unidade de milhar mais próxima é {{response}}.&lt;/p&gt;","seed":{"parameters":[],"calculated":[{"name":"T1","function":"{{Q1}}*10+{{Q2}}","temp":true},{"name":"A1","label":"","function":"math.round({{T1}}/1000)*1000"}]},"algorithm":{"name":"calculateOperation","params":{"method":"equivLiteral","keyboard":"NUMERICAL"}}},{"id":"step-1","stimulus":"&lt;p&gt;Qual o número exato de seguidores que o &lt;i&gt;influencer&lt;/i&gt; tem?&lt;/p&gt;","template":"&lt;p&gt;Ele tem {{response}} seguidores.&lt;/p&gt;","seed":{"calculated":[{"name":"A2","function":"{{Q1}}*10+{{Q2}}"}]},"algorithm":{"name":"calculateOperation","params":{"method":"equivLiteral","keyboard":"NUMERICAL"}}},{"id":"step-2","stimulus":"&lt;p&gt;O que o enunciado pede?&lt;/p&gt;","seed":{"calculated":[{"name":"2-A1","label":"&lt;p&gt;Aproximar o número de seguidores às dezenas.&lt;/p&gt;","incorrect":true},{"name":"2-A2","label":"&lt;p&gt;Aproximar o número de seguidores para as centenas.&lt;/p&gt;","incorrect":true},{"name":"2-A3","label":"&lt;p&gt;Aproximar o número de seguidores para as unidades de milhar.&lt;/p&gt;"}]},"algorithm":{"name":"trueFalse","template":"Multiple choice – standard"}},{"id":"step-3","stimulus":"&lt;p&gt;Complete o seguinte texto.&lt;/p&gt;","template":"&lt;p&gt;Para aproximar um número às unidades de milhar, deve-se descobrir entre quais duas {{response}} ele está e escolher {{response}}.&lt;/p&gt;","seed":{"calculated":[{"name":"A1","label":"centenas","group":1,"incorrect":true},{"name":"A2","label":"dezenas","group":1,"incorrect":true},{"name":"A3","label":"unidades de milhar","group":1},{"name":"A4","label":"a mais próxima","function":"","group":2},{"name":"A5","label":"a mais distante","function":"","group":2,"incorrect":true}]},"algorithm":{"name":"groupResponses","template":"Cloze with drop down"}},{"id":"step-4","stimulus":"&lt;p&gt;{{T1}} está entre {{T2}} e {{T3}}. A quantas unidades {{T1}} está de cada unidade de milhar?&lt;/p&gt;","template":"&lt;p&gt;{{T1}} está a {{response}} unidades de distância de {{T2}}.&lt;/p&gt;&lt;p&gt;{{T1}} está a {{response}} unidades de distância de {{T3}}.&lt;/p&gt;","seed":{"parameters":[],"calculated":[{"name":"T1","function":"{{Q1}}*10+{{Q2}}","temp":true},{"name":"T2","function":"math.floor({{T1}}/1000)*1000","temp":true},{"name":"T3","function":"math.ceil({{T1}}/1000)*1000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unidade de milhar mais próxima dos {{T1}} seguidores do &lt;i&gt;influencer&lt;/i&gt; é {{response}}.&lt;/p&gt;","seed":{"calculated":[{"name":"T1","function":"{{Q1}}*10+{{Q2}}","temp":true},{"name":"T2","function":"math.floor({{T1}}/1000)*1000","temp":true},{"name":"T3","function":"math.ceil({{T1}}/1000)*1000","temp":true},{"name":"T4","function":"{{T1}}-{{T2}}","temp":true},{"name":"T5","function":"{{T3}}-{{T1}}","temp":true},{"name":"A1","label":"","function":"math.round({{T1}}/1000)*1000"}]},"algorithm":{"name":"calculateOperation","params":{"method":"equivLiteral","keyboard":"NUMERICAL"}}}]}</v>
      </c>
      <c r="D711" s="139" t="n">
        <f aca="false">IF(B711=C711,0,1)</f>
        <v>1</v>
      </c>
    </row>
    <row r="712" customFormat="false" ht="15.75" hidden="false" customHeight="true" outlineLevel="0" collapsed="false">
      <c r="A712" s="139" t="str">
        <f aca="false">Seeds!AB712</f>
        <v>M5-NyO-4a-A-4</v>
      </c>
      <c r="B712" s="139" t="str">
        <f aca="false">Seeds!Z712</f>
        <v>{"id":"M5-NyO-4a-A-4-BR","seed":{"parameters":[{"name":"Q1","label":null,"min":10,"max":50,"step":1},{"name":"Q2","list":[2,3,4,6,7,8]}],"uniques":true},"scaffolding":[{"id":"step-0","stimulus":"&lt;p&gt;José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C712" s="139" t="str">
        <f aca="false">Seeds!AA712</f>
        <v>{"id":"M5-NyO-4a-A-4","seed":{"parameters":[{"name":"Q1","label":null,"min":10,"max":50,"step":1},{"name":"Q2","list":[2,3,4,6,7,8]}],"uniques":true},"scaffolding":[{"id":"step-0","stimulus":"&lt;p&gt;José visitou um museu antropológico que fica a &lt;span class=\"no-break\"&gt;{{T1}} km&lt;/span&gt; de sua cidade. Aproxime essa distância às dezenas .&lt;/p&gt;","template":"&lt;p&gt;A dezena mais próxima é {{response}}.&lt;/p&gt;","seed":{"parameters":[],"calculated":[{"name":"T1","function":"{{Q1}}*10+{{Q2}}","temp":true},{"name":"A1","label":"","function":"math.round({{T1}}/10)*10"}]},"algorithm":{"name":"calculateOperation","params":{"method":"equivLiteral","keyboard":"NUMERICAL"}}},{"id":"step-1","stimulus":"&lt;p&gt;A que distância exata fica o museu arqueológico?&lt;/p&gt;","template":"&lt;p&gt;O museu fica a {{response}} km de distância&lt;/p&gt;","seed":{"calculated":[{"name":"A2","function":"{{Q1}}*10+{{Q2}}"}]},"algorithm":{"name":"calculateOperation","params":{"method":"equivLiteral","keyboard":"NUMERICAL"}}},{"id":"step-2","stimulus":"&lt;p&gt;O que o enunciado pede?&lt;/p&gt;","seed":{"calculated":[{"name":"2-A1","label":"&lt;p&gt;Aproximar a distância até o museu para as dezenas.&lt;/p&gt;"},{"name":"2-A2","label":"&lt;p&gt;Aproximar a distância até o museu para as centenas.&lt;/p&gt;","incorrect":true},{"name":"2-A3","label":"&lt;p&gt;Aproxime a distância do museu para as unidades de milhar.&lt;/p&gt;","incorrect":true}]},"algorithm":{"name":"trueFalse","template":"Multiple choice – standard"}},{"id":"step-3","stimulus":"&lt;p&gt;Complete o seguinte texto.&lt;/p&gt;","template":"&lt;p&gt;Para aproximar um número às dezenas, deve-se descobrir entre quais duas {{response}} ele está e escolher {{response}}.&lt;/p&gt;","seed":{"calculated":[{"name":"A1","label":"centenas","group":1,"incorrect":true},{"name":"A2","label":"dezenas","group":1},{"name":"A3","label":"unidades de milhar","group":1,"incorrect":true},{"name":"A4","label":"a mais próxima","function":"","group":2},{"name":"A5","label":"a mais distante","function":"","group":2,"incorrect":true}]},"algorithm":{"name":"groupResponses","template":"Cloze with drop down"}},{"id":"step-4","stimulus":"&lt;p&gt;{{T1}} está entre {{T2}} e {{T3}}. A quantas unidades {{T1}} está de cada dezena?&lt;/p&gt;","template":"&lt;p&gt;{{T1}} está a {{response}} unidades de distância de {{T2}}.&lt;/p&gt;&lt;p&gt;{{T1}} está a {{response}} unidades de distância de { {T3}}.&lt;/p&gt;","seed":{"parameters":[],"calculated":[{"name":"T1","function":"{{Q1}}*10+{{Q2}}","temp":true},{"name":"T2","function":"math.floor({{T1}}/10)*10","temp":true},{"name":"T3","function":"math.ceil({{T1}}/10)*10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dezena mais próxima dos {{T1}} km até onde o museu está localizado é {{response}}.&lt;/p&gt;","seed":{"calculated":[{"name":"T1","function":"{{Q1}}*10+{{Q2}}","temp":true},{"name":"T2","function":"math.floor({{T1}}/10)*10","temp":true},{"name":"T3","function":"math.ceil({{T1}}/10)*10","temp":true},{"name":"T4","function":"{{T1}}-{{T2}}","temp":true},{"name":"T5","function":"{{T3}}-{{T1}}","temp":true},{"name":"A1","label":"","function":"math.round({{T1}}/10)*10"}]},"algorithm":{"name":"calculateOperation","params":{"method":"equivLiteral","keyboard":"NUMERICAL"}}}]}</v>
      </c>
      <c r="D712" s="139" t="n">
        <f aca="false">IF(B712=C712,0,1)</f>
        <v>1</v>
      </c>
    </row>
    <row r="713" customFormat="false" ht="15.75" hidden="false" customHeight="true" outlineLevel="0" collapsed="false">
      <c r="A713" s="139" t="str">
        <f aca="false">Seeds!AB713</f>
        <v>M5-NyO-4a-A-5</v>
      </c>
      <c r="B713" s="139" t="str">
        <f aca="false">Seeds!Z713</f>
        <v>{"id":"M5-NyO-4a-A-5-BR","seed":{"parameters":[{"name":"Q1","label":null,"min":100,"max":999,"step":1},{"name":"Q2","label":null,"min":2,"max":8,"step":1}],"uniques":true},"scaffolding":[{"id":"step-0","stimulus":"&lt;p&gt;Um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C713" s="139" t="str">
        <f aca="false">Seeds!AA713</f>
        <v>{"id":"M5-NyO-4a-A-5","seed":{"parameters":[{"name":"Q1","label":null,"min":100,"max":999,"step":1},{"name":"Q2","label":null,"min":2,"max":8,"step":1}],"uniques":true},"scaffolding":[{"id":"step-0","stimulus":"&lt;p&gt;Um videoclipe obteve {{T1}} visualizações em uma &lt;i&gt;plataforma on-line.&lt;/i&gt; Arredonde esse número para as centenas.&lt;/p&gt;","template":"&lt;p&gt;A centena mais próxima é {{response}}.&lt;/p&gt;","seed":{"parameters":[],"calculated":[{"name":"T1","function":"{{Q1}}*10+{{Q2}}","temp":true},{"name":"A1","label":"","function":"math.round({{T1}}/100)*100"}]},"algorithm":{"name":"calculateOperation","params":{"method":"equivLiteral","keyboard":"NUMERICAL"}}},{"id":"step-1","stimulus":"&lt;p&gt;Qual o número exato de visualizações que o vídeo obteve?&lt;/p&gt;","template":"&lt;p&gt;O vídeo obteve {{response}} visualizações.&lt;/p&gt;","seed":{"calculated":[{"name":"A2","function":"{{Q1}}*10+{{Q2}}"}]},"algorithm":{"name":"calculateOperation","params":{"method":"equivLiteral","keyboard":"NUMERICAL"}}},{"id":"step-2","stimulus":"&lt;p&gt;O que o enunciado pede?&lt;/p&gt;","seed":{"calculated":[{"name":"2-A1","label":"&lt;p&gt;Aproximar o número de visualizações às dezenas.&lt;/p&gt;","incorrect":true},{"name":"2-A2","label":"&lt;p&gt;Aproxime o número de visualizações às centenas.&lt;/p&gt;"},{"name":"2-A3","label":"&lt;p&gt;Aproxime o número de visualizações para as unidades de milhares.&lt;/p&gt;","incorrect":true}]},"algorithm":{"name":"trueFalse","template":"Multiple choice – standard"}},{"id":"step-3","stimulus":"&lt;p&gt;Complete o seguinte texto.&lt;/p&gt;","template":"&lt;p&gt;Para aproximar um número às centenas, deve-se encontrar entre quais duas {{response}} ele está e escolher {{response}}.&lt;/p&gt;","seed":{"calculated":[{"name":"A1","label":"centenas","group":1},{"name":"A2","label":"dezenas","group":1,"incorrect":true},{"name":"A3","label":"unidades de milhar","group":1,"incorrect":true},{"name":"A4","label":"a mais próxima","function":"","group":2},{"name":"A5","label":"a mais distante","function":"","group":2,"incorrect":true}]},"algorithm":{"name":"groupResponses","template":"Cloze with drop down"}},{"id":"step-4","stimulus":"&lt;p&gt;{{T1}} está entre {{T2}} e {{T3}}. A quantas unidades {{T1}} está de cada centena?&lt;/p&gt;","template":"&lt;p&gt;{{T1}} está a {{response}} unidades de distância de {{T2}}.&lt;/p&gt;&lt;p&gt;{{T1}} está a {{response}} unidades de distância de {{T3}}.&lt;/p&gt;","seed":{"parameters":[],"calculated":[{"name":"T1","function":"{{Q1}}*10+{{Q2}}","temp":true},{"name":"T2","function":"math.floor({{T1}}/100)*100","temp":true},{"name":"T3","function":"math.ceil({{T1}}/100)*100","temp":true},{"name":"A1","label":"","function":"{{T1}}-{{T2}}"},{"name":"A2","label":"","function":"{{T3}}-{{T1}}"}]},"algorithm":{"name":"calculateOperation","params":{"method":"equivLiteral","keyboard":"NUMERICAL"}}},{"id":"step-5","stimulus":"&lt;p&gt;Sabendo que {{T1}} está a {{T4}} unidades de distância de {{T2}} e {{T5}} unidades de distância de {{T3}}, complete o texto a seguir.&lt;/p&gt;","template":"&lt;p&gt;A centena mais próxima das {{T1}} visualizações de vídeo é {{response}}.&lt;/p&gt;","seed":{"calculated":[{"name":"T1","function":"{{Q1}}*10+{{Q2}}","temp":true},{"name":"T2","function":"math.floor({{T1}}/100)*100","temp":true},{"name":"T3","function":"math.ceil({{T1}}/100)*100","temp":true},{"name":"T4","function":"{{T1}}-{{T2}}","temp":true},{"name":"T5","function":"{{T3}}-{{T1}}","temp":true},{"name":"A1","label":"","function":"math.round({{T1}}/100)*100"}]},"algorithm":{"name":"calculateOperation","params":{"method":"equivLiteral","keyboard":"NUMERICAL"}}}]}</v>
      </c>
      <c r="D713" s="139" t="n">
        <f aca="false">IF(B713=C713,0,1)</f>
        <v>1</v>
      </c>
    </row>
    <row r="714" customFormat="false" ht="15.75" hidden="false" customHeight="true" outlineLevel="0" collapsed="false">
      <c r="A714" s="139" t="str">
        <f aca="false">Seeds!AB714</f>
        <v>M5-NyO-5a-I-1</v>
      </c>
      <c r="B714" s="139" t="str">
        <f aca="false">Seeds!Z714</f>
        <v>{"id":"M5-NyO-5a-I-1-BR","stimulus":"&lt;p&gt;Arraste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C714" s="139" t="str">
        <f aca="false">Seeds!AA714</f>
        <v>{"id":"M5-NyO-5a-I-1","stimulus":"&lt;p&gt;Arraste cada número em algarismos romanos para a sua forma equivalente em algarismos indo-arábicos.&lt;/p&gt;","hint":"&lt;p&gt;Em números romanos, se uma letra estiver à direita de uma letra de valor igual ou maior, ela é adicionada, enquanto se estiver à esquerda de uma letra de maior valor, ela é subtraída.&lt;/p&gt;","feedback":"&lt;table style=\"width: 100%;\"&gt;&lt;tbody&gt;&lt;tr&gt;&lt;td style=\"width: 14.2145%; text-align: center; background-color: #72D2CD;\"&gt;&lt;strong&gt;&lt;span style=\"color: rgb(255, 255, 255);\"&gt;I&lt;/span&gt;&lt;/strong&gt;&lt;/td&gt;&lt;td style=\"width: 14.2857%; text-align: center; background-color: #72D2CD;\"&gt;&lt;strong&gt;&lt;span style=\"color: rgb(255, 255, 255);\"&gt;V&lt;/span&gt;&lt;/strong&gt;&lt;/td&gt;&lt;td style=\"width: 14.2145%; text-align: center; background-color: #72D2CD;\"&gt;&lt;strong&gt;&lt;span style=\"color: rgb(255, 255, 255);\"&gt;X&lt;/span&gt;&lt;/strong&gt;&lt;/td&gt;&lt;td style=\"width: 14.3213%; text-align: center; background-color: #72D2CD;\"&gt;&lt;strong&gt;&lt;span style=\"color: rgb(255, 255, 255);\"&gt;L&lt;/span&gt;&lt;/strong&gt;&lt;/td&gt;&lt;td style=\"width: 14.2145%; text-align: center; background-color: #72D2CD;\"&gt;&lt;strong&gt;&lt;span style=\"color: rgb(255, 255, 255);\"&gt;C&lt;/span&gt;&lt;/strong&gt;&lt;/td&gt;&lt;td style=\"width: 14.2145%; text-align: center; background-color: #72D2CD;\"&gt;&lt;strong&gt;&lt;span style=\"color: rgb(255, 255, 255);\"&gt;D&lt;/span&gt;&lt;/strong&gt;&lt;/td&gt;&lt;td style=\"width: 14.4282%; text-align: center; background-color: #72D2CD;\"&gt;&lt;strong&gt;&lt;span style=\"color: rgb(255, 255, 255);\"&gt;M&lt;/span&gt;&lt;/strong&gt;&lt;/td&gt;&lt;/tr&gt;&lt;tr&gt;&lt;td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name":"Q2","label":null,"min":1,"max":999,"step":1},{"name":"Q3","label":null,"min":1,"max":999,"step":1}],"calculated":[{"name":"A1","label":"{{Q1}}","function":"Lemonlib.numToRoman({{Q1}})"},{"name":"A2","label":"{{Q2}}","function":"Lemonlib.numToRoman({{Q2}})"},{"name":"A3","label":"{{Q3}}","function":"Lemonlib.numToRoman({{Q3}})"}],"isNumToWords":true,"uniques":true},"algorithm":{"name":"linkOperationResult","params":{"invert":true},"template":"Match list"}}</v>
      </c>
      <c r="D714" s="139" t="n">
        <f aca="false">IF(B714=C714,0,1)</f>
        <v>1</v>
      </c>
    </row>
    <row r="715" customFormat="false" ht="15.75" hidden="false" customHeight="true" outlineLevel="0" collapsed="false">
      <c r="A715" s="139" t="str">
        <f aca="false">Seeds!AB715</f>
        <v>M5-NyO-5a-E-1</v>
      </c>
      <c r="B715" s="139" t="str">
        <f aca="false">Seeds!Z715</f>
        <v>{"id":"M5-NyO-5a-E-1-BR","stimulus":"&lt;p&gt;Escreva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C715" s="139" t="str">
        <f aca="false">Seeds!AA715</f>
        <v>{"id":"M5-NyO-5a-E-1","stimulus":"&lt;p&gt;Escreva o seguinte número em algarismos romanos.&lt;/p&gt;","template":"&lt;p&gt;{{Q1}}: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max":999,"step":1}],"calculated":[{"name":"A1","label":"{{function}}","function":"Lemonlib.numToRoman({{Q1}})"}],"uniques":true},"algorithm":{"name":"calculateOperation","template":"Cloze with text"}}</v>
      </c>
      <c r="D715" s="139" t="n">
        <f aca="false">IF(B715=C715,0,1)</f>
        <v>1</v>
      </c>
    </row>
    <row r="716" customFormat="false" ht="15.75" hidden="false" customHeight="true" outlineLevel="0" collapsed="false">
      <c r="A716" s="139" t="str">
        <f aca="false">Seeds!AB716</f>
        <v>M5-NyO-5a-A-1</v>
      </c>
      <c r="B716" s="139" t="str">
        <f aca="false">Seeds!Z716</f>
        <v>{"id":"M5-NyO-5a-A-1-BR","stimulus":"&lt;p&gt;Antigamente,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C716" s="139" t="str">
        <f aca="false">Seeds!AA716</f>
        <v>{"id":"M5-NyO-5a-A-1","stimulus":"&lt;p&gt;Antigamente, os livros tinham seu ano de publicação escrito em algarismos romanos. Como seria a escrita em algarismos romanos do ano de um livro publicado em {{Q1}}?&lt;/p&gt;","template":"&lt;p&gt;O ano seria escrito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1700,"max":1900,"step":1}],"calculated":[{"name":"A1","label":"{{function}}","function":"Lemonlib.numToRoman({{Q1}})"}],"uniques":true},"algorithm":{"name":"calculateOperation","template":"Cloze with text"}}</v>
      </c>
      <c r="D716" s="139" t="n">
        <f aca="false">IF(B716=C716,0,1)</f>
        <v>1</v>
      </c>
    </row>
    <row r="717" customFormat="false" ht="15.75" hidden="false" customHeight="true" outlineLevel="0" collapsed="false">
      <c r="A717" s="139" t="str">
        <f aca="false">Seeds!AB717</f>
        <v>M5-NyO-5a-A-2</v>
      </c>
      <c r="B717" s="139" t="str">
        <f aca="false">Seeds!Z717</f>
        <v>{"id":"M5-NyO-5a-A-2-BR","stimulus":"&lt;p&gt;Um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C717" s="139" t="str">
        <f aca="false">Seeds!AA717</f>
        <v>{"id":"M5-NyO-5a-A-2","stimulus":"&lt;p&gt;Um escultor teve que incluir em sua escultura o ano em que a obra foi terminada. Se a obra foi concluída em {{Q1}}, como ficou o ano gravado em números romanos?&lt;/p&gt;","template":"&lt;p&gt;O ano ficou como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500,"max":1900,"step":1}],"calculated":[{"name":"A1","label":"{{function}}","function":"Lemonlib.numToRoman({{Q1}})"}],"uniques":true},"algorithm":{"name":"calculateOperation","template":"Cloze with text"}}</v>
      </c>
      <c r="D717" s="139" t="n">
        <f aca="false">IF(B717=C717,0,1)</f>
        <v>1</v>
      </c>
    </row>
    <row r="718" customFormat="false" ht="15.75" hidden="false" customHeight="true" outlineLevel="0" collapsed="false">
      <c r="A718" s="139" t="str">
        <f aca="false">Seeds!AB718</f>
        <v>M5-NyO-5a-A-3</v>
      </c>
      <c r="B718" s="139" t="str">
        <f aca="false">Seeds!Z718</f>
        <v>{
    "id": "M5-NyO-5a-A-3-BR",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C718" s="139" t="str">
        <f aca="false">Seeds!AA718</f>
        <v>{
    "id": "M5-NyO-5a-A-3",
    "stimulus": "&lt;p&gt;Durante uma excursão a um museu, as crianças viram uma inscrição que diz {{T1}}. Esse ano corresponde a qual ano se escrito em algarismos indo-arábicos?&lt;/p&gt;",
    "template": "&lt;p&gt;O ano é {{response}}.&lt;/p&gt;",
    "hint": "&lt;p&gt;Em números romanos, se uma letra estiver à direita de uma letra de valor igual ou maior, ela é adicionada, enquanto se estiver à esquerda de uma letra de maior valor, ela é subtraída.&lt;/p&gt;",
    "feedback": "&lt;table style=\"width: 100%;\"&gt;&lt;tbody&gt;&lt;tr style=\"background-color: #FDCB7D;color:#00000;\"&gt;&lt;td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
    "seed": {
        "parameters": [
            {
                "name": "Q1",
                "label": null,
                "min": 1516,
                "max": 1700,
                "step": 1
            }
        ],
        "calculated": [
            {
                "name": "T1",
                "label": "{{function}}",
                "function": "Lemonlib.numToRoman({{Q1}})",
                "temp": true
            },
            {
                "name": "A1",
                "label": "{{Q1}}",
                "function": "{{Q1}}"
            }
        ],
        "uniques": true
    },
    "algorithm": {
        "name": "calculateOperation",
        "template": "Cloze math",
        "params": {
            "keyboard": "NUMERICAL"
        }
    }
}</v>
      </c>
      <c r="D718" s="139" t="n">
        <f aca="false">IF(B718=C718,0,1)</f>
        <v>1</v>
      </c>
    </row>
    <row r="719" customFormat="false" ht="15.75" hidden="false" customHeight="true" outlineLevel="0" collapsed="false">
      <c r="A719" s="139" t="str">
        <f aca="false">Seeds!AB719</f>
        <v>M5-NyO-5a-A-4</v>
      </c>
      <c r="B719" s="139" t="str">
        <f aca="false">Seeds!Z719</f>
        <v>{"id":"M5-NyO-5a-A-4-BR","stimulus":"&lt;p&gt;Em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C719" s="139" t="str">
        <f aca="false">Seeds!AA719</f>
        <v>{"id":"M5-NyO-5a-A-4","stimulus":"&lt;p&gt;Em um livro está escrito que ele foi publicado no ano de {{T1}}. Em algarismos indo-arábicos, qual é o ano de publicação desse livro?&lt;/p&gt;","template":"&lt;p&gt;O livro foi publicado em {{response}}.&lt;/p&gt;","hint":"&lt;p&gt;Em números romanos, se uma letra estiver à direita de uma letra de valor igual ou maior, ela é adicionada, enquanto se estiver à esquerda de uma letra de maior valor, ela é subtraída.&lt;/p&gt;","feedback":"&lt;table style=\"width: 100%;\"&gt;&lt;tbody&gt;&lt;tr style=\"background-color: #FDCB7D;color:black;\"&gt;&lt;td style=\"width: 14.2145%;text-align: center;\"&gt;&lt;strong&gt;I&lt;/strong&gt;&lt;/td&gt;&lt;td style=\"width: 14.2857%;text-align: center;\"&gt;&lt;strong&gt;V&lt;/strong&gt;&lt;/td&gt;&lt;td style=\"width: 14.2145%;text-align: center;\"&gt;&lt;strong&gt;X&lt;/strong&gt;&lt;/td&gt;&lt;td style=\"width: 14.3213%;text-align: center;\"&gt;&lt;strong&gt;L&lt;/strong&gt;&lt;/td&gt;&lt;td style=\"width: 14.2145%;text-align: center;\"&gt;&lt;strong&gt;C&lt;/strong&gt;&lt;/td&gt;&lt;td style=\"width: 14.2145%;text-align: center;\"&gt;&lt;strong&gt;D&lt;/strong&gt;&lt;/td&gt;&lt;td style=\"width: 14.4282%;text-align: center;\"&gt;&lt;strong&gt;M&lt;/strong&gt;&lt;/td&gt;&lt;/tr&gt;&lt;tr&gt;&lt;td style=\"width: 14.2145%;text-align: center;\"&gt;1&lt;/td&gt;&lt;td style=\"width: 14.2857%;text-align: center;\"&gt;5&lt;/td&gt;&lt;td style=\"width: 14.2145%;text-align: center;\"&gt;10&lt;/td&gt;&lt;td style=\"width: 14.3213%;text-align: center;\"&gt;50&lt;/td&gt;&lt;td style=\"width: 14.2145%;text-align: center;\"&gt;100&lt;/td&gt;&lt;td style=\"width: 14.2145%;text-align: center;\"&gt;500&lt;/td&gt;&lt;td style=\"width: 14.4282%;text-align: center;\"&gt;1000&lt;/td&gt;&lt;/tr&gt;&lt;/tbody&gt;&lt;/table&gt;","seed":{"parameters":[{"name":"Q1","label":null,"min":1440,"max":1900,"step":1}],"calculated":[{"name":"T1","label":"{{function}}","function":"Lemonlib.numToRoman({{Q1}})","temp":true},{"name":"A1","label":"{{Q1}}","function":"{{Q1}}"}],"uniques":true},"algorithm":{"name":"calculateOperation","template":"Cloze math","params":{"keyboard":"NUMERICAL"}}}</v>
      </c>
      <c r="D719" s="139" t="n">
        <f aca="false">IF(B719=C719,0,1)</f>
        <v>1</v>
      </c>
    </row>
    <row r="720" customFormat="false" ht="15.75" hidden="false" customHeight="true" outlineLevel="0" collapsed="false">
      <c r="A720" s="139" t="str">
        <f aca="false">Seeds!AB720</f>
        <v>M5-NyO-5a-A-5</v>
      </c>
      <c r="B720" s="139" t="str">
        <f aca="false">Seeds!Z720</f>
        <v>{"id":"M5-NyO-5a-A-5-BR","stimulus":"&lt;p&gt;Complete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C720" s="139" t="str">
        <f aca="false">Seeds!AA720</f>
        <v>{"id":"M5-NyO-5a-A-5","stimulus":"&lt;p&gt;Complete as seguintes frases com o século correspondente.&lt;/p&gt;","template":"&lt;p&gt;{{Q4}} no ano {{Q1}}, ou seja, no século {{response}}.&lt;/p&gt;&lt;p&gt;{{Q5}} no ano {{Q2}}, ou seja, no século {{response}}.&lt;/p&gt;&lt;p&gt;{{Q6}} no ano {{Q3}}, ou seja, no século {{response}}.&lt;/p&gt;","hint":"&lt;p&gt;Para escrever um século em algarismos romanos, escreva o número de centenas da data e acrescente 1. Se o ano terminar em dois zeros, não acrescente 1.&lt;/p&gt;","feedback":"&lt;p&gt;Para escrever um século em algarismos romanos, escreva o número de centenas da data e acrescente 1. Se o ano terminar em dois zeros, não acrescente 1.&lt;/p&gt;","seed":{"parameters":[{"name":"Q1","label":null,"min":100,"max":2010,"step":1},{"name":"Q2","label":null,"min":100,"max":2010,"step":1},{"name":"Q3","label":null,"min":100,"max":2000,"step":100},{"name":"Q4","list":["Esta estátua foi esculpida","Este livro foi escrito","Um conde morreu","Esta partitura foi composta","Esta descoberta científica foi feita","Essa guerra terminou"]},{"name":"Q5","list":["Esta estátua foi esculpida","Este livro foi escrito","Um conde morreu","Esta partitura foi composta","Esta descoberta científica foi feita","Essa guerra terminou"]},{"name":"Q6","list":["Esta estátua foi esculpida","Este livro foi escrito","Um conde morreu","Esta partitura foi composta","Esta descoberta científica foi feita","Essa guerra terminou"]}],"calculated":[{"name":"T1","label":"{{function}}","function":"math.floor({{Q1}}/100)","temp":true},{"name":"T2","label":"{{function}}","function":"math.floor({{Q2}}/100)","temp":true},{"name":"T3","label":"{{function}}","function":"math.floor({{Q3}}/100)","temp":true},{"name":"A1","label":"{{function}}","function":"Lemonlib.numToRoman(math.floor(({{Q1}}-1)/100)+1)","feedback":"&lt;p&gt;Como o ano não termina em dois zeros, o número de centenas do ano é escrito e somado a 1.&lt;/p&gt;&lt;p&gt;As centenas de {{Q1}} são {{T1}}. Ao acrescentar 1, o século em algarismos romanos é {{function}}.&lt;/p&gt;"},{"name":"A2","label":"{{function}}","function":"Lemonlib.numToRoman(math.floor(({{Q2}}-1)/100)+1)","feedback":"&lt;p&gt;Como o ano não termina em dois zeros, o número de centenas do ano é escrito e somado a 1.&lt;/p&gt;&lt;p&gt;As centenas de {{Q2}} são {{T2}}. Ao acrescentar 1, o século em algarismos romanos é {{function}}.&lt;/p&gt;"},{"name":"A3","label":"{{function}}","function":"Lemonlib.numToRoman(math.floor(({{Q3}}-1)/100)+1)","feedback":"&lt;p&gt;Como o ano termina em dois zeros, apenas o número de centenas do ano é escrito.&lt;/p&gt;&lt;p&gt;As centenas de {{Q3}} são {{T3}}. Portanto, o século em algarismos romanos é {{function}}.&lt;/p&gt;"}],"uniques":true},"algorithm":{"name":"calculateOperation","template":"Cloze with text"}}</v>
      </c>
      <c r="D720" s="139" t="n">
        <f aca="false">IF(B720=C720,0,1)</f>
        <v>1</v>
      </c>
    </row>
    <row r="721" customFormat="false" ht="15.75" hidden="false" customHeight="true" outlineLevel="0" collapsed="false">
      <c r="A721" s="139" t="str">
        <f aca="false">Seeds!AB721</f>
        <v>M5-NyO-6a-I-1</v>
      </c>
      <c r="B721" s="139" t="str">
        <f aca="false">Seeds!Z721</f>
        <v>{
    "id": "M5-NyO-6a-I-1-BR",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C721" s="139" t="str">
        <f aca="false">Seeds!AA721</f>
        <v>{
    "id": "M5-NyO-6a-I-1",
    "stimulus": "&lt;p&gt;Arraste o resultado da seguinte soma.&lt;/p&gt;",
    "template": "&lt;p&gt;{{Q1}} + {{Q2}} = {{response}}&lt;/p&gt;",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 {{T1}}&lt;/span&gt;&lt;span class=\"lemo-graphie-label\" style=\"position: absolute; right: 15%; top: 35%;\"&gt;{{Q2}}&lt;/span&gt;&lt;span class=\"lemo-graphie-label\" style=\"position: absolute; right: 15%; top:8%;\"&gt;{{Q1}}&lt;/span&gt;&lt;/div&gt;&lt;/div&gt;&lt;/div&gt;&lt;/div&gt;",
    "feedback": "&lt;p&gt;O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top:65%;\"&gt;{{A3}}&lt;/span&gt;&lt;span class=\"lemo-graphie-label\" style=\"position: absolute; right: 15%; top: 35%;\"&gt;{{Q2}}&lt;/span&gt;&lt;span class=\"lemo-graphie-label\" style=\"position: absolute; right: 15%; top:8%;\"&gt;{{Q1}}&lt;/span&gt;&lt;/div&gt;&lt;/div&gt;&lt;/div&gt;&lt;/div&gt;",
    "seed": {
        "parameters": [
            {
                "name": "Q1",
                "label": null,
                "min": 100,
                "max": 9999,
                "step": 1
            },
            {
                "name": "Q2",
                "label": null,
                "min": 100,
                "max": 2000,
                "step": 1
            },
            {
                "name": "Q3",
                "label": null,
                "min": 10,
                "max": 50,
                "step": 10
            },
            {
                "name": "Q4",
                "label": null,
                "min": 10,
                "max": 50,
                "step": 10
            }
        ],
        "calculated": [
            {
                "name": "T1",
                "function": "{{Q1}}+{{Q2}}-math.floor({{Q1}}/10+{{Q2}}/10)*10",
                "temp": true
            },
            {
                "name": "A1",
                "label": "{{function}}",
                "function": "{{Q1}}+{{Q2}}+{{Q3}}",
                "incorrect": true
            },
            {
                "name": "A2",
                "label": "{{function}}",
                "function": "{{Q1}}+{{Q2}}-{{Q4}}",
                "incorrect": true
            },
            {
                "name": "A3",
                "label": "{{function}}",
                "function": "{{Q1}}+{{Q2}}"
            }
        ],
        "uniques": true
    },
    "algorithm": {
        "name": "calculateOperation",
        "template": "Cloze with drag &amp; drop",
        "params": {
            "keyboard": "INTERMEDIATE"
        }
    }
}</v>
      </c>
      <c r="D721" s="139" t="n">
        <f aca="false">IF(B721=C721,0,1)</f>
        <v>1</v>
      </c>
    </row>
    <row r="722" customFormat="false" ht="15.75" hidden="false" customHeight="true" outlineLevel="0" collapsed="false">
      <c r="A722" s="139" t="str">
        <f aca="false">Seeds!AB722</f>
        <v>M5-NyO-6a-E-1</v>
      </c>
      <c r="B722" s="139" t="str">
        <f aca="false">Seeds!Z722</f>
        <v>{"id":"M5-NyO-6a-E-1-BR","stimulus":"&lt;p&gt;Calcule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2" s="139" t="str">
        <f aca="false">Seeds!AA722</f>
        <v>{"id":"M5-NyO-6a-E-1","stimulus":"&lt;p&gt;Calcule a seguinte soma.&lt;/p&gt;","template":"&lt;p&gt;{{Q1}} + {{Q2}} = {{response}}&lt;/p&gt;","hint":"&lt;div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resultado desta soma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2" s="139" t="n">
        <f aca="false">IF(B722=C722,0,1)</f>
        <v>1</v>
      </c>
    </row>
    <row r="723" customFormat="false" ht="15.75" hidden="false" customHeight="true" outlineLevel="0" collapsed="false">
      <c r="A723" s="139" t="str">
        <f aca="false">Seeds!AB723</f>
        <v>M5-NyO-6a-A-1</v>
      </c>
      <c r="B723" s="139" t="str">
        <f aca="false">Seeds!Z723</f>
        <v>{"id":"M5-NyO-6a-A-1-BR","stimulus":"&lt;p&gt;Em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C723" s="139" t="str">
        <f aca="false">Seeds!AA723</f>
        <v>{"id":"M5-NyO-6a-A-1","stimulus":"&lt;p&gt;Em uma biblioteca municipal há {{Q1}} livros. Se a biblioteca recebeu um novo lote com {{Q2}}, quantos livros ela tem agora?&lt;/p&gt;","template":"&lt;p&gt;A biblioteca tem agora {{response}} livros.&lt;/p&gt;","hint":"&lt;div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livros na biblioteca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1500,"max":7999,"step":1},{"name":"Q2","label":null,"min":500,"max":2000,"step":1}],"calculated":[{"name":"T1","function":"{{Q1}}+{{Q2}}-math.floor({{Q1}}/10+{{Q2}}/10)*10","temp":true},{"name":"A1","label":"","function":"{{Q1}}+{{Q2}}"}],"uniques":true},"algorithm":{"name":"calculateOperation","params":{"method":"equivLiteral","keyboard":"NUMERICAL"}}}</v>
      </c>
      <c r="D723" s="139" t="n">
        <f aca="false">IF(B723=C723,0,1)</f>
        <v>1</v>
      </c>
    </row>
    <row r="724" customFormat="false" ht="15.75" hidden="false" customHeight="true" outlineLevel="0" collapsed="false">
      <c r="A724" s="139" t="str">
        <f aca="false">Seeds!AB724</f>
        <v>M5-NyO-6a-A-2</v>
      </c>
      <c r="B724" s="139" t="str">
        <f aca="false">Seeds!Z724</f>
        <v>{"id":"M5-NyO-6a-A-2-BR","stimulus":"&lt;p&gt;No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C724" s="139" t="str">
        <f aca="false">Seeds!AA724</f>
        <v>{"id":"M5-NyO-6a-A-2","stimulus":"&lt;p&gt;No sábado {{Q1}} pessoas visitaram o museu de arqueologia, enquanto no domingo vieram {{Q2}} visitantes. Quantas pessoas o museu recebeu no fim de semana? ","template":"O museu recebeu {{response}} visitantes.&lt;/p&gt;","hint":"&lt;div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visitantes durante o fim de semana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100,"max":5000,"step":1},{"name":"Q2","label":null,"min":100,"max":4999,"step":1}],"calculated":[{"name":"T1","label":"","function":"{{Q1}}+{{Q2}}-math.floor({{Q1}}/10+{{Q2}}/10)*10","temp":"true"},{"name":"A1","label":"","function":"{{Q1}}+{{Q2}}"}],"uniques":true},"algorithm":{"name":"calculateOperation","params":{"method":"equivLiteral","keyboard":"NUMERICAL"}}}</v>
      </c>
      <c r="D724" s="139" t="n">
        <f aca="false">IF(B724=C724,0,1)</f>
        <v>1</v>
      </c>
    </row>
    <row r="725" customFormat="false" ht="15.75" hidden="false" customHeight="true" outlineLevel="0" collapsed="false">
      <c r="A725" s="139" t="str">
        <f aca="false">Seeds!AB725</f>
        <v>M5-NyO-6a-A-3</v>
      </c>
      <c r="B725" s="139" t="str">
        <f aca="false">Seeds!Z725</f>
        <v>{"id":"M5-NyO-6a-A-3-BR","stimulus":"&lt;p&gt;Uma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C725" s="139" t="str">
        <f aca="false">Seeds!AA725</f>
        <v>{"id":"M5-NyO-6a-A-3","stimulus":"&lt;p&gt;Uma fábrica de automóveis produziu {{Q1}} peças em um dia e outras {{Q2}} peças no dia seguinte. Quantas peças foram produzidas nesses dois dias?","template":"A fábrica produziu {{response}} peças.&lt;/p&gt;","hint":"&lt;div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número de peças que a fábrica produziu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 &lt;/span&gt;&lt;/div&gt;&lt;/div&gt;&lt;/div&gt;&lt;/div&gt;","seed":{"parameters":[{"name":"Q1","label":null,"min":100,"max":3333,"step":1},{"name":"Q2","label":null,"min":100,"max":3333,"step":1}],"calculated":[{"name":"T1","label":"","function":"{{Q1}}+{{Q2}}-math.floor({{Q1}}/10+{{Q2}}/10)*10","temp":"true"},{"name":"A1","label":"","function":"{{Q1}}+{{Q2}}"}],"uniques":true},"algorithm":{"name":"calculateOperation","params":{"method":"equivLiteral","keyboard":"NUMERICAL"}}}</v>
      </c>
      <c r="D725" s="139" t="n">
        <f aca="false">IF(B725=C725,0,1)</f>
        <v>1</v>
      </c>
    </row>
    <row r="726" customFormat="false" ht="15.75" hidden="false" customHeight="true" outlineLevel="0" collapsed="false">
      <c r="A726" s="139" t="str">
        <f aca="false">Seeds!AB726</f>
        <v>M5-NyO-6a-A-4</v>
      </c>
      <c r="B726" s="139" t="str">
        <f aca="false">Seeds!Z726</f>
        <v>{
    "id": "M5-NyO-6a-A-4-BR",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C726" s="139" t="str">
        <f aca="false">Seeds!AA726</f>
        <v>{
    "id": "M5-NyO-6a-A-4",
    "stimulus": "&lt;p&gt;Em uma escola estão matriculados {{Q1}} meninas e {{Q2}} meninos. Qual o total de alunos que estudam nesta escola?",
    "template": "Na escola estudam {{response}} alunos.&lt;/p&gt;",
    "hint": "&lt;div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 {{T1}}&lt;/span&gt;&lt;span class=\"lemo-graphie-label\" style=\"position: absolute; right: 30%; top: 35%;\"&gt;{{Q2}}&lt;/span&gt;&lt;span class=\"lemo-graphie-label\" style=\"position: absolute; right: 30%; top:8%;\"&gt;{{Q1}}&lt;/span&gt;&lt;/div&gt;&lt;/div&gt;&lt;/div&gt;&lt;/div&gt;",
    "feedback": "&lt;p&gt;O número de alunos totais da escola é:&lt;/p&gt;&lt;div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top:65%;\"&gt;{{A1}}&lt;/span&gt;&lt;span class=\"lemo-graphie-label\" style=\"position: absolute; right: 30%; top: 35%;\"&gt;{{Q2}}&lt;/span&gt;&lt;span class=\"lemo-graphie-label\" style=\"position: absolute; right: 30%; top:8%;\"&gt;{{Q1}}&lt;/span&gt;&lt;/div&gt;&lt;/div&gt;&lt;/div&gt;&lt;/div&gt;",
    "seed": {
        "parameters": [
            {
                "name": "Q1",
                "label": null,
                "min": 500,
                "max": 700,
                "step": 1
            },
            {
                "name": "Q2",
                "label": null,
                "min": 500,
                "max": 700,
                "step": 1
            }
        ],
        "calculated": [
            {
                "name": "T1",
                "label": "",
                "function": "{{Q1}}+{{Q2}}-math.floor({{Q1}}/10+{{Q2}}/10)*10",
                "temp": "true"
            },
            {
                "name": "A1",
                "label": "",
                "function": "{{Q1}}+{{Q2}}"
            }
        ],
        "uniques": true
    },
    "algorithm": {
        "name": "calculateOperation",
        "params": {
            "method": "equivLiteral",
            "keyboard": "NUMERICAL"
        }
    }
}</v>
      </c>
      <c r="D726" s="139" t="n">
        <f aca="false">IF(B726=C726,0,1)</f>
        <v>1</v>
      </c>
    </row>
    <row r="727" customFormat="false" ht="15.75" hidden="false" customHeight="true" outlineLevel="0" collapsed="false">
      <c r="A727" s="139" t="str">
        <f aca="false">Seeds!AB727</f>
        <v>M5-NyO-6a-A-5</v>
      </c>
      <c r="B727" s="139" t="str">
        <f aca="false">Seeds!Z727</f>
        <v>{"id":"M5-NyO-6a-A-5-BR","stimulus":"&lt;p&gt;Carla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C727" s="139" t="str">
        <f aca="false">Seeds!AA727</f>
        <v>{"id":"M5-NyO-6a-A-5","stimulus":"&lt;p&gt;Carla fez uma reforma em sua casa: os materiais custaram R$ {{Q1}} e o valor pago ao pedreiro foi de R$ {{Q2}}. Quanto custou a reforma?&lt;/p&gt;","template":"&lt;p&gt;Carla gastou R$ {{response}} na reforma.&lt;/p&gt;","hint":"&lt;div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{{T1}}&lt;/span&gt;&lt;span class=\"lemo-graphie-label\" style=\"position: absolute; right: 15%; top: 35%;\"&gt;{{Q2}}&lt;/span&gt;&lt;span class=\"lemo-graphie-label\" style=\"position: absolute; right: 15%; top: 8%;\"&gt;{{Q1}}&lt;/span&gt;&lt;/div&gt;&lt;/div&gt;&lt;/div&gt;&lt;/div&gt;","feedback":"&lt;p&gt;O preço da reforma foi de:&lt;/p&gt;&lt;div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800,"max":2000,"step":1},{"name":"Q2","label":null,"min":1000,"max":2000,"step":1}],"calculated":[{"name":"T1","label":"","function":"{{Q1}}+{{Q2}}-math.floor({{Q1}}/10+{{Q2}}/10)*10","temp":"true"},{"name":"A1","label":"","function":"{{Q1}}+{{Q2}}"}],"uniques":true},"algorithm":{"name":"calculateOperation","params":{"method":"equivLiteral","keyboard":"NUMERICAL"}}}</v>
      </c>
      <c r="D727" s="139" t="n">
        <f aca="false">IF(B727=C727,0,1)</f>
        <v>1</v>
      </c>
    </row>
    <row r="728" customFormat="false" ht="15.75" hidden="false" customHeight="true" outlineLevel="0" collapsed="false">
      <c r="A728" s="139" t="str">
        <f aca="false">Seeds!AB728</f>
        <v>M5-NyO-6b-I-1</v>
      </c>
      <c r="B728" s="139" t="str">
        <f aca="false">Seeds!Z728</f>
        <v>{"id":"M5-NyO-6b-I-1-BR","stimulus":"&lt;p&gt;Escolha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8" s="139" t="str">
        <f aca="false">Seeds!AA728</f>
        <v>{"id":"M5-NyO-6b-I-1","stimulus":"&lt;p&gt;Escolha o valor da parcela ausente nesta soma.&lt;/p&gt;&lt;p&gt;{{Q1}} + ... = {{T1}}&lt;/p&gt;","hint":"&lt;p&gt;Adição e subtração são operações opostas. Ou seja, 2 + 5 é 7 da mesma forma que 7 − 2 é 5.&lt;/p&gt;","feedback":"&lt;p&gt;Como {{T1}} é o resultado da soma de {{Q1}} e outro número, para obter o segundo termo deve-se resolver este cálculo:&lt;/p&gt;&lt;p&gt;{{T1}} − {{Q1}} = {{Q2}}&lt;/p&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8" s="139" t="n">
        <f aca="false">IF(B728=C728,0,1)</f>
        <v>1</v>
      </c>
    </row>
    <row r="729" customFormat="false" ht="15.75" hidden="false" customHeight="true" outlineLevel="0" collapsed="false">
      <c r="A729" s="139" t="str">
        <f aca="false">Seeds!AB729</f>
        <v>M5-NyO-6b-I-2</v>
      </c>
      <c r="B729" s="139" t="str">
        <f aca="false">Seeds!Z729</f>
        <v>{"id":"M5-NyO-6b-I-2-BR","stimulus":"&lt;p&gt;Escolha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C729" s="139" t="str">
        <f aca="false">Seeds!AA729</f>
        <v>{"id":"M5-NyO-6b-I-2","stimulus":"&lt;p&gt;Escolha o valor da parcela ausente nesta soma.&lt;/p&gt;&lt;p&gt;... + {{Q1}} = {{T1}}&lt;/p&gt;","hint":"&lt;p&gt;Adição e subtração são operações opostas. Ou seja, 6 + 3 é 9 da mesma forma que 9 − 3 é 6.&lt;/p&gt;","feedback":"&lt;p&gt;Como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200,"max":4999,"step":1},{"name":"Q2","label":null,"min":200,"max":4999,"step":1},{"name":"Q3","label":null,"min":200,"max":4999,"step":1},{"name":"Q4","label":null,"min":200,"max":4999,"step":1}],"calculated":[{"name":"T1","function":"{{Q1}}+{{Q2}}","temp":true},{"name":"A1","label":"{{function}}","function":"{{Q2}}"},{"name":"A2","label":"{{function}}","function":"{{Q3}}","incorrect":true},{"name":"A3","label":"{{function}}","function":"{{Q4}}","incorrect":true}],"uniques":true},"algorithm":{"name":"trueFalse","template":"Multiple choice – standard","params":{"countCorrect":1,"countIncorrect":2,"showCheckIcon":false,
            "columns": 3
        }
    }
}</v>
      </c>
      <c r="D729" s="139" t="n">
        <f aca="false">IF(B729=C729,0,1)</f>
        <v>1</v>
      </c>
    </row>
    <row r="730" customFormat="false" ht="15.75" hidden="false" customHeight="true" outlineLevel="0" collapsed="false">
      <c r="A730" s="139" t="str">
        <f aca="false">Seeds!AB730</f>
        <v>M5-NyO-6b-E-1</v>
      </c>
      <c r="B730" s="139" t="str">
        <f aca="false">Seeds!Z730</f>
        <v>{"id":"M5-NyO-6b-E-1-BR","stimulus":"&lt;p&gt;Complete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0" s="139" t="str">
        <f aca="false">Seeds!AA730</f>
        <v>{"id":"M5-NyO-6b-E-1","stimulus":"&lt;p&gt;Complete esta soma.&lt;/p&gt;","template":"&lt;p&gt;{{Q1}} + {{response}} = {{T1}}&lt;/p&gt;","hint":"&lt;p&gt;Adição e subtração são operações opostas. Ou seja, 1 + 7 é 8 da mesma forma que 8 − 1 é 7.&lt;/p&gt;","feedback":"&lt;p&gt;Como {{T1}} é o resultado da soma de {{Q1}} e outro número, para obter o segundo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0" s="139" t="n">
        <f aca="false">IF(B730=C730,0,1)</f>
        <v>1</v>
      </c>
    </row>
    <row r="731" customFormat="false" ht="15.75" hidden="false" customHeight="true" outlineLevel="0" collapsed="false">
      <c r="A731" s="139" t="str">
        <f aca="false">Seeds!AB731</f>
        <v>M5-NyO-6b-E-2</v>
      </c>
      <c r="B731" s="139" t="str">
        <f aca="false">Seeds!Z731</f>
        <v>{"id":"M5-NyO-6b-E-2-BR","stimulus":"&lt;p&gt;Complete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C731" s="139" t="str">
        <f aca="false">Seeds!AA731</f>
        <v>{"id":"M5-NyO-6b-E-2","stimulus":"&lt;p&gt;Complete esta soma.&lt;/p&gt;","template":"&lt;p&gt;{{response}} + {{Q1}} = {{T1}}&lt;/p&gt;","hint":"&lt;p&gt;Adição e subtração são operações opostas. Ou seja, 4 + 2 é 6 da mesma forma que 6 − 2 é 4.&lt;/p&gt;","feedback":"&lt;p&gt;Como {{T1}} é o resultado da soma de {{Q1}} e outro número, para obter o primeiro termo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 style=\"position: relative; width: 100%; height: 100%;\"&gt;&lt;span class=\"lemo-graphie-label\" style=\"position: absolute; right: 15%; top: 65%;\"&gt;{{Q2}}&lt;/span&gt;&lt;span class=\"lemo-graphie-label\" style=\"position: absolute; right: 15%; top: 35%;\"&gt;{{Q1}}&lt;/span&gt;&lt;span class=\"lemo-graphie-label\" style=\"position: absolute; right: 15%; top: 8%;\"&gt;{{T1}}&lt;/span&gt;&lt;/div&gt;&lt;/div&gt;&lt;/div&gt;&lt;/div&gt;","seed":{"parameters":[{"name":"Q1","label":null,"min":100,"max":4999,"step":1},{"name":"Q2","label":null,"min":100,"max":4999,"step":1}],"calculated":[{"name":"T1","function":"{{Q1}}+{{Q2}}","temp":true},{"name":"A1","label":"{{Q2}}","function":"{{Q2}}"}],"uniques":true},"algorithm":{"name":"calculateOperation","params":{"method":"equivLiteral","keyboard":"NUMERICAL"}}}</v>
      </c>
      <c r="D731" s="139" t="n">
        <f aca="false">IF(B731=C731,0,1)</f>
        <v>1</v>
      </c>
    </row>
    <row r="732" customFormat="false" ht="15.75" hidden="false" customHeight="true" outlineLevel="0" collapsed="false">
      <c r="A732" s="139" t="str">
        <f aca="false">Seeds!AB732</f>
        <v>M5-NyO-6b-A-1</v>
      </c>
      <c r="B732" s="139" t="str">
        <f aca="false">Seeds!Z732</f>
        <v>{"id":"M5-NyO-6b-A-1-BR","seed":{"parameters":[{"name":"Q1","label":null,"min":100,"max":4999,"step":1},{"name":"Q2","label":null,"min":100,"max":4999,"step":1}],"uniques":true},"scaffolding":[{"id":"step-0","stimulus":"&lt;p&gt;Daniel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C732" s="139" t="str">
        <f aca="false">Seeds!AA732</f>
        <v>{"id":"M5-NyO-6b-A-1","seed":{"parameters":[{"name":"Q1","label":null,"min":100,"max":4999,"step":1},{"name":"Q2","label":null,"min":100,"max":4999,"step":1}],"uniques":true},"scaffolding":[{"id":"step-0","stimulus":"&lt;p&gt;Daniel pensou em um número. Adicionando {{Q1}} a ele, obteve {{T1}}. Em que número Daniel pensou?&lt;/p&gt;","template":"&lt;p&gt;Ele pensou no número {{response}}.&lt;/p&gt;","seed":{"parameters":[],"calculated":[{"name":"T1","function":"{{Q1}}+{{Q2}}","temp":true},{"name":"A1","function":"{{Q2}}"}]},"algorithm":{"name":"calculateOperation","params":{"method":"equivLiteral","keyboard":"NUMERICAL"}}},{"id":"step-1","stimulus":"&lt;p&gt;Que número Daniel adicionou ao número que ele pensou? E qual resultado obteve?&lt;/p&gt;","template":"&lt;p&gt;Ele adicionou {{response}} ao número que pesou e obteve {{response}}.&lt;/p&gt;","seed":{"calculated":[{"name":"A2","function":"{{Q1}}"},{"name":"A3","function":"{{Q1}}+{{Q2}}"}]},"algorithm":{"name":"calculateOperation","params":{"method":"equivLiteral","keyboard":"NUMERICAL"}}},{"id":"step-2","stimulus":"&lt;p&gt;O que o enunciado pede?&lt;/p&gt;","seed":{"calculated":[{"name":"2-A1","label":"&lt;p&gt;O número que Daniel pensou a princípio.&lt;/p&gt;"},{"name":"2-A2","label":"&lt;p&gt;O número que foi obtido fazendo a adição.&lt;/p&gt;","incorrect":true},{"name":"2-A3","label":"&lt;p&gt;O número que Daniel adicionou.&lt;/p&gt;","incorrect":true}]},"algorithm":{"name":"trueFalse","template":"Multiple choice – standard"}},{"id":"step-3","stimulus":"&lt;p&gt;Qual desses cálculos representa a informação do enunciado?&lt;/p&gt;","seed":{"calculated":[{"name":"T1","function":"{{Q1}}+{{Q2}}","temp":true},{"name":"A1","label":"... + {{Q1}} = {{T1}}"},{"name":"A2","label":"{{Q1}} − ... = {{T1}}","incorrect":true},{"name":"A3","label":"{{Q1}} + {{T1}} = ...","incorrect":true}]},"algorithm":{"name":"trueFalse","template":"Multiple choice – standard", "params": {"showCheckIcon":false, "columns":3}}},{"id":"step-4","stimulus":"&lt;p&gt;Como essa soma pode ser reorganizada para obter o termo que falta?&lt;/p&gt;&lt;p&gt;... + {{Q1}}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obter o número que Daniel pensou.&lt;/p&gt;","template":"&lt;p&gt;{{T1}} − {{Q1}} = {{response}}&lt;/p&gt;","seed":{"calculated":[{"name":"T1","function":"{{Q1}}+{{Q2}}","temp":true},{"name":"A1","label":"","function":"{{Q2}}"}]},"algorithm":{"name":"calculateOperation","params":{"method":"equivLiteral","keyboard":"NUMERICAL"}}}]}</v>
      </c>
      <c r="D732" s="139" t="n">
        <f aca="false">IF(B732=C732,0,1)</f>
        <v>1</v>
      </c>
    </row>
    <row r="733" customFormat="false" ht="15.75" hidden="false" customHeight="true" outlineLevel="0" collapsed="false">
      <c r="A733" s="139" t="str">
        <f aca="false">Seeds!AB733</f>
        <v>M5-NyO-6b-A-2</v>
      </c>
      <c r="B733" s="139" t="str">
        <f aca="false">Seeds!Z733</f>
        <v>{"id":"M5-NyO-6b-A-2-BR","seed":{"parameters":[{"name":"Q1","label":null,"min":100,"max":6000,"step":1},{"name":"Q2","label":null,"min":100,"max":6000,"step":1}],"uniques":true},"scaffolding":[{"id":"step-0","stimulus":"&lt;p&gt;Um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C733" s="139" t="str">
        <f aca="false">Seeds!AA733</f>
        <v>{"id":"M5-NyO-6b-A-2","seed":{"parameters":[{"name":"Q1","label":null,"min":100,"max":6000,"step":1},{"name":"Q2","label":null,"min":100,"max":6000,"step":1}],"uniques":true},"scaffolding":[{"id":"step-0","stimulus":"&lt;p&gt;Um grupo de alpinistas subiu uma montanha de {{T1}} m de altura em duas etapas. Se na primeira etapa eles subiram {{Q1}} m, quantos metros eles subiram na segunda?&lt;/p&gt;","template":"&lt;p&gt;Na segunda etapa eles subiram {{response}} m.&lt;/p&gt;","seed":{"parameters":[],"calculated":[{"name":"T1","function":"{{Q1}}+{{Q2}}","temp":true},{"name":"A1","function":"{{Q2}}"}]},"algorithm":{"name":"calculateOperation","params":{"method":"equivLiteral","keyboard":"NUMERICAL"}}},{"id":"step-1","stimulus":"&lt;p&gt;Qual a altura da montanha? E quanto os alpinistas subiram na primeira etapa?&lt;/p&gt;","template":"&lt;p&gt;A montanha tem {{response}} m de altura e a primeira etapa foi de {{response}} m.&lt;/p&gt;","seed":{"calculated":[{"name":"A2","function":"{{Q1}}+{{Q2}}"},{"name":"A3","function":"{{Q1}}"}]},"algorithm":{"name":"calculateOperation","params":{"method":"equivLiteral","keyboard":"NUMERICAL"}}},{"id":"step-2","stimulus":"&lt;p&gt;O que o enunciado pede?&lt;/p&gt;","seed":{"calculated":[{"name":"2-A1","label":"&lt;p&gt;A extensão da segunda etapa em metros.&lt;/p&gt;"},{"name":"2-A2","label":"&lt;p&gt;A extensão da primeira etapa em metros.&lt;/p&gt;","incorrect":true},{"name":"2-A3","label":"&lt;p&gt;A altura da montanha em metros.&lt;/p&gt;","incorrect":true}]},"algorithm":{"name":"trueFalse","template":"Multiple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metros eles subiram durante a segunda etapa.&lt;/p&gt;","template":"&lt;p&gt;{{T1}} − {{Q1}} = {{response}}&lt;/p&gt;","seed":{"calculated":[{"name":"T1","function":"{{Q1}}+{{Q2}}","temp":true},{"name":"A1","label":"","function":"{{Q2}}"}]},"algorithm":{"name":"calculateOperation","params":{"method":"equivLiteral","keyboard":"NUMERICAL"}}}]}</v>
      </c>
      <c r="D733" s="139" t="n">
        <f aca="false">IF(B733=C733,0,1)</f>
        <v>1</v>
      </c>
    </row>
    <row r="734" customFormat="false" ht="15.75" hidden="false" customHeight="true" outlineLevel="0" collapsed="false">
      <c r="A734" s="139" t="str">
        <f aca="false">Seeds!AB734</f>
        <v>M5-NyO-6b-A-3</v>
      </c>
      <c r="B734" s="139" t="str">
        <f aca="false">Seeds!Z734</f>
        <v>{"id":"M5-NyO-6b-A-3-BR","seed":{"parameters":[{"name":"Q1","label":null,"min":500,"max":1500,"step":1},{"name":"Q2","label":null,"min":500,"max":1500,"step":1}],"uniques":true},"scaffolding":[{"id":"step-0","stimulus":"&lt;p&gt;Um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C734" s="139" t="str">
        <f aca="false">Seeds!AA734</f>
        <v>{"id":"M5-NyO-6b-A-3","seed":{"parameters":[{"name":"Q1","label":null,"min":500,"max":1500,"step":1},{"name":"Q2","label":null,"min":500,"max":1500,"step":1}],"uniques":true},"scaffolding":[{"id":"step-0","stimulus":"&lt;p&gt;Um agricultor separou suas plantações de tomate {{T1}} em duas zonas. Se há {{Q1}} pés de tomate na primeira zona, quantos pés de tomate tem na segunda?&lt;/p&gt;","template":"&lt;p&gt;Na segunda zona tem {{response}} tomateiros.&lt;/p&gt;","seed":{"parameters":[],"calculated":[{"name":"T1","function":"{{Q1}}+{{Q2}}","temp":true},{"name":"A1","function":"{{Q2}}"}]},"algorithm":{"name":"calculateOperation","params":{"method":"equivLiteral","keyboard":"NUMERICAL"}}},{"id":"step-1","stimulus":"&lt;p&gt;Como o agricultor distribuiu os tomateiros?&lt;/p&gt;","template":"&lt;p&gt;Ele eem {{response}} pés de tomate em duas zonas, a primeira com {{response}} tomateiros.&lt;/p&gt;","seed":{"calculated":[{"name":"A2","function":"{{Q1}}+{{Q2}}"},{"name":"A3","function":"{{Q1}}"}]},"algorithm":{"name":"calculateOperation","params":{"method":"equivLiteral","keyboard":"NUMERICAL"}}},{"id":"step-2","stimulus":"&lt;p&gt;O que o enunciado pede?&lt;/p&gt;","seed":{"calculated":[{"name":"2-A1","label":"&lt;p&gt;Os tomateiros que há na segunda zona.&lt;/p&gt;"},{"name":"2-A2","label":"&lt;p&gt;O número total de tomateiros.&lt;/p&gt;","incorrect":true},{"name":"2-A3","label":"&lt;p&gt;Os tomateiros que há na primeira zona.&lt;/p&gt;","incorrect":true}]},"algorithm":{"name":"trueFalse","template":"Multiple choice – standard"}},{"id":"step-3","stimulus":"&lt;p&gt;Qual desses cálculos representa a informação do enunciado?&lt;/p&gt;","seed":{"calculated":[{"name":"T1","function":"{{Q1}}+{{Q2}}","temp":true},{"name":"A1","label":"{{Q1}} + ... = {{T1}}"},{"name":"A2","label":"{{Q1}} − ... = {{T1}}","incorrect":true},{"name":"A3","label":"{{Q1}}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pés de tomate estão na segunda zona.&lt;/p&gt;","template":"&lt;p&gt;{{T1}} − {{Q1}} = {{response}}&lt;/p&gt;","seed":{"calculated":[{"name":"T1","function":"{{Q1}}+{{Q2}}","temp":true},{"name":"A1","label":"","function":"{{Q2}}"}]},"algorithm":{"name":"calculateOperation","params":{"method":"equivLiteral","keyboard":"NUMERICAL"}}}]}</v>
      </c>
      <c r="D734" s="139" t="n">
        <f aca="false">IF(B734=C734,0,1)</f>
        <v>1</v>
      </c>
    </row>
    <row r="735" customFormat="false" ht="15.75" hidden="false" customHeight="true" outlineLevel="0" collapsed="false">
      <c r="A735" s="139" t="str">
        <f aca="false">Seeds!AB735</f>
        <v>M5-NyO-6b-A-4</v>
      </c>
      <c r="B735" s="139" t="str">
        <f aca="false">Seeds!Z735</f>
        <v>{"id":"M5-NyO-6b-A-4-BR","seed":{"parameters":[{"name":"Q1","label":null,"min":1000,"max":5000,"step":1},{"name":"Q2","label":null,"min":1000,"max":5000,"step":1}],"uniques":true},"scaffolding":[{"id":"step-0","stimulus":"&lt;p&gt;Os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C735" s="139" t="str">
        <f aca="false">Seeds!AA735</f>
        <v>{"id":"M5-NyO-6b-A-4","seed":{"parameters":[{"name":"Q1","label":null,"min":1000,"max":5000,"step":1},{"name":"Q2","label":null,"min":1000,"max":5000,"step":1}],"uniques":true},"scaffolding":[{"id":"step-0","stimulus":"&lt;p&gt;Os dois vagões de um trem carregam um peso de &lt;span class=\"no-break\"&gt;{{T1}} kg.&lt;/span&gt; Se a carga do primeiro for &lt;span class=\"no-break \"&gt; {{Q1}} kg,&lt;/span&gt; quantos quilogramas o segundo vagão carrega?&lt;/p&gt;","template":"&lt;p&gt;O segundo vagão carrega {{response}} kg.&lt;/p&gt;","seed":{"parameters":[],"calculated":[{"name":"T1","function":"{{Q1}}+{{Q2}}","temp":true},{"name":"A1","function":"{{Q2}}"}]},"algorithm":{"name":"calculateOperation","params":{"method":"equivLiteral","keyboard":"NUMERICAL"}}},{"id":"step-1","stimulus":"&lt;p&gt;Qual é a carga no trem?&lt;/p&gt;","template":"&lt;p&gt;O trem está carregando {{response}} kg, dos quais {{response}} são transportados no primeiro vagão.&lt;/p&gt;","seed":{"calculated":[{"name":"A2","function":"{{Q1}}+{{Q2}}"},{"name":"A3","function":"{{Q1}}"}]},"algorithm":{"name":"calculateOperation","params":{"method":"equivLiteral","keyboard":"NUMERICAL"}}},{"id":"step-2","stimulus":"&lt;p&gt;O que o enunciado pede?&lt;/p&gt;","seed":{"calculated":[{"name":"2-A1","label":"&lt;p&gt;Os quilogramas carregados no segundo vagão.&lt;/p&gt;"},{"name":"2-A2","label":"&lt;p&gt;Os quilogramas transportados no primeiro vagão.&lt;/p&gt;","incorrect":true},{"name":"2-A3","label":"&lt;p&gt;Os quilogramas transportados em ambos os vagões.&lt;/p&gt;","incorrect":true}]},"algorithm":{"name":"trueFalse","template":"Multiple choice – standard"}},{"id":"step-3","stimulus":"&lt;p&gt;Qual desses cálculos representa as informações do enunciado?&lt;/p&gt;","seed":{"calculated":[{"name":"T1","function":"{{Q1}}+{{Q2}}","temp":true},{"name":"A1","label":"... + {{Q1}} = {{T1}}","incorrect":true},{"name":"A2","label":"{{Q1}} + ... = {{T1}}"},{"name":"A3","label":"{{Q1}} − ... = {{T1}}","incorrect":true}]},"algorithm":{"name":"trueFalse","template":"Multiple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cálculo a seguir para descobrir quantos quilogramas o segundo vagão está carregando.&lt;/p&gt;","template":"&lt;p&gt;{{T1}} − {{Q1}} = {{response}}&lt;/p&gt;","seed":{"calculated":[{"name":"T1","function":"{{Q1}}+{{Q2}}","temp":true},{"name":"A1","label":"","function":"{{Q2}}"}]},"algorithm":{"name":"calculateOperation","params":{"method":"equivLiteral","keyboard":"NUMERICAL"}}}]}</v>
      </c>
      <c r="D735" s="139" t="n">
        <f aca="false">IF(B735=C735,0,1)</f>
        <v>1</v>
      </c>
    </row>
    <row r="736" customFormat="false" ht="15.75" hidden="false" customHeight="true" outlineLevel="0" collapsed="false">
      <c r="A736" s="139" t="str">
        <f aca="false">Seeds!AB736</f>
        <v>M5-NyO-6b-A-5</v>
      </c>
      <c r="B736" s="139" t="str">
        <f aca="false">Seeds!Z736</f>
        <v>{"id":"M5-NyO-6b-A-5-BR","seed":{"parameters":[{"name":"Q1","label":null,"min":800,"max":3000,"step":1},{"name":"Q2","label":null,"min":500,"max":1200,"step":1}],"uniques":true},"scaffolding":[{"id":"step-0","stimulus":"&lt;p&gt;Marcela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C736" s="139" t="str">
        <f aca="false">Seeds!AA736</f>
        <v>{"id":"M5-NyO-6b-A-5","seed":{"parameters":[{"name":"Q1","label":null,"min":800,"max":3000,"step":1},{"name":"Q2","label":null,"min":500,"max":1200,"step":1}],"uniques":true},"scaffolding":[{"id":"step-0","stimulus":"&lt;p&gt;Marcela comprou um piano elétrico de &lt;span class=\"no-break\"&gt; R$ {{T1}}&lt;/span&gt; em duas parcelas. Como na primeira pagou &lt;span class=\"no-break\"&gt;R$ {{Q1}},&lt;/span&gt; quanto foi a segunda?&lt;/p&gt;","template":"&lt;p&gt;A segunda parcela foi &lt;span class=\"no-break\"&gt;R$ {{response}}.&lt;/span&gt;&lt;/p&gt;","seed":{"parameters":[],"calculated":[{"name":"T1","function":"{{Q1}}+{{Q2}}","temp":true},{"name":"A1","function":"{{Q2}}"}]},"algorithm":{"name":"calculateOperation","params":{"method":"equivLiteral","keyboard":"NUMERICAL"}}},{"id":"step-1","stimulus":"&lt;p&gt;Quanto custa o piano e quanto Marcela pagou por ele até agora?&lt;/p&gt;","template":"&lt;p&gt;O piano custa R$ {{response}} e a primeira parcela foi &lt;span class=\"no-break\"&gt;R$ {{response}}.&lt;/span&gt;&lt;/p&gt;","seed":{"calculated":[{"name":"A2","function":"{{Q1}}+{{Q2}}"},{"name":"A3","function":"{{Q1}}"}]},"algorithm":{"name":"calculateOperation","params":{"method":"equivLiteral","keyboard":"NUMERICAL"}}},{"id":"step-2","stimulus":"&lt;p&gt;O que o enunciado pede?&lt;/p&gt;","seed":{"calculated":[{"name":"2-A1","label":"&lt;p&gt;O valor da segunda parcela.&lt;/p&gt;"},{"name":"2-A2","label":"&lt;p&gt;O valor da primeira parcela.&lt;/p&gt;","incorrect":true},{"name":"2-A3","label":"&lt;p&gt;O preço total do piano.&lt;/p&gt;","incorrect":true}]},"algorithm":{"name":"trueFalse","template":"Multiple choice – standard"}},{"id":"step-3","stimulus":"&lt;p&gt;Qual desses cálculos representa as informações do enunciado?&lt;/p&gt;","seed":{"calculated":[{"name":"T1","function":"{{Q1}}+{{Q2}}","temp":true},{"name":"A1","label":"{{Q1}} + {{T1}} = ...","incorrect":true},{"name":"A2","label":"{{Q1}} + ... = {{T1}}"},{"name":"A3","label":"{{Q1}} - {{T1}} = ...","incorrect":true}]},"algorithm":{"name":"trueFalse","template":"Multiple choice – standard", "params": {"showCheckIcon":false, "columns":3}}},{"id":"step-4","stimulus":"&lt;p&gt;Como essa soma pode ser reorganizada para obter o termo que falta?&lt;/p&gt;&lt;p&gt;{{Q1}} + ... = {{T1}}&lt;/p&gt;","seed":{"parameters":[],"calculated":[{"name":"T1","function":"{{Q1}}+{{Q2}}","temp":true},{"name":"A1","label":"{{T1}} − {{Q1}} = ..."},{"name":"A2","label":"{{T1}} + {{Q1}} = ...","incorrect":true},{"name":"A3","label":"{{Q1}} − {{T1}} = ...","incorrect":true}]},"algorithm":{"name":"trueFalse","template":"Multiple choice – standard", "params": {"showCheckIcon":false, "columns":3}}},{"id":"step-5","stimulus":"&lt;p&gt;Resolva o seguinte cálculo para saber quantos reais foram pagos na segunda parcela.&lt;/p&gt;","template":"&lt;p&gt;{{T1}} − {{Q1}} = {{response}}&lt;/p&gt;","seed":{"calculated":[{"name":"T1","function":"{{Q1}}+{{Q2}}","temp":true},{"name":"A1","label":"","function":"{{Q2}}"}]},"algorithm":{"name":"calculateOperation","params":{"method":"equivLiteral","keyboard":"NUMERICAL"}}}]}</v>
      </c>
      <c r="D736" s="139" t="n">
        <f aca="false">IF(B736=C736,0,1)</f>
        <v>1</v>
      </c>
    </row>
    <row r="737" customFormat="false" ht="15.75" hidden="false" customHeight="true" outlineLevel="0" collapsed="false">
      <c r="A737" s="139" t="str">
        <f aca="false">Seeds!AB737</f>
        <v>M5-NyO-48a-I-1</v>
      </c>
      <c r="B737" s="139" t="str">
        <f aca="false">Seeds!Z737</f>
        <v>{"id":"M5-NyO-48a-I-1-BR","stimulus":"&lt;p&gt;Em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C737" s="139" t="str">
        <f aca="false">Seeds!AA737</f>
        <v>{"id":"M5-NyO-48a-I-1","stimulus":"&lt;p&gt;Em qual destas equivalências encontra-se a propriedade comutativa da adição?&lt;/p&gt;","hint":"&lt;p&gt;As adições têm propriedade comutativa, pois a ordem das parcelas não altera o resultado.&lt;/p&gt;","feedback":"&lt;p&gt;As adições têm propriedade comutativa, pois a ordem das parcelas não altera o resultado:&lt;/p&gt;&lt;p&gt;{{Q1}} + {{Q2}} = {{Q2}} + {{Q1}}&lt;/p&gt;&lt;p&gt;{{T1}} = {{T1}}&lt;/p&gt;","seed":{"parameters":[{"name":"Q1","label":null,"min":100,"max":2000,"step":1},{"name":"Q2","label":null,"min":100,"max":2000,"step":1},{"name":"Q3","label":null,"min":100,"max":2000,"step":1},{"name":"Q4","label":null,"min":100,"max":2000,"step":1},{"name":"Q5","label":null,"min":100,"max":2000,"step":1},{"name":"Q6","label":null,"min":100,"max":2000,"step":1},{"name":"Q7","label":null,"min":100,"max":2000,"step":1},{"name":"Q8","label":null,"min":100,"max":2000,"step":1},{"name":"Q9","label":null,"min":100,"max":2000,"step":1},{"name":"Q10","label":null,"min":100,"max":2000,"step":1},{"name":"Q11","label":null,"min":100,"max":2000,"step":1},{"name":"Q12","label":null,"min":800,"max":1000,"step":1},{"name":"Q13","label":null,"min":100,"max":700,"step":1},{"name":"Q14","label":null,"min":10,"max":50,"step":1},{"name":"Q15","label":null,"min":800,"max":1000,"step":1},{"name":"Q16","label":null,"min":100,"max":700,"step":1},{"name":"Q17","label":null,"min":10,"max":50,"step":1}],"calculated":[{"name":"T1","function":"{{Q1}}+{{Q2}}","temp":true},{"name":"A1","label":"{{Q1}} + {{Q2}} = {{Q2}} + {{Q1}}","function":""},{"name":"A2","label":"{{Q3}} + {{Q4}} + {{Q5}} = {{Q4}} + {{Q5}} + {{Q3}}","function":""},{"name":"A3","label":"{{Q6}} + ({{Q7}} + {{Q8}}) = ({{Q6}} + {{Q7}}) + {{Q8}}","function":"","incorrect":true,"feedback":"&lt;p&gt;Esta equivalência mostra a propriedade associativa da adição: a ordem como as parcelas são agrupadas não altera o resultado.&lt;/p&gt;"},{"name":"A4","label":"({{Q9}} + {{Q10}}) + {{Q11}} = {{Q9}} + ({{Q10}} + {{Q11}})","function":"","incorrect":true,"feedback":"&lt;p&gt;Esta equivalência mostra a propriedade associativa da adição: a ordem como as parcelas são agrupadas não altera o resultado.&lt;/p&gt;"},{"name":"A5","label":"{{Q12}} − {{Q13}} = ({{Q12}} − {{Q14}}) − ({{Q13}} − {{Q14}})","function":"","incorrect":true,"feedback":"&lt;p&gt;Esta equivalência mostra a propriedade fundamental da subtração: ao adicionarmos ou subtrairmos o mesmo número ao minuendo e ao subtraendo, o resultado é o mesmo.&lt;/p&gt;"},{"name":"A6","label":"{{Q15}} − {{Q16}} = ({{Q15}} − {{Q17}}) − ({{Q16}} − {{Q17}})","function":"","incorrect":true,"feedback":"&lt;p&gt;Esta equivalência mostra a propriedade fundamental da subtração: ao adicionarmos ou subtrairmos o mesmo número ao minuendo e ao subtraendo, o resultado é o mesmo.&lt;/p&gt;"}],"uniques":true},"algorithm":{"name":"trueFalse","template":"Choice matrix – inline","params":{"countCorrect":1,"countIncorrect":2,"options":["Correto","Incorreto"]}}}</v>
      </c>
      <c r="D737" s="139" t="n">
        <f aca="false">IF(B737=C737,0,1)</f>
        <v>1</v>
      </c>
    </row>
    <row r="738" customFormat="false" ht="15.75" hidden="false" customHeight="true" outlineLevel="0" collapsed="false">
      <c r="A738" s="139" t="str">
        <f aca="false">Seeds!AB738</f>
        <v>M5-NyO-48a-E-1</v>
      </c>
      <c r="B738" s="139" t="str">
        <f aca="false">Seeds!Z738</f>
        <v>{
    "id": "M5-NyO-48a-E-1-BR",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C738" s="139" t="str">
        <f aca="false">Seeds!AA738</f>
        <v>{
    "id": "M5-NyO-48a-E-1",
    "stimulus": "&lt;p&gt;Complete a seguinte soma de modo que a propriedade comutativa seja respeitada.&lt;/p&gt;",
    "template": "&lt;p&gt;{{Q1}} + {{Q2}} = {{response}} + {{response}}&lt;/p&gt;",
    "hint": "&lt;p&gt;As adições têm propriedade comutativa, pois a ordem das parcelas não altera o resultado.&lt;/p&gt;",
    "feedback": "&lt;p&gt;As adições têm propriedade comutativa, pois a ordem das parcelas não altera o resultado:&lt;/p&gt;&lt;p&gt;{{Q1}} + {{Q2}} = {{Q2}} + {{Q1}}&lt;/p&gt;&lt;p&gt;{{T1}} = {{T1}}&lt;/p&gt;",
    "seed": {
        "parameters": [
            {
                "name": "Q1",
                "label": null,
                "min": 10,
                "max": 999,
                "step": 1
            },
            {
                "name": "Q2",
                "label": null,
                "min": 10,
                "max": 999,
                "step": 1
            }
        ],
        "calculated": [
            {
                "name": "T1",
                "label": "{{function}}",
                "function": "{{Q1}}+{{Q2}}",
                "temp": true
            },
            {
                "name": "A1",
                "label": "{{function}}",
                "function": "{{Q2}}"
            },
            {
                "name": "A2",
                "label": "{{function}}",
                "function": "{{Q1}}"
            }
        ],
        "uniques": true
    },
    "algorithm": {
        "name": "calculateOperation",
        "params": {
            "method": "equivLiteral",
            "keyboard": "NUMERICAL"
        }
    }
}</v>
      </c>
      <c r="D738" s="139" t="n">
        <f aca="false">IF(B738=C738,0,1)</f>
        <v>1</v>
      </c>
    </row>
    <row r="739" customFormat="false" ht="15.75" hidden="false" customHeight="true" outlineLevel="0" collapsed="false">
      <c r="A739" s="139" t="str">
        <f aca="false">Seeds!AB739</f>
        <v>M5-NyO-48b-I-1</v>
      </c>
      <c r="B739" s="139" t="str">
        <f aca="false">Seeds!Z739</f>
        <v>{
    "id": "M5-NyO-48b-I-1-BR",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C739" s="139" t="str">
        <f aca="false">Seeds!AA739</f>
        <v>{
    "id": "M5-NyO-48b-I-1",
    "stimulus": "&lt;p&gt;Em qual destas equivalências encontra-se a propriedade associativa da adição?&lt;/p&gt;",
    "hint": "&lt;p&gt;As adições têm propriedade associativa, pois a ordem como as parcelas são agrupadas não altera o resultado.&lt;/p&gt;",
    "feedback": "&lt;p&gt;As adições têm propriedade associativa, pois a ordem como as parcelas são agrupadas não altera o resultado:&lt;/p&gt;&lt;p&gt;{{Q6}} + ({{Q7}} + {{Q8}}) = ({{Q6}} + {{Q7}}) + {{Q8}}&lt;/p&gt;&lt;p&gt;{{T1}} = {{T1}}&lt;/p&gt;",
    "seed": {
        "parameters": [
            {
                "name": "Q1",
                "label": null,
                "min": 100,
                "max": 2000,
                "step": 1
            },
            {
                "name": "Q2",
                "label": null,
                "min": 100,
                "max": 2000,
                "step": 1
            },
            {
                "name": "Q3",
                "label": null,
                "min": 100,
                "max": 2000,
                "step": 1
            },
            {
                "name": "Q4",
                "label": null,
                "min": 100,
                "max": 2000,
                "step": 1
            },
            {
                "name": "Q5",
                "label": null,
                "min": 100,
                "max": 2000,
                "step": 1
            },
            {
                "name": "Q6",
                "label": null,
                "min": 100,
                "max": 2000,
                "step": 1
            },
            {
                "name": "Q7",
                "label": null,
                "min": 100,
                "max": 2000,
                "step": 1
            },
            {
                "name": "Q8",
                "label": null,
                "min": 100,
                "max": 2000,
                "step": 1
            },
            {
                "name": "Q9",
                "label": null,
                "min": 100,
                "max": 2000,
                "step": 1
            },
            {
                "name": "Q10",
                "label": null,
                "min": 100,
                "max": 2000,
                "step": 1
            },
            {
                "name": "Q11",
                "label": null,
                "min": 100,
                "max": 2000,
                "step": 1
            },
            {
                "name": "Q12",
                "label": null,
                "min": 800,
                "max": 1000,
                "step": 1
            },
            {
                "name": "Q13",
                "label": null,
                "min": 100,
                "max": 700,
                "step": 1
            },
            {
                "name": "Q14",
                "label": null,
                "min": 10,
                "max": 50,
                "step": 1
            },
            {
                "name": "Q15",
                "label": null,
                "min": 800,
                "max": 1000,
                "step": 1
            },
            {
                "name": "Q16",
                "label": null,
                "min": 100,
                "max": 700,
                "step": 1
            },
            {
                "name": "Q17",
                "label": null,
                "min": 10,
                "max": 50,
                "step": 1
            }
        ],
        "calculated": [
            {
                "name": "T1",
                "function": "{{Q6}}+{{Q7}}+{{Q8}}",
                "temp": true
            },
            {
                "name": "A1",
                "label": "{{Q1}} + {{Q2}} = {{Q2}} + {{Q1}}",
                "incorrect": true,
                "feedback": "&lt;p&gt;Esta equivalência mostra a propriedade comutativa da adição: a ordem das parcelas não altera o resultado.&lt;/p&gt;"
            },
            {
                "name": "A2",
                "label": "{{Q3}} + {{Q4}} + {{Q5}} = {{Q4}} + {{Q5}} + {{Q3}}",
                "incorrect": true,
                "feedback": "&lt;p&gt;Esta equivalência mostra a propriedade comutativa da adição: a ordem das parcelas não altera o resultado.&lt;/p&gt;"
            },
            {
                "name": "A3",
                "label": "{{Q6}} + ({{Q7}} + {{Q8}}) = ({{Q6}} + {{Q7}}) + {{Q8}}"
            },
            {
                "name": "A4",
                "label": "({{Q9}} + {{Q10}}) + {{Q11}} = {{Q9}} + ({{Q10}} + {{Q11}})"
            },
            {
                "name": "A5",
                "label": "{{Q12}} − {{Q13}} = ({{Q12}} − {{Q14}}) − ({{Q13}} − {{Q14}})",
                "incorrect": true,
                "feedback": "&lt;p&gt;Esta equivalência mostra a propriedade fundamental da subtração: ao adicionarmos ou subtrairmos o mesmo número ao minuendo e ao subtraendo, o resultado é o mesmo.&lt;/p&gt;"
            },
            {
                "name": "A6",
                "label": "{{Q15}} − {{Q16}} = ({{Q15}} − {{Q17}}) − ({{Q16}} − {{Q17}})",
                "incorrect": true,
                "feedback": "&lt;p&gt;Esta equivalência mostra a propriedade fundamental da subtração: ao adicionarmos ou subtrairmos o mesmo número ao minuendo e ao subtraendo, o resultado é o mesmo.&lt;/p&gt;"
            }
        ],
        "uniques": true
    },
    "algorithm": {
        "name": "trueFalse",
        "template": "Multiple choice – standard",
        "params": {
            "countCorrect": 1,
            "countIncorrect": 2,
            "showCheckIcon": true
        }
    }
}</v>
      </c>
      <c r="D739" s="139" t="n">
        <f aca="false">IF(B739=C739,0,1)</f>
        <v>1</v>
      </c>
    </row>
    <row r="740" customFormat="false" ht="15.75" hidden="false" customHeight="true" outlineLevel="0" collapsed="false">
      <c r="A740" s="139" t="str">
        <f aca="false">Seeds!AB740</f>
        <v>M5-NyO-48b-E-1</v>
      </c>
      <c r="B740" s="139" t="str">
        <f aca="false">Seeds!Z740</f>
        <v>{"id":"M5-NyO-48b-E-1-BR","stimulus":"&lt;p&gt;Use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C740" s="139" t="str">
        <f aca="false">Seeds!AA740</f>
        <v>{"id":"M5-NyO-48b-E-1","stimulus":"&lt;p&gt;Use a propriedade associativa para calcular a seguinte soma.&lt;/p&gt;","template":"&lt;p&gt;({{Q1}} + {{Q2}}) + {{Q3}} = {{response}} + {{Q3}} = {{response}}&lt;/p&gt;&lt;p&gt;{{Q1}} + ({{Q2}} + {{Q3}}) = {{Q1}} + {{response}}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1}}+{{Q2}}"},{"name":"A2","label":"{{function}}","function":"{{Q1}}+{{Q2}}+{{Q3}}"},{"name":"A3","label":"{{function}}","function":"{{Q2}}+{{Q3}}"},{"name":"A4","label":"{{function}}","function":"{{Q1}}+{{Q2}}+{{Q3}}"}],"uniques":true},"algorithm":{"name":"calculateOperation","params":{"method":"equivLiteral","keyboard":"NUMERICAL"}}}</v>
      </c>
      <c r="D740" s="139" t="n">
        <f aca="false">IF(B740=C740,0,1)</f>
        <v>1</v>
      </c>
    </row>
    <row r="741" customFormat="false" ht="15.75" hidden="false" customHeight="true" outlineLevel="0" collapsed="false">
      <c r="A741" s="139" t="str">
        <f aca="false">Seeds!AB741</f>
        <v>M5-NyO-48b-E-2</v>
      </c>
      <c r="B741" s="139" t="str">
        <f aca="false">Seeds!Z741</f>
        <v>{"id":"M5-NyO-48b-E-2-BR","stimulus":"&lt;p&gt;Use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C741" s="139" t="str">
        <f aca="false">Seeds!AA741</f>
        <v>{"id":"M5-NyO-48b-E-2","stimulus":"&lt;p&gt;Use a propriedade associativa para calcular a seguinte soma.&lt;/p&gt;","template":"&lt;p&gt;{{Q1}} + ({{Q2}} + {{Q3}}) = {{Q1}} + {{response}} = {{response}}&lt;/p&gt;&lt;p&gt;({{Q1}} + {{Q2}}) + {{Q3}}) = {{response}} + {{Q3}} = {{response}}&lt;/p&gt;","hint":"&lt;p&gt;As adições têm propriedade associativa, pois a ordem como as parcelas são agrupadas não altera o resultado.&lt;/p&gt;","feedback":"&lt;p&gt;As adições têm propriedade associativa, pois a ordem como as parcelas são agrupadas não altera o resultado:&lt;/p&gt;&lt;p&gt;{{Q1}} + ({{Q2}} + {{Q3}}) = ({{Q1}} + {{Q2}}) + {{Q3}}&lt;/p&gt;&lt;p&gt;{{A2}} = {{A2}}&lt;/p&gt;","seed":{"parameters":[{"name":"Q1","label":null,"min":100,"max":999,"step":1},{"name":"Q2","label":null,"min":100,"max":999,"step":1},{"name":"Q3","label":null,"min":100,"max":999,"step":1}],"calculated":[{"name":"A1","label":"{{function}}","function":"{{Q2}}+{{Q3}}"},{"name":"A2","label":"{{function}}","function":"{{Q1}}+{{Q2}}+{{Q3}}"},{"name":"A3","label":"{{function}}","function":"{{Q1}}+{{Q2}}"},{"name":"A4","label":"{{function}}","function":"{{Q1}}+{{Q2}}+{{Q3}}"}],"uniques":true},"algorithm":{"name":"calculateOperation","params":{"method":"equivLiteral","keyboard":"NUMERICAL"}}}</v>
      </c>
      <c r="D741" s="139" t="n">
        <f aca="false">IF(B741=C741,0,1)</f>
        <v>1</v>
      </c>
    </row>
    <row r="742" customFormat="false" ht="15.75" hidden="false" customHeight="true" outlineLevel="0" collapsed="false">
      <c r="A742" s="139" t="str">
        <f aca="false">Seeds!AB742</f>
        <v>M5-NyO-7a-I-1</v>
      </c>
      <c r="B742" s="139" t="str">
        <f aca="false">Seeds!Z742</f>
        <v>{"id":"M5-NyO-7a-I-1-BR","stimulus":"&lt;p&gt;Escolha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C742" s="139" t="str">
        <f aca="false">Seeds!AA742</f>
        <v>{"id":"M5-NyO-7a-I-1","stimulus":"&lt;p&gt;Escolha o resultado correto da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name":"Q3","label":null,"min":10,"max":90,"step":10},{"name":"Q4","label":null,"min":1,"max":50,"step":1}],"calculated":[{"name":"T1","label":"{{function}}","function":"{{Q1}} + {{Q2}}","temp":true},{"name":"T2","label":"{{function}}","function":"{{Q2}}-math.floor({{Q2}}/10)*10","temp":true},{"name":"A1","label":"{{Q2}}","function":"{{Q2}}","group":1},{"name":"A2","label":"{{function}}","function":"{{Q2}}+{{Q3}}","group":1,"incorrect":true},{"name":"A3","label":"{{function}}","function":"{{Q2}}-{{Q4}}","group":1,"incorrect":true}],"uniques":true},"algorithm":{"name":"groupResponses","template":"Cloze with drop down"}}</v>
      </c>
      <c r="D742" s="139" t="n">
        <f aca="false">IF(B742=C742,0,1)</f>
        <v>1</v>
      </c>
    </row>
    <row r="743" customFormat="false" ht="15.75" hidden="false" customHeight="true" outlineLevel="0" collapsed="false">
      <c r="A743" s="139" t="str">
        <f aca="false">Seeds!AB743</f>
        <v>M5-NyO-7a-E-1</v>
      </c>
      <c r="B743" s="139" t="str">
        <f aca="false">Seeds!Z743</f>
        <v>{"id":"M5-NyO-7a-E-1-BR","stimulus":"&lt;p&gt;Calcule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C743" s="139" t="str">
        <f aca="false">Seeds!AA743</f>
        <v>{"id":"M5-NyO-7a-E-1","stimulus":"&lt;p&gt;Calcule a seguinte subtração.&lt;/p&gt;","template":"&lt;p&gt;{{T1}} − {{Q1}} = {{response}}&lt;/p&gt;","hint":"&lt;div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dessa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top:8%;\"&gt;{{T1}}&lt;/span&gt;&lt;/div&gt;&lt;/div&gt;&lt;/div&gt;&lt;/div&gt;","seed":{"parameters":[{"name":"Q1","label":null,"min":100,"max":1999,"step":1},{"name":"Q2","label":null,"min":100,"max":1999,"step":1}],"calculated":[{"name":"T1","function":"{{Q1}} + {{Q2}}","temp":true},{"name":"T2","label":"{{function}}","function":"{{Q2}}-math.floor({{Q2}}/10)*10","temp":true},{"name":"A1","label":"{{Q2}}","function":"{{Q2}}"}],"uniques":true},"algorithm":{"name":"calculateOperation","params":{"method":"equivLiteral","keyboard":"NUMERICAL"}}}</v>
      </c>
      <c r="D743" s="139" t="n">
        <f aca="false">IF(B743=C743,0,1)</f>
        <v>1</v>
      </c>
    </row>
    <row r="744" customFormat="false" ht="15.75" hidden="false" customHeight="true" outlineLevel="0" collapsed="false">
      <c r="A744" s="139" t="str">
        <f aca="false">Seeds!AB744</f>
        <v>M5-NyO-7a-A-1</v>
      </c>
      <c r="B744" s="139" t="str">
        <f aca="false">Seeds!Z744</f>
        <v>{"id":"M5-NyO-7a-A-1-BR","stimulus":"&lt;p&gt;Carolina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C744" s="139" t="str">
        <f aca="false">Seeds!AA744</f>
        <v>{"id":"M5-NyO-7a-A-1","stimulus":"&lt;p&gt;Carolina imprimiu {{Q1}} fotografias para colocá-las em alguns álbuns. Se até o momento ela colocou {{Q2}} fotos nos álbuns, quantas ainda restam para colocar?&lt;/p&gt;","template":"&lt;p&gt;Restam ainda {{response}} fotos para colocar no álbum.&lt;/p&gt;","hint":"&lt;div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35%;\"&gt;{{Q2}}&lt;/span&gt;&lt;span class=\"lemo-graphie-label\" style=\"position: absolute; right: 30%;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35%;\"&gt;{{Q2}}&lt;/span&gt;&lt;span class=\"lemo-graphie-label\" style=\"position: absolute; right: 30%; top:8%;\"&gt;{{Q1}}&lt;/span&gt;&lt;/div&gt;&lt;/div&gt;&lt;/div&gt;&lt;/div&gt;","seed":{"parameters":[{"name":"Q1","label":null,"min":400,"max":600,"step":1},{"name":"Q2","label":null,"min":150,"max":200,"step":1}],"calculated":[{"name":"T2","label":"{{function}}","function":"{{Q1}}-{{Q2}}-math.floor({{Q1}}/10-{{Q2}}/10)*10","temp":true},{"name":"A1","label":"{{function}}","function":"{{Q1}} - {{Q2}}"}],"uniques":true},"algorithm":{"name":"calculateOperation","params":{"method":"equivLiteral","keyboard":"NUMERICAL"}}}</v>
      </c>
      <c r="D744" s="139" t="n">
        <f aca="false">IF(B744=C744,0,1)</f>
        <v>1</v>
      </c>
    </row>
    <row r="745" customFormat="false" ht="15.75" hidden="false" customHeight="true" outlineLevel="0" collapsed="false">
      <c r="A745" s="139" t="str">
        <f aca="false">Seeds!AB745</f>
        <v>M5-NyO-7a-A-2</v>
      </c>
      <c r="B745" s="139" t="str">
        <f aca="false">Seeds!Z745</f>
        <v>{"id":"M5-NyO-7a-A-2-BR","stimulus":"&lt;p&gt;Durante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C745" s="139" t="str">
        <f aca="false">Seeds!AA745</f>
        <v>{"id":"M5-NyO-7a-A-2","stimulus":"&lt;p&gt;Durante uma eleição municipal, {{T1}} pessoas votaram em uma cidade. Se {{Q1}} dos votantes foram homens, quantas mulheres votaram?&lt;/p&gt;","template":"&lt;p&gt;Votaram {{response}} mulheres.&lt;/p&gt;","hint":"&lt;div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2000,"max":4000,"step":1},{"name":"Q2","label":null,"min":2000,"max":4000,"step":1}],"calculated":[{"name":"T1","function":"{{Q1}}+{{Q2}}","temp":true},{"name":"T2","label":"{{function}}","function":"{{Q2}}-math.floor({{Q2}}/10)*10","temp":true},{"name":"A1","label":"{{function}}","function":"{{Q2}}"}],"uniques":true},"algorithm":{"name":"calculateOperation","params":{"method":"equivLiteral","keyboard":"NUMERICAL"}}}</v>
      </c>
      <c r="D745" s="139" t="n">
        <f aca="false">IF(B745=C745,0,1)</f>
        <v>1</v>
      </c>
    </row>
    <row r="746" customFormat="false" ht="15.75" hidden="false" customHeight="true" outlineLevel="0" collapsed="false">
      <c r="A746" s="139" t="str">
        <f aca="false">Seeds!AB746</f>
        <v>M5-NyO-7a-A-3</v>
      </c>
      <c r="B746" s="139" t="str">
        <f aca="false">Seeds!Z746</f>
        <v>{"id":"M5-NyO-7a-A-3-BR","stimulus":"&lt;p&gt;Jesus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C746" s="139" t="str">
        <f aca="false">Seeds!AA746</f>
        <v>{"id":"M5-NyO-7a-A-3","stimulus":"&lt;p&gt;Jesus comprou {{T1}} sementes de hortaliças para sua horta. Se ele já usou {{Q1}} sementes, quantas ainda tem para plantar?&lt;/p&gt;","template":"&lt;p&gt;Ele ainda tem {{response}} sementes para plantar.&lt;/p&gt;","hint":"&lt;div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 {{T2}}&lt;/span&gt;&lt;span class=\"lemo-graphie-label\" style=\"position:absolute; right: 30%; top: 35%;\"&gt;{{Q1}}&lt;/span&gt;&lt;span class=\"lemo-graphie-label\" style=\"position: absolute; right: 30%;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30%; top:65%;\"&gt;{{A1}}&lt;/span&gt;&lt;span class=\"lemo-graphie-label\" style=\"position:absolute; right: 30%; top: 35%;\"&gt;{{Q1}}&lt;/span&gt;&lt;span class=\"lemo-graphie-label\" style=\"position: absolute; right: 30%; top:8%;\"&gt;{{T1}}&lt;/span&gt;&lt;/div&gt;&lt;/div&gt;&lt;/div&gt;&lt;/div&gt;","seed":{"parameters":[{"name":"Q1","label":null,"min":250,"max":500,"step":1},{"name":"Q2","label":null,"min":100,"max":300,"step":1}],"calculated":[{"name":"T2","label":"{{function}}","function":"{{Q2}}-math.floor({{Q2}}/10)*10","temp":true},{"name":"T1","function":"{{Q1}}+{{Q2}}","temp":true},{"name":"A1","label":"{{function}}","function":"{{Q2}}"}],"uniques":true},"algorithm":{"name":"calculateOperation","params":{"method":"equivLiteral","keyboard":"NUMERICAL"}}}</v>
      </c>
      <c r="D746" s="139" t="n">
        <f aca="false">IF(B746=C746,0,1)</f>
        <v>1</v>
      </c>
    </row>
    <row r="747" customFormat="false" ht="15.75" hidden="false" customHeight="true" outlineLevel="0" collapsed="false">
      <c r="A747" s="139" t="str">
        <f aca="false">Seeds!AB747</f>
        <v>M5-NyO-7a-A-4</v>
      </c>
      <c r="B747" s="139" t="str">
        <f aca="false">Seeds!Z747</f>
        <v>{"id":"M5-NyO-7a-A-4-BR","stimulus":"&lt;p&gt;Dos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C747" s="139" t="str">
        <f aca="false">Seeds!AA747</f>
        <v>{"id":"M5-NyO-7a-A-4","stimulus":"&lt;p&gt;Dos R$ {{Q1}} que economizou, Francisco gastou R$ {{Q2}} na reforma da sua casa. Quanto do dinheiro economizado ele ainda tem?&lt;/p&gt;","template":"&lt;p&gt;Ele tem R$ {{response}} restantes.&lt;/p&gt;","hint":"&lt;div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35%;\"&gt;{{Q2}}&lt;/span&gt;&lt;span class=\"lemo-graphie-label\" style=\"position: absolute; right: 15%; top:8%;\"&gt;{{Q1}}&lt;/span&gt;&lt;/div&gt;&lt;/div&gt;&lt;/div&gt;&lt;/div&gt;","feedback":"&lt;p&gt;O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Q1}}&lt;/span&gt;&lt;/div&gt;&lt;/div&gt;&lt;/div&gt;&lt;/div&gt;","seed":{"parameters":[{"name":"Q1","label":null,"min":2000,"max":5000,"step":1},{"name":"Q2","label":null,"min":1000,"max":1500,"step":1}],"calculated":[{"name":"T2","label":"{{function}}","function":"{{Q1}}-{{Q2}}-math.floor({{Q1}}/10-{{Q2}}/10)*10","temp":true},{"name":"A1","label":"{{function}}","function":"{{Q1}} - {{Q2}}"}],"uniques":true},"algorithm":{"name":"calculateOperation","params":{"method":"equivLiteral","keyboard":"NUMERICAL"}}}</v>
      </c>
      <c r="D747" s="139" t="n">
        <f aca="false">IF(B747=C747,0,1)</f>
        <v>1</v>
      </c>
    </row>
    <row r="748" customFormat="false" ht="15.75" hidden="false" customHeight="true" outlineLevel="0" collapsed="false">
      <c r="A748" s="139" t="str">
        <f aca="false">Seeds!AB748</f>
        <v>M5-NyO-7a-A-5</v>
      </c>
      <c r="B748" s="139" t="str">
        <f aca="false">Seeds!Z748</f>
        <v>{"id":"M5-NyO-7a-A-5-BR","stimulus":"&lt;p&gt;Para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C748" s="139" t="str">
        <f aca="false">Seeds!AA748</f>
        <v>{"id":"M5-NyO-7a-A-5","stimulus":"&lt;p&gt;Para participar como ouvinte a algumas conferências, {{T1}} pessoas se inscreveram. Se {{Q1}} ouvintes compareceram, quantos faltaram?&lt;/p&gt;","template":"&lt;p&gt;Faltaram {{response}} pessoas.&lt;/p&gt;","hint":"&lt;div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 {{T2}}&lt;/span&gt;&lt;span class=\"lemo-graphie-label\" style=\"position:absolute; right: 15%; top: 35%;\"&gt;{{Q1}}&lt;/span&gt;&lt;span class=\"lemo-graphie-label\" style=\"position: absolute; right: 15%; top:8%;\"&gt;{{T1}}&lt;/span&gt;&lt;/div&gt;&lt;/div&gt;&lt;/div&gt;&lt;/div&gt;","feedback":"&lt;p&gt;O resultado da subtração é:&lt;/p&gt;&lt;div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35%;\"&gt;{{Q1}}&lt;/span&gt;&lt;span class=\"lemo-graphie-label\" style=\"position: absolute; right: 15%; top:8%;\"&gt;{{T1}}&lt;/span&gt;&lt;/div&gt;&lt;/div&gt;&lt;/div&gt;&lt;/div&gt;","seed":{"parameters":[{"name":"Q1","label":null,"min":500,"max":1000,"step":1},{"name":"Q2","label":null,"min":500,"max":1000,"step":1}],"calculated":[{"name":"T1","function":"{{Q1}}+{{Q2}}","temp":true},{"name":"T2","label":"{{function}}","function":"{{Q2}}-math.floor({{Q2}}/10)*10","temp":true},{"name":"A1","label":"{{function}}","function":"{{Q2}}"}],"uniques":true},"algorithm":{"name":"calculateOperation","params":{"method":"equivLiteral","keyboard":"NUMERICAL"}}}</v>
      </c>
      <c r="D748" s="139" t="n">
        <f aca="false">IF(B748=C748,0,1)</f>
        <v>1</v>
      </c>
    </row>
    <row r="749" customFormat="false" ht="15.75" hidden="false" customHeight="true" outlineLevel="0" collapsed="false">
      <c r="A749" s="139" t="str">
        <f aca="false">Seeds!AB749</f>
        <v>M5-NyO-7b-I-1</v>
      </c>
      <c r="B749" s="139" t="str">
        <f aca="false">Seeds!Z749</f>
        <v>{"id":"M5-NyO-7b-I-1-BR","stimulus":"&lt;p&gt;Selecione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49" s="139" t="str">
        <f aca="false">Seeds!AA749</f>
        <v>{"id":"M5-NyO-7b-I-1","stimulus":"&lt;p&gt;Selecione o termo que falta nesta subtração.&lt;/p&gt;&lt;p&gt;{{T1}} − ... = {{Q2}}&lt;/p&gt;","hint":"&lt;p&gt;Na subtração, se 4 − 3 é 1, então 4 − 1 é 3.&lt;/p&gt;","feedback":"&lt;p&gt;Como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name":"Q3","label":null,"min":10,"max":90,"step":10},{"name":"Q4","label":null,"min":10,"max":90,"step":10},{"name":"Q5","label":null,"min":10,"max":90,"step":10},{"name":"Q6","label":null,"min":10,"max":90,"step":10}],"calculated":[{"name":"T1","function":"{{Q1}}+{{Q2}}","temp":true},{"name":"A1","label":"{{function}}","function":"{{Q1}}"},{"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49" s="139" t="n">
        <f aca="false">IF(B749=C749,0,1)</f>
        <v>1</v>
      </c>
    </row>
    <row r="750" customFormat="false" ht="15.75" hidden="false" customHeight="true" outlineLevel="0" collapsed="false">
      <c r="A750" s="139" t="str">
        <f aca="false">Seeds!AB750</f>
        <v>M5-NyO-7b-I-2</v>
      </c>
      <c r="B750" s="139" t="str">
        <f aca="false">Seeds!Z750</f>
        <v>{"id":"M5-NyO-7b-I-2-BR","stimulus":"&lt;p&gt;Selecione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C750" s="139" t="str">
        <f aca="false">Seeds!AA750</f>
        <v>{"id":"M5-NyO-7b-I-2","stimulus":"&lt;p&gt;Selecione o termo que falta nesta subtração.&lt;/p&gt;&lt;p&gt;... − {{Q1}} = {{Q2}}&lt;/p&gt;","hint":"&lt;p&gt;Adição e subtração são operações opostas. Por exemplo, 8 − 2 é 6 da mesma forma que 6 + 2 é 8.&lt;/p&gt;","feedback":"&lt;p&gt;Como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35%;\"&gt;{{Q2}}&lt;/span&gt;&lt;span class=\"lemo-graphie-label\" style=\"position: absolute; right: 15%; top: 8%;\"&gt;{{Q1}}&lt;/span&gt;&lt;/div&gt;&lt;/div&gt;&lt;/div&gt;&lt;/div&gt;","seed":{"parameters":[{"name":"Q1","label":null,"min":200,"max":5000,"step":1},{"name":"Q2","label":null,"min":200,"max":5000,"step":1},{"name":"Q3","label":null,"min":10,"max":90,"step":10},{"name":"Q4","label":null,"min":10,"max":90,"step":10},{"name":"Q5","label":null,"min":10,"max":90,"step":10},{"name":"Q6","label":null,"min":10,"max":90,"step":10}],"calculated":[{"name":"A1","label":"{{function}}","function":"{{Q1}}+{{Q2}}"},{"name":"A2","label":"{{function}}","function":"{{Q1}}+{{Q3}}","incorrect":true},{"name":"A3","label":"{{function}}","function":"{{Q1}}-{{Q4}}","incorrect":true},{"name":"A4","label":"{{function}}","function":"{{Q1}}+{{Q5}}","incorrect":true},{"name":"A5","label":"{{function}}","function":"{{Q1}}-{{Q6}}","incorrect":true}],"uniques":true},"algorithm":{"name":"trueFalse","template":"Multiple choice – standard","params":{"countCorrect":1,"countIncorrect":2,"showCheckIcon":false,
            "columns": 3
        }
    }
}</v>
      </c>
      <c r="D750" s="139" t="n">
        <f aca="false">IF(B750=C750,0,1)</f>
        <v>1</v>
      </c>
    </row>
    <row r="751" customFormat="false" ht="15.75" hidden="false" customHeight="true" outlineLevel="0" collapsed="false">
      <c r="A751" s="139" t="str">
        <f aca="false">Seeds!AB751</f>
        <v>M5-NyO-7b-E-1</v>
      </c>
      <c r="B751" s="139" t="str">
        <f aca="false">Seeds!Z751</f>
        <v>{"id":"M5-NyO-7b-E-1-BR","stimulus":"&lt;p&gt;Encontre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C751" s="139" t="str">
        <f aca="false">Seeds!AA751</f>
        <v>{"id":"M5-NyO-7b-E-1","stimulus":"&lt;p&gt;Encontre o termo que falta nesta subtração.&lt;/p&gt;","template":"&lt;p&gt;{{T1}} − {{response}} = {{Q2}}&lt;/p&gt;","hint":"&lt;p&gt;Na subtração, se 7 − 2 é 5, então 7 − 5 é 2.&lt;/p&gt;","feedback":"&lt;p&gt;Como {{Q2}} é o resultado da subtração entre {{T1}} e um número, para obter o subtraendo deve-se resolver este cálculo:&lt;/p&gt;&lt;div style=\"display:flex; justify-content:center;\"&gt;&lt;div class=\"lemo-fixed-to-responsive\" style=\"max-width: 85px;max-height:80px;position: relative;width: 100%;display: inline-block;\"&gt;&lt;img src=\"https://blueberry-assets.oneclick.es/resta_vertical_4cifras.png\"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35%;\"&gt;{{Q2}}&lt;/span&gt;&lt;span class=\"lemo-graphie-label\" style=\"position: absolute; right: 15%; top:8%;\"&gt;{{T1}}&lt;/span&gt;&lt;/div&gt;&lt;/div&gt;&lt;/div&gt;&lt;/div&gt;","seed":{"parameters":[{"name":"Q1","label":null,"min":100,"max":5000,"step":1},{"name":"Q2","label":null,"min":100,"max":5000,"step":1}],"calculated":[{"name":"T1","function":"{{Q1}}+{{Q2}}","temp":true},{"name":"A1","label":"{{function}}","function":"{{Q1}}"}],"uniques":true},"algorithm":{"name":"calculateOperation","params":{"method":"equivLiteral","keyboard":"NUMERICAL"}}}</v>
      </c>
      <c r="D751" s="139" t="n">
        <f aca="false">IF(B751=C751,0,1)</f>
        <v>1</v>
      </c>
    </row>
    <row r="752" customFormat="false" ht="15.75" hidden="false" customHeight="true" outlineLevel="0" collapsed="false">
      <c r="A752" s="139" t="str">
        <f aca="false">Seeds!AB752</f>
        <v>M5-NyO-7b-E-2</v>
      </c>
      <c r="B752" s="139" t="str">
        <f aca="false">Seeds!Z752</f>
        <v>{"id":"M5-NyO-7b-E-2-BR","stimulus":"&lt;p&gt;Encontre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C752" s="139" t="str">
        <f aca="false">Seeds!AA752</f>
        <v>{"id":"M5-NyO-7b-E-2","stimulus":"&lt;p&gt;Encontre o termo que falta nesta subtração.&lt;/p&gt;","template":"&lt;p&gt;{{response}} − {{Q1}} = {{Q2}}&lt;/p&gt;","hint":"&lt;p&gt;Adição e subtração são operações opostas. Por exemplo, 7 − 3 é 4 da mesma forma que 4 + 3 é 7.&lt;/p&gt;","feedback":"&lt;p&gt;Como {{Q2}} é o resultado da subtração entre um número e {{Q1}}, para obter o minuendo deve-se resolver este cálculo:&lt;/p&gt;&lt;div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35%;\"&gt;{{Q1}}&lt;/span&gt;&lt;span class=\"lemo-graphie-label\" style=\"position: absolute; right: 15%; top: 8%;\"&gt;{{Q2}}&lt;/span&gt;&lt;/div&gt;&lt;/div&gt;&lt;/div&gt;&lt;/div&gt;","seed":{"parameters":[{"name":"Q1","label":null,"min":100,"max":5000,"step":1},{"name":"Q2","label":null,"min":100,"max":5000,"step":1}],"calculated":[{"name":"A1","label":"{{function}}","function":"{{Q1}}+{{Q2}}"}],"uniques":true},"algorithm":{"name":"calculateOperation","params":{"method":"equivLiteral","keyboard":"NUMERICAL"}}}</v>
      </c>
      <c r="D752" s="139" t="n">
        <f aca="false">IF(B752=C752,0,1)</f>
        <v>1</v>
      </c>
    </row>
    <row r="753" customFormat="false" ht="15.75" hidden="false" customHeight="true" outlineLevel="0" collapsed="false">
      <c r="A753" s="139" t="str">
        <f aca="false">Seeds!AB753</f>
        <v>M5-NyO-7b-A-1</v>
      </c>
      <c r="B753" s="139" t="str">
        <f aca="false">Seeds!Z753</f>
        <v>{"id":"M5-NyO-7b-A-1-BR","seed":{"parameters":[{"name":"Q1","label":null,"min":100,"max":2500,"step":1},{"name":"Q2","label":null,"min":100,"max":2500,"step":1}],"uniques":true},"scaffolding":[{"id":"step-0","stimulus":"&lt;p&gt;Para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C753" s="139" t="str">
        <f aca="false">Seeds!AA753</f>
        <v>{"id":"M5-NyO-7b-A-1","seed":{"parameters":[{"name":"Q1","label":null,"min":100,"max":2500,"step":1},{"name":"Q2","label":null,"min":100,"max":2500,"step":1}],"uniques":true},"scaffolding":[{"id":"step-0","stimulus":"&lt;p&gt;Para evitar que o fogo se alastre em caso de um incêndio florestal, a equipe de brigada precisará derrubar {{T1}} árvores de uma reserva. Se {{Q1}} árvores já foram removidas, quantas restam a serem derrubadas?&lt;/p&gt;","template":"&lt;p&gt;Ainda há {{response}} árvores a serem derrubadas.&lt;/p&gt;","seed":{"parameters":[],"calculated":[{"name":"T1","function":"{{Q1}}+{{Q2}}","temp":true},{"name":"0-A1","label":"{{function}}","function":"{{Q2}}"}]},"uniques":true,"algorithm":{"name":"calculateOperation","params":{"method":"equivLiteral","decimalPlaces":2,"keyboard":"NUMERICAL"}}},{"id":"step-1","stimulus":"&lt;p&gt;Quantas árvores serão derrubadas na operação? E quantas já foram derrubadas?&lt;/p&gt;","template":"&lt;p&gt;{{response}} árvores precisam ser derrubadas.&lt;/p&gt;&lt;p&gt;{{response}} árvores já foram derrubadas.","seed":{"calculated":[{"name":"T1","function":"{{Q1}}+{{Q2}}","temp":true},{"name":"1-A1","label":"{{function}}","function":"{{T1}}"},{"name":"1-A2","label":"{{function}}","function":"{{Q1}}"}]},"uniques":true,"algorithm":{"name":"calculateOperation","params":{"method":"equivLiteral","decimalPlaces":2,"keyboard":"NUMERICAL"}}},{"id":"step-2","stimulus":"&lt;p&gt;O que o enunciado pede?&lt;/p&gt;","seed":{"calculated":[{"name":"T1","function":"{{Q1}}+{{Q2}}","temp":true},{"name":"T2","function":"{{Q1}}*{{Q3}}","temp":true},{"name":"2-A1","label":"&lt;p&gt;Calcule as árvores que faltam para serem derrubadas.&lt;/p&gt;"},{"name":"2-A2","label":"&lt;p&gt;Calcule o número de total de árvores que devem ser derrudas.&lt;/p&gt;","incorrect":true},{"name":"2-A3","label":"&lt;p&gt;Calcule as árvores que já foram derrubadas.&lt;/p&gt;","incorrect":true}]},"algorithm":{"name":"trueFalse","template":"Multiple choice – standard"}},{"id":"step-3","stimulus":"&lt;p&gt;Qual destas operações representa a informação no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"columns":3}}},{"id":"step-4","stimulus":"&lt;p&gt;Usando as propriedades de adição e subtração, de que forma a subtração &lt;span class=\"no-break\"&gt;{{T1}} − ... = {{Q1}}&lt;/span&gt; pode ser reordenada para obter o termo em falta?&lt;/p&gt;","seed":{"calculated":[{"name":"T1","function":"{{Q1}}+{{Q2}}","temp":true},{"name":"2-A1","label":"&lt;p&gt;{{T1}} − {{Q1}} = ...&lt;/p&gt;"},{"name":"2-A2","label":"&lt;p&gt;{{T1}} + {{Q1}} = ...&lt;/p&gt;","incorrect":true},{"name":"2-A3","label":"&lt;p&gt;{{Q1}} − {{T1}} = ...&lt;/p&gt;","incorrect":true}]},"algorithm":{"name":"trueFalse","template":"Multiple choice – standard", "params": {"showCheckIcon":false, "columns":3}}},{"id":"step-5","stimulus":"&lt;p&gt;Complete a seguinte operação para descobrir o número de árvores ainda a serem derrubadas.&lt;/p&gt;","template":"&lt;p&gt;{{T1}} − {{Q1}} = {{response}}&lt;/p&gt;","seed":{"calculated":[{"name":"T1","function":"{{Q1}}+{{Q2}}","temp":true},{"name":"4-A1","label":"{{function}}","function":"{{Q2}}"}]},"uniques":true,"algorithm":{"name":"calculateOperation","params":{"method":"equivLiteral","decimalPlaces":2,"keyboard":"NUMERICAL"}}}]}</v>
      </c>
      <c r="D753" s="139" t="n">
        <f aca="false">IF(B753=C753,0,1)</f>
        <v>1</v>
      </c>
    </row>
    <row r="754" customFormat="false" ht="15.75" hidden="false" customHeight="true" outlineLevel="0" collapsed="false">
      <c r="A754" s="139" t="str">
        <f aca="false">Seeds!AB754</f>
        <v>M5-NyO-7b-A-2</v>
      </c>
      <c r="B754" s="139" t="str">
        <f aca="false">Seeds!Z754</f>
        <v>{"id":"M5-NyO-7b-A-2-BR","seed":{"parameters":[{"name":"Q1","label":null,"min":1000,"max":4000,"step":1},{"name":"Q2","label":null,"min":1000,"max":5000,"step":1}],"uniques":true},"scaffolding":[{"id":"step-0","stimulus":"&lt;p&gt;Em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C754" s="139" t="str">
        <f aca="false">Seeds!AA754</f>
        <v>{"id":"M5-NyO-7b-A-2","seed":{"parameters":[{"name":"Q1","label":null,"min":1000,"max":4000,"step":1},{"name":"Q2","label":null,"min":1000,"max":5000,"step":1}],"uniques":true},"scaffolding":[{"id":"step-0","stimulus":"&lt;p&gt;Em uma trilha, um ciclista faz uma pausa depois de pedalar por {{Q1}} metros. Se ele tem {{Q2}} metros restantes para terminar, qual é o comprimento total da trilha?&lt;/p&gt;","template":"&lt;p&gt;O comprimento da trilha é de {{response}} metros.&lt;/p&gt;","seed":{"parameters":[],"calculated":[{"name":"A1","label":"{{function}}","function":"{{Q1}}+{{Q2}}"}]},"uniques":true,"algorithm":{"name":"calculateOperation","params":{"method":"equivLiteral","decimalPlaces":2,"keyboard":"NUMERICAL"}}},{"id":"step-1","stimulus":"&lt;p&gt;Quantos metros o ciclista pedalou? E quantos ainda está faltando pedalar?&lt;/p&gt;","template":"&lt;p&gt;Ele já pedalou {{response}} m, mas ainda tem {{response}} m para terminar.&lt;/p&gt;","seed":{"calculated":[{"name":"1-A1","label":"{{function}}","function":"{{Q1}}"},{"name":"1-A2","label":"{{function}}","function":"{{Q2}}"}]},"uniques":true,"algorithm":{"name":"calculateOperation","params":{"method":"equivLiteral","decimalPlaces":2,"keyboard":"NUMERICAL"}}},{"id":"step-2","stimulus":"&lt;p&gt;O que o enunciado pede?&lt;/p&gt;","seed":{"calculated":[{"name":"2-A1","label":"&lt;p&gt;O comprimento total da trilha em metros.&lt;/p&gt;"},{"name":"2-A2","label":"&lt;p&gt;A distância percorrida pelo ciclista.&lt;/p&gt;","incorrect":true},{"name":"2-A3","label":"&lt;p&gt;O comprimento total da trilha em centímetros.&lt;/p&gt;","incorrect":true}]},"algorithm":{"name":"trueFalse","template":"Multiple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o comprimento da trilha.&lt;/p&gt;","template":"&lt;p&gt;{{Q1}} + {{Q2}} = {{response}}&lt;/p&gt;","seed":{"calculated":[{"name":"4-A1","label":"{{function}}","function":"{{Q2}}+{{Q1}}"}]},"uniques":true,"algorithm":{"name":"calculateOperation","params":{"method":"equivLiteral","decimalPlaces":2,"keyboard":"NUMERICAL"}}}]}</v>
      </c>
      <c r="D754" s="139" t="n">
        <f aca="false">IF(B754=C754,0,1)</f>
        <v>1</v>
      </c>
    </row>
    <row r="755" customFormat="false" ht="15.75" hidden="false" customHeight="true" outlineLevel="0" collapsed="false">
      <c r="A755" s="139" t="str">
        <f aca="false">Seeds!AB755</f>
        <v>M5-NyO-7b-A-3</v>
      </c>
      <c r="B755" s="139" t="str">
        <f aca="false">Seeds!Z755</f>
        <v>{"id":"M5-NyO-7b-A-3-BR","seed":{"parameters":[{"name":"Q1","label":null,"min":300,"max":500,"step":1},{"name":"Q2","label":null,"min":200,"max":300,"step":1}],"uniques":true},"scaffolding":[{"id":"step-0","stimulus":"&lt;p&gt;Ao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C755" s="139" t="str">
        <f aca="false">Seeds!AA755</f>
        <v>{"id":"M5-NyO-7b-A-3","seed":{"parameters":[{"name":"Q1","label":null,"min":300,"max":500,"step":1},{"name":"Q2","label":null,"min":200,"max":300,"step":1}],"uniques":true},"scaffolding":[{"id":"step-0","stimulus":"&lt;p&gt;Ao final de uma festa, havia {{Q1}} convidados para sair. Se durante a celebração {{Q2}} pessoas já tinham ido embora, quantos convidados havia no início da festa?&lt;/p&gt;","template":"&lt;p&gt;No início da festa havia {{response}} pessoas.&lt;/p&gt;","seed":{"parameters":[],"calculated":[{"name":"A1","label":"{{function}}","function":"{{Q1}}+{{Q2}}"}]},"uniques":true,"algorithm":{"name":"calculateOperation","params":{"method":"equivLiteral","decimalPlaces":2,"keyboard":"NUMERICAL"}}},{"id":"step-1","stimulus":"&lt;p&gt;Quantos convidados ainda estavam presentes quando a festa acabou? Quantas pessoas já tinham ido embora?&lt;/p&gt;","template":"&lt;p&gt;Havia ainda {{response}} convidados enquanto {{response}} convidados já tinham saído antes.&lt;/p&gt;","seed":{"calculated":[{"name":"1-A1","label":"{{function}}","function":"{{Q1}}"},{"name":"1-A2","label":"{{function}}","function":"{{Q2}}"}]},"uniques":true,"algorithm":{"name":"calculateOperation","params":{"method":"equivLiteral","decimalPlaces":2,"keyboard":"NUMERICAL"}}},{"id":"step-2","stimulus":"&lt;p&gt;O que o enunciado pede?&lt;/p&gt;","seed":{"calculated":[{"name":"2-A1","label":"&lt;p&gt;O número de convidados no início da festa.&lt;/p&gt;"},{"name":"2-A2","label":"&lt;p&gt;O número de convidados que sobraram quando a festa acabou.&lt;/p&gt;","incorrect":true},{"name":"2-A3","label":"&lt;p&gt;O número de convidados que saíram durante a festa.&lt;/p&gt;","incorrect":true}]},"algorithm":{"name":"trueFalse","template":"Multiple choice – standard"}},{"id":"step-3","stimulus":"&lt;p&gt;Qual desses cálculos representa as informações do enunciado?&lt;/p&gt;","seed":{"calculated":[{"name":"2-A1","label":"&lt;p&gt;... − {{Q2}} = {{Q1}}&lt;/p&gt;"},{"name":"2-A2","label":"&lt;p&gt;{{Q1}}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{{Q2}} = {{Q1}}&lt;/p&gt;","seed":{"calculated":[{"name":"2-A1","label":"&lt;p&gt;{{Q1}} + {{Q2}} = ...&lt;/p&gt;"},{"name":"2-A2","label":"&lt;p&gt;{{Q1}} − {{Q2}} = ...&lt;/p&gt;","incorrect":true},{"name":"2-A3","label":"&lt;p&gt;{{Q2}} − {{Q1}} = ...&lt;/p&gt;","incorrect":true}]},"algorithm":{"name":"trueFalse","template":"Multiple choice – standard", "params": {"showCheckIcon":false, "columns":3}}},{"id":"step-5","stimulus":"&lt;p&gt;Resolva o seguinte cálculo para descobrir quantos convidados havia no início da festa.&lt;/p&gt;","template":"&lt;p&gt;{{Q1}} + {{Q2}} = {{response}}&lt;/p&gt;","seed":{"calculated":[{"name":"A1","label":"{{function}}","function":"{{Q1}}+{{Q2}}"}]},"uniques":true,"algorithm":{"name":"calculateOperation","params":{"method":"equivLiteral","decimalPlaces":2,"keyboard":"NUMERICAL"}}}]}</v>
      </c>
      <c r="D755" s="139" t="n">
        <f aca="false">IF(B755=C755,0,1)</f>
        <v>1</v>
      </c>
    </row>
    <row r="756" customFormat="false" ht="15.75" hidden="false" customHeight="true" outlineLevel="0" collapsed="false">
      <c r="A756" s="139" t="str">
        <f aca="false">Seeds!AB756</f>
        <v>M5-NyO-7b-A-4</v>
      </c>
      <c r="B756" s="139" t="str">
        <f aca="false">Seeds!Z756</f>
        <v>{"id":"M5-NyO-7b-A-4-BR","seed":{"parameters":[{"name":"Q1","label":null,"min":1000,"max":3000,"step":10},{"name":"Q2","label":null,"min":200,"max":990,"step":10}],"uniques":true},"scaffolding":[{"id":"step-0","stimulus":"&lt;p&gt;A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C756" s="139" t="str">
        <f aca="false">Seeds!AA756</f>
        <v>{"id":"M5-NyO-7b-A-4","seed":{"parameters":[{"name":"Q1","label":null,"min":1000,"max":3000,"step":10},{"name":"Q2","label":null,"min":200,"max":990,"step":10}],"uniques":true},"scaffolding":[{"id":"step-0","stimulus":"&lt;p&gt;A empresa de Lucas tinha {{T1}} tesouras em estoque. Após o envio para um cliente, sobraram {{Q1}} tesouras. Quantas tesouras o cliente recebeu?&lt;/p&gt;","template":"&lt;p&gt;O cliente recebeu {{response}} tesouras.&lt;/p&gt;","seed":{"parameters":[],"calculated":[{"name":"T1","function":"{{Q1}}+{{Q2}}","temp":true},{"name":"A1","function":"{{Q2}}"}]},"uniques":true,"algorithm":{"name":"calculateOperation","params":{"method":"equivLiteral","decimalPlaces":2,"keyboard":"NUMERICAL"}}},{"id":"step-1","stimulus":"&lt;p&gt;Quantas tesouras a empresa tinha de início? E quantas restaram após o envio?&lt;/p&gt;","template":"&lt;p&gt;A empresa tinha {{response}} tesouras, mas após o envio, restaram {{response}}.&lt;/p&gt;","seed":{"calculated":[{"name":"T1","function":"{{Q1}}+{{Q2}}","temp":true},{"name":"1-A1","label":"{{function}}","function":"{{T1}}"},{"name":"1-A2","label":"{{function}}","function":"{{Q1}}"}]},"uniques":true,"algorithm":{"name":"calculateOperation","params":{"method":"equivLiteral","decimalPlaces":2,"keyboard":"NUMERICAL"}}},{"id":"step-2","stimulus":"&lt;p&gt;O que o enunciado pede?&lt;/p&gt;","seed":{"calculated":[{"name":"2-A1","label":"&lt;p&gt;O número de tesouras que o cliente recebeu.&lt;/p&gt;"},{"name":"2-A2","label":"&lt;p&gt;O número de tesouras antes do envio.&lt;/p&gt;","incorrect":true},{"name":"2-A3","label":"&lt;p&gt;O número de tesouras deixadas no depósito após o envio.&lt;/p&gt;","incorrect":true}]},"algorithm":{"name":"trueFalse","template":"Multiple choice – standard"}},{"id":"step-3","stimulus":"&lt;p&gt;Qual desses cálculos representa as informações do enunciado?&lt;/p&gt;","seed":{"calculated":[{"name":"T1","function":"{{Q1}}+{{Q2}}","temp":true},{"name":"2-A1","label":"&lt;p&gt;{{T1}} − ... = {{Q1}}&lt;/p&gt;"},{"name":"2-A2","label":"&lt;p&gt;{{Q1}} − ... = {{T1}}&lt;/p&gt;","incorrect":true},{"name":"2-A3","label":"&lt;p&gt;{{Q1}} − {{T1}} = ...&lt;/p&gt;","incorrect":true}]},"algorithm":{"name":"trueFalse","template":"Multiple choice – standard", "params": {"showCheckIcon":false, "columns":3}}},{"id":"step-4","stimulus":"&lt;p&gt;Como essa subtração pode ser reorganizada para obter o termo que falta?&lt;/p&gt;&lt;p&gt;&lt;span class=\"no-break\"&gt;{{T1}} − ... = {{Q1}}&lt;/span&gt;&lt;/p&gt;","seed":{"calculated":[{"name":"T1","function":"{{Q1}}+{{Q2}}","temp":true},{"name":"2-A1","label":"&lt;p&gt;{{T1}} − {{Q1}} = ...&lt;/p&gt;"},{"name":"2-A2","label":"&lt;p&gt;{{T1}} + {{Q1}} = ...&lt;/p&gt;","incorrect":true},{"name":"2-A3","label":"&lt;p&gt;{{Q1}} − {{T1}} = ...&lt;/p&gt;","incorrect":true}]},"algorithm":{"name":"trueFalse","template":"Multiple choice – standard", "params": {"showCheckIcon":false, "columns":3}}},{"id":"step-5","stimulus":"&lt;p&gt;Resolva o cálculo a seguir para obter o número de tesouras que o cliente recebeu.&lt;/p&gt;","template":"&lt;p&gt;{{T1}} − {{Q1}} = {{response}}&lt;/p&gt;","seed":{"calculated":[{"name":"T1","function":"{{Q1}}+{{Q2}}","temp":true},{"name":"A1","function":"{{Q2}}"}]},"uniques":true,"algorithm":{"name":"calculateOperation","params":{"method":"equivLiteral","decimalPlaces":2,"keyboard":"NUMERICAL"}}}]}</v>
      </c>
      <c r="D756" s="139" t="n">
        <f aca="false">IF(B756=C756,0,1)</f>
        <v>1</v>
      </c>
    </row>
    <row r="757" customFormat="false" ht="15.75" hidden="false" customHeight="true" outlineLevel="0" collapsed="false">
      <c r="A757" s="139" t="str">
        <f aca="false">Seeds!AB757</f>
        <v>M5-NyO-7b-A-5</v>
      </c>
      <c r="B757" s="139" t="str">
        <f aca="false">Seeds!Z757</f>
        <v>{"id":"M5-NyO-7b-A-5-BR","seed":{"parameters":[{"name":"Q1","label":null,"min":100,"max":200,"step":1},{"name":"Q2","label":null,"min":100,"max":200,"step":1}],"uniques":true},"scaffolding":[{"id":"step-0","stimulus":"&lt;p&gt;Gabriela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C757" s="139" t="str">
        <f aca="false">Seeds!AA757</f>
        <v>{"id":"M5-NyO-7b-A-5","seed":{"parameters":[{"name":"Q1","label":null,"min":100,"max":200,"step":1},{"name":"Q2","label":null,"min":100,"max":200,"step":1}],"uniques":true},"scaffolding":[{"id":"step-0","stimulus":"&lt;p&gt;Gabriela leu {{Q1}} páginas de um livro e ela tem {{Q2}} páginas restantes para terminá-lo. Quantas páginas tem o livro?&lt;/p&gt;","template":"&lt;p&gt;O livro tem {{response}} páginas.&lt;/p&gt;","seed":{"parameters":[],"calculated":[{"name":"A1","label":"{{function}}","function":"{{Q1}}+{{Q2}}"}]},"uniques":true,"algorithm":{"name":"calculateOperation","params":{"method":"equivLiteral","decimalPlaces":2,"keyboard":"NUMERICAL"}}},{"id":"step-1","stimulus":"&lt;p&gt;Quantas páginas Gabriela leu? E quantas ela ainda precisa ler para terminar o livro?&lt;/p&gt;","template":"&lt;p&gt;Ela leu {{response}} páginas e está faltando {{response}} para terminar.&lt;/p&gt;","seed":{"calculated":[{"name":"1-A1","label":"{{function}}","function":"{{Q1}}"},{"name":"1-A2","label":"{{function}}","function":"{{Q2}}"}]},"uniques":true,"algorithm":{"name":"calculateOperation","params":{"method":"equivLiteral","decimalPlaces":2,"keyboard":"NUMERICAL"}}},{"id":"step-2","stimulus":"&lt;p&gt;O que o enunciado pede?&lt;/p&gt;","seed":{"calculated":[{"name":"2-A1","label":"&lt;p&gt;O número de páginas que o livro tem.&lt;/p&gt;"},{"name":"2-A2","label":"&lt;p&gt;O número de páginas que Gabriela leu.&lt;/p&gt;","incorrect":true},{"name":"2-A3","label":"&lt;p&gt;O número de páginas que faltam para Gabriela terminar de ler o livro.&lt;/p&gt;","incorrect":true}]},"algorithm":{"name":"trueFalse","template":"Multiple choice – standard"}},{"id":"step-3","stimulus":"&lt;p&gt;Qual desses cálculos representa as informações do enunciado?&lt;/p&gt;","seed":{"calculated":[{"name":"2-A1","label":"&lt;p&gt;... − {{Q1}} = {{Q2}}&lt;/p&gt;"},{"name":"2-A2","label":"&lt;p&gt;{{Q1}} − ... = {{Q2}}&lt;/p&gt;","incorrect":true},{"name":"2-A3","label":"&lt;p&gt;{{Q1}} − {{Q2}} = ...&lt;/p&gt;","incorrect":true}]},"algorithm":{"name":"trueFalse","template":"Multiple choice – standard", "params": {"showCheckIcon":false, "columns":3}}},{"id":"step-4","stimulus":"&lt;p&gt;Como essa subtração pode ser reorganizada para obter o termo que falta?&lt;/p&gt;&lt;p&gt;... − {{Q1}} = {{Q2}}&lt;/p&gt;","seed":{"calculated":[{"name":"2-A1","label":"&lt;p&gt;{{Q2}} + {{Q1}} = ...&lt;/p&gt;"},{"name":"2-A2","label":"&lt;p&gt;{{Q1}} − {{Q2}} = ...&lt;/p&gt;","incorrect":true},{"name":"2-A3","label":"&lt;p&gt;{{Q2}} − {{Q1}} = ...&lt;/p&gt;","incorrect":true}]},"algorithm":{"name":"trueFalse","template":"Multiple choice – standard", "params": {"showCheckIcon":false, "columns":3}}},{"id":"step-5","stimulus":"&lt;p&gt;Resolva o seguinte cálculo para obter as páginas que faltam para ler o livro.&lt;/p&gt;","template":"&lt;p&gt;{{Q2}} + {{Q1}} = {{response}}&lt;/p&gt;","seed":{"calculated":[{"name":"4-A1","label":"{{function}}","function":"{{Q2}}+{{Q1}}"}]},"uniques":true,"algorithm":{"name":"calculateOperation","params":{"method":"equivLiteral","decimalPlaces":2,"keyboard":"NUMERICAL"}}}]}</v>
      </c>
      <c r="D757" s="139" t="n">
        <f aca="false">IF(B757=C757,0,1)</f>
        <v>1</v>
      </c>
    </row>
    <row r="758" customFormat="false" ht="15.75" hidden="false" customHeight="true" outlineLevel="0" collapsed="false">
      <c r="A758" s="139" t="str">
        <f aca="false">Seeds!AB758</f>
        <v>M5-NyO-49a-I-1</v>
      </c>
      <c r="B758" s="139" t="str">
        <f aca="false">Seeds!Z758</f>
        <v>{"id":"M5-NyO-49a-I-1-BR","stimulus":"&lt;p&gt;Selecione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C758" s="139" t="str">
        <f aca="false">Seeds!AA758</f>
        <v>{"id":"M5-NyO-49a-I-1","stimulus":"&lt;p&gt;Selecione dentre as seguintes equivalências as que satisfazem a propriedade fundamental da subtração.&lt;/p&gt;","hint":"&lt;p&gt;De acordo com a propriedade fundamental da subtração, se adicionarmos ou subtrairmos o mesmo número ao minuendo e ao subtraendo, o resultado da subtração é o mesmo.&lt;/p&gt;","feedback":"&lt;p&gt;De acordo com a propriedade fundamental da subtração, se adicionarmos ou subtrairmos o mesmo número ao minuendo e ao subtraendo, o resultado da subtração é o mesmo.&lt;p/&gt;","seed":{"parameters":[{"name":"Q1","label":null,"min":150,"max":200,"step":1},{"name":"Q2","label":null,"min":50,"max":100,"step":1},{"name":"Q3","label":null,"min":1,"max":9,"step":1},{"name":"Q4","label":null,"min":150,"max":200,"step":1},{"name":"Q5","label":null,"min":50,"max":100,"step":1},{"name":"Q6","label":null,"min":1,"max":9,"step":1},{"name":"Q7","label":null,"min":150,"max":200,"step":1},{"name":"Q8","label":null,"min":50,"max":100,"step":1},{"name":"Q9","label":null,"min":1,"max":9,"step":1},{"name":"Q10","label":null,"min":150,"max":200,"step":1},{"name":"Q11","label":null,"min":50,"max":100,"step":1},{"name":"Q12","label":null,"min":1,"max":9,"step":1}],"calculated":[{"name":"A1","label":"{{Q1}} − {{Q2}} = ({{Q1}} − {{Q3}}) − ({{Q2}} − {{Q3}})","function":""},{"name":"A2","label":"{{Q4}} − {{Q5}} = ({{Q4}} + {{Q6}}) − ({{Q5}} + {{Q6}})","function":""},{"name":"A3","label":"{{Q7}} − {{Q8}} = ({{Q7}} + {{Q9}}) − ({{Q8}} − {{Q9}})","function":"","incorrect":true,"feedback":"&lt;p&gt;É incorreto porque {{Q9}} é adicionado ao minuendo e {{Q9}} é subtraído do subtraendo.&lt;p/&gt;"},{"name":"A4","label":"{{Q10}} − {{Q11}} = ({{Q10}} − {{Q12}}) − ({{Q11}} + {{Q12}})","function":"","incorrect":true,"feedback":"&lt;p&gt;É incorreto porque {{Q9}} é subtraído do minuendo e {{Q9}} é adicionado ao subtraendo.&lt;p/&gt;"}],"uniques":true},"algorithm":{"name":"trueFalse","template":"Choice matrix – inline","params":{"countCorrect":2,"countIncorrect":1,"options":["Sim","Não"]}}}</v>
      </c>
      <c r="D758" s="139" t="n">
        <f aca="false">IF(B758=C758,0,1)</f>
        <v>1</v>
      </c>
    </row>
    <row r="759" customFormat="false" ht="15.75" hidden="false" customHeight="true" outlineLevel="0" collapsed="false">
      <c r="A759" s="139" t="str">
        <f aca="false">Seeds!AB759</f>
        <v>M5-NyO-49a-E-1</v>
      </c>
      <c r="B759" s="139" t="str">
        <f aca="false">Seeds!Z759</f>
        <v>{"id":"M5-NyO-49a-E-1-BR","stimulus":"&lt;p&gt;Qual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C759" s="139" t="str">
        <f aca="false">Seeds!AA759</f>
        <v>{"id":"M5-NyO-49a-E-1","stimulus":"&lt;p&gt;Qual é o resultado da subtração? E qual é o resultado se {{Q3}} for adicionado ao minuendo e ao subtraendo?&lt;/p&gt;","template":"&lt;p&gt;{{T1}} − {{Q1}} = {{response}}&lt;/p&gt;&lt;p&gt;({{T1}} + {{Q3}}) − ({{Q1}} + {{Q3}}) = {{T2}} − {{T3}} = {{response}}&lt;/p&gt;","hint":"&lt;p&gt;Se o mesmo número for adicionado ao minuendo e ao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T1","function":"{{Q1}}+{{Q2}}","temp":true},{"name":"T2","function":"{{Q1}}+{{Q2}}+{{Q3}}","temp":true},{"name":"T3","function":"{{Q1}}+{{Q3}}","temp":true},{"name":"A1","function":"{{T1}}-{{Q1}}"},{"name":"A2","function":"{{T2}}-{{T3}}"}],"uniques":true},"algorithm":{"name":"calculateOperation","params":{"method":"equivLiteral","keyboard":"NUMERICAL"}}}</v>
      </c>
      <c r="D759" s="139" t="n">
        <f aca="false">IF(B759=C759,0,1)</f>
        <v>1</v>
      </c>
    </row>
    <row r="760" customFormat="false" ht="15.75" hidden="false" customHeight="true" outlineLevel="0" collapsed="false">
      <c r="A760" s="139" t="str">
        <f aca="false">Seeds!AB760</f>
        <v>M5-NyO-49a-E-2</v>
      </c>
      <c r="B760" s="139" t="str">
        <f aca="false">Seeds!Z760</f>
        <v>{"id":"M5-NyO-49a-E-2-BR","stimulus":"&lt;p&gt;Qual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C760" s="139" t="str">
        <f aca="false">Seeds!AA760</f>
        <v>{"id":"M5-NyO-49a-E-2","stimulus":"&lt;p&gt;Qual é o resultado da subtração? E qual é o resultado se {{Q3}} for subtraído do minuendo e do subtraendo?&lt;/p&gt;","template":"&lt;p&gt;{{T1}} − {{Q1}} = {{response}}&lt;/p&gt;&lt;p&gt;({{T1}} − {{Q3}}) − ({{Q1}} − {{Q3}}) = {{T2}} − {{T3}} = {{response}}&lt;/p&gt;","hint":"&lt;p&gt;Se o mesmo número for subtraído do minuendo e do subtraendo, o resultado da subtração será o mesmo.&lt;/p&gt;","feedback":"&lt;p&gt;De acordo com a propriedade fundamental da subtração, se o mesmo número for adicionado ou subtraído ao minuendo e ao subtraendo, o resultado da subtração é o mesmo.&lt;/p&gt;","seed":{"parameters":[{"name":"Q1","label":null,"min":300,"max":800,"step":1},{"name":"Q2","label":null,"min":300,"max":800,"step":1},{"name":"Q3","label":null,"min":20,"max":50,"step":1}],"calculated":[{"name":"A1","label":"{{function}}","function":"{{T1}}-{{Q1}}"},{"name":"A2","label":"{{function}}","function":"{{T1}}-{{Q1}}"},{"name":"T1","label":"","function":"{{Q1}}+{{Q2}}","temp":true},{"name":"T2","label":"","function":"{{Q1}}+{{Q2}}-{{Q3}}","temp":true},{"name":"T3","label":"","function":"{{Q1}}-{{Q3}}","temp":true}],"uniques":true},"algorithm":{"name":"calculateOperation","params":{"method":"equivLiteral","keyboard":"NUMERICAL"}}}</v>
      </c>
      <c r="D760" s="139" t="n">
        <f aca="false">IF(B760=C760,0,1)</f>
        <v>1</v>
      </c>
    </row>
    <row r="761" customFormat="false" ht="15.75" hidden="false" customHeight="true" outlineLevel="0" collapsed="false">
      <c r="A761" s="139" t="str">
        <f aca="false">Seeds!AB761</f>
        <v>M5-NyO-8a-I-1</v>
      </c>
      <c r="B761" s="139" t="str">
        <f aca="false">Seeds!Z761</f>
        <v>{"id":"M5-NyO-8a-I-1-BR","stimulus":"&lt;p&gt;Selecione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C761" s="139" t="str">
        <f aca="false">Seeds!AA761</f>
        <v>{"id":"M5-NyO-8a-I-1","stimulus":"&lt;p&gt;Selecione a frase correta sobre a seguinte multiplicação.&lt;/p&gt;&lt;p&gt;{{Q1}} × {{Q2}} = {{T1}}&lt;/p&gt;","hint":"&lt;p&gt;O multiplicando é o número a ser multiplicado e o multiplicador é o número que indica quantas vezes o multiplicando se repete.&lt;/p&gt;","feedback":"&lt;p&gt;O multiplicando, {{Q1}}, é o número a ser multiplicado e o multiplicador, {{Q2}}, o número que multiplica o multiplicando. O produto é o resultado da operação, ou seja, {{T1}}.&lt;/p&gt;","seed":{"parameters":[{"name":"Q1","label":null,"min":100,"max":999,"step":1},{"name":"Q2","label":null,"min":10,"max":99,"step":1}],"calculated":[{"name":"A1","label":"{{Q1}} é o multiplicando."},{"name":"A2","label":"{{Q2}} é o multiplicador."},{"name":"A3","label":"{{T1}} é o produto."},{"name":"A4","label":"{{Q2}} é o multiplicando.","incorrect":true},{"name":"A5","label":"{{T1}} é o multiplicando.","incorrect":true},{"name":"A4","label":"{{Q1}} é o multiplicador.","incorrect":true},{"name":"A4","label":"{{T1}} é o multiplicador.","incorrect":true},{"name":"A4","label":"{{Q1}} é o produto.","incorrect":true},{"name":"A4","label":"{{Q2}} é o produto.","incorrect":true},{"name":"T1","function":"{{Q1}}*{{Q2}}","temp":true}],"uniques":true},"algorithm":{"name":"trueFalse","template":"Multiple choice – standard","params":{"countCorrect":1,"countIncorrect":2,"showCheckIcon":true}}}</v>
      </c>
      <c r="D761" s="139" t="n">
        <f aca="false">IF(B761=C761,0,1)</f>
        <v>1</v>
      </c>
    </row>
    <row r="762" customFormat="false" ht="15.75" hidden="false" customHeight="true" outlineLevel="0" collapsed="false">
      <c r="A762" s="139" t="str">
        <f aca="false">Seeds!AB762</f>
        <v>M5-NyO-8a-E-1</v>
      </c>
      <c r="B762" s="139" t="str">
        <f aca="false">Seeds!Z762</f>
        <v>{
    "id": "M5-NyO-8a-E-1-BR",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C762" s="139" t="str">
        <f aca="false">Seeds!AA762</f>
        <v>{
    "id": "M5-NyO-8a-E-1",
    "stimulus": "&lt;p&gt;Nomeie os termos desta multiplicação.&lt;/p&gt;&lt;p&gt;{{Q1}} × {{Q2}} = {{T1}}&lt;/p&gt;",
    "template": "&lt;p&gt;{{Q1}} é o {{response}}.&lt;/p&gt;&lt;p&gt;{{Q2}} é o {{response}}.&lt;/p&gt;",
    "hint": "&lt;p&gt;O multiplicando é o número a ser multiplicado e o multiplicador é o número que indica quantas vezes o multiplicando se repete.&lt;/p&gt;",
    "feedback": "&lt;p&gt;O multiplicando, {{Q1}}, é o número que está sendo multiplicado e o multiplicador, {{Q2}}, é o número pelo qual o multiplicando é multiplicado. O produto é o resultado da operação, ou seja, {{T1}}.&lt;/p&gt;",
    "seed": {
        "parameters": [
            {
                "name": "Q1",
                "label": null,
                "min": 100,
                "max": 2500,
                "step": 1
            },
            {
                "name": "Q2",
                "label": null,
                "min": 100,
                "max": 999,
                "step": 1
            }
        ],
        "calculated": [
            {
                "name": "T1",
                "function": "{{Q1}}*{{Q2}}",
                "temp": true
            },
            {
                "name": "A1",
                "label": "multiplicando"
            },
            {
                "name": "A2",
                "label": "multiplicador"
            }
        ],
        "uniques": true
    },
    "algorithm": {
        "name": "calculateOperation",
        "template": "Cloze with text"
    }
}</v>
      </c>
      <c r="D762" s="139" t="n">
        <f aca="false">IF(B762=C762,0,1)</f>
        <v>1</v>
      </c>
    </row>
    <row r="763" customFormat="false" ht="15.75" hidden="false" customHeight="true" outlineLevel="0" collapsed="false">
      <c r="A763" s="139" t="str">
        <f aca="false">Seeds!AB763</f>
        <v>M5-NyO-8a-E-2</v>
      </c>
      <c r="B763" s="139" t="str">
        <f aca="false">Seeds!Z763</f>
        <v>{
    "id": "M5-NyO-8a-E-2-BR",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C763" s="139" t="str">
        <f aca="false">Seeds!AA763</f>
        <v>{
    "id": "M5-NyO-8a-E-2",
    "stimulus": "&lt;p&gt;Nomeie os termos desta multiplicação.&lt;/p&gt;&lt;p&gt;{{Q1}} × {{Q2}} = {{T1}}&lt;/p&gt;",
    "template": "&lt;p&gt;{{Q2}} é o {{response}}.&lt;/p&gt;&lt;p&gt;{{Q1}} é o {{response}}.&lt;/p&gt;",
    "hint": "&lt;p&gt;O multiplicando é o número que a ser multiplicado e o multiplicador é o número que indica quantas vezes o multiplicando se repete.&lt;/p&gt;",
    "feedback": "&lt;p&gt;O multiplicando, {{Q1}}, é o número a ser multiplicado e o multiplicador, {{Q2}}, é o número pelo qual o multiplicando é multiplicado. O produto é o resultado da operação, ou seja , {{T1}}.&lt;/p&gt;",
    "seed": {
        "parameters": [
            {
                "name": "Q1",
                "label": null,
                "min": 100,
                "max": 2500,
                "step": 1
            },
            {
                "name": "Q2",
                "label": null,
                "min": 100,
                "max": 999,
                "step": 1
            }
        ],
        "calculated": [
            {
                "name": "T1",
                "function": "{{Q1}}*{{Q2}}",
                "temp": true
            },
            {
                "name": "A1",
                "label": "multiplicador"
            },
            {
                "name": "A2",
                "label": "multiplicando"
            }
        ],
        "uniques": true
    },
    "algorithm": {
        "name": "calculateOperation",
        "template": "Cloze with text"
    }
}</v>
      </c>
      <c r="D763" s="139" t="n">
        <f aca="false">IF(B763=C763,0,1)</f>
        <v>1</v>
      </c>
    </row>
    <row r="764" customFormat="false" ht="15.75" hidden="false" customHeight="true" outlineLevel="0" collapsed="false">
      <c r="A764" s="139" t="str">
        <f aca="false">Seeds!AB764</f>
        <v>M5-NyO-8b-I-1</v>
      </c>
      <c r="B764" s="139" t="str">
        <f aca="false">Seeds!Z764</f>
        <v>{"id":"M5-NyO-8b-I-1-BR","stimulus":"&lt;p&gt;Selecione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C764" s="139" t="str">
        <f aca="false">Seeds!AA764</f>
        <v>{"id":"M5-NyO-8b-I-1","stimulus":"&lt;p&gt;Selecione o resultado correto de {{Q1}} × {{Q2}}.&lt;/p&gt;","hint":"&lt;p&gt;Comece multiplicando o último dígito do multiplicador pelo número do multiplicando.&lt;/p&gt;","feedback":"&lt;p&gt;O resultado da multiplicação {{Q1}} por {{Q2}} é {{A3}}.&lt;/p&gt;","seed":{"parameters":[{"name":"Q1","label":null,"min":100,"max":999,"step":1},{"name":"Q2","label":null,"min":100,"max":999,"step":1},{"name":"Q3","label":null,"min":100,"max":900,"step":100}],"calculated":[{"name":"T1","function":"{{Q2}}-1","temp":true},{"name":"A1","label":"{{function}}","function":"{{Q1}}+{{Q2}}","incorrect":true},{"name":"A2","label":"{{function}}","function":"{{Q1}}*{{Q2}}+{{Q3}}","incorrect":true},{"name":"A3","label":"{{function}}","function":"{{Q1}}*{{Q2}}"}],"uniques":true},"algorithm":{"name":"trueFalse","template":"Multiple choice – standard","params":{"countCorrect":1,"countIncorrect":2,"showCheckIcon":false,
            "columns": 3
        }
    }
}</v>
      </c>
      <c r="D764" s="139" t="n">
        <f aca="false">IF(B764=C764,0,1)</f>
        <v>1</v>
      </c>
    </row>
    <row r="765" customFormat="false" ht="15.75" hidden="false" customHeight="true" outlineLevel="0" collapsed="false">
      <c r="A765" s="139" t="str">
        <f aca="false">Seeds!AB765</f>
        <v>M5-NyO-8b-E-1</v>
      </c>
      <c r="B765" s="139" t="str">
        <f aca="false">Seeds!Z765</f>
        <v>{
    "id": "M5-NyO-8b-E-1-BR",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C765" s="139" t="str">
        <f aca="false">Seeds!AA765</f>
        <v>{
    "id": "M5-NyO-8b-E-1",
    "stimulus": "&lt;p&gt;Calcule o resultado da multiplicação.&lt;/p&gt;",
    "template": "&lt;p&gt;{{Q1}} × {{Q2}} = {{response}}&lt;/p&gt;",
    "hint": "&lt;p&gt;Comece multiplicando o último dígito do multiplicador pelo número do multiplicando.&lt;/p&gt;",
    "feedback": "&lt;p&gt;O resultado da multiplicação de {{Q1}} por {{Q2}} é {{A1}}.&lt;/p&gt;",
    "seed": {
        "parameters": [
            {
                "name": "Q1",
                "label": null,
                "min": 100,
                "max": 999,
                "step": 1
            },
            {
                "name": "Q2",
                "label": null,
                "min": 100,
                "max": 999,
                "step": 1
            }
        ],
        "calculated": [
            {
                "name": "A1",
                "function": "{{Q1}}*{{Q2}}"
            }
        ],
        "uniques": true
    },
    "algorithm": {
        "name": "calculateOperation",
        "params": {
            "method": "equivLiteral",
            "keyboard": "NUMERICAL"
        }
    }
}</v>
      </c>
      <c r="D765" s="139" t="n">
        <f aca="false">IF(B765=C765,0,1)</f>
        <v>1</v>
      </c>
    </row>
    <row r="766" customFormat="false" ht="15.75" hidden="false" customHeight="true" outlineLevel="0" collapsed="false">
      <c r="A766" s="139" t="str">
        <f aca="false">Seeds!AB766</f>
        <v>M5-NyO-8b-A-1</v>
      </c>
      <c r="B766" s="139" t="str">
        <f aca="false">Seeds!Z766</f>
        <v>{"id":"M5-NyO-8b-A-1-BR","stimulus":"&lt;p&gt;Em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C766" s="139" t="str">
        <f aca="false">Seeds!AA766</f>
        <v>{"id":"M5-NyO-8b-A-1","stimulus":"&lt;p&gt;Em um espaço recreativo, existem {{Q2}} máquinas de venda automática com {{Q1}} ursinhos de pelúcia em cada uma. Quantos ursos tem nesse espaço?&lt;/p&gt;","template":"&lt;p&gt;Há nesse espaço recreativo {{response}} ursinhos de pelúcia.&lt;/p&gt;","hint":"&lt;p&gt;Comece multiplicando o último dígito do multiplicador pelo número do multiplicando.&lt;/p&gt;","feedback":"&lt;p&gt;O resultado da multiplicação de {{Q1}} por {{Q2}} é {{A1}}.&lt;/p&gt;","seed":{"parameters":[{"name":"Q1","label":null,"min":100,"max":300,"step":1},{"name":"Q2","label":null,"min":100,"max":200,"step":1}],"calculated":[{"name":"A1","function":"{{Q1}}*{{Q2}}"}],"uniques":true},"algorithm":{"name":"calculateOperation","params":{"method":"equivLiteral","keyboard":"NUMERICAL"}}}</v>
      </c>
      <c r="D766" s="139" t="n">
        <f aca="false">IF(B766=C766,0,1)</f>
        <v>1</v>
      </c>
    </row>
    <row r="767" customFormat="false" ht="15.75" hidden="false" customHeight="true" outlineLevel="0" collapsed="false">
      <c r="A767" s="139" t="str">
        <f aca="false">Seeds!AB767</f>
        <v>M5-NyO-8b-A-2</v>
      </c>
      <c r="B767" s="139" t="str">
        <f aca="false">Seeds!Z767</f>
        <v>{"id":"M5-NyO-8b-A-2-BR","stimulus":"&lt;p&gt;Uma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C767" s="139" t="str">
        <f aca="false">Seeds!AA767</f>
        <v>{"id":"M5-NyO-8b-A-2","stimulus":"&lt;p&gt;Uma fábrica produz {{Q1}} blusas de moletom por dia. Quantas blusas serão produzidas em {{Q2}} dias?&lt;/p&gt;","template":"&lt;p&gt;{{response}} blusas de moletom serão produzidas.&lt;/p&gt;","hint":"&lt;p&gt;Comece multiplicando o último dígito do multiplicador pelo número do multiplicando.&lt;/p&gt;","feedback":"&lt;p&gt;O resultado da multiplicação de {{Q1}} por {{Q2}} é {{A1}}.&lt;/p&gt;","seed":{"parameters":[{"name":"Q1","label":null,"min":500,"max":999,"step":1},{"name":"Q2","label":null,"min":100,"max":365,"step":1}],"calculated":[{"name":"A1","function":"{{Q1}}*{{Q2}}"}],"uniques":true},"algorithm":{"name":"calculateOperation","params":{"method":"equivLiteral","keyboard":"NUMERICAL"}}}</v>
      </c>
      <c r="D767" s="139" t="n">
        <f aca="false">IF(B767=C767,0,1)</f>
        <v>1</v>
      </c>
    </row>
    <row r="768" customFormat="false" ht="15.75" hidden="false" customHeight="true" outlineLevel="0" collapsed="false">
      <c r="A768" s="139" t="str">
        <f aca="false">Seeds!AB768</f>
        <v>M5-NyO-8b-A-3</v>
      </c>
      <c r="B768" s="139" t="str">
        <f aca="false">Seeds!Z768</f>
        <v>{"id":"M5-NyO-8b-A-3-BR","stimulus":"&lt;p&gt;Em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C768" s="139" t="str">
        <f aca="false">Seeds!AA768</f>
        <v>{"id":"M5-NyO-8b-A-3","stimulus":"&lt;p&gt;Em uma biblioteca escolar há {{Q2}} estantes com {{Q1}} livros cada. Quantos livros a biblioteca tem ao todo?&lt;/p&gt;","template":"&lt;p&gt;A biblioteca tem {{response}} livros.&lt;/p&gt;","hint":"&lt;p&gt;Comece multiplicando o último dígito do multiplicador pelo número do multiplicando.&lt;/p&gt;","feedback":"&lt;p&gt;O resultado da multiplicação de {{Q1}} por {{Q2}} é {{A1}}.&lt;/p&gt;","seed":{"parameters":[{"name":"Q1","label":null,"min":100,"max":500,"step":1},{"name":"Q2","label":null,"min":100,"max":150,"step":1}],"calculated":[{"name":"A1","function":"{{Q1}}*{{Q2}}"}],"uniques":true},"algorithm":{"name":"calculateOperation","params":{"method":"equivLiteral","keyboard":"NUMERICAL"}}}</v>
      </c>
      <c r="D768" s="139" t="n">
        <f aca="false">IF(B768=C768,0,1)</f>
        <v>1</v>
      </c>
    </row>
    <row r="769" customFormat="false" ht="15.75" hidden="false" customHeight="true" outlineLevel="0" collapsed="false">
      <c r="A769" s="139" t="str">
        <f aca="false">Seeds!AB769</f>
        <v>M5-NyO-8b-A-4</v>
      </c>
      <c r="B769" s="139" t="str">
        <f aca="false">Seeds!Z769</f>
        <v>{"id":"M5-NyO-8b-A-4-BR","stimulus":"&lt;p&gt;Uma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C769" s="139" t="str">
        <f aca="false">Seeds!AA769</f>
        <v>{"id":"M5-NyO-8b-A-4","stimulus":"&lt;p&gt;Uma granja vende diariamente {{Q1}} caixas com {{Q2}} ovos cada. Quantos ovos esta granja vende por dia?&lt;/p&gt;","template":"&lt;p&gt;A granja vende {{response}} ovos por dia.&lt;/p&gt;","hint":"&lt;p&gt;Comece multiplicando o último dígito do multiplicador pelo número do multiplicando.&lt;/p&gt;","feedback":"&lt;p&gt;O resultado da multiplicação de {{Q1}} por {{Q2}} é {{A1}}.&lt;/p&gt;","seed":{"parameters":[{"name":"Q1","label":null,"min":100,"max":500,"step":1},{"name":"Q2","label":null,"min":120,"max":210,"step":1}],"calculated":[{"name":"A1","function":"{{Q1}}*{{Q2}}"}],"uniques":true},"algorithm":{"name":"calculateOperation","params":{"method":"equivLiteral","keyboard":"NUMERICAL"}}}</v>
      </c>
      <c r="D769" s="139" t="n">
        <f aca="false">IF(B769=C769,0,1)</f>
        <v>1</v>
      </c>
    </row>
    <row r="770" customFormat="false" ht="15.75" hidden="false" customHeight="true" outlineLevel="0" collapsed="false">
      <c r="A770" s="139" t="str">
        <f aca="false">Seeds!AB770</f>
        <v>M5-NyO-8b-A-5</v>
      </c>
      <c r="B770" s="139" t="str">
        <f aca="false">Seeds!Z770</f>
        <v>{"id":"M5-NyO-8b-A-5-BR","stimulus":"&lt;p&gt;A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C770" s="139" t="str">
        <f aca="false">Seeds!AA770</f>
        <v>{"id":"M5-NyO-8b-A-5","stimulus":"&lt;p&gt;A empresa de Olívia tem {{Q1}} navios com {{Q2}} contêineres cada. Qual o total de contêineres que a empresa de Olívia tem para fazer transporte?&lt;/p&gt;","template":"&lt;p&gt;A empresa tem {{response}} contêineres.&lt;/p&gt;","hint":"&lt;p&gt;Comece multiplicando o último dígito do multiplicador pelo número do multiplicando.&lt;/p&gt;","feedback":"&lt;p&gt;O resultado da multiplicação de {{Q1}} por {{Q2}} é {{A1}}.&lt;/p&gt;","seed":{"parameters":[{"name":"Q1","label":null,"min":100,"max":500,"step":1},{"name":"Q2","label":null,"min":150,"max":250,"step":1}],"calculated":[{"name":"A1","function":"{{Q1}}*{{Q2}}"}],"uniques":true},"algorithm":{"name":"calculateOperation","params":{"method":"equivLiteral","keyboard":"NUMERICAL"}}}</v>
      </c>
      <c r="D770" s="139" t="n">
        <f aca="false">IF(B770=C770,0,1)</f>
        <v>1</v>
      </c>
    </row>
    <row r="771" customFormat="false" ht="15.75" hidden="false" customHeight="true" outlineLevel="0" collapsed="false">
      <c r="A771" s="139" t="str">
        <f aca="false">Seeds!AB771</f>
        <v>M5-NyO-50a-I-1</v>
      </c>
      <c r="B771" s="139" t="str">
        <f aca="false">Seeds!Z771</f>
        <v>{"id":"M5-NyO-50a-I-1-BR","stimulus":"&lt;p&gt;Em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1" s="139" t="str">
        <f aca="false">Seeds!AA771</f>
        <v>{"id":"M5-NyO-50a-I-1","stimulus":"&lt;p&gt;Em qual dessas equivalências observa-se a propriedade comutativa da multiplicação?&lt;/p&gt;","hint":"&lt;p&gt;As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17,"max":999,"step":1},{"name":"Q2","label":null,"min":17,"max":999,"step":1},{"name":"Q3","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{{Q1}}"},{"name":"A2","label":"{{Q3}} × {{Q4}} × {{Q5}} = {{Q4}} × {{Q5}} × {{Q3}}"},{"name":"A3","label":"{{Q6}}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1" s="139" t="n">
        <f aca="false">IF(B771=C771,0,1)</f>
        <v>1</v>
      </c>
    </row>
    <row r="772" customFormat="false" ht="15.75" hidden="false" customHeight="true" outlineLevel="0" collapsed="false">
      <c r="A772" s="139" t="str">
        <f aca="false">Seeds!AB772</f>
        <v>M5-NyO-50a-E-1</v>
      </c>
      <c r="B772" s="139" t="str">
        <f aca="false">Seeds!Z772</f>
        <v>{"id":"M5-NyO-50a-E-1-BR","stimulus":"&lt;p&gt;Complete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C772" s="139" t="str">
        <f aca="false">Seeds!AA772</f>
        <v>{"id":"M5-NyO-50a-E-1","stimulus":"&lt;p&gt;Complete a seguinte multiplicação para verificar a propriedade comutativa da multiplicação.&lt;/p&gt;","template":"&lt;p&gt;{{Q1}} × {{Q2}} = {{response}} × {{response}}&lt;/p&gt;","hint":"&lt;p&gt;As multiplicações têm propriedade comutativa, pois a ordem dos fatores não altera o produto.&lt;/p&gt;","feedback":"&lt;p&gt;As multiplicações têm propriedade comutativa, pois a ordem dos fatores não altera o produto:&lt;/p&gt;&lt;p&gt;{{Q1}} × {{Q2}} = {{Q2}} × {{Q1}}&lt;/p&gt;&lt;p&gt;{{T1}} = {{T1}}&lt;/p&gt;","seed":{"parameters":[{"name":"Q1","label":null,"min":100,"max":999,"step":1},{"name":"Q2","label":null,"min":10,"max":99,"step":1}],"calculated":[{"name":"T1","label":"{{function}}","function":"{{Q1}}*{{Q2}}","temp":true},{"name":"A1","label":"{{Q2}}","function":"{{Q2}}"},{"name":"A2","label":"{{Q1}}","function":"{{Q1}}"}],"uniques":true},"algorithm":{"name":"calculateOperation","params":{"method":"equivLiteral","keyboard":"NUMERICAL"}}}</v>
      </c>
      <c r="D772" s="139" t="n">
        <f aca="false">IF(B772=C772,0,1)</f>
        <v>1</v>
      </c>
    </row>
    <row r="773" customFormat="false" ht="15.75" hidden="false" customHeight="true" outlineLevel="0" collapsed="false">
      <c r="A773" s="139" t="str">
        <f aca="false">Seeds!AB773</f>
        <v>M5-NyO-50b-I-1</v>
      </c>
      <c r="B773" s="139" t="str">
        <f aca="false">Seeds!Z773</f>
        <v>{"id":"M5-NyO-50b-I-1-BR","stimulus":"&lt;p&gt;Em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C773" s="139" t="str">
        <f aca="false">Seeds!AA773</f>
        <v>{"id":"M5-NyO-50b-I-1","stimulus":"&lt;p&gt;Em qual dessas equivalências observa-se a propriedade associativa da multiplicação?&lt;/p&gt;","hint":"&lt;p&gt;As multiplicações têm propriedade associativa, pois a forma de agrupar os fatores não altera o produto.&lt;/p&gt;","feedback":"&lt;p&gt;As multiplicações têm propriedade associativa, pois a forma de agrupar os fatores não altera o produto.&lt;/p&gt;&lt;p&gt;{{Q6}} × ({{Q7}} × {{Q8}}) = ({{Q6}} × {{Q7}}) × {{Q8}}&lt;/p&gt;&lt;p&gt;{{T1}}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vemos a propriedade comutativa: a ordem dos fatores não altera o produto.&lt;/p&gt;","incorrect":true},{"name":"A2","label":"{{Q3}} × {{Q4}} × {{Q5}} = {{Q4}} × {{Q5}} × {{Q3}}","feedback":"&lt;p&gt;Nesta multiplicação vemos a propriedade comutativa: a ordem dos fatores não altera o produto.&lt;/p&gt;","incorrect":true},{"name":"A3","label":"{{Q6}} × ({{Q7}} × {{Q8}}) = ({{Q6}} × {{Q7}}) × {{Q8}}"},{"name":"A4","label":"({{Q9}} × {{Q10}}) × {{Q11}} = {{Q9}} × ({{Q10}} × {{Q11}})"},{"name":"A5","label":"{{Q12}} × ({{Q13}} + {{Q14}}) = {{Q12}} × {{Q13}} + {{Q12}} × {{Q14}}","feedback":"&lt;p&gt;Nesta multiplicação vemos a propriedade distributiva: a multiplicação de uma soma é a soma de duas multiplicações.&lt;/p&gt;","incorrect":true},{"name":"A6","label":"{{Q15}} × {{Q16}} + {{Q15}} × {{Q17}} = {{Q15}} × ({{Q16}} + {{Q17}})","feedback":"&lt;p&gt;Nesta multiplicação vemos a propriedade distributiva: a multiplicação de uma soma é a soma de duas multiplicações.&lt;/p&gt;","incorrect":true},{"name":"T1","label":"{{function}}","function":"{{Q1}}*{{Q2}}","temp":true}],"uniques":true},"algorithm":{"name":"trueFalse","template":"Multiple choice – standard","params":{"countCorrect":1,"countIncorrect":2,"showCheckIcon":true}}}</v>
      </c>
      <c r="D773" s="139" t="n">
        <f aca="false">IF(B773=C773,0,1)</f>
        <v>1</v>
      </c>
    </row>
    <row r="774" customFormat="false" ht="15.75" hidden="false" customHeight="true" outlineLevel="0" collapsed="false">
      <c r="A774" s="139" t="str">
        <f aca="false">Seeds!AB774</f>
        <v>M5-NyO-50b-E-1</v>
      </c>
      <c r="B774" s="139" t="str">
        <f aca="false">Seeds!Z774</f>
        <v>{"id":"M5-NyO-50b-E-1-BR","stimulus":"&lt;p&gt;Complete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C774" s="139" t="str">
        <f aca="false">Seeds!AA774</f>
        <v>{"id":"M5-NyO-50b-E-1","stimulus":"&lt;p&gt;Complete as seguintes multiplicações para verificar a propriedade associativa da multiplicação.&lt;/p&gt;","template":"&lt;p&gt;({{Q1}} × {{Q2}}) × {{Q3}} = {{response}} × ({{Q2}} × {{Q3}})&lt;/p&gt;&lt;p&gt;{{Q4}} × ({{Q5}} × {{Q6}}) = ({{Q4}} × {{response}}) × {{Q6}}&lt;/p&gt;","hint":"&lt;p&gt;As multiplicações têm propriedade associativa, pois a forma de agrupar os fatores não altera o produto.&lt;/p&gt;","feedback":"&lt;p&gt;As multiplicações têm uma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5}}","function":"{{Q5}}"}],"uniques":true},"algorithm":{"name":"calculateOperation","params":{"method":"equivLiteral","keyboard":"NUMERICAL"}}}</v>
      </c>
      <c r="D774" s="139" t="n">
        <f aca="false">IF(B774=C774,0,1)</f>
        <v>1</v>
      </c>
    </row>
    <row r="775" customFormat="false" ht="15.75" hidden="false" customHeight="true" outlineLevel="0" collapsed="false">
      <c r="A775" s="139" t="str">
        <f aca="false">Seeds!AB775</f>
        <v>M5-NyO-50b-E-2</v>
      </c>
      <c r="B775" s="139" t="str">
        <f aca="false">Seeds!Z775</f>
        <v>{"id":"M5-NyO-50b-E-2-BR","stimulus":"&lt;p&gt;Complete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C775" s="139" t="str">
        <f aca="false">Seeds!AA775</f>
        <v>{"id":"M5-NyO-50b-E-2","stimulus":"&lt;p&gt;Complete as seguintes multiplicações para verificar a propriedade associativa da multiplicação.&lt;/p&gt;","template":"&lt;p&gt;({{Q1}} × {{Q2}}) × {{Q3}} = {{Q1}} × ({{Q2}} × {{response}})&lt;/p&gt;&lt;p&gt;{{Q4}} × ({{Q5}} × {{Q6}}) = ({{response}} × {{Q5}}) × {{Q6}}&lt;/p&gt;","hint":"&lt;p&gt;As multiplicações têm propriedade associativa, pois a forma de agrupar os fatores não altera o produto.&lt;/p&gt;","feedback":"&lt;p&gt;As multiplicações têm propriedade associativa, pois a forma de agrupar os fatores não altera o produto.&lt;/p&gt;&lt;p&gt;({{Q1}} × {{Q2}}) × {{Q3}} = {{Q1}} × ({{Q2}}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3}}","function":"{{Q3}}"},{"name":"A2","label":"{{Q4}}","function":"{{Q4}}"}],"uniques":true},"algorithm":{"name":"calculateOperation","params":{"method":"equivLiteral","keyboard":"NUMERICAL"}}}</v>
      </c>
      <c r="D775" s="139" t="n">
        <f aca="false">IF(B775=C775,0,1)</f>
        <v>1</v>
      </c>
    </row>
    <row r="776" customFormat="false" ht="15.75" hidden="false" customHeight="true" outlineLevel="0" collapsed="false">
      <c r="A776" s="139" t="str">
        <f aca="false">Seeds!AB776</f>
        <v>M5-NyO-50c-I-1</v>
      </c>
      <c r="B776" s="139" t="str">
        <f aca="false">Seeds!Z776</f>
        <v>{"id":"M5-NyO-50c-I-1-BR","stimulus":"&lt;p&gt;Em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C776" s="139" t="str">
        <f aca="false">Seeds!AA776</f>
        <v>{"id":"M5-NyO-50c-I-1","stimulus":"&lt;p&gt;Em qual dessas equivalências se vê a propriedade distributiva da multiplicação?&lt;/p&gt;","hint":"&lt;p&gt;As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multiplicações.&lt;/p&gt;&lt;p&gt;{{Q12}} × ({{Q13}} + {{Q14}}) = {{Q12}} × {{Q13}} + {{Q12}} × {{Q14}}&lt;/p&gt;&lt;p&gt;{{T1}} = {{T1}}&lt;/p&gt;","seed":{"parameters":[{"name":"Q1","label":null,"min":17,"max":999,"step":1},{"name":"Q2","label":null,"min":17,"max":999,"step":1},{"name":"Q3","label":null,"min":17,"max":999,"step":1},{"name":"Q4","label":null,"min":17,"max":999,"step":1},{"name":"Q4","label":null,"min":17,"max":999,"step":1},{"name":"Q5","label":null,"min":17,"max":999,"step":1},{"name":"Q6","label":null,"min":17,"max":999,"step":1},{"name":"Q7","label":null,"min":17,"max":999,"step":1},{"name":"Q8","label":null,"min":17,"max":999,"step":1},{"name":"Q9","label":null,"min":17,"max":999,"step":1},{"name":"Q10","label":null,"min":17,"max":999,"step":1},{"name":"Q11","label":null,"min":17,"max":999,"step":1},{"name":"Q12","label":null,"min":17,"max":999,"step":1},{"name":"Q13","label":null,"min":17,"max":999,"step":1},{"name":"Q14","label":null,"min":17,"max":999,"step":1},{"name":"Q15","label":null,"min":17,"max":999,"step":1},{"name":"Q16","label":null,"min":17,"max":999,"step":1},{"name":"Q17","label":null,"min":17,"max":999,"step":1}],"calculated":[{"name":"A1","label":"{{Q1}} × {{Q2}} = {{Q2}} × {{Q1}}","feedback":"&lt;p&gt;Nesta multiplicação vê-se a propriedade comutativa: a ordem dos fatores não altera o produto.&lt;/p&gt;","incorrect":true},{"name":"A2","label":"{{Q3}} × {{Q4}} × {{Q5}} = {{Q4}} × {{Q5}} × {{Q3}}","feedback":"&lt;p&gt;Nesta multiplicação vê-se a propriedade comutativa: a ordem dos fatores não altera o produto.&lt;/p&gt;","incorrect":true},{"name":"A3","label":"{{Q6}} × ({{Q7}} × {{Q8}}) = ({{Q6}} × {{Q7}}) × {{Q8}}","feedback":"&lt;p&gt;Nesta multiplicação vê-se a propriedade associativa: a forma de agrupar os fatores não altera o produto.&lt;/p&gt;","incorrect":true},{"name":"A4","label":"({{Q9}} × {{Q10}}) × {{Q11}} = {{Q9}} × ({{Q10}} × {{Q11}})","feedback":"&lt;p&gt;Nesta multiplicação vê-se a propriedade associativa: a forma de agrupar os fatores não altera o produto.&lt;/p&gt;","incorrect":true},{"name":"A5","label":"{{Q12}} × ({{Q13}} + {{Q14}}) = {{Q12}} × {{Q13}} + {{Q12}} × {{Q14}}"},{"name":"A6","label":"{{Q15}} × {{Q16}} + {{Q15}} × {{Q17}} = {{Q15}} × ({{Q16}} + {{Q17}})"},{"name":"T1","label":"{{function}}","function":"{{Q1}}*{{Q2}}","temp":true}],"uniques":true},"algorithm":{"name":"trueFalse","template":"Multiple choice – standard","params":{"countCorrect":1,"countIncorrect":2,"showCheckIcon":true}}}</v>
      </c>
      <c r="D776" s="139" t="n">
        <f aca="false">IF(B776=C776,0,1)</f>
        <v>1</v>
      </c>
    </row>
    <row r="777" customFormat="false" ht="15.75" hidden="false" customHeight="true" outlineLevel="0" collapsed="false">
      <c r="A777" s="139" t="str">
        <f aca="false">Seeds!AB777</f>
        <v>M5-NyO-50c-E-1</v>
      </c>
      <c r="B777" s="139" t="str">
        <f aca="false">Seeds!Z777</f>
        <v>{"id":"M5-NyO-50c-E-1-BR","stimulus":"&lt;p&gt;Complete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C777" s="139" t="str">
        <f aca="false">Seeds!AA777</f>
        <v>{"id":"M5-NyO-50c-E-1","stimulus":"&lt;p&gt;Complete as seguintes multiplicações para verificar a propriedade distributiva da multiplicação.&lt;/p&gt;","template":"&lt;p&gt;{{Q1}} × ({{Q2}} + {{Q3}}) = {{Q1}} × {{Q2}} + {{response}} × {{Q3}}&lt;/p&gt;&lt;p&gt;{{Q4}} × {{Q5}} + {{Q4}} × {{Q6}} = {{response}} × ({{Q5}} + {{Q6}})&lt;/p&gt;","hint":"&lt;p&gt;As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label":"{{Q1}}","function":"{{Q1}}"},{"name":"A2","label":"{{Q4}}","function":"{{Q4}}"}],"uniques":true},"algorithm":{"name":"calculateOperation","params":{"method":"equivLiteral","keyboard":"NUMERICAL"}}}</v>
      </c>
      <c r="D777" s="139" t="n">
        <f aca="false">IF(B777=C777,0,1)</f>
        <v>1</v>
      </c>
    </row>
    <row r="778" customFormat="false" ht="15.75" hidden="false" customHeight="true" outlineLevel="0" collapsed="false">
      <c r="A778" s="139" t="str">
        <f aca="false">Seeds!AB778</f>
        <v>M5-NyO-50c-E-2</v>
      </c>
      <c r="B778" s="139" t="str">
        <f aca="false">Seeds!Z778</f>
        <v>{"id":"M5-NyO-50c-E-2-BR","stimulus":"&lt;p&gt;Complete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C778" s="139" t="str">
        <f aca="false">Seeds!AA778</f>
        <v>{"id":"M5-NyO-50c-E-2","stimulus":"&lt;p&gt;Complete as seguintes multiplicações para verificar a propriedade distributiva da multiplicação.&lt;/p&gt;","template":"&lt;p&gt;{{Q4}} × {{Q5}} + {{Q4}} × {{Q6}} = {{Q4}} × ({{Q5}} + {{response}})&lt;/p&gt;&lt;p&gt;{{Q1}} × ({{Q2}} + {{Q3}}) = {{Q1}} × {{response}} + {{Q1}} × {{Q3}}&lt;/p&gt;","hint":"&lt;p&gt;As multiplicações têm propriedade distributiva, pois a multiplicação de uma soma é a soma de duas multiplicações.&lt;/p&gt;","feedback":"&lt;p&gt;As multiplicações têm propriedade distributiva, pois a multiplicação de uma soma é a soma de duas multiplicações.&lt;/p&gt;&lt;p&gt;{{Q1}} × ({{Q2}} + {{Q3}}) = {{Q1}} × {{Q2}} + {{Q1}} × {{Q3}}&lt;/p&gt;&lt;p&gt;{{T1}} = {{T1}}&lt;/p&gt;","seed":{"parameters":[{"name":"Q1","label":null,"min":10,"max":999,"step":1},{"name":"Q2","label":null,"min":10,"max":999,"step":1},{"name":"Q3","label":null,"min":10,"max":999,"step":1},{"name":"Q4","label":null,"min":10,"max":999,"step":1},{"name":"Q5","label":null,"min":10,"max":999,"step":1},{"name":"Q6","label":null,"min":10,"max":999,"step":1}],"calculated":[{"name":"T1","label":"{{function}}","function":"{{Q1}}*({{Q2}}+{{Q3}})","temp":true},{"name":"A1","function":"{{Q6}}"},{"name":"A2","function":"{{Q2}}"}],"uniques":true},"algorithm":{"name":"calculateOperation","params":{"method":"equivLiteral","keyboard":"NUMERICAL"}}}</v>
      </c>
      <c r="D778" s="139" t="n">
        <f aca="false">IF(B778=C778,0,1)</f>
        <v>1</v>
      </c>
    </row>
    <row r="779" customFormat="false" ht="15.75" hidden="false" customHeight="true" outlineLevel="0" collapsed="false">
      <c r="A779" s="139" t="str">
        <f aca="false">Seeds!AB779</f>
        <v>M5-NyO-50c-A-1</v>
      </c>
      <c r="B779" s="139" t="str">
        <f aca="false">Seeds!Z779</f>
        <v>{"id":"M5-NyO-50c-A-1-BR","stimulus":"&lt;p&gt;Uma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C779" s="139" t="str">
        <f aca="false">Seeds!AA779</f>
        <v>{"id":"M5-NyO-50c-A-1","stimulus":"&lt;p&gt;Uma joalheria comprou {{Q1}} pacotes de pérolas. Em cada pacote, {{Q2}} pérolas são brancas e {{Q3}} são rosas. Quantas pérolas há no total?&lt;/p&gt;","template":"&lt;p&gt;A joalheria comprou {{response}} pérolas.&lt;/p&gt;","hint":"&lt;p&gt;As multiplicações têm propriedade distributiva, pois a multiplicação de uma soma é a soma de duas multiplicações.&lt;/p&gt;","feedback":"&lt;p&gt;As multiplicações têm propriedade distributiva, pois a multiplicação de uma soma é a soma de duas multiplicações. Ou seja, pode-se calcular o número de pérolas de duas maneiras:&lt;/p&gt;&lt;p&gt;{{Q1}} pacotes × ({{Q2}} pérolas brancas + {{Q3}} pérolas rosa) = {{Q1}} × {{T1}} = {{A1}} pérolas&lt;/p&gt;&lt;p&gt;{{Q1}} pacotes × {{Q2}} pérolas brancas + {{Q1}} pacotes × {{Q3}} pérolas rosas = {{T2}} + {{T3}} = {{A1}} pérolas&lt;/p&gt;","seed":{"parameters":[{"name":"Q1","label":null,"min":100,"max":999,"step":1},{"name":"Q2","label":null,"min":50,"max":99,"step":1},{"name":"Q3","label":null,"min":50,"max":99,"step":1}],"calculated":[{"name":"T1","label":"{{function}}","function":"{{Q2}}+{{Q3}}","temp":true},{"name":"T2","label":"{{function}}","function":"{{Q1}}*{{Q2}}","temp":true},{"name":"T3","label":"{{function}}","function":"{{Q1}}*{{Q3}}","temp":true},{"name":"A1","label":"{{function}}","function":"{{Q1}}*({{Q2}}+{{Q3}})"}],"uniques":true},"algorithm":{"name":"calculateOperation","params":{"method":"equivLiteral","keyboard":"NUMERICAL"}}}</v>
      </c>
      <c r="D779" s="139" t="n">
        <f aca="false">IF(B779=C779,0,1)</f>
        <v>1</v>
      </c>
    </row>
    <row r="780" customFormat="false" ht="15.75" hidden="false" customHeight="true" outlineLevel="0" collapsed="false">
      <c r="A780" s="139" t="str">
        <f aca="false">Seeds!AB780</f>
        <v>M5-NyO-50c-A-2</v>
      </c>
      <c r="B780" s="139" t="str">
        <f aca="false">Seeds!Z780</f>
        <v>{"id":"M5-NyO-50c-A-2-BR","stimulus":"&lt;p&gt;Para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0" s="139" t="str">
        <f aca="false">Seeds!AA780</f>
        <v>{"id":"M5-NyO-50c-A-2","stimulus":"&lt;p&gt;Para construir um telhado, foram utilizadas {{Q1}} ripas de madeira. Para fixar cada ripa, são necessários {{Q2}} pregos grandes e {{Q3}} pregos pequenos. Quantos pregos foram necessários no total.&lt;/p&gt;","template":"Foram necessários {{response}} pregos.","hint":"&lt;p&gt;As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pregos pode ser calculado de duas maneiras:&lt;/p&gt;&lt;p&gt;{{Q1}} ripas × ({{Q2}} pregos grandes + {{Q3}} pregos pequenos) = {{Q1}} × {{T1}} = {{A1}} pregos&lt;/p&gt;&lt;p&gt;{{Q1}} ripas × {{Q2}} pregos grandes + {{Q1}} ripas × {{Q3}} pregos pequenos = {{T2}} + {{T3}} = {{A1}} pregos&lt;/p&gt;","seed":{"parameters":[{"name":"Q1","label":null,"min":100,"max":999,"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0" s="139" t="n">
        <f aca="false">IF(B780=C780,0,1)</f>
        <v>1</v>
      </c>
    </row>
    <row r="781" customFormat="false" ht="15.75" hidden="false" customHeight="true" outlineLevel="0" collapsed="false">
      <c r="A781" s="139" t="str">
        <f aca="false">Seeds!AB781</f>
        <v>M5-NyO-50c-A-3</v>
      </c>
      <c r="B781" s="139" t="str">
        <f aca="false">Seeds!Z781</f>
        <v>{"id":"M5-NyO-50c-A-3-BR","stimulus":"&lt;p&gt;Em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C781" s="139" t="str">
        <f aca="false">Seeds!AA781</f>
        <v>{"id":"M5-NyO-50c-A-3","stimulus":"&lt;p&gt;Em uma estufa colocaram mudas de flores em {{Q1}} caixas. Se cada caixa contém {{Q2}} melissas e {{Q3}} margaridas, quantas mudas foram plantadas no total?&lt;/p&gt;","template":"Um total de {{response}} mudas foram plantadas.","hint":"&lt;p&gt;As multiplicações têm propriedade distributiva, pois a multiplicação de uma soma é a soma de duas multiplicações.&lt;/p&gt;","feedback":"&lt;p&gt;As multiplicações têm propriedade distributiva, pois a multiplicação de uma soma é a soma de duas multiplicações. Ou seja, o número de mudas pode ser calculado de duas maneiras:&lt;/p&gt;&lt;p&gt;{{Q1}} caixas × ({{Q2}} melissas + {{Q3}} margaridas) = {{Q1}} × {{T1}} = {{A1}} mudas&lt;/p&gt;&lt;p&gt;{{Q1}} caixas × {{Q2}} melissas + {{Q1}} caixas × {{Q3}} margaridas = {{T2}} + {{T3}} = {{A1}} mudas&lt;/p&gt;","seed":{"parameters":[{"name":"Q1","label":null,"min":100,"max":200,"step":1},{"name":"Q2","label":null,"min":10,"max":20,"step":1},{"name":"Q3","label":null,"min":10,"max":20,"step":1}],"calculated":[{"name":"T1","label":"{{function}}","function":"{{Q2}}+{{Q3}}","temp":true},{"name":"T2","label":"{{function}}","function":"{{Q1}}*{{Q2}}","temp":true},{"name":"T3","label":"{{function}}","function":"{{Q1}}*{{Q3}}","temp":true},{"name":"A1","label":"{{function}}","function":"{{Q1}}*({{Q2}}+{{Q3}})"}],"uniques":true},"algorithm":{"name":"calculateOperation","params":{"method":"equivLiteral","keyboard":"NUMERICAL"}}}</v>
      </c>
      <c r="D781" s="139" t="n">
        <f aca="false">IF(B781=C781,0,1)</f>
        <v>1</v>
      </c>
    </row>
    <row r="782" customFormat="false" ht="15.75" hidden="false" customHeight="true" outlineLevel="0" collapsed="false">
      <c r="A782" s="139" t="str">
        <f aca="false">Seeds!AB782</f>
        <v>M5-NyO-50c-A-4</v>
      </c>
      <c r="B782" s="139" t="str">
        <f aca="false">Seeds!Z782</f>
        <v>{"id":"M5-NyO-50c-A-4-BR","stimulus":"&lt;p&gt;Um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C782" s="139" t="str">
        <f aca="false">Seeds!AA782</f>
        <v>{"id":"M5-NyO-50c-A-4","stimulus":"&lt;p&gt;Um centro cultural organizou uma excursão para {{Q1}} crianças. Se cada assento no ônibus custa {{Q2}} reais e o bilhete de teatro custa {{Q3}} reais, quanto o grupo inteiro pagará?&lt;/p&gt;","template":"A excursão para todo o grupo custa {{response}} reais.","hint":"&lt;p&gt;As multiplicações têm propriedade distributiva, pois a multiplicação de uma soma é a soma de duas multiplicações.&lt;/p&gt;","feedback":"&lt;p&gt;As multiplicações têm propriedade distributiva, pois a multiplicação de uma soma é a soma de duas multiplicações. Ou seja, o custo total pode ser calculado de duas maneiras:&lt;/p&gt;&lt;p&gt;{{Q1}} crianças × ({{Q2}} reais para o ônibus + {{Q3}} reais para o teatro) = {{Q1}} × {{T1}} = {{A1}} reais&lt;/p&gt;&lt;p&gt;{{Q1}} crianças × {{Q2}} reais para o ônibus + {{Q1}} crianças × {{Q3}} reais para o teatro = {{T2}} + {{T3}} = {{A1}} reais&lt;/p&gt;","seed":{"parameters":[{"name":"Q1","label":null,"min":50,"max":150,"step":1},{"name":"Q2","label":null,"min":10,"max":30,"step":1},{"name":"Q3","label":null,"min":10,"max":30,"step":1}],"calculated":[{"name":"T1","label":"{{function}}","function":"{{Q2}}+{{Q3}}","temp":true},{"name":"T2","label":"{{function}}","function":"{{Q1}}*{{Q2}}","temp":true},{"name":"T3","label":"{{function}}","function":"{{Q1}}*{{Q3}}","temp":true},{"name":"A1","label":"{{function}}","function":"{{Q1}}*({{Q2}}+{{Q3}})"}],"uniques":true},"algorithm":{"name":"calculateOperation","params":{"method":"equivLiteral","keyboard":"NUMERICAL"}}}</v>
      </c>
      <c r="D782" s="139" t="n">
        <f aca="false">IF(B782=C782,0,1)</f>
        <v>1</v>
      </c>
    </row>
    <row r="783" customFormat="false" ht="15.75" hidden="false" customHeight="true" outlineLevel="0" collapsed="false">
      <c r="A783" s="139" t="str">
        <f aca="false">Seeds!AB783</f>
        <v>M5-NyO-50c-A-5</v>
      </c>
      <c r="B783" s="139" t="str">
        <f aca="false">Seeds!Z783</f>
        <v>{"id":"M5-NyO-50c-A-5-BR","stimulus":"&lt;p&gt;Em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C783" s="139" t="str">
        <f aca="false">Seeds!AA783</f>
        <v>{"id":"M5-NyO-50c-A-5","stimulus":"&lt;p&gt;Em um mercado central encontram-se {{Q1}} caixas de merluzas e {{Q2}} caixas de anchovas. Se cada caixa pesa &lt;span class=\"no-break\"&gt;{{Q3}} kg,&lt;/span&gt; quantos quilogramas de peixe há no total nesse mercado?&lt;/p&gt;","template":"No total, há &lt;span class=\"no-break\"&gt;{{response}} kg&lt;/span&gt; de peixe.","hint":"&lt;p&gt;As multiplicações têm propriedade distributiva, pois a multiplicação de uma soma é a soma de duas multiplicações.&lt;/p&gt;","feedback":"&lt;p&gt;As multiplicações têm propriedade distributiva, pois a multiplicação de uma soma é a soma de duas multiplicações. Ou seja, os quilogramas de peixe podem ser calculados de duas maneiras:&lt;/p&gt;&lt;p&gt;({{Q1}} caixas de merluzas + {{Q2}} caixas de anchovas) × {{Q3}} kg = {{T1}} × {{Q3}} = {{A1}} kg de peixe&lt;/p&gt;&lt;p&gt;{{Q1}} caixas de merluzas × {{Q3}} kg + {{Q2}} caixas de anchovas × {{Q3}} kg = {{T2}} + {{T3}} = {{A1}} kg de peixe&lt;/p&gt;","seed":{"parameters":[{"name":"Q1","label":null,"min":50,"max":99,"step":1},{"name":"Q2","label":null,"min":50,"max":99,"step":1},{"name":"Q3","label":null,"min":5,"max":10,"step":1}],"calculated":[{"name":"T1","label":"{{function}}","function":"{{Q2}}+{{Q1}}","temp":true},{"name":"T2","label":"{{function}}","function":"{{Q1}}*{{Q3}}","temp":true},{"name":"T3","label":"{{function}}","function":"{{Q2}}*{{Q3}}","temp":true},{"name":"A1","label":"{{function}}","function":"({{Q1}}+{{Q2}})*{{Q3}}"}],"uniques":true},"algorithm":{"name":"calculateOperation","params":{"method":"equivLiteral","keyboard":"NUMERICAL"}}}</v>
      </c>
      <c r="D783" s="139" t="n">
        <f aca="false">IF(B783=C783,0,1)</f>
        <v>1</v>
      </c>
    </row>
    <row r="784" customFormat="false" ht="15.75" hidden="false" customHeight="true" outlineLevel="0" collapsed="false">
      <c r="A784" s="139" t="str">
        <f aca="false">Seeds!AB784</f>
        <v>M5-NyO-51a-I-1</v>
      </c>
      <c r="B784" s="139" t="str">
        <f aca="false">Seeds!Z784</f>
        <v>{"id":"M5-NyO-51a-I-1-BR","stimulus":"&lt;p&gt;Coloque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C784" s="139" t="str">
        <f aca="false">Seeds!AA784</f>
        <v>{"id":"M5-NyO-51a-I-1","stimulus":"&lt;p&gt;Coloque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ficará.&lt;/p&gt;","algorithm":{"name":"numberline","params":{"min":1,"divisions":31,"distance":0.1,"numbers":3,"frequency":5}}}</v>
      </c>
      <c r="D784" s="139" t="n">
        <f aca="false">IF(B784=C784,0,1)</f>
        <v>1</v>
      </c>
    </row>
    <row r="785" customFormat="false" ht="15.75" hidden="false" customHeight="true" outlineLevel="0" collapsed="false">
      <c r="A785" s="139" t="str">
        <f aca="false">Seeds!AB785</f>
        <v>M5-NyO-51a-I-2</v>
      </c>
      <c r="B785" s="139" t="str">
        <f aca="false">Seeds!Z785</f>
        <v>{"id":"M5-NyO-51a-I-2-BR","stimulus":"&lt;p&gt;Coloque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C785" s="139" t="str">
        <f aca="false">Seeds!AA785</f>
        <v>{"id":"M5-NyO-51a-I-2","stimulus":"&lt;p&gt;Coloque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ficará.&lt;/p&gt;","algorithm":{"name":"numberline","params":{"min":4,"divisions":31,"distance":0.01,"numbers":3,"frequency":5}}}</v>
      </c>
      <c r="D785" s="139" t="n">
        <f aca="false">IF(B785=C785,0,1)</f>
        <v>1</v>
      </c>
    </row>
    <row r="786" customFormat="false" ht="15.75" hidden="false" customHeight="true" outlineLevel="0" collapsed="false">
      <c r="A786" s="139" t="str">
        <f aca="false">Seeds!AB786</f>
        <v>M5-NyO-51a-I-3</v>
      </c>
      <c r="B786" s="139" t="str">
        <f aca="false">Seeds!Z786</f>
        <v>{"id":"M5-NyO-51a-I-3-BR","stimulus":"&lt;p&gt;Coloque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C786" s="139" t="str">
        <f aca="false">Seeds!AA786</f>
        <v>{"id":"M5-NyO-51a-I-3","stimulus":"&lt;p&gt;Coloque esses números na reta numérica.&lt;/p&gt;","feedback":"&lt;p&gt;Na reta numérica, quanto menor um número, mais à esquerda ele fica e, quanto maior o número, mais a direita ele ficará.&lt;/p&gt;","hint":"&lt;p&gt;Na reta numérica, quanto menor um número, mais à esquerda ele fica e, quanto maior o número, mais a direita ele ficará.&lt;/p&gt;","algorithm":{"name":"numberline","params":{"min":7,"divisions":31,"distance":0.001,"numbers":3,"frequency":5}}}</v>
      </c>
      <c r="D786" s="139" t="n">
        <f aca="false">IF(B786=C786,0,1)</f>
        <v>1</v>
      </c>
    </row>
    <row r="787" customFormat="false" ht="15.75" hidden="false" customHeight="true" outlineLevel="0" collapsed="false">
      <c r="A787" s="139" t="str">
        <f aca="false">Seeds!AB787</f>
        <v>M5-NyO-9a-I-1</v>
      </c>
      <c r="B787" s="139" t="str">
        <f aca="false">Seeds!Z787</f>
        <v>{"id":"M5-NyO-9a-I-1-BR","stimulus":"&lt;p&gt;Nesta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C787" s="139" t="str">
        <f aca="false">Seeds!AA787</f>
        <v>{"id":"M5-NyO-9a-I-1","stimulus":"&lt;p&gt;Nesta divisão, selecione qual das seguintes afirmações está correta.&lt;/p&gt;&lt;p&gt;{{T1}} : {{Q1}} = {{Q2}} e resta {{Q3}}&lt;/p&gt;","hint":"&lt;p&gt;dividendo : divisor = quociente + resto&lt;/p&gt;","feedback":"&lt;p&gt;dividendo : divisor = quociente + resto&lt;/p&gt;","seed":{"parameters":[{"name":"Q1","label":null,"min":3,"max":9,"step":1},{"name":"Q2","label":null,"min":3,"max":9,"step":1},{"name":"Q3","label":null,"min":1,"max":2,"step":1}],"calculated":[{"name":"T1","function":"{{Q1}}*{{Q2}}+{{Q3}}","temp":true},{"name":"A1","label":"{{T1}} é o dividendo."},{"name":"A2","label":"{{Q1}} é o divisor."},{"name":"A3","label":"{{Q2}} é o quociente."},{"name":"A4","label":"{{Q3}} é o resto."},{"name":"A5","label":"{{T1}} é o divisor.","incorrect":true,"feedback":"&lt;p&gt;{{T1}} é o dividendo.&lt;/p&gt;"},{"name":"A6","label":"{{T1}} é o quociente.","incorrect":true,"feedback":"&lt;p&gt;{{T1}} é o dividendo.&lt;/p&gt;"},{"name":"A7","label":"{{Q1}} é o dividendo.","incorrect":true,"feedback":"&lt;p&gt;{{Q1}} é o divisor.&lt;/p&gt;"},{"name":"A8","label":"{{Q1}} é o quociente.","incorrect":true,"feedback":"&lt;p&gt;{{Q1}} é o divisor.&lt;/p&gt;"},{"name":"A9","label":"{{Q2}} é o resto.","incorrect":true,"feedback":"&lt;p&gt;{{Q2}} é o quociente.&lt;/p&gt;"},{"name":"A10","label":"{{Q2}} é o divisor.","incorrect":true,"feedback":"&lt;p&gt;{{Q2}} é o quociente.&lt;/p&gt;"},{"name":"A11","label":"{{Q3}} é o dividendo.","incorrect":true,"feedback":"&lt;p&gt;{{Q3}} é o resto.&lt;/p&gt;"}],"uniques":true},"algorithm":{"name":"trueFalse","template":"Multiple choice – standard","params":{"countCorrect":1,"countIncorrect":2,"showCheckIcon":true,"columns":3}}}</v>
      </c>
      <c r="D787" s="139" t="n">
        <f aca="false">IF(B787=C787,0,1)</f>
        <v>1</v>
      </c>
    </row>
    <row r="788" customFormat="false" ht="15.75" hidden="false" customHeight="true" outlineLevel="0" collapsed="false">
      <c r="A788" s="139" t="str">
        <f aca="false">Seeds!AB788</f>
        <v>M5-NyO-9a-E-1</v>
      </c>
      <c r="B788" s="139" t="str">
        <f aca="false">Seeds!Z788</f>
        <v>{"id":"M5-NyO-9a-E-1-BR","stimulus":"&lt;p&gt;Calcule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C788" s="139" t="str">
        <f aca="false">Seeds!AA788</f>
        <v>{"id":"M5-NyO-9a-E-1","stimulus":"&lt;p&gt;Calcule esta divisão.&lt;/p&gt;&lt;p&gt;{{T1}} : {{Q1}}&lt;/p&gt;","template":"&lt;p&gt;Dividendo = {{response}}&lt;/p&gt;&lt;p&gt;Divisor = {{response}}&lt;/p&gt;&lt;p&gt;Quociente = {{response}}&lt;/p&gt;&lt;p&gt;Resto = {{response}}&lt;/p&gt;","hint":"&lt;p&gt;dividendo : divisor = quociente + resto&lt;/p&gt;","feedback":"&lt;p&gt;dividendo: divisor = quociente + resto&lt;/p&gt;","seed":{"parameters":[{"name":"Q1","label":null,"min":50,"max":90,"step":1},{"name":"Q2","label":null,"min":50,"max":90,"step":1},{"name":"Q3","label":null,"min":1,"max":49,"step":1}],"calculated":[{"name":"T1","function":"{{Q1}}*{{Q2}}+{{Q3}}","temp":true},{"name":"A1","label":"{{function}}","function":"{{T1}}"},{"name":"A2","label":"{{function}}","function":"{{Q1}}"},{"name":"A3","label":"{{function}}","function":"{{Q2}}"},{"name":"A4","label":"{{function}}","function":"{{Q3}}"}],"uniques":true},"algorithm":{"name":"calculateOperation","params":{"method":"equivLiteral","keyboard":"NUMERICAL"}}}</v>
      </c>
      <c r="D788" s="139" t="n">
        <f aca="false">IF(B788=C788,0,1)</f>
        <v>1</v>
      </c>
    </row>
    <row r="789" customFormat="false" ht="15.75" hidden="false" customHeight="true" outlineLevel="0" collapsed="false">
      <c r="A789" s="139" t="str">
        <f aca="false">Seeds!AB789</f>
        <v>M5-NyO-9b-I-1</v>
      </c>
      <c r="B789" s="139" t="str">
        <f aca="false">Seeds!Z789</f>
        <v>{"id":"M5-NyO-9b-I-1-BR","stimulus":"&lt;p&gt;Selecione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C789" s="139" t="str">
        <f aca="false">Seeds!AA789</f>
        <v>{"id":"M5-NyO-9b-I-1","stimulus":"&lt;p&gt;Selecione o resultado desta divisão: {{T1}} : {{Q1}}.&lt;/p&gt;","template":"&lt;p&gt;Quociente: {{response}}&lt;/p&gt;&lt;p&gt;Resto: {{response}}&lt;/p&gt;","hint":"&lt;p&gt;Divida o dividendo pelo divisor.","feedback":"&lt;p&gt;Uma divisão é a repartição de um dividendo quantas vezes forem indicadas pelo divisor.&lt;/p&gt;","seed":{"parameters":[{"name":"Q1","label":null,"min":50,"max":99,"step":1},{"name":"Q2","label":null,"min":50,"max":99,"step":1},{"name":"Q3","label":null,"min":50,"max":99,"step":1},{"name":"Q4","label":null,"min":50,"max":99,"step":1},{"name":"Q5","label":null,"min":2,"max":49,"step":1},{"name":"Q6","label":null,"min":2,"max":49,"step":1}],"calculated":[{"name":"T1","function":"{{Q1}}*{{Q2}}+{{Q5}}","temp":true},{"name":"A1","label":"{{Q2}}","group":1},{"name":"A2","label":"{{Q3}}","group":1,"incorrect":true},{"name":"A3","label":"{{Q4}}","group":1,"incorrect":true},{"name":"A4","label":"{{Q5}}","group":2},{"name":"A5","label":"{{Q6}}","group":2,"incorrect":true},{"name":"A6","label":"1","group":2,"incorrect":true}],"uniques":true},"algorithm":{"name":"groupResponses","template":"Cloze with drop down"}}</v>
      </c>
      <c r="D789" s="139" t="n">
        <f aca="false">IF(B789=C789,0,1)</f>
        <v>1</v>
      </c>
    </row>
    <row r="790" customFormat="false" ht="15.75" hidden="false" customHeight="true" outlineLevel="0" collapsed="false">
      <c r="A790" s="139" t="str">
        <f aca="false">Seeds!AB790</f>
        <v>M5-NyO-9b-E-1</v>
      </c>
      <c r="B790" s="139" t="str">
        <f aca="false">Seeds!Z790</f>
        <v>{"id":"M5-NyO-9b-E-1-BR","stimulus":"&lt;p&gt;Calcule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0" s="139" t="str">
        <f aca="false">Seeds!AA790</f>
        <v>{"id":"M5-NyO-9b-E-1","stimulus":"&lt;p&gt;Calcule esta divisão.&lt;/p&gt;","template":"&lt;p&gt;{{T1}} : {{Q1}} = {{response}}; resto = {{response}}&lt;/p&gt;","hint":"&lt;p&gt;Divida o dividendo pelo divisor.&lt;/p&gt;","feedback":"&lt;p&gt;Uma divisão é a repartição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0" s="139" t="n">
        <f aca="false">IF(B790=C790,0,1)</f>
        <v>1</v>
      </c>
    </row>
    <row r="791" customFormat="false" ht="15.75" hidden="false" customHeight="true" outlineLevel="0" collapsed="false">
      <c r="A791" s="139" t="str">
        <f aca="false">Seeds!AB791</f>
        <v>M5-NyO-9b-A-1</v>
      </c>
      <c r="B791" s="139" t="str">
        <f aca="false">Seeds!Z791</f>
        <v>{"id":"M5-NyO-9b-A-1-BR","stimulus":"&lt;p&gt;Uma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1" s="139" t="str">
        <f aca="false">Seeds!AA791</f>
        <v>{"id":"M5-NyO-9b-A-1","stimulus":"&lt;p&gt;Uma padaria assa {{T1}} pães todas as semanas. Se eles distribuem esses pães entre {{Q1}} lojas, quantos pães cada loja recebe? Sobram pães?&lt;/p&gt;","template":"&lt;p&gt;Cada loja recebe {{response}} pães e {{response}} sobram.&lt;/p&gt;","hint":"&lt;p&gt;Divida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1" s="139" t="n">
        <f aca="false">IF(B791=C791,0,1)</f>
        <v>1</v>
      </c>
    </row>
    <row r="792" customFormat="false" ht="15.75" hidden="false" customHeight="true" outlineLevel="0" collapsed="false">
      <c r="A792" s="139" t="str">
        <f aca="false">Seeds!AB792</f>
        <v>M5-NyO-9b-A-2</v>
      </c>
      <c r="B792" s="139" t="str">
        <f aca="false">Seeds!Z792</f>
        <v>{"id":"M5-NyO-9b-A-2-BR","stimulus":"&lt;p&gt;Laura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C792" s="139" t="str">
        <f aca="false">Seeds!AA792</f>
        <v>{"id":"M5-NyO-9b-A-2","stimulus":"&lt;p&gt;Laura tem uma fita de pano de &lt;span class=\"no-break\"&gt;{{T1}} cm&lt;/span&gt; e quer cortá-la em tiras de &lt;span class=\"no-break\"&gt; {{Q1}} cm.&lt;/span&gt; Quantas tiras terá no final? Vai sobrar algum pedaço da fita?&lt;/p&gt;","template":"&lt;p&gt;Terá ao final {{response}} tiras e sobram &lt;span class=\"no-break\"&gt;{{response}} cm&lt;/span&gt; da fita.&lt;/p&gt;","hint":"&lt;p&gt;Divida o dividendo pelo divisor.&lt;/p&gt;","feedback":"&lt;p&gt;Uma divisão é a repartiçnao de um dividendo quantas vezes forem indicadas pelo divisor.&lt;/p&gt;&lt;p&gt;{{T1}} : {{Q1}} = {{A1}}; resto = {{A2}}&lt;/p&gt;","seed":{"parameters":[{"name":"Q1","label":null,"min":50,"max":99,"step":1},{"name":"Q2","label":null,"min":50,"max":99,"step":1},{"name":"Q3","label":null,"min":1,"max":49,"step":1}],"calculated":[{"name":"T1","function":"{{Q1}}*{{Q2}}+{{Q3}}","temp":true},{"name":"A1","label":"{{Q2}}","function":"{{Q2}}"},{"name":"A2","label":"{{Q3}}","function":"{{Q3}}"}],"uniques":true},"algorithm":{"name":"calculateOperation","params":{"method":"equivLiteral","keyboard":"NUMERICAL"}}}</v>
      </c>
      <c r="D792" s="139" t="n">
        <f aca="false">IF(B792=C792,0,1)</f>
        <v>1</v>
      </c>
    </row>
    <row r="793" customFormat="false" ht="15.75" hidden="false" customHeight="true" outlineLevel="0" collapsed="false">
      <c r="A793" s="139" t="str">
        <f aca="false">Seeds!AB793</f>
        <v>M5-NyO-9b-A-3</v>
      </c>
      <c r="B793" s="139" t="str">
        <f aca="false">Seeds!Z793</f>
        <v>{"id":"M5-NyO-9b-A-3-BR","stimulus":"&lt;p&gt;Em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3" s="139" t="str">
        <f aca="false">Seeds!AA793</f>
        <v>{"id":"M5-NyO-9b-A-3","stimulus":"&lt;p&gt;Em uma festa de formatura, {{T1}} cadeiras terão que ser colocadas enfileiradas em um auditório. Se cada fileira tiver {{Q1}} assentos, quantas fileiras haverá no total? Haverá cadeiras sobrando?&lt;/p&gt;","template":"&lt;p&gt;Na festa haverá {{response}} fileiras e {{response}} cadeiras sobrando.&lt;/p&gt;","hint":"&lt;p&gt;Divida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3" s="139" t="n">
        <f aca="false">IF(B793=C793,0,1)</f>
        <v>1</v>
      </c>
    </row>
    <row r="794" customFormat="false" ht="15.75" hidden="false" customHeight="true" outlineLevel="0" collapsed="false">
      <c r="A794" s="139" t="str">
        <f aca="false">Seeds!AB794</f>
        <v>M5-NyO-9b-A-4</v>
      </c>
      <c r="B794" s="139" t="str">
        <f aca="false">Seeds!Z794</f>
        <v>{"id":"M5-NyO-9b-A-4-BR","stimulus":"&lt;p&gt;Para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4" s="139" t="str">
        <f aca="false">Seeds!AA794</f>
        <v>{"id":"M5-NyO-9b-A-4","stimulus":"&lt;p&gt;Para transportar {{T1}} garrafas de água em um voo, elas foram armazenadas em embalagens de {{Q1}} garrafas. Calcule quantos pacotes serão carregados no avião e se haverá garrafas soltas.&lt;/p&gt;","template":"&lt;p&gt;Serão feitos {{response}} pacotes e haverá {{response}} garrafas soltas.&lt;/p&gt;","hint":"&lt;p&gt;Divida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4" s="139" t="n">
        <f aca="false">IF(B794=C794,0,1)</f>
        <v>1</v>
      </c>
    </row>
    <row r="795" customFormat="false" ht="15.75" hidden="false" customHeight="true" outlineLevel="0" collapsed="false">
      <c r="A795" s="139" t="str">
        <f aca="false">Seeds!AB795</f>
        <v>M5-NyO-9b-A-5</v>
      </c>
      <c r="B795" s="139" t="str">
        <f aca="false">Seeds!Z795</f>
        <v>{"id":"M5-NyO-9b-A-5-BR","stimulus":"&lt;p&gt;Lúcia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C795" s="139" t="str">
        <f aca="false">Seeds!AA795</f>
        <v>{"id":"M5-NyO-9b-A-5","stimulus":"&lt;p&gt;Lúcia vai enviar {{T1}} &lt;i&gt;cupcakes&lt;/i&gt; em bandejas que comportam {{Q1}} unidades. Quantas bandejas ela vai enviar? Quantos &lt;i&gt;cupcakes&lt;/i&gt; serão deixados fora das bandejas?&lt;/p&gt;","template":"&lt;p&gt;Lúcia vai enviar {{response}} bandejas e haverá {{response}} &lt;i&gt;cupcakes&lt;/i&gt; soltos.&lt;/p&gt;","hint":"&lt;p&gt;Divida o dividendo pelo divisor.&lt;/p&gt;","feedback":"&lt;p&gt;Uma divisão é a repartição de um dividendo quantas vezes forem indicadas pelo divisor.&lt;/p&gt;&lt;p&gt;{{T1}} : {{Q1}} = {{A1}}; resto = {{A2}}&lt;/p&gt;","seed":{"parameters":[{"name":"Q1","label":null,"min":50,"max":99,"step":1},{"name":"Q2","label":null,"min":50,"max":99,"step":1},{"name":"Q3","label":null,"min":2,"max":49,"step":1}],"calculated":[{"name":"T1","function":"{{Q1}}*{{Q2}}+{{Q3}}","temp":true},{"name":"A1","label":"{{Q2}}","function":"{{Q2}}"},{"name":"A2","label":"{{Q3}}","function":"{{Q3}}"}],"uniques":true},"algorithm":{"name":"calculateOperation","params":{"method":"equivLiteral","keyboard":"NUMERICAL"}}}</v>
      </c>
      <c r="D795" s="139" t="n">
        <f aca="false">IF(B795=C795,0,1)</f>
        <v>1</v>
      </c>
    </row>
    <row r="796" customFormat="false" ht="15.75" hidden="false" customHeight="true" outlineLevel="0" collapsed="false">
      <c r="A796" s="139" t="str">
        <f aca="false">Seeds!AB796</f>
        <v>M5-NyO-9c-I-1</v>
      </c>
      <c r="B796" s="139" t="str">
        <f aca="false">Seeds!Z796</f>
        <v>{"id":"M5-NyO-9c-I-1-BR","stimulus":"&lt;p&gt;Sem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C796" s="139" t="str">
        <f aca="false">Seeds!AA796</f>
        <v>{"id":"M5-NyO-9c-I-1","stimulus":"&lt;p&gt;Sem calcular essas divisões exatas, selecione as que tem o mesmo quociente.&lt;/p&gt;","hint":"&lt;p&gt;Nas divisões exatas, se o dividendo e o divisor forem multiplicados pelo mesmo número, o quociente não muda.&lt;/p&gt;","feedback":"&lt;p&gt;Nas divisões exatas, se o dividendo e o divisor forem multiplicados pelo mesmo número, o quociente não muda. Neste caso, as divisões com o mesmo quociente são:&lt;/p&gt;&lt;p&gt;{{T1}} : {{Q2}} = {{Q1}}&lt;/p&gt;&lt;p&gt;{{T2}} : {{T3}} = {{Q1}}&lt;/p&gt;","seed":{"parameters":[{"name":"Q1","label":null,"min":4,"max":10,"step":1},{"name":"Q2","label":null,"min":4,"max":10,"step":1},{"name":"Q3","label":null,"list":["2","3","4","5"]}],"calculated":[{"name":"A1","label":"{{T1}} : {{Q2}}"},{"name":"A2","label":"{{T2}} : {{T3}}"},{"name":"A3","label":"{{T4}} : {{T5}}","incorrect":true,"feedback":"&lt;p&gt;O quociente desta divisão é {{Q2}}&lt;/p&gt;"},{"name":"A4","label":"{{T6}} : {{T7}}","incorrect":true,"feedback":"&lt;p&gt;O quociente desta divisão é {{T9}}&lt;/p&gt;"},{"name":"A5","label":"{{T8}} : {{Q1}}","incorrect":true,"feedback":"&lt;p&gt;O quociente desta divisão é {{T10}}&lt;/p&gt;"},{"name":"T1","function":"{{Q1}}*{{Q2}}","temp":true},{"name":"T2","function":"{{Q1}}*{{Q2}}*{{Q3}}","temp":true},{"name":"T3","function":"{{Q2}}*{{Q3}}","temp":true},{"name":"T4","function":"({{Q1}}+1)*{{Q2}}","temp":true},{"name":"T5","function":"{{Q1}}+1","temp":true},{"name":"T6","function":"({{Q1}}-1)*({{Q2}}+1)","temp":true},{"name":"T7","function":"{{Q1}}-1","temp":true},{"name":"T8","function":"{{Q1}}*({{Q2}}-1)","temp":true},{"name":"T9","function":"{{Q2}}+1","temp":true},{"name":"T10","function":"{{Q2}}-1","temp":true}],"uniques":true},"algorithm":{"name":"trueFalse","template":"Multiple choice – multiple response","params":{"countCorrect":2,"countIncorrect":2,"showCheckIcon":false,
            "columns": 2
        }
    }
}</v>
      </c>
      <c r="D796" s="139" t="n">
        <f aca="false">IF(B796=C796,0,1)</f>
        <v>1</v>
      </c>
    </row>
    <row r="797" customFormat="false" ht="15.75" hidden="false" customHeight="true" outlineLevel="0" collapsed="false">
      <c r="A797" s="139" t="str">
        <f aca="false">Seeds!AB797</f>
        <v>M5-NyO-9c-E-1</v>
      </c>
      <c r="B797" s="139" t="str">
        <f aca="false">Seeds!Z797</f>
        <v>{"id":"M5-NyO-9c-E-1-BR","stimulus":"&lt;p&gt;Complete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C797" s="139" t="str">
        <f aca="false">Seeds!AA797</f>
        <v>{"id":"M5-NyO-9c-E-1","stimulus":"&lt;p&gt;Complete a tabela a seguir sem calcular as divisões.&lt;/p&gt;","template":"&lt;table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center;\"&gt;{{T5}}&lt;/td&gt;&lt;td style=\"width: 25%; text-align: center;\"&gt;{{T6}}&lt;/td&gt;&lt;td style=\"width: 25%; text-align: center;\"&gt;{{response}}&lt;/td&gt;&lt;td style=\"width: 25%; text-align: center;\"&gt;{{response}}&lt;/td&gt;&lt;/tr&gt;&lt;tr&gt;&lt;td style=\"width: 25%; text-align: center;\"&gt;{{T7}}&lt;/td&gt;&lt;td style=\"width: 25%; text-align: center;\"&gt;{{Q1}}&lt;/td&gt;&lt;td style=\"width: 25%; text-align: center;\"&gt;{{response}}&lt;/td&gt;&lt;td style=\"width: 25%; text-align: center;\"&gt;{{response}}&lt;/td&gt;&lt;/tr&gt;&lt;/tbody&gt;&lt;/table&gt;","hint":"&lt;p&gt;Nas divisões não exatas, se o dividendo e o divisor são multiplicados ou divididos pelo mesmo número, o quociente não muda, mas o resto é multiplicado ou dividido pelo mesmo número.&lt;/p&gt;","feedback":"&lt;p&gt;Nas divisões não exatas, se o dividendo e o divisor são multiplicados ou divididos pelo mesmo número, o quociente não muda, mas o resto é multiplicado ou dividido pelo mesmo número. Portanto, na segunda linha o dividendo, o divisor e o resto são multiplicados por {{Q5}} e, na terceira linha, são divididos por {{Q4}}.&lt;/p&gt;&lt;table style=\"width: 100%;\"&gt;&lt;thead&gt;&lt;tr&gt;&lt;th style=\"text-align: center; background-color: #FEA487;\"&gt;&lt;span style=\"color: rgb(255, 255, 255);\"&gt;Dividendo&lt;/span&gt;&lt;/th&gt;&lt;th style=\"text-align: center; background-color: #FEA487;\"&gt;&lt;span style=\"color: rgb(255, 255, 255);\"&gt;Divisor&lt;/span&gt;&lt;/th&gt;&lt;th style=\"text-align: center; background-color: #FEA487;\"&gt;&lt;span style=\"color: rgb(255, 255, 255);\"&gt;Quociente&lt;/span&gt;&lt;/th&gt;&lt;th style=\"text-align: center; background-color: #FEA487;\"&gt;&lt;span style=\"color: rgb(255, 255, 255);\"&gt;Resto&lt;/span&gt;&lt;/th&gt;&lt;/tr&gt;&lt;/thead&gt;&lt;tbody&gt;&lt;tr&gt;&lt;td style=\"width: 25%; text-align: center;\"&gt;{{T1}}&lt;/td&gt;&lt;td style=\"width: 25%; text-align: center;\"&gt;{{T2}}&lt;/td&gt;&lt;td style=\"width: 25%; text-align: center;\"&gt;{{T3}}&lt;/td&gt;&lt;td style=\"width: 25%; text-align: center;\"&gt;{{T4}}&lt;/td&gt;&lt;/tr&gt;&lt;tr&gt;&lt;td style=\"width: 25%; text-align: center;\"&gt;{{T1}} × {{Q5}}&lt;/td&gt;&lt;td style=\"width: 25%; text-align: center;\"&gt;{{T2}} × {{Q5}}&lt;/td&gt;&lt;td style=\"width: 25%; text-align: center;\"&gt;{{T3}}&lt;/td&gt;&lt;td style=\"width: 25%; text-align: center;\"&gt;{{T4}} × {{Q5}}&lt;/td&gt;&lt;/tr&gt;&lt;tr&gt;&lt;td style=\"width: 25%; text-align: center;\"&gt;{{T1}} : {{Q4}}&lt;/td&gt;&lt;td style=\"width: 25%; text-align: center;\"&gt;{{T2}} : {{Q4}}&lt;/td&gt;&lt;td style=\"width: 25%; text-align: center;\"&gt;{{T3}}&lt;/td&gt;&lt;td style=\"width: 25%; text-align: center;\"&gt;{{T4}} : {{Q4}}&lt;/td&gt;&lt;/tr&gt;&lt;/tbody&gt;&lt;/table&gt;","seed":{"parameters":[{"name":"Q1","label":null,"min":5,"max":10,"step":1},{"name":"Q2","label":null,"min":5,"max":10,"step":1},{"name":"Q3","label":null,"min":0,"max":4,"step":1},{"name":"Q4","list":["2","3","4"]},{"name":"Q5","list":["2","3","4"]}],"calculated":[{"name":"T1","function":"({{Q1}}*{{Q2}}+{{Q3}})*{{Q4}}","temp":true},{"name":"T2","function":"{{Q1}}*{{Q4}}","temp":true},{"name":"T3","function":"{{Q2}}","temp":true},{"name":"T4","function":"{{Q3}}*{{Q4}}","temp":true},{"name":"T5","function":"({{Q1}}*{{Q2}}+{{Q3}})*{{Q4}}*{{Q5}}","temp":true},{"name":"T6","function":"{{Q1}}*{{Q4}}*{{Q5}}","temp":true},{"name":"T7","function":"{{Q1}}*{{Q2}}+{{Q3}}","temp":true},{"name":"A1","label":"{{function}}","function":"{{Q2}}"},{"name":"A2","label":"{{function}}","function":"{{Q3}}*{{Q4}}*{{Q5}}"},{"name":"A3","label":"{{function}}","function":"{{Q2}}"},{"name":"A4","label":"{{function}}","function":"{{Q3}}"}],"uniques":true},"algorithm":{"name":"calculateOperation","params":{"method":"equivLiteral","keyboard":"NUMERICAL"}}}</v>
      </c>
      <c r="D797" s="139" t="n">
        <f aca="false">IF(B797=C797,0,1)</f>
        <v>1</v>
      </c>
    </row>
    <row r="798" customFormat="false" ht="15.75" hidden="false" customHeight="true" outlineLevel="0" collapsed="false">
      <c r="A798" s="139" t="str">
        <f aca="false">Seeds!AB798</f>
        <v>M5-NyO-9d-I-1</v>
      </c>
      <c r="B798" s="139" t="str">
        <f aca="false">Seeds!Z798</f>
        <v>{"id":"M5-NyO-9d-I-1-BR","stimulus":"&lt;p&gt;Observe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C798" s="139" t="str">
        <f aca="false">Seeds!AA798</f>
        <v>{"id":"M5-NyO-9d-I-1","stimulus":"&lt;p&gt;Observe esta divisão e escolha a opção que representa a propriedade fundamental da divisão.&lt;/p&gt;&lt;p&gt;{{T1}} : {{Q1}} = {{Q2}}, com resto = {{Q3}}&lt;/p&gt;","hint":"&lt;p&gt;A propriedade fundamental da divisão permite saber se a divisão foi feita corretamente.&lt;/p&gt;","feedback":"&lt;p&gt;A propriedade fundamental da divisão, dividendo = divisor × quociente + resto, nos permite saber se a divisão foi feita corretamente.&lt;/p&gt;","seed":{"parameters":[{"name":"Q1","label":null,"min":10,"max":99,"step":1},{"name":"Q2","label":null,"min":10,"max":99,"step":1},{"name":"Q3","label":null,"min":0,"max":9,"step":1}],"calculated":[{"name":"A1","label":"{{T1}} = {{Q1}} × {{Q2}} + {{Q3}}"},{"name":"A2","label":"{{Q1}} = {{T1}} × {{Q2}} + {{Q3}}","incorrect":true},{"name":"A3","label":"{{T1}} = {{Q1}} + {{Q2}} + {{Q3}}","incorrect":true},{"name":"A4","label":"{{T1}} = {{Q1}} × {{Q2}} × {{Q3}}","incorrect":true},{"name":"A5","label":"{{T1}} = {{Q1}} × ({{Q2}} + {{Q3}})","incorrect":true},{"name":"T1","label":"{{T1}}","function":"{{Q1}}*{{Q2}}+{{Q3}}","temp":true}],"uniques":true},"algorithm":{"name":"trueFalse","template":"Multiple choice – standard","params":{"countCorrect":1,"countIncorrect":4,"showCheckIcon":true}}}</v>
      </c>
      <c r="D798" s="139" t="n">
        <f aca="false">IF(B798=C798,0,1)</f>
        <v>1</v>
      </c>
    </row>
    <row r="799" customFormat="false" ht="15.75" hidden="false" customHeight="true" outlineLevel="0" collapsed="false">
      <c r="A799" s="139" t="str">
        <f aca="false">Seeds!AB799</f>
        <v>M5-NyO-9d-E-1</v>
      </c>
      <c r="B799" s="139" t="str">
        <f aca="false">Seeds!Z799</f>
        <v>{"id":"M5-NyO-9d-E-1-BR","stimulus":"&lt;p&gt;Em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C799" s="139" t="str">
        <f aca="false">Seeds!AA799</f>
        <v>{"id":"M5-NyO-9d-E-1","stimulus":"&lt;p&gt;Em uma divisão, o divisor é {{Q1}}, o quociente é {{Q2}} e o resto é {{Q3}}. Qual o valor do dividendo?&lt;/p&gt;","template":"&lt;p&gt;O dividendo é {{response}}.&lt;/p&gt;","hint":"&lt;p&gt;A propriedade fundamental da divisão permite saber se a divisão foi feita corretamente.&lt;/p&gt;","feedback":"&lt;p&gt;A propriedade fundamental da divisão, dividendo = divisor × quociente + resto, permite saber se a divisão foi feita corretamente.&lt;/p&gt;&lt;p&gt;Portanto:&lt;/p&gt;&lt;p&gt;{{Q1}} × {{Q2}} + {{Q3}} = {{A1}}&lt;/p&gt;","seed":{"parameters":[{"name":"Q1","label":null,"min":10,"max":99,"step":1},{"name":"Q2","label":null,"min":10,"max":99,"step":1},{"name":"Q3","label":null,"min":1,"max":9,"step":1}],"calculated":[{"name":"A1","label":"{{function}}","function":"{{Q1}}*{{Q2}}+{{Q3}}"}],"uniques":true},"algorithm":{"name":"calculateOperation","params":{"method":"equivLiteral","keyboard":"NUMERICAL"}}}</v>
      </c>
      <c r="D799" s="139" t="n">
        <f aca="false">IF(B799=C799,0,1)</f>
        <v>1</v>
      </c>
    </row>
    <row r="800" customFormat="false" ht="15.75" hidden="false" customHeight="true" outlineLevel="0" collapsed="false">
      <c r="A800" s="139" t="str">
        <f aca="false">Seeds!AB800</f>
        <v>M5-NyO-9d-A-1</v>
      </c>
      <c r="B800" s="139" t="str">
        <f aca="false">Seeds!Z800</f>
        <v>{"id":"M5-NyO-9d-A-1-BR","stimulus":"&lt;p&gt;Um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C800" s="139" t="str">
        <f aca="false">Seeds!AA800</f>
        <v>{"id":"M5-NyO-9d-A-1","stimulus":"&lt;p&gt;Um grande número de pessoas participou de uma cerimônia de premiação. Elas foram distribuídas de tal forma que havia {{Q1}} pessoas em cada mesa e {{Q2}} mesas foram ocupadas. No entanto, ainda ficaram {{Q3}} pessoas sem assento. Use a propriedade fundamental da divisão para descobrir quantas pessoas foram à cerimônia de premiação.&lt;/p&gt;","template":"&lt;p&gt;A cerimônia de premiação contou com a presença de {{response}} pessoas.&lt;/p&gt;","hint":"&lt;p&gt;A propriedade fundamental da divisão permite saber se a divisão foi feita corretamente.&lt;/p&gt;","feedback":"&lt;p&gt;A propriedade fundamental da divisão, dividendo = divisor × quociente + resto, permite saber se a divisão foi feita corretamente.&lt;/p&gt;&lt;p&gt;Portanto:&lt;/p&gt;&lt;p&gt;{{Q1}} pessoas × {{Q2}} mesas + {{Q3}} pessoas para sentar = {{A1}} pessoas&lt;/p&gt;","seed":{"parameters":[{"name":"Q1","label":null,"min":6,"max":12,"step":1},{"name":"Q2","label":null,"min":10,"max":20,"step":1},{"name":"Q3","label":null,"min":2,"max":5,"step":1}],"calculated":[{"name":"A1","label":"{{function}}","function":"{{Q1}}*{{Q2}}+{{Q3}}"}],"uniques":true},"algorithm":{"name":"calculateOperation","params":{"method":"equivLiteral","keyboard":"NUMERICAL"}}}</v>
      </c>
      <c r="D800" s="139" t="n">
        <f aca="false">IF(B800=C800,0,1)</f>
        <v>1</v>
      </c>
    </row>
    <row r="801" customFormat="false" ht="15.75" hidden="false" customHeight="true" outlineLevel="0" collapsed="false">
      <c r="A801" s="139" t="str">
        <f aca="false">Seeds!AB801</f>
        <v>M5-NyO-9d-A-2</v>
      </c>
      <c r="B801" s="139" t="str">
        <f aca="false">Seeds!Z801</f>
        <v>{"id":"M5-NyO-9d-A-2-BR","stimulus":"&lt;p&gt;Em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C801" s="139" t="str">
        <f aca="false">Seeds!AA801</f>
        <v>{"id":"M5-NyO-9d-A-2","stimulus":"&lt;p&gt;Em um trem, os passageiros estão distribuídos da seguinte forma: há {{Q1}} pessoas sentadas em cada um dos {{Q2}} vagões, enquanto {{Q3}} pessoas estão em pé. Use a propriedade fundamental da divisão para descobrir quantos passageiros estão no trem.&lt;/p&gt;","template":"&lt;p&gt;No trem viajam {{response}} passageiros.&lt;/p&gt;","hint":"&lt;p&gt;A propriedade fundamental da divisão permite saber se a divisão foi feita corretamente.&lt;/p&gt;","feedback":"&lt;p&gt;A propriedade fundamental da divisão, dividendo = divisor × quociente + resto, permite saber se a divisão foi feita corretamente.&lt;/p&gt;&lt;p&gt;Portanto:&lt;/p&gt;&lt;p&gt;{{Q1}} passageiros sentados × {{Q2}} vagões + {{Q3}} passageiros em pé = {{A1}} passageiros&lt;/p&gt;","seed":{"parameters":[{"name":"Q1","label":null,"min":50,"max":90,"step":1},{"name":"Q2","label":null,"min":6,"max":12,"step":1},{"name":"Q3","label":null,"min":2,"max":5,"step":1}],"calculated":[{"name":"A1","label":"{{function}}","function":"{{Q1}}*{{Q2}}+{{Q3}}"}],"uniques":true},"algorithm":{"name":"calculateOperation","params":{"method":"equivLiteral","keyboard":"NUMERICAL"}}}</v>
      </c>
      <c r="D801" s="139" t="n">
        <f aca="false">IF(B801=C801,0,1)</f>
        <v>1</v>
      </c>
    </row>
    <row r="802" customFormat="false" ht="15.75" hidden="false" customHeight="true" outlineLevel="0" collapsed="false">
      <c r="A802" s="139" t="str">
        <f aca="false">Seeds!AB802</f>
        <v>M5-NyO-9d-A-3</v>
      </c>
      <c r="B802" s="139" t="str">
        <f aca="false">Seeds!Z802</f>
        <v>{"id":"M5-NyO-9d-A-3-BR","stimulus":"&lt;p&gt;Em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C802" s="139" t="str">
        <f aca="false">Seeds!AA802</f>
        <v>{"id":"M5-NyO-9d-A-3","stimulus":"&lt;p&gt;Em uma colheita, as cenouras coletadas foram armazenadas em {{Q1}} caixas de {{Q2}} quilogramas cada. Restou apenas {{Q3}} quilogramas fora das caixas. Use a propriedade fundamental de divisão para descobrir quantos quilogramas de cenouras foram colhidos.&lt;/p&gt;","template":"&lt;p&gt;Foram coletados &lt;span class=\"no-break\"&gt;{{response}} kg&lt;/span&gt; de cenouras.&lt;/p&gt;","hint":"&lt;p&gt;A propriedade fundamental da divisão permite saber se a divisão foi feita corretamente.&lt;/p&gt;","feedback":"&lt;p&gt;A propriedade fundamental da divisão, dividendo = divisor × quociente + resto, permite saber se a divisão foi feita corretamente.&lt;/p&gt;&lt;p&gt;Portanto:&lt;/p&gt;&lt;p&gt;{{Q1}} caixas × &lt;span class=\"no-break\"&gt;{{Q2}} kg&lt;/span&gt; + &lt;span class=\"no-break\"&gt;{{Q3}} kg&lt;/span&gt; fora das caixas = &lt;span class=\"no-break\"&gt;{{A1}} kg&lt;/span&gt; de cenouras.&lt;/p&gt;","seed":{"parameters":[{"name":"Q1","label":null,"min":40,"max":60,"step":1},{"name":"Q2","label":null,"min":40,"max":60,"step":1},{"name":"Q3","label":null,"min":2,"max":39,"step":1}],"calculated":[{"name":"A1","label":"{{function}}","function":"{{Q1}}*{{Q2}}+{{Q3}}"}],"uniques":true},"algorithm":{"name":"calculateOperation","params":{"method":"equivLiteral","keyboard":"NUMERICAL"}}}</v>
      </c>
      <c r="D802" s="139" t="n">
        <f aca="false">IF(B802=C802,0,1)</f>
        <v>1</v>
      </c>
    </row>
    <row r="803" customFormat="false" ht="15.75" hidden="false" customHeight="true" outlineLevel="0" collapsed="false">
      <c r="A803" s="139" t="str">
        <f aca="false">Seeds!AB803</f>
        <v>M5-NyO-9d-A-4</v>
      </c>
      <c r="B803" s="139" t="str">
        <f aca="false">Seeds!Z803</f>
        <v>{"id":"M5-NyO-9d-A-4-BR","stimulus":"&lt;p&gt;Uma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C803" s="139" t="str">
        <f aca="false">Seeds!AA803</f>
        <v>{"id":"M5-NyO-9d-A-4","stimulus":"&lt;p&gt;Uma fábrica de chocolate embala os bombons que produz todos os dias em caixas de {{Q1}} unidades. Em um dia foram enchidas {{Q2}} caixas e ficaram somente {{Q3}} bombons sem embalar. Use a propriedade fundamental da divisão para descobrir quantos bombons foram produzidos nesse dia.&lt;/p&gt;","template":"&lt;p&gt;Nesse dia produziram {{response}} bombons.&lt;/p&gt;","hint":"&lt;p&gt;A propriedade fundamental da divisão permite saber se a divisão foi feita corretamente.&lt;/p&gt;","feedback":"&lt;p&gt;A propriedade fundamental da divisão, dividendo = divisor × quociente + resto, permite saber se a divisão foi feita corretamente.&lt;/p&gt;&lt;p&gt;Portanto:&lt;/p&gt;&lt;p&gt;{{Q1}} bombons × {{Q2}} caixas + {{Q3}} bombons sem embalar = {{A1}} bombons&lt;/p&gt;","seed":{"parameters":[{"name":"Q1","label":null,"min":80,"max":150,"step":1},{"name":"Q2","label":null,"min":30,"max":60,"step":1},{"name":"Q3","label":null,"min":2,"max":29,"step":1}],"calculated":[{"name":"A1","label":"{{function}}","function":"{{Q1}}*{{Q2}}+{{Q3}}"}],"uniques":true},"algorithm":{"name":"calculateOperation","params":{"method":"equivLiteral","keyboard":"NUMERICAL"}}}</v>
      </c>
      <c r="D803" s="139" t="n">
        <f aca="false">IF(B803=C803,0,1)</f>
        <v>1</v>
      </c>
    </row>
    <row r="804" customFormat="false" ht="15.75" hidden="false" customHeight="true" outlineLevel="0" collapsed="false">
      <c r="A804" s="139" t="str">
        <f aca="false">Seeds!AB804</f>
        <v>M5-NyO-9d-A-5</v>
      </c>
      <c r="B804" s="139" t="str">
        <f aca="false">Seeds!Z804</f>
        <v>{"id":"M5-NyO-9d-A-5-BR","stimulus":"&lt;p&gt;Durante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C804" s="139" t="str">
        <f aca="false">Seeds!AA804</f>
        <v>{"id":"M5-NyO-9d-A-5","stimulus":"&lt;p&gt;Durante um dia, um caminhão-pipa entregou água para {{Q1}} casas, sendo que cada casa recebeu {{Q2}} litros de água. Ao final do dia, restou {{Q3}} l de água no caminhão. Use a propriedade fundamental da divisão para calcular quantos litros o caminhão-pipa transportava no início do dia.&lt;/p&gt;","template":"&lt;p&gt;O caminhão-pipa levava {{response}} litros.&lt;/p&gt;","hint":"&lt;p&gt;A propriedade fundamental da divisão permite saber se a divisão foi feita corretamente.&lt;/p&gt;","feedback":"&lt;p&gt;A propriedade fundamental da divisão, dividendo = divisor × quociente + resto, permite saber se a divisão foi feita corretamente.&lt;/p&gt;&lt;p&gt;Portanto:&lt;/p&gt;&lt;p&gt;{{Q1}} casas × {{Q2}} l + {{Q3}} l resta distribuir = &lt;span class=\"no-break\"&gt;{{A1}} l&lt;/span&gt;&lt;/p&gt;","seed":{"parameters":[{"name":"Q1","label":null,"min":10,"max":20,"step":1},{"name":"Q2","label":null,"min":400,"max":500,"step":1},{"name":"Q3","label":null,"min":2,"max":9,"step":1}],"calculated":[{"name":"A1","label":"{{function}}","function":"{{Q1}}*{{Q2}}+{{Q3}}"}],"uniques":true},"algorithm":{"name":"calculateOperation","params":{"method":"equivLiteral","keyboard":"NUMERICAL"}}}</v>
      </c>
      <c r="D804" s="139" t="n">
        <f aca="false">IF(B804=C804,0,1)</f>
        <v>1</v>
      </c>
    </row>
    <row r="805" customFormat="false" ht="15.75" hidden="false" customHeight="true" outlineLevel="0" collapsed="false">
      <c r="A805" s="139" t="str">
        <f aca="false">Seeds!AB805</f>
        <v>M5-NyO-10a-I-1</v>
      </c>
      <c r="B805" s="139" t="str">
        <f aca="false">Seeds!Z805</f>
        <v>{"id":"M5-NyO-10a-I-1-BR","stimulus":"&lt;p&gt;Escolha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5" s="139" t="str">
        <f aca="false">Seeds!AA805</f>
        <v>{"id":"M5-NyO-10a-I-1","stimulus":"&lt;p&gt;Escolha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{{T2}} + {{Q4}}&lt;/p&gt;&lt;p&gt;Por último, as adições:&lt;/p&gt;&lt;p&gt;{{T2}} + {{Q4}} = {{A1}}&lt;/p&gt;","seed":{"parameters":[{"name":"Q1","label":null,"min":2,"max":10,"step":1},{"name":"Q2","label":null,"min":25,"max":50,"step":1},{"name":"Q3","label":null,"min":1,"max":24,"step":1},{"name":"Q4","label":null,"min":3,"max":50,"step":1}],"calculated":[{"name":"T1","function":"{{Q2}}-{{Q3}}","temp":true},{"name":"T2","function":"{{Q1}}*({{Q2}}-{{Q3}})","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5" s="139" t="n">
        <f aca="false">IF(B805=C805,0,1)</f>
        <v>1</v>
      </c>
    </row>
    <row r="806" customFormat="false" ht="15.75" hidden="false" customHeight="true" outlineLevel="0" collapsed="false">
      <c r="A806" s="139" t="str">
        <f aca="false">Seeds!AB806</f>
        <v>M5-NyO-10a-I-2</v>
      </c>
      <c r="B806" s="139" t="str">
        <f aca="false">Seeds!Z806</f>
        <v>{"id":"M5-NyO-10a-I-2-BR","stimulus":"&lt;p&gt;Escolha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6" s="139" t="str">
        <f aca="false">Seeds!AA806</f>
        <v>{"id":"M5-NyO-10a-I-2","stimulus":"&lt;p&gt;Escolha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{{T1}}&lt;/p&gt;&lt;p&gt;Depois a multiplicação:&lt;/p&gt;&lt;p&gt;{{Q1}} × {{T1}} = {{A1}}&lt;/p&gt;","seed":{"parameters":[{"name":"Q1","label":null,"min":5,"max":10,"step":1},{"name":"Q2","label":null,"min":5,"max":20,"step":1},{"name":"Q3","label":null,"min":1,"max":10,"step":1},{"name":"Q4","label":null,"min":2,"max":5,"step":1}],"calculated":[{"name":"T1","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6" s="139" t="n">
        <f aca="false">IF(B806=C806,0,1)</f>
        <v>1</v>
      </c>
    </row>
    <row r="807" customFormat="false" ht="15.75" hidden="false" customHeight="true" outlineLevel="0" collapsed="false">
      <c r="A807" s="139" t="str">
        <f aca="false">Seeds!AB807</f>
        <v>M5-NyO-10a-I-3</v>
      </c>
      <c r="B807" s="139" t="str">
        <f aca="false">Seeds!Z807</f>
        <v>{"id":"M5-NyO-10a-I-3-BR","stimulus":"&lt;p&gt;Escolha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C807" s="139" t="str">
        <f aca="false">Seeds!AA807</f>
        <v>{"id":"M5-NyO-10a-I-3","stimulus":"&lt;p&gt;Escolha o resultado desta operação.&lt;/p&gt;&lt;p&gt;{{Q1}} + ({{Q2}} + {{Q3}}) × {{Q4}} = ...&lt;/p&gt;","hint":"&lt;p&gt;Em operações combinadas, deve-se calcular primeiro os parênteses, depois as multiplicações e divisões e, finalmente, as adições e subtrações.&lt;/p&gt;","feedback":"&lt;p&gt;Nesta operação combinada, devemos primeiro calcular os parênteses:&lt;/p&gt;&lt;p&gt;{{Q1}} + ({{Q2}} + {{Q3}}) × {{Q4}} = {{Q1}} + {{T1}} × {{Q4}}&lt;/p&gt;&lt;p&gt;Depois, as multiplicações:&lt;/p&gt;&lt;p&gt;{{Q1}} + {{T1}} × {{Q4}} = {{Q1}} + {{T2}}&lt;/p&gt;&lt;p&gt;Por último, as adições:&lt;/p&gt;&lt;p&gt;{{Q1}} + {{T2}} = {{A1}}&lt;/p&gt;","seed":{"parameters":[{"name":"Q1","label":null,"min":1,"max":20,"step":1},{"name":"Q2","label":null,"min":1,"max":20,"step":1},{"name":"Q3","label":null,"min":1,"max":20,"step":1},{"name":"Q4","label":null,"min":3,"max":5,"step":1}],"calculated":[{"name":"T1","function":"{{Q2}}+{{Q3}}","temp":true},{"name":"T2","function":"({{Q2}}+{{Q3}})*{{Q4}}","temp":true},{"name":"A1","label":"{{function}}","function":"{{Q1}}+({{Q2}}+{{Q3}})*{{Q4}}"},{"name":"A2","label":"{{function}}","function":"({{Q1}}+{{Q2}}+{{Q3}})*{{Q4}}","incorrect":true},{"name":"A3","label":"{{function}}","function":"{{Q1}}+{{Q2}}+{{Q3}}*{{Q4}}","incorrect":true}],"uniques":true},"algorithm":{"name":"trueFalse","template":"Multiple choice – standard","params":{"countCorrect":1,"countIncorrect":2,"showCheckIcon": false,
            "columns": 3
        }
    }
}</v>
      </c>
      <c r="D807" s="139" t="n">
        <f aca="false">IF(B807=C807,0,1)</f>
        <v>1</v>
      </c>
    </row>
    <row r="808" customFormat="false" ht="15.75" hidden="false" customHeight="true" outlineLevel="0" collapsed="false">
      <c r="A808" s="139" t="str">
        <f aca="false">Seeds!AB808</f>
        <v>M5-NyO-10a-E-1</v>
      </c>
      <c r="B808" s="139" t="str">
        <f aca="false">Seeds!Z808</f>
        <v>{"id":"M5-NyO-10a-E-1-BR","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C808" s="139" t="str">
        <f aca="false">Seeds!AA808</f>
        <v>{"id":"M5-NyO-10a-E-1","seed":{"parameters":[{"name":"Q1","label":null,"min":2,"max":10,"step":1},{"name":"Q2","label":null,"min":25,"max":50,"step":1},{"name":"Q3","label":null,"min":1,"max":24,"step":1},{"name":"Q4","label":null,"min":1,"max":50,"step":1}],"uniques":true},"scaffolding":[{"id":"step-0","stimulus":"&lt;p&gt;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calculadas.&lt;/p&gt;","seed":{"calculated":[{"name":"A2","label":"Multiplicações e divisões são calculadas.","function":"{{Q1}}*100"},{"name":"A1","label":"Os parênteses são calculados.","function":"{{Q1}}*1000"},{"name":"A3","label":"Adições e subtrações são calculadas.","function":"{{Q1}}*10"}]},"algorithm":{"name":"orderNumbers","params":{"order":"desc"}}},{"id":"step-2","stimulus":"&lt;p&gt;Comece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{{response}} + {{Q4}}&lt;/p&gt;","seed":{"parameters":[],"calculated":[{"name":"T1","function":"{{Q2}}-{{Q3}}","temp":true},{"name":"A2","label":"","function":"({{Q2}}-{{Q3}})*{{Q1}}"}]},"algorithm":{"name":"calculateOperation","params":{"method":"equivLiteral","keyboard":"NUMERICAL"}}},{"id":"step-4","stimulus":"&lt;p&gt;Por último, a adição.&lt;/p&gt;","template":"&lt;p&gt;{{T2}} + {{Q4}} = {{response}}&lt;/p&gt;","seed":{"parameters":[],"calculated":[{"name":"T2","function":"({{Q2}}-{{Q3}})*{{Q1}}","temp":true},{"name":"A4","label":"","function":"{{Q1}}*({{Q2}}-{{Q3}})+{{Q4}}"}]},"algorithm":{"name":"calculateOperation","params":{"method":"equivLiteral","keyboard":"NUMERICAL"}}}]}</v>
      </c>
      <c r="D808" s="139" t="n">
        <f aca="false">IF(B808=C808,0,1)</f>
        <v>1</v>
      </c>
    </row>
    <row r="809" customFormat="false" ht="15.75" hidden="false" customHeight="true" outlineLevel="0" collapsed="false">
      <c r="A809" s="139" t="str">
        <f aca="false">Seeds!AB809</f>
        <v>M5-NyO-10a-E-2</v>
      </c>
      <c r="B809" s="139" t="str">
        <f aca="false">Seeds!Z809</f>
        <v>{"id":"M5-NyO-10a-E-2-BR","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C809" s="139" t="str">
        <f aca="false">Seeds!AA809</f>
        <v>{"id":"M5-NyO-10a-E-2","seed":{"parameters":[{"name":"Q1","label":null,"min":5,"max":20,"step":1},{"name":"Q2","label":null,"min":5,"max":20,"step":1},{"name":"Q3","label":null,"min":1,"max":10,"step":1},{"name":"Q4","label":null,"min":2,"max":5,"step":1}],"uniques":true},"scaffolding":[{"id":"step-0","stimulus":"&lt;p&gt;Resolva esta operação.&lt;/p&gt;","template":"&lt;p&gt;({{Q2}} + {{Q3}} − {{Q4}}) × {{Q1}} = {{response}}&lt;/p&gt;","seed":{"parameters":[],"calculated":[{"name":"A1","label":"","function":"({{Q2}}+{{Q3}}-{{Q4}})*{{Q1}}"}]},"algorithm":{"name":"calculateOperation","params":{"method":"equivLiteral","keyboard":"NUMERICAL"}}},{"id":"step-1","stimulus":"&lt;p&gt;Ordene as etapas com as quais as operações combinadas são calculadas.&lt;/p&gt;","seed":{"calculated":[{"name":"A3","label":"Adições e subtrações são calculadas.","function":"1"},{"name":"A1","label":"Os parênteses são calculados.","function":"3"},{"name":"A2","label":"Multiplicações e divisões são calculadas.","function":"2"}]},"algorithm":{"name":"orderNumbers","params":{"order":"desc"}}},{"id":"step-2","stimulus":"&lt;p&gt;Comece calculando a operação dentro dos parênteses.&lt;/p&gt;","template":"&lt;p&gt;({{Q2}} + {{Q3}} − {{Q4}}) × {{Q1}} = {{response}} × {{Q1}}&lt;/p&gt;","seed":{"parameters":[],"calculated":[{"name":"A2","label":"","function":"{{Q2}}+{{Q3}}-{{Q4}}"}]},"algorithm":{"name":"calculateOperation","params":{"method":"equivLiteral","keyboard":"NUMERICAL"}}},{"id":"step-3","stimulus":"&lt;p&gt;Por último, resolva a multiplicação.&lt;/p&gt;","template":"&lt;p&gt;{{T1}} × {{Q1}} = {{response}}&lt;/p&gt;","seed":{"parameters":[],"calculated":[{"name":"T1","function":"{{Q2}}+{{Q3}}-{{Q4}}","temp":true},{"name":"A2","label":"","function":"({{Q2}}+{{Q3}}-{{Q4}})*{{Q1}}"}]},"algorithm":{"name":"calculateOperation","params":{"method":"equivLiteral","keyboard":"NUMERICAL"}}}]}</v>
      </c>
      <c r="D809" s="139" t="n">
        <f aca="false">IF(B809=C809,0,1)</f>
        <v>1</v>
      </c>
    </row>
    <row r="810" customFormat="false" ht="15.75" hidden="false" customHeight="true" outlineLevel="0" collapsed="false">
      <c r="A810" s="139" t="str">
        <f aca="false">Seeds!AB810</f>
        <v>M5-NyO-10a-E-3</v>
      </c>
      <c r="B810" s="139" t="str">
        <f aca="false">Seeds!Z810</f>
        <v>{"id":"M5-NyO-10a-E-3-BR","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C810" s="139" t="str">
        <f aca="false">Seeds!AA810</f>
        <v>{"id":"M5-NyO-10a-E-3","seed":{"parameters":[{"name":"Q1","label":null,"min":1,"max":20,"step":1},{"name":"Q2","label":null,"min":1,"max":20,"step":1},{"name":"Q3","label":null,"min":1,"max":20,"step":1},{"name":"Q4","label":null,"min":2,"max":5,"step":1}],"uniques":true},"scaffolding":[{"id":"step-0","stimulus":"&lt;p&gt;RResolva esta operação.&lt;/p&gt;","template":"&lt;p&gt;{{Q1}} + ({{Q2}} + {{Q3}}) × {{Q4}} = {{response}}&lt;/p&gt;","seed":{"parameters":[],"calculated":[{"name":"A1","label":"","function":"{{Q1}}+({{Q2}}+{{Q3}})*{{Q4}}"}]},"algorithm":{"name":"calculateOperation","params":{"method":"equivLiteral","keyboard":"NUMERICAL"}}},{"id":"step-1","stimulus":"&lt;p&gt;Ordene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calculadas.","function":"{{Q1}}*100"}]},"algorithm":{"name":"orderNumbers","params":{"order":"desc"}}},{"id":"step-2","stimulus":"&lt;p&gt;Comece calculando a operação dentro dos parênteses.&lt;/p&gt;","template":"&lt;p&gt;{{Q1}} + ({{Q2}} + {{Q3}}) × {{Q4}} = {{Q1}} + {{response}} × {{Q4}}&lt;/p&gt;","seed":{"parameters":[],"calculated":[{"name":"A2","label":"","function":"{{Q2}}+{{Q3}}"}]},"algorithm":{"name":"calculateOperation","params":{"method":"equivLiteral","keyboard":"NUMERICAL"}}},{"id":"step-3","stimulus":"&lt;p&gt;A seguir, resolva a multiplicação.&lt;/p&gt;","template":"&lt;p&gt;{{Q1}} + {{T1}} × {{Q4}} = {{Q1}} + {{response}}&lt;/p&gt;","seed":{"parameters":[],"calculated":[{"name":"T1","function":"{{Q2}}+{{Q3}}","temp":true},{"name":"A2","label":"","function":"({{Q2}}+{{Q3}})*{{Q4}}"}]},"algorithm":{"name":"calculateOperation","params":{"method":"equivLiteral","keyboard":"NUMERICAL"}}},{"id":"step-4","stimulus":"&lt;p&gt;Por último, a adição.&lt;/p&gt;","template":"&lt;p&gt;{{Q1}} + {{T2}} = {{response}}&lt;/p&gt;","seed":{"parameters":[],"calculated":[{"name":"T2","function":"({{Q2}}+{{Q3}})*{{Q4}}","temp":true},{"name":"A4","label":"","function":"{{Q1}}+({{Q2}}+{{Q3}})*{{Q4}}"}]},"algorithm":{"name":"calculateOperation","params":{"method":"equivLiteral","keyboard":"NUMERICAL"}}}]}</v>
      </c>
      <c r="D810" s="139" t="n">
        <f aca="false">IF(B810=C810,0,1)</f>
        <v>1</v>
      </c>
    </row>
    <row r="811" customFormat="false" ht="15.75" hidden="false" customHeight="true" outlineLevel="0" collapsed="false">
      <c r="A811" s="139" t="str">
        <f aca="false">Seeds!AB811</f>
        <v>M5-NyO-10a-A-1</v>
      </c>
      <c r="B811" s="139" t="str">
        <f aca="false">Seeds!Z811</f>
        <v>{"id":"M5-NyO-10a-A-1-BR","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C811" s="139" t="str">
        <f aca="false">Seeds!AA811</f>
        <v>{"id":"M5-NyO-10a-A-1","seed":{"parameters":[{"name":"Q1","label":null,"min":2,"max":12,"step":1},{"name":"Q2","label":null,"min":2,"max":24,"step":1},{"name":"Q3","label":null,"min":2,"max":10,"step":1},{"name":"Q4","label":null,"min":2,"max":24,"step":1}],"uniques":true},"scaffolding":[{"id":"step-0","stimulus":"&lt;p&gt;Carmen tem {{Q1}} caixas que contêm {{Q2}} lápis de cor e {{Q3}} lápis pretos. Para seu aniversário, sua avó deu a ela {{Q4}} lápis de neon. Quantos lápis ela tem agora?&lt;/p&gt;","template":"&lt;p&gt;Carmen tem {{response}} lápis.&lt;/p&gt;","seed":{"parameters":[],"calculated":[{"name":"A1","label":"","function":"{{Q1}}*({{Q2}} + {{Q3}}) + {{Q4}}"}]},"algorithm":{"name":"calculateOperation","params":{"method":"equivLiteral","keyboard":"NUMERICAL"}}},{"id":"step-1","stimulus":"&lt;p&gt;Qual expressão é usada para calcular o número de lápis em Carmen?&lt;/p&gt;","seed":{"parameters":[],"calculated":[{"name":"A2","label":"{{function}}","function":"{{Q1}} × ({{Q2}} + {{Q3}}) + {{Q4}}"},{"name":"A3","label":"{{Q1}} + {{Q2}} + {{Q3}} + {{Q4}}","function":"{{Q1}} + {{Q2}} + {{Q3}} + {{Q4}}","incorrect":true},{"name":"A4","label":"{{function}}","function":"{{Q1}}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{{Q4}} = {{Q1}} × {{response}} + {{Q4}}&lt;/p&gt;","seed":{"parameters":[],"calculated":[{"name":"A2","label":"","function":"{{Q2}}+{{Q3}}"}]},"algorithm":{"name":"calculateOperation","params":{"method":"equivLiteral","keyboard":"NUMERICAL"}}},{"id":"step-4","stimulus":"&lt;p&gt;A seguir, resolva a multiplicação.&lt;/p&gt;","template":"&lt;p&gt;{{Q1}} × {{T1}} + {{Q4}} = {{response}} + {{Q4}}&lt;/p&gt;","seed":{"parameters":[],"calculated":[{"name":"T1","function":"({{Q2}}+{{Q3}})","temp":true},{"name":"A4","label":"","function":"{{Q1}}*({{Q2}}+{{Q3}})"}]},"algorithm":{"name":"calculateOperation","params":{"method":"equivLiteral","keyboard":"NUMERICAL"}}},{"id":"step-5","stimulus":"&lt;p&gt;Por último, a adição para obter o número de lápis.&lt;/p&gt;","template":"&lt;p&gt;{{T3}} + {{Q4}} = {{response}}&lt;/p&gt;","seed":{"parameters":[],"calculated":[{"name":"T3","function":"{{Q1}}*({{Q2}}+{{Q3}})","temp":true},{"name":"A4","label":"","function":"{{Q1}}*({{Q2}} + {{Q3}}) + {{Q4}}"}]},"algorithm":{"name":"calculateOperation","params":{"method":"equivLiteral","keyboard":"NUMERICAL"}}}]}</v>
      </c>
      <c r="D811" s="139" t="n">
        <f aca="false">IF(B811=C811,0,1)</f>
        <v>1</v>
      </c>
    </row>
    <row r="812" customFormat="false" ht="15.75" hidden="false" customHeight="true" outlineLevel="0" collapsed="false">
      <c r="A812" s="139" t="str">
        <f aca="false">Seeds!AB812</f>
        <v>M5-NyO-10a-A-2</v>
      </c>
      <c r="B812" s="139" t="str">
        <f aca="false">Seeds!Z812</f>
        <v>{"id":"M5-NyO-10a-A-2-BR","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C812" s="139" t="str">
        <f aca="false">Seeds!AA812</f>
        <v>{"id":"M5-NyO-10a-A-2","seed":{"parameters":[{"name":"Q1","label":null,"min":200,"max":300,"step":1},{"name":"Q2","label":null,"min":3,"max":10,"step":1},{"name":"Q3","label":null,"min":6,"max":12,"step":1},{"name":"Q4","label":null,"min":40,"max":60,"step":1}],"uniques":true},"scaffolding":[{"id":"step-0","stimulus":"&lt;p&gt;Guadalupe convidou seus amigos para um lanche de aniversário com um menu de R$ {{Q3}} por pessoa e, no total, são {{Q2}} pessoas. Mais tarde, foram para a pista de boliche e ele pagou R$ {{Q4}} para alugar uma pista. Se Guadalupe economizou R$ {{Q1}}, quanto dinheiro ela tem agora?&lt;/p&gt;","template":"&lt;p&gt;Guadalupe tem R$ {{response}} restantes.&lt;/p&gt;","seed":{"parameters":[],"calculated":[{"name":"A1","label":"","function":"{{Q1}}-{{Q2}}*{{Q3}}-{{Q4}}"}]},"algorithm":{"name":"calculateOperation","params":{"method":"equivLiteral","keyboard":"NUMERICAL"}}},{"id":"step-1","stimulus":"&lt;p&gt;Qual expressão calcula quanto dinheiro resta a Guadalupe?&lt;/p&gt;","seed":{"parameters":[],"calculated":[{"name":"A2","label":"{{Q1}}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multiplicação dentro dos parênteses.&lt;/p&gt;","template":"&lt;p&gt;{{Q1}} − ({{Q2}} × {{Q3}} + {{Q4}}) = {{Q1}} − ({{response}} + {{Q4}})&lt;/p&gt;","seed":{"parameters":[],"calculated":[{"name":"A2","label":"","function":"{{Q2}}*{{Q3}}"}]},"algorithm":{"name":"calculateOperation","params":{"method":"equivLiteral","keyboard":"NUMERICAL"}}},{"id":"step-4","stimulus":"&lt;p&gt;A seguir, resolva a adição dentro dos parênteses:&lt;/p&gt;","template":"&lt;p&gt;{{Q1}} − ({{T1}} + {{Q4}}) = {{Q1}} − {{response}}&lt;/p&gt;","seed":{"parameters":[],"calculated":[{"name":"T1","function":"({{Q2}}*{{Q3}})","temp":true},{"name":"A4","label":"","function":"{{Q2}}*{{Q3}}+{{Q4}}"}]},"algorithm":{"name":"calculateOperation","params":{"method":"equivLiteral","keyboard":"NUMERICAL"}}},{"id":"step-5","stimulus":"&lt;p&gt;Por último, subtraia para obter o dinheiro que resta a Guadalupe.&lt;/p&gt;","template":"&lt;p&gt;{{Q1}} − {{T2}} = {{response}}&lt;/p&gt;","seed":{"parameters":[],"calculated":[{"name":"T2","function":"{{Q2}}*{{Q3}}+{{Q4}}","temp":true},{"name":"A4","label":"","function":"{{Q1}}-{{Q2}}*{{Q3}}-{{Q4}}"}]},"algorithm":{"name":"calculateOperation","params":{"method":"equivLiteral","keyboard":"NUMERICAL"}}}]}</v>
      </c>
      <c r="D812" s="139" t="n">
        <f aca="false">IF(B812=C812,0,1)</f>
        <v>1</v>
      </c>
    </row>
    <row r="813" customFormat="false" ht="15.75" hidden="false" customHeight="true" outlineLevel="0" collapsed="false">
      <c r="A813" s="139" t="str">
        <f aca="false">Seeds!AB813</f>
        <v>M5-NyO-10a-A-3</v>
      </c>
      <c r="B813" s="139" t="str">
        <f aca="false">Seeds!Z813</f>
        <v>{"id":"M5-NyO-10a-A-3-BR","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C813" s="139" t="str">
        <f aca="false">Seeds!AA813</f>
        <v>{"id":"M5-NyO-10a-A-3","seed":{"parameters":[{"name":"Q1","label":null,"min":2,"max":4,"step":1},{"name":"Q2","label":null,"min":6,"max":8,"step":1},{"name":"Q3","label":null,"min":6,"max":11,"step":1},{"name":"Q4","label":null,"min":4,"max":10,"step":1}],"uniques":true},"scaffolding":[{"id":"step-0","stimulus":"&lt;p&gt;Agustín comprou {{Q1}} pacotes de refrigerantes com {{Q2}} latas cada, mas quando chegou em casa {{Q3}} das latas foram abertas. Ele voltou à loja e comprou mais {{Q4}} latas. Quantos refrigerantes ele tem ao todo?&lt;/p&gt;","template":"&lt;p&gt;Agustín tem {{response}} latas.&lt;/p&gt;","seed":{"parameters":[],"calculated":[{"name":"A1","label":"","function":"{{Q1}}*{{Q2}}-{{Q3}}+{{Q4}}"}]},"algorithm":{"name":"calculateOperation","params":{"method":"equivLiteral","keyboard":"NUMERICAL"}}},{"id":"step-1","stimulus":"&lt;p&gt;Qual expressão é usada para calcular os refrigerantes que Agustín tem?&lt;/p&gt;","seed":{"parameters":[],"calculated":[{"name":"A2","label":"{{function}}","function":"{{Q1}}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 multiplicação.&lt;/p&gt;","template":"&lt;p&gt;{{Q1}} × {{Q2}} − {{Q3}} + {{Q4}} = {{response}} − {{Q3}} + {{Q4}}&lt;/p&gt;","seed":{"parameters":[],"calculated":[{"name":"A2","label":"","function":"{{Q1}}*{{Q2}}"}]},"algorithm":{"name":"calculateOperation","params":{"method":"equivLiteral","keyboard":"NUMERICAL"}}},{"id":"step-4","stimulus":"&lt;p&gt;Por último, opera para obter os refrigerantes que Agustín tem.&lt;/p&gt;","template":"&lt;p&gt;{{T1}} − {{Q3}} + {{Q4}} = {{response}}&lt;/p&gt;","seed":{"parameters":[],"calculated":[{"name":"T1","function":"({{Q1}}*{{Q2}})","temp":true},{"name":"A4","label":"","function":"{{Q1}}*{{Q2}}-{{Q3}}+{{Q4}}"}]},"algorithm":{"name":"calculateOperation","params":{"method":"equivLiteral","keyboard":"NUMERICAL"}}}]}</v>
      </c>
      <c r="D813" s="139" t="n">
        <f aca="false">IF(B813=C813,0,1)</f>
        <v>1</v>
      </c>
    </row>
    <row r="814" customFormat="false" ht="15.75" hidden="false" customHeight="true" outlineLevel="0" collapsed="false">
      <c r="A814" s="139" t="str">
        <f aca="false">Seeds!AB814</f>
        <v>M5-NyO-10a-A-4</v>
      </c>
      <c r="B814" s="139" t="str">
        <f aca="false">Seeds!Z814</f>
        <v>{"id":"M5-NyO-10a-A-4-BR","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C814" s="139" t="str">
        <f aca="false">Seeds!AA814</f>
        <v>{"id":"M5-NyO-10a-A-4","seed":{"parameters":[{"name":"Q1","label":null,"min":2,"max":10,"step":1},{"name":"Q2","label":null,"min":2,"max":20,"step":1},{"name":"Q3","label":null,"min":2,"max":10,"step":1},{"name":"Q4","label":null,"min":2,"max":20,"step":1}],"uniques":true},"scaffolding":[{"id":"step-0","stimulus":"&lt;p&gt;Um entregador entregou {{Q1}} caixas com {{Q2}} picolés cada e {{Q3}} caixas com {{Q4}} casquinhas de chocolate cada para uma sorveteria. Quantos sorvetes o entregador entregou?&lt;/p&gt;","template":"&lt;p&gt;Entregou {{response}} sorvetes.&lt;/p&gt;","seed":{"parameters":[],"calculated":[{"name":"A1","label":"","function":"{{Q1}}*{{Q2}}+{{Q3}}*{{Q4}}"}]},"algorithm":{"name":"calculateOperation","params":{"method":"equivLiteral","keyboard":"NUMERICAL"}}},{"id":"step-1","stimulus":"&lt;p&gt;Com qual expressão é calculado o sorvete do entregador?&lt;/p&gt;","seed":{"parameters":[],"calculated":[{"name":"A2","label":"{{Q1}} × {{Q2}} + {{Q3}} × {{Q4}}","function":"{{Q1}} × {{Q2}} − {{Q3}} + {{Q4}}"},{"name":"A3","label":"{{Q1}} × {{Q2}} + {{Q3}} + {{Q4}}","function":"{{Q1}} + {{Q2}} + {{Q3}} + {{Q4}}","incorrect":true},{"name":"A4","label":"{{Q1}} + {{Q2}} + {{Q3}} × {{Q4}}","function":"{{Q1}}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as multiplicações.&lt;/p&gt;","template":"&lt;p&gt;{{Q1}} × {{Q2}} + {{Q3}} × {{Q4}} = {{response}} + {{response}}&lt;/p&gt;","seed":{"parameters":[],"calculated":[{"name":"A2","label":"","function":"{{Q1}}*{{Q2}}"},{"name":"A3","label":"","function":"{{Q3}}*{{Q4}}"}]},"algorithm":{"name":"calculateOperation","params":{"method":"equivLiteral","keyboard":"NUMERICAL"}}},{"id":"step-4","stimulus":"&lt;p&gt;Por último, adicione para pegar o sorvete do entregador.&lt;/p&gt;","template":"&lt;p&gt;{{T1}} + {{T2}} = {{response}}&lt;/p&gt;","seed":{"parameters":[],"calculated":[{"name":"T1","function":"({{Q1}}*{{Q2}})","temp":true},{"name":"T2","function":"{{Q3}}*{{Q4}}","temp":true},{"name":"A4","label":"","function":"{{Q1}}*{{Q2}}+{{Q3}}*{{Q4}}"}]},"algorithm":{"name":"calculateOperation","params":{"method":"equivLiteral","keyboard":"NUMERICAL"}}}]}</v>
      </c>
      <c r="D814" s="139" t="n">
        <f aca="false">IF(B814=C814,0,1)</f>
        <v>1</v>
      </c>
    </row>
    <row r="815" customFormat="false" ht="15.75" hidden="false" customHeight="true" outlineLevel="0" collapsed="false">
      <c r="A815" s="139" t="str">
        <f aca="false">Seeds!AB815</f>
        <v>M5-NyO-10a-A-5</v>
      </c>
      <c r="B815" s="139" t="str">
        <f aca="false">Seeds!Z815</f>
        <v>{"id":"M5-NyO-10a-A-5-BR","seed":{"parameters":[{"name":"Q1","label":null,"min":30,"max":50,"step":1},{"name":"Q2","label":null,"min":10,"max":29,"step":1},{"name":"Q3","label":null,"min":2,"max":5,"step":1}],"uniques":true},"scaffolding":[{"id":"step-0","stimulus":"&lt;p&gt;Em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C815" s="139" t="str">
        <f aca="false">Seeds!AA815</f>
        <v>{"id":"M5-NyO-10a-A-5","seed":{"parameters":[{"name":"Q1","label":null,"min":30,"max":50,"step":1},{"name":"Q2","label":null,"min":10,"max":29,"step":1},{"name":"Q3","label":null,"min":2,"max":5,"step":1}],"uniques":true},"scaffolding":[{"id":"step-0","stimulus":"&lt;p&gt;Em uma caixa de {{Q1}} biscoitos, {{Q2}} não são de chocolate. Quantos biscoitos de chocolate haverá em {{Q3}} caixas iguais como esta?&lt;/p&gt;","template":"&lt;p&gt;Em {{Q3}} caixas haverá {{response}} biscoitos de chocolate.&lt;/p&gt;","seed":{"parameters":[],"calculated":[{"name":"A1","label":"","function":"({{Q1}}-{{Q2}})*{{Q3}}"}]},"algorithm":{"name":"calculateOperation","params":{"method":"equivLiteral","keyboard":"NUMERICAL"}}},{"id":"step-1","stimulus":"&lt;p&gt;Qual expressão é usada para calcular os biscoitos de chocolate?&lt;/p&gt;","seed":{"parameters":[],"calculated":[{"name":"A2","label":"({{Q1}} − {{Q2}}) × {{Q3}}","function":"{{Q1}} × {{Q2}} − {{Q3}} + {{Q4}}"},{"name":"A3","label":"{{Q1}} − {{Q2}} × {{Q3}}","function":"{{Q1}} + {{Q2}} + {{Q3}} + {{Q4}}","incorrect":true},{"name":"A4","label":"({{Q2}} − {{Q1}}) × {{Q3}}","function":"{{Q1}} × {{Q2}} + {{Q3}} + {{Q4}}","incorrect":true}]},"algorithm":{"name":"trueFalse","template":"Multiple choice – standard", "params": {"showCheckIcon":false, "columns":3}}},{"id":"step-2","stimulus":"&lt;p&gt;Ordene as etapas com as quais as operações combinadas são calculadas.&lt;/p&gt;","seed":{"calculated":[{"name":"A3","label":"Adições e subtrações são calculadas.","function":"{{Q1}}*10"},{"name":"A1","label":"Os parênteses são calculados.","function":"{{Q1}}*1000"},{"name":"A2","label":"Multiplicações e divisões são calculadas.","function":"{{Q1}}*100"}]},"algorithm":{"name":"orderNumbers","params":{"order":"desc"}}},{"id":"step-3","stimulus":"&lt;p&gt;Comece calculando a operação dentro dos parênteses.&lt;/p&gt;","template":"&lt;p&gt;({{Q1}} − {{Q2}}) × {{Q3}} = {{response}} × {{Q3}}&lt;/p&gt;","seed":{"parameters":[],"calculated":[{"name":"A2","label":"","function":"{{Q1}}-{{Q2}}"}]},"algorithm":{"name":"calculateOperation","params":{"method":"equivLiteral","keyboard":"NUMERICAL"}}},{"id":"step-4","stimulus":"&lt;p&gt;Por último, multiplique para obter o número de biscoitos de chocolate em {{Q3}} caixas.&lt;/p&gt;","template":"&lt;p&gt;{{T1}} × {{Q3}} = {{response}}&lt;/p&gt;","seed":{"parameters":[],"calculated":[{"name":"T1","function":"({{Q1}}-{{Q2}})","temp":true},{"name":"A3","label":"","function":"({{Q1}}-{{Q2}})*{{Q3}}"}]},"algorithm":{"name":"calculateOperation","params":{"method":"equivLiteral","keyboard":"NUMERICAL"}}}]}</v>
      </c>
      <c r="D815" s="139" t="n">
        <f aca="false">IF(B815=C815,0,1)</f>
        <v>1</v>
      </c>
    </row>
    <row r="816" customFormat="false" ht="15.75" hidden="false" customHeight="true" outlineLevel="0" collapsed="false">
      <c r="A816" s="139" t="str">
        <f aca="false">Seeds!AB816</f>
        <v>M5-NyO-34a-I-1</v>
      </c>
      <c r="B816" s="139" t="str">
        <f aca="false">Seeds!Z816</f>
        <v>{"id":"M5-NyO-34a-I-1-BR","stimulus":"&lt;p&gt;Selecione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C816" s="139" t="str">
        <f aca="false">Seeds!AA816</f>
        <v>{"id":"M5-NyO-34a-I-1","stimulus":"&lt;p&gt;Selecione a expressão que significa «multiplicar por {{Q3}} a soma de {{Q1}} e {{Q2}}».&lt;/p&gt;","hint":"&lt;p&gt;Nesta expressão deve-se primeiro somar e depois multiplicar.&lt;/p&gt;","feedback":"&lt;p&gt;Nesta expressão deve-se primeiro somar e depois multiplicar.: {{Q3}} × ({{Q1}} + {{Q2}}).&lt;/p&gt;","seed":{"parameters":[{"name":"Q1","label":null,"min":1,"max":99,"step":1},{"name":"Q2","label":null,"min":1,"max":99,"step":1},{"name":"Q3","label":null,"min":2,"max":9,"step":1}],"calculated":[{"name":"A1","label":"{{Q3}} × ({{Q1}} + {{Q2}})"},{"name":"A2","label":"{{Q3}} × {{Q1}} + {{Q2}}","incorrect":true,"feedback":"&lt;p&gt;Esta expressão significa “multiplicar {{Q3}} por {{Q1}} e adicionar {{Q2}}”.&lt;/p&gt;"},{"name":"A3","label":"{{Q3}} × {{Q2}} + {{Q1}}","incorrect":true,"feedback":"&lt;p&gt;Esta expressão significa “multiplicar {{Q3}} por {{Q2}} e adicionar {{Q1}}”.&lt;/p&gt;"},{"name":"A4","label":"{{Q1}} + ({{Q2}} + {{Q3}})","incorrect":true,"feedback":"&lt;p&gt;Esta expressão significa “somar {{Q1}}, {{Q2}} e {{Q3}}”.&lt;/p&gt;"},{"name":"A5","label":"{{Q1}} + {{Q2}} × {{Q3}}","incorrect":true,"feedback":"&lt;p&gt;Esta expressão significa “somar {{Q1}} ao produto de {{Q2}} por {{Q3}}”.&lt;/p&gt;"},{"name":"A6","label":"{{Q2}} + {{Q1}} × {{Q3}}","incorrect":true,"feedback":"&lt;p&gt;Esta expressão significa “somar {{Q2}} ao produto de {{Q1}} por {{Q3}}”.&lt;/p&gt;"}],"uniques":true},"algorithm":{"name":"trueFalse","template":"Multiple choice – standard","params":{"countCorrect":1,"countIncorrect":2,"showCheckIcon":true}}}</v>
      </c>
      <c r="D816" s="139" t="n">
        <f aca="false">IF(B816=C816,0,1)</f>
        <v>1</v>
      </c>
    </row>
    <row r="817" customFormat="false" ht="15.75" hidden="false" customHeight="true" outlineLevel="0" collapsed="false">
      <c r="A817" s="139" t="str">
        <f aca="false">Seeds!AB817</f>
        <v>M5-NyO-34a-I-2</v>
      </c>
      <c r="B817" s="139" t="str">
        <f aca="false">Seeds!Z817</f>
        <v>{"id":"M5-NyO-34a-I-2-BR","stimulus":"&lt;p&gt;Selecione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C817" s="139" t="str">
        <f aca="false">Seeds!AA817</f>
        <v>{"id":"M5-NyO-34a-I-2","stimulus":"&lt;p&gt;Selecione a expressão que significa «subtrair {{Q2}} de {{Q1}} e adicionar {{Q3}}».&lt;/p&gt;","hint":"&lt;p&gt;Nesta expressão deve-se primeiro subtrair e depois adicionar.&lt;/p&gt;","feedback":"&lt;p&gt;Nesta expressão deve-se primeiro subtrair e depois adicionar: {{Q1}} − {{Q2}} + {{Q3}}.&lt;/p&gt;","seed":{"parameters":[{"name":"Q1","label":null,"min":60,"max":99,"step":1},{"name":"Q2","label":null,"min":1,"max":30,"step":1},{"name":"Q3","label":null,"min":1,"max":30,"step":1}],"calculated":[{"name":"A1","label":"{{Q1}} − {{Q2}} + {{Q3}}"},{"name":"A2","label":"{{Q2}} − {{Q1}} + {{Q3}}","incorrect":true,"feedback":"&lt;p&gt;Esta expressão significa “subtrair {{Q1}} de {{Q2}} e adicionar {{Q3}}”.&lt;/p&gt;"},{"name":"A3","label":"{{Q1}} − ({{Q2}} + {{Q3}})","incorrect":true,"feedback":"&lt;p&gt;Esta expressão significa “subtrair {{Q1}} da soma de {{Q2}} com {{Q3}}”.&lt;/p&gt;"},{"name":"A4","label":"{{Q2}} − ({{Q1}} + {{Q3}})","incorrect":true,"feedback":"&lt;p&gt;Esta expressão significa “subtrair {{Q2}} da soma de {{Q1}} com {{Q3}}”.&lt;/p&gt;"},{"name":"A5","label":"{{Q1}} − {{Q2}} − {{Q3}}","incorrect":true,"feedback":"&lt;p&gt;Esta expressão significa “subtrair {{Q2}} de {{Q1}} e desse resultado, subtrair {{Q3}}”.&lt;/p&gt;"},{"name":"A6","label":"{{Q2}} − {{Q1}} − {{Q3}}","incorrect":true,"feedback":"&lt;p&gt;Esta expressão significa “subtrair {{Q1}} de {{Q2}} e desse resultado, subtrair {{Q3}}”.&lt;/p&gt;"}],"uniques":true},"algorithm":{"name":"trueFalse","template":"Multiple choice – standard","params":{"countCorrect":1,"countIncorrect":2,"showCheckIcon":true}}}</v>
      </c>
      <c r="D817" s="139" t="n">
        <f aca="false">IF(B817=C817,0,1)</f>
        <v>1</v>
      </c>
    </row>
    <row r="818" customFormat="false" ht="15.75" hidden="false" customHeight="true" outlineLevel="0" collapsed="false">
      <c r="A818" s="139" t="str">
        <f aca="false">Seeds!AB818</f>
        <v>M5-NyO-34a-I-3</v>
      </c>
      <c r="B818" s="139" t="str">
        <f aca="false">Seeds!Z818</f>
        <v>{"id":"M5-NyO-34a-I-3-BR","stimulus":"&lt;p&gt;Selecione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C818" s="139" t="str">
        <f aca="false">Seeds!AA818</f>
        <v>{"id":"M5-NyO-34a-I-3","stimulus":"&lt;p&gt;Selecione a expressão que significa «subtrair de {{Q1}} o produto de {{Q2}} e {{Q3}}».&lt;/p&gt;","hint":"&lt;p&gt;Nesta expressão deve-se primeiro multiplicar e depois subtrair.&lt;/p&gt;","feedback":"&lt;p&gt;Nesta expressão deve-se primeiro multiplicar e depois subtrair: {{Q1}} − {{Q2}} × {{Q3}}.&lt;/p&gt;","seed":{"parameters":[{"name":"Q1","label":null,"min":10,"max":20,"step":1},{"name":"Q2","label":null,"min":1,"max":5,"step":1},{"name":"Q3","label":null,"min":1,"max":5,"step":1}],"calculated":[{"name":"A1","label":"{{Q1}} − {{Q2}} × {{Q3}}"},{"name":"A2","label":"{{Q2}} × {{Q3}} − {{Q1}}","incorrect":true,"feedback":"&lt;p&gt;Esta expressão significa “subtrair {{Q1}} do produto de {{Q2}} e {{Q3}}”.&lt;/p&gt;"},{"name":"A3","label":"{{Q2}} − {{Q1}} × {{Q3}}","incorrect":true,"feedback":"&lt;p&gt;Esta expressão significa “subtrair de {{Q2}} o produto de {{Q1}} e {{Q3}}”.&lt;/p&gt;"},{"name":"A4","label":"{{Q1}} × {{Q3}} − {{Q2}}","incorrect":true,"feedback":"&lt;p&gt;Esta expressão significa “subtrair {{Q2}} do produto de {{Q1}} e {{Q3}}”.&lt;/p&gt;"},{"name":"A5","label":"({{Q1}} − {{Q2}}) × {{Q3}}","incorrect":true,"feedback":"&lt;p&gt;Esta expressão significa “multiplicar por {{Q3}} a subtração de {{Q1}} menos {{Q2}}”.&lt;/p&gt;"},{"name":"A6","label":"{{Q2}} × ({{Q3}} − {{Q1}})","incorrect":true,"feedback":"&lt;p&gt;Esta expressão significa “multiplicar por {{Q2}} a subtração de {{Q3}} menos {{Q1}}”.&lt;/p&gt;"}],"uniques":true},"algorithm":{"name":"trueFalse","template":"Multiple choice – standard","params":{"countCorrect":1,"countIncorrect":2,"showCheckIcon":false,
            "columns": 3
        }
    }
}</v>
      </c>
      <c r="D818" s="139" t="n">
        <f aca="false">IF(B818=C818,0,1)</f>
        <v>1</v>
      </c>
    </row>
    <row r="819" customFormat="false" ht="15.75" hidden="false" customHeight="true" outlineLevel="0" collapsed="false">
      <c r="A819" s="139" t="str">
        <f aca="false">Seeds!AB819</f>
        <v>M5-NyO-34a-E-1</v>
      </c>
      <c r="B819" s="139" t="str">
        <f aca="false">Seeds!Z819</f>
        <v>{"id":"M5-NyO-34a-E-1-BR","stimulus":"&lt;p&gt;Se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C819" s="139" t="str">
        <f aca="false">Seeds!AA819</f>
        <v>{"id":"M5-NyO-34a-E-1","stimulus":"&lt;p&gt;Se «a soma de {{Q4}} e {{Q5}}» é expressa como «{{Q4}} + {{Q5}}», como é expresso «{{Q1}} vezes a soma de {{Q2}} e {{Q3}}»?&lt;/p&gt;","template":"&lt;p&gt;É expresso como {{response}}.&lt;/p&gt;","hint":"&lt;p&gt;Nesta expressão deve-se primeiro somar e depois multiplicar.&lt;/p&gt;","feedback":"&lt;p&gt;Nesta expressão deve-se primeiro somar e depois multiplicar: {{Q1}} × ({{Q2}} + {{Q3}}).&lt;/p&gt;","seed":{"parameters":[{"name":"Q1","label":null,"min":2,"max":9,"step":1},{"name":"Q2","label":null,"min":1,"max":20,"step":1},{"name":"Q3","label":null,"min":1,"max":20,"step":1},{"name":"Q4","label":null,"min":1,"max":99,"step":1},{"name":"Q5","label":null,"min":1,"max":99,"step":1}],"calculated":[{"name":"A1","label":"{{function}}","function":"{{Q1}}\\times\\left({{Q2}}+{{Q3}}\\right)"}],"uniques":true},"algorithm":{"name":"calculateOperation","params":{"method":"equivLiteral","keyboard":"INTERMEDIATE"}}}</v>
      </c>
      <c r="D819" s="139" t="n">
        <f aca="false">IF(B819=C819,0,1)</f>
        <v>1</v>
      </c>
    </row>
    <row r="820" customFormat="false" ht="15.75" hidden="false" customHeight="true" outlineLevel="0" collapsed="false">
      <c r="A820" s="139" t="str">
        <f aca="false">Seeds!AB820</f>
        <v>M5-NyO-34a-E-2</v>
      </c>
      <c r="B820" s="139" t="str">
        <f aca="false">Seeds!Z820</f>
        <v>{"id":"M5-NyO-34a-E-2-BR","stimulus":"&lt;p&gt;Se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C820" s="139" t="str">
        <f aca="false">Seeds!AA820</f>
        <v>{"id":"M5-NyO-34a-E-2","stimulus":"&lt;p&gt;Se «a soma de {{Q4}} e {{Q5}}» é expressa como «{{Q4}} + {{Q5}}», como é expresso «{{Q1}} vezes a diferença de {{Q2}} e {{Q3}}»?&lt;/p&gt;","template":"&lt;p&gt;É expresso como {{response}}.&lt;/p&gt;","hint":"&lt;p&gt;Nesta expressão deve-se primeiro subtrair e depois multiplicar.&lt;/p&gt;","feedback":"&lt;p&gt;Nesta expressão deve-se primeiro subtrair e depois multiplicar: {{Q1}} × ({{Q2}} − {{Q3}}).&lt;/p&gt;","seed":{"parameters":[{"name":"Q1","label":null,"min":2,"max":9,"step":1},{"name":"Q2","label":null,"min":10,"max":20,"step":1},{"name":"Q3","label":null,"min":1,"max":9,"step":1},{"name":"Q4","label":null,"min":1,"max":99,"step":1},{"name":"Q5","label":null,"min":1,"max":99,"step":1}],"calculated":[{"name":"A1","label":"{{function}}","function":"{{Q1}}\\times\\left({{Q2}}-{{Q3}}\\right)"}],"uniques":true},"algorithm":{"name":"calculateOperation","params":{"method":"equivLiteral","keyboard":"INTERMEDIATE"}}}</v>
      </c>
      <c r="D820" s="139" t="n">
        <f aca="false">IF(B820=C820,0,1)</f>
        <v>1</v>
      </c>
    </row>
    <row r="821" customFormat="false" ht="15.75" hidden="false" customHeight="true" outlineLevel="0" collapsed="false">
      <c r="A821" s="139" t="str">
        <f aca="false">Seeds!AB821</f>
        <v>M5-NyO-34a-E-3</v>
      </c>
      <c r="B821" s="139" t="str">
        <f aca="false">Seeds!Z821</f>
        <v>{"id":"M5-NyO-34a-E-3-BR","stimulus":"&lt;p&gt;Se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C821" s="139" t="str">
        <f aca="false">Seeds!AA821</f>
        <v>{"id":"M5-NyO-34a-E-3","stimulus":"&lt;p&gt;Se «a soma de {{Q4}} e {{Q5}}» é expresa como «{{Q4}} + {{Q5}}», como é expresso «{{Q3}} é subtraído do produto de {{Q1}} por {{Q2}}»?&lt;/p&gt;","template":"&lt;p&gt;É expresso como {{response}}.&lt;/p&gt;","hint":"&lt;p&gt;Nesta expressão deve-se primeiro multiplicar e depois subtrair.&lt;/p&gt;","feedback":"&lt;p&gt;Nesta expressão deve-se primeiro multiplicar e depois subtrair: {{Q1}} × {{Q2}} − {{Q3}}.&lt;/p&gt;","seed":{"parameters":[{"name":"Q1","label":null,"min":2,"max":10,"step":1},{"name":"Q2","label":null,"min":2,"max":10,"step":1},{"name":"Q3","label":null,"min":2,"max":10,"step":1},{"name":"Q4","label":null,"min":1,"max":99,"step":1},{"name":"Q5","label":null,"min":1,"max":99,"step":1}],"calculated":[{"name":"A1","label":"{{function}}","function":"{{Q1}}\\times{{Q2}}-{{Q3}}"}],"uniques":true},"algorithm":{"name":"calculateOperation","params":{"method":"equivLiteral","keyboard":"INTERMEDIATE"}}}</v>
      </c>
      <c r="D821" s="139" t="n">
        <f aca="false">IF(B821=C821,0,1)</f>
        <v>1</v>
      </c>
    </row>
    <row r="822" customFormat="false" ht="15.75" hidden="false" customHeight="true" outlineLevel="0" collapsed="false">
      <c r="A822" s="139" t="str">
        <f aca="false">Seeds!AB822</f>
        <v>M5-NyO-34a-A-1</v>
      </c>
      <c r="B822" s="139" t="str">
        <f aca="false">Seeds!Z822</f>
        <v>{"id":"M5-NyO-34a-A-1-BR","stimulus":"&lt;p&gt;Em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C822" s="139" t="str">
        <f aca="false">Seeds!AA822</f>
        <v>{"id":"M5-NyO-34a-A-1","stimulus":"&lt;p&gt;Em uma barraca de feira, a compra de Luísa deu {{Q1}} reais, mas o feirante vair dar um desconto de {{Q2}} reais em um dos produto e {{Q3}} reais em outro. Sem fazer o cálculo, escreva a expressão para valor final que Luísa deve pagar ao feirante.&lt;/p&gt;","template":"&lt;p&gt;A expressão é {{response}}.&lt;/p&gt;","hint":"&lt;p&gt;Nesta expressão deve-se primeiro somar e depois subtrair.&lt;/p&gt;","feedback":"&lt;p&gt;Luísa tem que pagar {{Q1}} reais − (desconto de {{Q2}} reais + desconto de {{Q3}} reais)&lt;/p&gt;","seed":{"parameters":[{"name":"Q1","label":null,"min":11,"max":20,"step":1},{"name":"Q2","label":null,"min":1,"max":5,"step":1},{"name":"Q3","label":null,"min":1,"max":5,"step":1}],"calculated":[{"name":"A1","label":"{{function}}","function":"\"{{Q1}}-\\\\left({{Q2}}+{{Q3}}\\\\right)\""}],"uniques":true},"algorithm":{"name":"calculateOperation","params":{"method":"equivLiteral","keyboard":"INTERMEDIATE"}}}</v>
      </c>
      <c r="D822" s="139" t="n">
        <f aca="false">IF(B822=C822,0,1)</f>
        <v>1</v>
      </c>
    </row>
    <row r="823" customFormat="false" ht="15.75" hidden="false" customHeight="true" outlineLevel="0" collapsed="false">
      <c r="A823" s="139" t="str">
        <f aca="false">Seeds!AB823</f>
        <v>M5-NyO-34a-A-2</v>
      </c>
      <c r="B823" s="139" t="str">
        <f aca="false">Seeds!Z823</f>
        <v>{"id":"M5-NyO-34a-A-2-BR","stimulus":"&lt;p&gt;Em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C823" s="139" t="str">
        <f aca="false">Seeds!AA823</f>
        <v>{"id":"M5-NyO-34a-A-2","stimulus":"&lt;p&gt;Em uma floresta onde havia {{Q1}} árvores, foram plantadas mais {{Q2}} em um mês. No mês seguinte mais {{Q3}} árvores foram plantadas, porém, no terceiro mês, foram cortadas {{Q4}} árvores. Sem fazer o cálculo, escreva a expressão para as árvores na floresta.&lt;/p&gt;","template":"&lt;p&gt;A expressão é {{response}}.&lt;/p&gt;","hint":"&lt;p&gt;Nesta expressão deve-se primeiro somar e depois subtrair.&lt;/p&gt;","feedback":"&lt;p&gt;Nesta expressão deve-se primeiro somar e depois subtrair.&lt;/p&gt;&lt;p&gt;Na floresta havia {{Q1}} árvores + {{Q2}} foram plantadas + {{Q3}} foram plantadas − {{Q4}} árvores foram cortadas.&lt;/p&gt;","seed":{"parameters":[{"name":"Q1","label":null,"min":10,"max":20,"step":1},{"name":"Q2","label":null,"min":1,"max":5,"step":1},{"name":"Q3","label":null,"min":1,"max":5,"step":1},{"name":"Q4","label":null,"min":1,"max":5,"step":1}],"calculated":[{"name":"A1","label":"{{A1}}","function":"\"{{Q1}}+{{Q2}}+{{Q3}}-{{Q4}}\""}],"uniques":true},"algorithm":{"name":"calculateOperation","params":{"method":"equivLiteral","keyboard":"INTERMEDIATE"}}}</v>
      </c>
      <c r="D823" s="139" t="n">
        <f aca="false">IF(B823=C823,0,1)</f>
        <v>1</v>
      </c>
    </row>
    <row r="824" customFormat="false" ht="15.75" hidden="false" customHeight="true" outlineLevel="0" collapsed="false">
      <c r="A824" s="139" t="str">
        <f aca="false">Seeds!AB824</f>
        <v>M5-NyO-34a-A-3</v>
      </c>
      <c r="B824" s="139" t="str">
        <f aca="false">Seeds!Z824</f>
        <v>{"id":"M5-NyO-34a-A-3-BR","stimulus":"&lt;p&gt;A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C824" s="139" t="str">
        <f aca="false">Seeds!AA824</f>
        <v>{"id":"M5-NyO-34a-A-3","stimulus":"&lt;p&gt;A idade do Leo é {{Q1}} vezes a soma das idades de seus sobrinhos, que têm {{Q2}} e {{Q3}} anos. Sem fazer o cálculo, escreva a expressão para a idade de Leo.&lt;/p&gt;","template":"&lt;p&gt;A expressão é {{response}}.&lt;/p&gt;","hint":"&lt;p&gt;Nesta expressão deve-se primeiro somar e depois multiplicar.&lt;/p&gt;","feedback":"&lt;p&gt;Nesta expressão deve-se primeiro somar e depois multiplicar.&lt;/p&gt;&lt;p&gt;A idade do Leo é {{Q1}} × ({{Q2}} anos de um sobrinho + {{Q3}} anos do outro sobrinho).&lt;/p&gt;","seed":{"parameters":[{"name":"Q1","label":null,"min":2,"max":3,"step":1},{"name":"Q2","label":null,"min":1,"max":10,"step":1},{"name":"Q3","label":null,"min":1,"max":10,"step":1}],"calculated":[{"name":"A1","label":"{{A1}}","function":"{{Q1}}\\times\\left({{Q2}}+{{Q3}}\\right)"}],"uniques":true},"algorithm":{"name":"calculateOperation","params":{"method":"equivLiteral","keyboard":"INTERMEDIATE"}}}</v>
      </c>
      <c r="D824" s="139" t="n">
        <f aca="false">IF(B824=C824,0,1)</f>
        <v>1</v>
      </c>
    </row>
    <row r="825" customFormat="false" ht="15.75" hidden="false" customHeight="true" outlineLevel="0" collapsed="false">
      <c r="A825" s="139" t="str">
        <f aca="false">Seeds!AB825</f>
        <v>M5-NyO-34a-A-4</v>
      </c>
      <c r="B825" s="139" t="str">
        <f aca="false">Seeds!Z825</f>
        <v>{"id":"M5-NyO-34a-A-4-BR","stimulus":"&lt;p&gt;Uma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C825" s="139" t="str">
        <f aca="false">Seeds!AA825</f>
        <v>{"id":"M5-NyO-34a-A-4","stimulus":"&lt;p&gt;Uma empresa de papel armazena {{Q1}} cadernos em cada caixa, dos quais {{Q2}} são vermelhos e os outros são azuis. Miguel comprou {{Q3}} dessas caixas. Sem fazer o cálculo, escreva a expressão para o número de cadernos azuis que Miguel comprou.&lt;/p&gt;","template":"&lt;p&gt;A expressão é {{response}}.&lt;/p&gt;","hint":"&lt;p&gt;Nesta expressão deve-se primeiro subtrair e depois multiplicar.&lt;/p&gt;","feedback":"&lt;p&gt;Nesta expressão deve-se primeiro subtrair e depois multiplicar.&lt;/p&gt;&lt;p&gt;(Há {{Q1}} cadernos em cada caixa − {{Q2}} cadernos vermelhos em cada caixa) × {{Q3}} caixas compradas.&lt;/p&gt;","seed":{"parameters":[{"name":"Q1","label":null,"min":50,"max":25,"step":1},{"name":"Q2","label":null,"min":10,"max":24,"step":1},{"name":"Q3","label":null,"min":5,"max":10,"step":1}],"calculated":[{"name":"A1","label":"{{A1}}","function":"\\left({{Q1}}-{{Q2}}\\right)\\times{{Q3}}"}],"uniques":true},"algorithm":{"name":"calculateOperation","params":{"method":"equivLiteral","keyboard":"INTERMEDIATE"}}}</v>
      </c>
      <c r="D825" s="139" t="n">
        <f aca="false">IF(B825=C825,0,1)</f>
        <v>1</v>
      </c>
    </row>
    <row r="826" customFormat="false" ht="15.75" hidden="false" customHeight="true" outlineLevel="0" collapsed="false">
      <c r="A826" s="139" t="str">
        <f aca="false">Seeds!AB826</f>
        <v>M5-NyO-34a-A-5</v>
      </c>
      <c r="B826" s="139" t="str">
        <f aca="false">Seeds!Z826</f>
        <v>{"id":"M5-NyO-34a-A-5-BR","stimulus":"&lt;p&gt;Santiago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C826" s="139" t="str">
        <f aca="false">Seeds!AA826</f>
        <v>{"id":"M5-NyO-34a-A-5","stimulus":"&lt;p&gt;Santiago jogou cartas com seus amigos por {{Q1}} sextas-feiras seguidas. Toda sexta-feira ele jogou {{Q2}} min de truco, {{Q3}} min de canastra e {{Q4}} min de pife. Sem fazer o cálculo, escreva a expressão para o tempo que Santiago tem jogado com os amigos.&lt;/p&gt;","template":"&lt;p&gt;A expressão é {{response}}.&lt;/p&gt;","hint":"&lt;p&gt;Nesta expressão deve-se primeiro somar e depois multiplicar.&lt;/p&gt;","feedback":"&lt;p&gt;Nesta expressão deve-se primeiro somar e depois multiplicar.&lt;/p&gt;&lt;p&gt;O Santiago jogou {{Q1}} sextas-feiras × ({{Q2}} min de truco + {{Q3}} min canastra + {{Q4}} min pife).&lt;/p&gt;","seed":{"parameters":[{"name":"Q1","label":null,"min":3,"max":8,"step":1},{"name":"Q2","label":null,"min":10,"max":20,"step":1},{"name":"Q3","label":null,"min":10,"max":20,"step":1},{"name":"Q4","label":null,"min":10,"max":20,"step":1}],"calculated":[{"name":"A1","label":"{{A1}}","function":"{{Q1}}\\times\\left({{Q2}}+{{Q3}}+{{Q4}}\\right)"}],"uniques":true},"algorithm":{"name":"calculateOperation","params":{"method":"equivLiteral","keyboard":"INTERMEDIATE"}}}</v>
      </c>
      <c r="D826" s="139" t="n">
        <f aca="false">IF(B826=C826,0,1)</f>
        <v>1</v>
      </c>
    </row>
    <row r="827" customFormat="false" ht="15.75" hidden="false" customHeight="true" outlineLevel="0" collapsed="false">
      <c r="A827" s="139" t="str">
        <f aca="false">Seeds!AB827</f>
        <v>M5-NyO-40a-I-1</v>
      </c>
      <c r="B827" s="139" t="str">
        <f aca="false">Seeds!Z827</f>
        <v>{
    "id": "M5-NyO-40a-I-1-BR",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C827" s="139" t="str">
        <f aca="false">Seeds!AA827</f>
        <v>{
    "id": "M5-NyO-40a-I-1",
    "stimulus": "&lt;p&gt;Arraste os resultados da operação «multiplique um número por {{Q1}} e acrescente {{Q2}} ao resultado».&lt;/p&gt;",
    "template": "&lt;p&gt;Com 1 o resultado é {{T1}}.&lt;/p&gt;&lt;p&gt;Com 2 o resultado é {{response}}.&lt;/p&gt;&lt;p&gt;Com 3 o resultado é {{response}}.&lt;/p&gt;",
    "hint": "&lt;p&gt;Aplique as operações do enunciado para cada número:&lt;/p&gt;&lt;p&gt;Com 1 a operação é: 1 × {{Q1}} + {{Q2}}&lt;/p&gt;",
    "feedback": "&lt;p&gt;As operações do enunciado devem ser aplicadas a cada número:&lt;/p&gt;&lt;p&gt;Com 1 o resultado é: 1 × {{Q1}} + {{Q2}} = {{T1}}&lt;/p&gt;&lt;p&gt;Com 2 o resultado é: 2 × {{Q1}} + {{Q2}} = {{A1}}&lt;/p&gt;&lt;p&gt;Com 3 o resultado é: 3 × {{Q1}} + {{Q2}} = {{A2}}&lt;/p&gt;",
    "seed": {
        "parameters": [
            {
                "name": "Q1",
                "label": null,
                "min": 4,
                "max": 10,
                "step": 1
            },
            {
                "name": "Q2",
                "label": null,
                "min": 4,
                "max": 10,
                "step": 1
            }
        ],
        "calculated": [
            {
                "name": "T1",
                "label": null,
                "function": "{{Q1}}+{{Q2}}",
                "temp": true
            },
            {
                "name": "A1",
                "label": "{{function}}",
                "function": "2*{{Q1}}+{{Q2}}"
            },
            {
                "name": "A2",
                "label": "{{function}}",
                "function": "3*{{Q1}}+{{Q2}}"
            },
            {
                "name": "A3",
                "label": "{{function}}",
                "function": "2*{{Q2}}+{{Q1}}",
                "incorrect": true
            },
            {
                "name": "A4",
                "label": "{{function}}",
                "function": "3*{{Q2}}+{{Q1}}",
                "incorrect": true
            },
            {
                "name": "A5",
                "label": "{{function}}",
                "function": "2*({{Q1}}+{{Q2}})",
                "incorrect": true
            }
        ],
        "uniques": true
    },
    "algorithm": {
        "name": "calculateOperation",
        "template": "Cloze with drag &amp; drop"
    }
}</v>
      </c>
      <c r="D827" s="139" t="n">
        <f aca="false">IF(B827=C827,0,1)</f>
        <v>1</v>
      </c>
    </row>
    <row r="828" customFormat="false" ht="15.75" hidden="false" customHeight="true" outlineLevel="0" collapsed="false">
      <c r="A828" s="139" t="str">
        <f aca="false">Seeds!AB828</f>
        <v>M5-NyO-40a-I-2</v>
      </c>
      <c r="B828" s="139" t="str">
        <f aca="false">Seeds!Z828</f>
        <v>{
    "id": "M5-NyO-40a-I-2-BR",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C828" s="139" t="str">
        <f aca="false">Seeds!AA828</f>
        <v>{
    "id": "M5-NyO-40a-I-2",
    "stimulus": "&lt;p&gt;Arraste os resultados da operação “subtraia 1 de um número e multiplique o resultado por {{Q1}}”.&lt;/p&gt;",
    "template": "&lt;p&gt;Com 2, o resultado é {{T1}}.&lt;/p&gt;&lt;p&gt;Com 3 o resultado é {{response}}.&lt;/p&gt;&lt;p&gt;Com 4 o resultado é {{response}}.&lt;/p&gt;",
    "hint": "&lt;p&gt;Aplique a cada número as operações do enunciado:&lt;/p&gt;&lt;p&gt;Com 2 a operação é: (2 − 1) × {{Q1}}&lt;/p&gt;",
    "feedback": "&lt;p&gt;Devemos aplicar a cada número as operações do enunciado:&lt;/p&gt;&lt;p&gt;Com 2 o resultado é: (2 − 1) × {{Q1}} = {{T1}}&lt;/p&gt;&lt;p&gt;Com 3 o resultado é: (3 − 1) × {{Q1}} = {{A1}}&lt;/p&gt;&lt;p&gt;Com 4 o resultado é: (4 − 1) × {{Q1}} = {{A2}}&lt;/p&gt;",
    "seed": {
        "parameters": [
            {
                "name": "Q1",
                "label": null,
                "min": 2,
                "max": 10,
                "step": 1
            }
        ],
        "calculated": [
            {
                "name": "T1",
                "label": null,
                "function": "{{Q1}}",
                "temp": true
            },
            {
                "name": "A1",
                "label": "{{function}}",
                "function": "2*{{Q1}}"
            },
            {
                "name": "A2",
                "label": "{{function}}",
                "function": "3*{{Q1}}"
            },
            {
                "name": "A3",
                "label": "{{function}}",
                "function": "2*{{Q1}}+1",
                "incorrect": true
            },
            {
                "name": "A4",
                "label": "{{function}}",
                "function": "3*{{Q1}}+2",
                "incorrect": true
            },
            {
                "name": "A5",
                "label": "{{function}}",
                "function": "2*{{Q1}}-1",
                "incorrect": true
            }
        ],
        "uniques": true
    },
    "algorithm": {
        "name": "calculateOperation",
        "template": "Cloze with drag &amp; drop"
    }
}</v>
      </c>
      <c r="D828" s="139" t="n">
        <f aca="false">IF(B828=C828,0,1)</f>
        <v>1</v>
      </c>
    </row>
    <row r="829" customFormat="false" ht="15.75" hidden="false" customHeight="true" outlineLevel="0" collapsed="false">
      <c r="A829" s="139" t="str">
        <f aca="false">Seeds!AB829</f>
        <v>M5-NyO-40a-I-3</v>
      </c>
      <c r="B829" s="139" t="str">
        <f aca="false">Seeds!Z829</f>
        <v>{
    "id": "M5-NyO-40a-I-3-BR",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C829" s="139" t="str">
        <f aca="false">Seeds!AA829</f>
        <v>{
    "id": "M5-NyO-40a-I-3",
    "stimulus": "&lt;p&gt;Arraste os resultados da operação “subtrair a soma de {{Q1}} e {{Q2}} de um número”.&lt;/p&gt;",
    "template": "&lt;p&gt;Com 10 o resultado é {{T1}}.&lt;/p&gt;&lt;p&gt;Com 11 o resultado é {{response}}.&lt;/p&gt;&lt;p&gt;Com 12 o resultado é {{response}}.&lt;/p&gt;",
    "hint": "&lt;p&gt;Aplique a cada número as operações do enunciado:&lt;/p&gt;&lt;p&gt;Com 10 a operação é: 10 − ({{Q1}} + {{Q2}})&lt;/p&gt;",
    "feedback": "&lt;p&gt;Devemos aplicar a cada número as operações do enunciado:&lt;/p&gt;&lt;p&gt;Com 10 o resultado é: 10 − ({{Q1}} + {{Q2}}) = {{T1}}&lt;/p&gt;&lt;p&gt;Com 11 o resultado é: 11 − ({{Q1}} + {{Q2}}) = {{A1}}&lt;/p&gt;&lt;p&gt;Com 12 o resultado é: 12 − ({{Q1}} + {{Q2}}) = {{A2}}&lt;/p&gt;",
    "seed": {
        "parameters": [
            {
                "name": "Q1",
                "label": null,
                "min": 2,
                "max": 5,
                "step": 1
            },
            {
                "name": "Q2",
                "label": null,
                "min": 2,
                "max": 5,
                "step": 1
            }
        ],
        "calculated": [
            {
                "name": "T1",
                "label": null,
                "function": "10-{{Q1}}-{{Q2}}",
                "temp": true
            },
            {
                "name": "A1",
                "label": "{{function}}",
                "function": "11-{{Q1}}-{{Q2}}"
            },
            {
                "name": "A2",
                "label": "{{function}}",
                "function": "12-{{Q1}}-{{Q2}}"
            },
            {
                "name": "A3",
                "label": "{{function}}",
                "function": "11-{{Q1}}+{{Q2}}",
                "incorrect": true
            },
            {
                "name": "A4",
                "label": "{{function}}",
                "function": "12-{{Q1}}+{{Q2}}",
                "incorrect": true
            },
            {
                "name": "A5",
                "label": "{{function}}",
                "function": "10-{{Q1}}-{{Q2}}-1",
                "incorrect": true
            }
        ],
        "uniques": true
    },
    "algorithm": {
        "name": "calculateOperation",
        "template": "Cloze with drag &amp; drop"
    }
}</v>
      </c>
      <c r="D829" s="139" t="n">
        <f aca="false">IF(B829=C829,0,1)</f>
        <v>1</v>
      </c>
    </row>
    <row r="830" customFormat="false" ht="15.75" hidden="false" customHeight="true" outlineLevel="0" collapsed="false">
      <c r="A830" s="139" t="str">
        <f aca="false">Seeds!AB830</f>
        <v>M5-NyO-40a-E-1</v>
      </c>
      <c r="B830" s="139" t="str">
        <f aca="false">Seeds!Z830</f>
        <v>{
    "id": "M5-NyO-40a-E-1-BR",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C830" s="139" t="str">
        <f aca="false">Seeds!AA830</f>
        <v>{
    "id": "M5-NyO-40a-E-1",
    "stimulus": "&lt;p&gt;Calcule os resultados da operação “um número é multiplicado por {{Q1}} e do resultado é subtraído {{Q2}}”.&lt;/p&gt;",
    "template": "&lt;p&gt;Com {{Q3}} o resultado é {{response}}.&lt;/p&gt;&lt;p&gt;Com {{Q4}} o resultado é {{response}}.&lt;/p&gt;",
    "hint": "&lt;p&gt;Aplique a cada número as operações do enunciado:&lt;/p&gt;&lt;p&gt;Com {{Q3}} a operação é: {{Q3}} × {{Q1}} − {{Q2}}&lt;/p&gt;",
    "feedback": "&lt;p&gt;É necessário aplicar a cada número as operações do resultado:&lt;/p&gt;&lt;p&gt;Com {{Q3}} o resultado é: {{Q3}} × {{Q1}} − {{Q2}} = {{A1}}&lt;/p&gt;&lt;p&gt;Com {{Q4}} o resultado é: {{Q4}} × {{Q1}} − {{Q2}} = {{A2}}&lt;/p&gt;",
    "seed": {
        "parameters": [
            {
                "name": "Q1",
                "label": null,
                "min": 3,
                "max": 9,
                "step": 1
            },
            {
                "name": "Q2",
                "label": null,
                "min": 1,
                "max": 9,
                "step": 1
            },
            {
                "name": "Q3",
                "label": null,
                "min": 3,
                "max": 9,
                "step": 1
            },
            {
                "name": "Q4",
                "label": null,
                "min": 3,
                "max": 9,
                "step": 1
            }
        ],
        "calculated": [
            {
                "name": "A1",
                "label": "{{function}}",
                "function": "{{Q3}}*{{Q1}}-{{Q2}}"
            },
            {
                "name": "A2",
                "label": "{{function}}",
                "function": "{{Q4}}*{{Q1}}-{{Q2}}"
            }
        ],
        "uniques": true
    },
    "algorithm": {
        "name": "calculateOperation",
        "params": {
            "method": "equivLiteral","keyboard":"INTERMEDIATE"}}}
        }
    }
}</v>
      </c>
      <c r="D830" s="139" t="n">
        <f aca="false">IF(B830=C830,0,1)</f>
        <v>1</v>
      </c>
    </row>
    <row r="831" customFormat="false" ht="15.75" hidden="false" customHeight="true" outlineLevel="0" collapsed="false">
      <c r="A831" s="139" t="str">
        <f aca="false">Seeds!AB831</f>
        <v>M5-NyO-40a-E-2</v>
      </c>
      <c r="B831" s="139" t="str">
        <f aca="false">Seeds!Z831</f>
        <v>{
    "id": "M5-NyO-40a-E-2-BR",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C831" s="139" t="str">
        <f aca="false">Seeds!AA831</f>
        <v>{
    "id": "M5-NyO-40a-E-2",
    "stimulus": "&lt;p&gt;Calcule os resultados da operação “multiplicar por {{Q1}} um número do qual {{Q2}} foi subtraído”.&lt;/p&gt;",
    "template": "&lt;p&gt;Com {{Q3}} o resultado é {{response}}.&lt;/p&gt;&lt;p&gt;Com {{Q4}} o resultado é {{response}}.&lt;/p&gt;",
    "hint": "&lt;p&gt;Aplique a cada número as operações do enunciado:&lt;/p&gt;&lt;p&gt;Com {{Q3}} a operação é: ({{Q3}} − {{Q2}}) × {{Q1}}&lt;/p&gt;",
    "feedback": "&lt;p&gt;Devemos aplicar a cada número as operações do enunciado:&lt;/p&gt;&lt;p&gt;Com {{Q3}} o resultado é: ({{Q3}} − {{Q2}}) × {{Q1}} = {{A1}}&lt;/p&gt;&lt;p&gt;Com {{Q4}} o resultado é: ({{Q4}} − {{Q2}}) × {{Q1}} = {{A2}}&lt;/p&gt;",
    "seed": {
        "parameters": [
            {
                "name": "Q1",
                "label": null,
                "min": 2,
                "max": 9,
                "step": 1
            },
            {
                "name": "Q2",
                "label": null,
                "min": 1,
                "max": 4,
                "step": 1
            },
            {
                "name": "Q3",
                "label": null,
                "min": 5,
                "max": 9,
                "step": 1
            },
            {
                "name": "Q4",
                "label": null,
                "min": 5,
                "max": 9,
                "step": 1
            }
        ],
        "calculated": [
            {
                "name": "A1",
                "label": "{{function}}",
                "function": "({{Q3}}-{{Q2}})*{{Q1}}"
            },
            {
                "name": "A2",
                "label": "{{function}}",
                "function": "({{Q4}}-{{Q2}})*{{Q1}}"
            }
        ],
        "uniques": true
    },
    "algorithm": {
        "name": "calculateOperation",
        "params": {
            "method": "equivLiteral","keyboard":"NUMERICAL"}}}
        }
    }
}</v>
      </c>
      <c r="D831" s="139" t="n">
        <f aca="false">IF(B831=C831,0,1)</f>
        <v>1</v>
      </c>
    </row>
    <row r="832" customFormat="false" ht="15.75" hidden="false" customHeight="true" outlineLevel="0" collapsed="false">
      <c r="A832" s="139" t="str">
        <f aca="false">Seeds!AB832</f>
        <v>M5-NyO-40a-E-3</v>
      </c>
      <c r="B832" s="139" t="str">
        <f aca="false">Seeds!Z832</f>
        <v>{
    "id": "M5-NyO-40a-E-3-BR",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C832" s="139" t="str">
        <f aca="false">Seeds!AA832</f>
        <v>{
    "id": "M5-NyO-40a-E-3",
    "stimulus": "&lt;p&gt;Calcule os resultados da operação “a soma de {{Q1}} e {{Q2}} é subtraída de um número”.&lt;/p&gt;",
    "template": "&lt;p&gt;Com {{Q3}} o resultado é {{response}}.&lt;/p&gt;&lt;p&gt;Com {{Q4}} o resultado é {{response}}.&lt;/p&gt;",
    "hint": "&lt;p&gt;Aplique a cada número as operações do enunciado:&lt;/p&gt;&lt;p&gt;Com {{Q3}} a operação é:{{Q3}} − ({{Q1}} + {{Q2}})&lt;/p&gt;",
    "feedback": "&lt;p&gt;Aplique a cada número as operações do enunciado:&lt;/p&gt;&lt;p&gt;Com {{Q3}} o resultado é: {{Q3}} − ({{Q1}} + {{Q2}}) = {{A1}}&lt;/p&gt;&lt;p&gt;Com {{Q4}} o resultado é: {{Q4}} − ({{Q1}} + {{Q2}}) = {{A2}}&lt;/p&gt;",
    "seed": {
        "parameters": [
            {
                "name": "Q1",
                "label": null,
                "min": 1,
                "max": 5,
                "step": 1
            },
            {
                "name": "Q2",
                "label": null,
                "min": 1,
                "max": 5,
                "step": 1
            },
            {
                "name": "Q3",
                "label": null,
                "min": 10,
                "max": 20,
                "step": 1
            },
            {
                "name": "Q4",
                "label": null,
                "min": 10,
                "max": 20,
                "step": 1
            }
        ],
        "calculated": [
            {
                "name": "A1",
                "label": "{{function}}",
                "function": "{{Q3}}-{{Q1}}-{{Q2}}"
            },
            {
                "name": "A2",
                "label": "{{function}}",
                "function": "{{Q4}}-{{Q1}}-{{Q2}}"
            }
        ],
        "uniques": true
    },
    "algorithm": {
        "name": "calculateOperation",
        "params": {
            "method": "equivLiteral","keyboard":"NUMERICAL"}}}
        }
    }
}</v>
      </c>
      <c r="D832" s="139" t="n">
        <f aca="false">IF(B832=C832,0,1)</f>
        <v>1</v>
      </c>
    </row>
    <row r="833" customFormat="false" ht="15.75" hidden="false" customHeight="true" outlineLevel="0" collapsed="false">
      <c r="A833" s="139" t="str">
        <f aca="false">Seeds!AB833</f>
        <v>M5-NyO-40a-A-1</v>
      </c>
      <c r="B833" s="139" t="str">
        <f aca="false">Seeds!Z833</f>
        <v>{
    "id": "M5-NyO-40a-A-1-BR",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C833" s="139" t="str">
        <f aca="false">Seeds!AA833</f>
        <v>{
    "id": "M5-NyO-40a-A-1",
    "seed": {
        "parameters": [
            {
                "name": "Q1",
                "label": null,
                "min": 8,
                "max": 20,
                "step": 1
            },
            {
                "name": "Q2",
                "label": null,
                "min": 2,
                "max": 9,
                "step": 1
            },
            {
                "name": "Q3",
                "label": null,
                "min": 2,
                "max": 9,
                "step": 1
            },
            {
                "name": "Q4",
                "label": null,
                "min": 2,
                "max": 9,
                "step": 1
            }
        ],
        "uniques": true
    },
    "scaffolding": [
        {
            "id": "step-0",
            "stimulus": "&lt;p&gt;Em um restaurante, eles cobram em uma mesa &lt;span class=\"no-break\"&gt;{{Q1}} reais&lt;/span&gt; por cada cliente que se sentou nela mais &lt;span class=\"no-break\"&gt; {{Q2}} reais&lt;/span&gt; de gorjeta entre todos. Qual preço total será pago em uma mesa nas seguintes situações?&lt;/p&gt;",
            "template": "&lt;p&gt;Em uma mesa com {{Q3}} pessoas, o valor total sai por &lt;span class=\"no-break\"&gt;{{response}} reais.&lt;/span&gt;&lt;/p&gt;&lt;p&gt;Em uma mesa com {{Q4}} pessoas o valor total sai por &lt;span class=\"no-break\"&gt;{{response}} reais.&lt;/span&gt;&lt;/p&gt;",
            "seed": {
                "calculated": [
                    {
                        "name": "A1",
                        "label": "",
                        "function": "{{Q3}}*{{Q1}}+{{Q2}}"
                    },
                    {
                        "name": "A2",
                        "label": "",
                        "function": "{{Q4}}*{{Q1}}+{{Q2}}"
                    }
                ]
            },
            "algorithm": {
                "name": "calculateOperation",
                "params": {
                    "method": "equivLiteral","keyboard": "NUMERICAL"
                }
            }
        },
        {
            "id": "step-1",
            "stimulus": "&lt;p&gt;Quais são os valores que o restaurante cobra em uma mesa?&lt;/p&gt;",
            "template": "&lt;p&gt;Eles cobram {{response}} reais por cada cliente da mesa.&lt;/p&gt;&lt;p&gt;E cobram {{response}} reais de gorjeta entre todos eles.&lt;/p&gt;",
            "seed": {
                "calculated": [
                    {
                        "name": "1-A1",
                        "label": "",
                        "function": "{{Q1}}"
                    },
                    {
                        "name": "1-A1",
                        "label": "",
                        "function": "{{Q2}}"
                    }
                ]
            },
            "algorithm": {
                "name": "calculateOperation",
                "params": {
                    "method": "equivLiteral","keyboard": "NUMERICAL"
                }
            }
        },
        {
            "id": "step-2",
            "stimulus": "&lt;p&gt;O que precisa ser calculado?&lt;/p&gt;",
            "seed": {
                "calculated": [
                    {
                        "name": "T1",
                        "function": "{{Q4}}+1",
                        "temp": true
                    },
                    {
                        "name": "T2",
                        "function": "{{Q4}}+2",
                        "temp": true
                    },
                    {
                        "name": "2-A1",
                        "label": "&lt;p&gt;Quanto será pago em uma mesa com {{Q3}} pessoas e outra com {{Q4}} pessoas.&lt;/p&gt;"
                    },
                    {
                        "name": "2-A2",
                        "label": "&lt;p&gt;Quanto será pago em uma mesa com {{Q3}} pessoas e outra com {{T1}} pessoas.&lt;/p&gt;",
                        "incorrect": true
                    },
                    {
                        "name": "2-A3",
                        "label": "&lt;p&gt;Quanto será pago em uma mesa com {{Q4}} pessoas e outra com {{T2}} pessoas.&lt;/p&gt;",
                        "incorrect": true
                    }
                ]
            },
            "algorithm": {
                "name": "trueFalse",
                "template": "Multiple choice – standard"
            }
        },
        {
            "id": "step-3",
            "stimulus": "&lt;p&gt;Qual expressão representa o valor total cobrado em uma mesa?&lt;/p&gt;",
            "seed": {
                "calculated": [
                    {
                        "name": "3-A1",
                        "label": "&lt;p&gt;Preço = {{Q1}} reais × n.º de clientes + {{Q2}} reais&lt;/p&gt;"
                    },
                    {
                        "name": "3-A2",
                        "label": "&lt;p&gt;Preço = {{Q1}} reais + n.º de clientes + {{Q2}} reais&lt;/p&gt;",
                        "incorrect": true
                    },
                    {
                        "name": "3-A3",
                        "label": "&lt;p&gt;Preço = {{Q2}} reais × n.º de clientes + {{Q1}} reais&lt;/p&gt;",
                        "incorrect": true
                    }
                ]
            },
            "algorithm": {
                "name": "trueFalse",
                "template": "Multiple choice – standard", "params": {"showCheckIcon":false, "columns":3}
            }
        },
        {
            "id": "step-4",
            "stimulus": "&lt;p&gt;Então, quanto será pago em cada mesa nessas duas situações?&lt;/p&gt;",
            "template": "&lt;p&gt;Preço = {{Q1}} reais × n.º de clientes + {{Q2}} reais&lt;/p&gt;&lt;p&gt;Em uma mesa com {{Q3}} pessoas é preciso pagar {{response}} reais.&lt;/p&gt;&lt;p&gt;Em uma mesa com {{Q4}} pessoas o valor fica em  {{response}} reais.&lt;/p&gt;",
            "seed": {
                "calculated": [
                    {
                        "name": "4-A1",
                        "function": "{{Q1}}*{{Q3}}+{{Q2}}"
                    },
                    {
                        "name": "4-A2",
                        "function": "{{Q1}}*{{Q4}}+{{Q2}}"
                    }
                ]
            },
            "algorithm": {
                "name": "calculateOperation",
                "params": {
                    "method": "equivLiteral","keyboard": "NUMERICAL"
                }
            }
        }
    ]
}</v>
      </c>
      <c r="D833" s="139" t="n">
        <f aca="false">IF(B833=C833,0,1)</f>
        <v>1</v>
      </c>
    </row>
    <row r="834" customFormat="false" ht="15.75" hidden="false" customHeight="true" outlineLevel="0" collapsed="false">
      <c r="A834" s="139" t="str">
        <f aca="false">Seeds!AB834</f>
        <v>M5-NyO-40a-A-2</v>
      </c>
      <c r="B834" s="139" t="str">
        <f aca="false">Seeds!Z834</f>
        <v>{
    "id": "M5-NyO-40a-A-2-BR",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C834" s="139" t="str">
        <f aca="false">Seeds!AA834</f>
        <v>{
    "id": "M5-NyO-40a-A-2",
    "seed": {
        "parameters": [
            {
                "name": "Q1",
                "label": null,
                "min": 10,
                "max": 15,
                "step": 1
            },
            {
                "name": "Q2",
                "label": null,
                "min": 5,
                "max": 10,
                "step": 1
            },
            {
                "name": "Q3",
                "label": null,
                "min": 2,
                "max": 9,
                "step": 1
            },
            {
                "name": "Q4",
                "label": null,
                "min": 2,
                "max": 9,
                "step": 1
            }
        ],
        "uniques": true
    },
    "scaffolding": [
        {
            "id": "step-0",
            "stimulus": "&lt;p&gt;Em um hotel é cobrado de cada hóspede &lt;span class=\"no-break\"&gt;{{Q1}} reais&lt;/span&gt; por quarto e &lt;span class=\"no-break\"&gt;{{Q2}} reais&lt;/span&gt; pelo café da manhã. Quanto dimheiro receberá o hotel nas seguintes situações?&lt;/p&gt;",
            "template": "&lt;p&gt;Se {{Q3}} clientes se hospedarem, o hotel receber {{response}} reais.&lt;/p&gt;&lt;p&gt;Se {{Q4}} clientes se hospedarem, o hotel recebe {{response}} reais.&lt;/p&gt;",
            "seed": {
                "calculated": [
                    {
                        "name": "A1",
                        "label": "",
                        "function": "({{Q1}} + {{Q2}})*{{Q3}}"
                    },
                    {
                        "name": "A2",
                        "label": "",
                        "function": "({{Q1}} + {{Q2}})*{{Q4}}"
                    }
                ]
            },
            "algorithm": {
                "name": "calculateOperation",
                "params": {
                    "method": "equivLiteral","keyboard": "NUMERICAL"
                }
            }
        },
        {
            "id": "step-1",
            "stimulus": "&lt;p&gt;Quais são os preços cobrados pelo hotel para cada hóspede?&lt;/p&gt;",
            "template": "&lt;p&gt;São cobrados {{response}} reais pelo quarto.&lt;/p&gt;&lt;p&gt;E são cobrados {{response}} reais pelo café da manhã.&lt;/p&gt;",
            "seed": {
                "calculated": [
                    {
                        "name": "1-A1",
                        "label": "",
                        "function": "{{Q1}}"
                    },
                    {
                        "name": "1-A2",
                        "label": "",
                        "function": "{{Q2}}"
                    }
                ]
            },
            "algorithm": {
                "name": "calculateOperation",
                "params": {
                    "method": "equivLiteral","keyboard": "NUMERICAL"
                }
            }
        },
        {
            "id": "step-2",
            "stimulus": "&lt;p&gt;O que deve ser calculado?&lt;/p&gt;",
            "seed": {
                "calculated": [
                    {
                        "name": "T1",
                        "function": "{{Q4}}+1",
                        "temp": true
                    },
                    {
                        "name": "T2",
                        "function": "{{Q4}}+2",
                        "temp": true
                    },
                    {
                        "name": "2-A1",
                        "label": "&lt;p&gt;Quanto ganhará o hotel se {{Q3}} ou {{Q4}} clientes se hospedarem.&lt;/p&gt;"
                    },
                    {
                        "name": "2-A2",
                        "label": "&lt;p&gt;Quanto ganhará o hotel se {{Q3}} ou {{T1}} clientes se hospedarem.&lt;/p&gt;",
                        "incorrect": true
                    },
                    {
                        "name": "2-A3",
                        "label": "&lt;p&gt;Quanto ganhará o hotel se {{Q4}} ou {{T2}} clientes se hospedarem.&lt;/p&gt;",
                        "incorrect": true
                    }
                ]
            },
            "algorithm": {
                "name": "trueFalse",
                "template": "Multiple choice – standard"
            }
        },
        {
            "id": "step-3",
            "stimulus": "&lt;p&gt;Qual expressão representa quanto ganhará o hotel?&lt;/p&gt;",
            "seed": {
                "calculated": [
                    {
                        "name": "3-A1",
                        "label": "&lt;p&gt;Preço = {{Q1}} × n.º de hóspedes + {{Q2}} × n.º de hóspedes&lt;/p&gt;"
                    },
                    {
                        "name": "3-A2",
                        "label": "&lt;p&gt;Preço = {{Q1}} × n.º de hóspedes + {{Q2}}&lt;/p&gt;",
                        "incorrect": true
                    },
                    {
                        "name": "3-A3",
                        "label": "&lt;p&gt;Preço = {{Q1}} + {{Q2}} + n.º de hóspedes&lt;/p&gt;",
                        "incorrect": true
                    }
                ]
            },
            "algorithm": {
                "name": "trueFalse",
                "template": "Multiple choice – standard", "params": {"showCheckIcon":false, "columns":3}
            }
        },
        {
            "id": "step-4",
            "stimulus": "&lt;p&gt;Então, quanto ganhará o hotel em cada um desses casos?&lt;/p&gt;",
            "template": "&lt;p&gt;Preço = {{Q1}} × n.º de hóspedes + {{Q2}} × n.º de hóspedes&lt;/p&gt;&lt;p&gt;Se entram {{Q3}} hóspedes, o hotel ganha {{response}} reais.&lt;/p&gt;&lt;p&gt;Se entram {{Q4}} hóspedes, o hotel ganha {{response}} reais.&lt;/p&gt;",
            "seed": {
                "calculated": [
                    {
                        "name": "4-A1",
                        "function": "({{Q1}} + {{Q2}})*{{Q3}}"
                    },
                    {
                        "name": "4-A2",
                        "function": "({{Q1}} + {{Q2}})*{{Q4}}"
                    }
                ]
            },
            "algorithm": {
                "name": "calculateOperation",
                "params": {
                    "method": "equivLiteral","keyboard": "NUMERICAL"
                }
            }
        }
    ]
}</v>
      </c>
      <c r="D834" s="139" t="n">
        <f aca="false">IF(B834=C834,0,1)</f>
        <v>1</v>
      </c>
    </row>
    <row r="835" customFormat="false" ht="15.75" hidden="false" customHeight="true" outlineLevel="0" collapsed="false">
      <c r="A835" s="139" t="str">
        <f aca="false">Seeds!AB835</f>
        <v>M5-NyO-40a-A-3</v>
      </c>
      <c r="B835" s="139" t="str">
        <f aca="false">Seeds!Z835</f>
        <v>{
    "id": "M5-NyO-40a-A-3-BR",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C835" s="139" t="str">
        <f aca="false">Seeds!AA835</f>
        <v>{
    "id": "M5-NyO-40a-A-3",
    "seed": {
        "parameters": [
            {
                "name": "Q1",
                "label": null,
                "min": 5,
                "max": 10,
                "step": 1
            },
            {
                "name": "Q2",
                "label": null,
                "min": 5,
                "max": 10,
                "step": 1
            },
            {
                "name": "Q3",
                "label": null,
                "min": 20,
                "max": 30,
                "step": 1
            },
            {
                "name": "Q4",
                "label": null,
                "min": 20,
                "max": 30,
                "step": 1
            }
        ],
        "uniques": true
    },
    "scaffolding": [
        {
            "id": "step-0",
            "stimulus": "&lt;p&gt;Dos ovos produzidos em um dia, uma granja distribui {{Q1}} ovos de galinha a uma pastelaria, {{Q2}} ovos a um restaurante e fica com o restante. Quantos ovos ficam com a granja nas seguintes situações?&lt;/p&gt;",
            "template": "&lt;p&gt;Em um dia, se as galinhas colocam {{Q3}} ovos, a granja fica com {{response}} ovos.&lt;/p&gt;&lt;p&gt;Em um dia, se as galinhas colocam {{Q4}} ovos, a granja fica com {{response}} ovos.&lt;/p&gt;",
            "seed": {
                "calculated": [
                    {
                        "name": "A1",
                        "label": "",
                        "function": "{{Q3}}-{{Q1}}-{{Q2}}"
                    },
                    {
                        "name": "A2",
                        "label": "",
                        "function": "{{Q4}}-{{Q1}}-{{Q2}}"
                    }
                ]
            },
            "algorithm": {
                "name": "calculateOperation",
                "params": {
                    "method": "equivLiteral","keyboard": "NUMERICAL"
                }
            }
        },
        {
            "id": "step-1",
            "stimulus": "&lt;p&gt;Em uma dia, quantos ovos a granja entrega para a pastelaria? E quantos para o restaurante?&lt;/p&gt;",
            "template": "&lt;p&gt;A granja entrega {{response}} ovos para a pastelaria por dia.&lt;/p&gt;&lt;p&gt;E entrega {{response}} ovos por dia para o restaurante.&lt;/p&gt;",
            "seed": {
                "calculated": [
                    {
                        "name": "1-A1",
                        "label": "",
                        "function": "{{Q1}}"
                    },
                    {
                        "name": "1-A1",
                        "label": "",
                        "function": "{{Q2}}"
                    }
                ]
            },
            "algorithm": {
                "name": "calculateOperation",
                "params": {
                    "method": "equivLiteral","keyboard": "NUMERICAL"
                }
            }
        },
        {
            "id": "step-2",
            "stimulus": "&lt;p&gt;O que deve ser calculado?&lt;/p&gt;",
            "seed": {
                "calculated": [
                    {
                        "name": "T1",
                        "function": "{{Q4}}+1",
                        "temp": true
                    },
                    {
                        "name": "T2",
                        "function": "{{Q4}}+2",
                        "temp": true
                    },
                    {
                        "name": "2-A1",
                        "label": "&lt;p&gt;Com quantos ovos a granja fica se a galinhas colocarem {{Q3}} ou {{Q4}} ovos em um dia.&lt;/p&gt;"
                    },
                    {
                        "name": "2-A2",
                        "label": "&lt;p&gt;Com quantos ovos a granja fica se a galinhas colocarem {{Q3}} ou {{T1}} ovos em um dia.&lt;/p&gt;",
                        "incorrect": true
                    },
                    {
                        "name": "2-A3",
                        "label": "&lt;p&gt;Com quantos ovos a granja fica se a galinhas colocarem {{Q4}} ou {{T2}} ovos em um dia.&lt;/p&gt;",
                        "incorrect": true
                    }
                ]
            },
            "algorithm": {
                "name": "trueFalse",
                "template": "Multiple choice – standard"
            }
        },
        {
            "id": "step-3",
            "stimulus": "&lt;p&gt;Como se escreve a expressão que resultará em quantos ovos ficarão com a granja?&lt;/p&gt;",
            "seed": {
                "calculated": [
                    {
                        "name": "3-A1",
                        "label": "&lt;p&gt;Ovos para a granja = ovos produzidos − {{Q1}} ovos para a pastelaria − {{Q2}} ovos para o restaurante&lt;/p&gt;"
                    },
                    {
                        "name": "3-A2",
                        "label": "&lt;p&gt;Ovos para a granja = ovos produzidos + {{Q1}} ovos para a pastelaria − {{Q2}} ovos para o restaurante&lt;/p&gt;",
                        "incorrect": true
                    },
                    {
                        "name": "3-A3",
                        "label": "&lt;p&gt;Ovos para a granja = ovos produzidos − {{Q1}} ovos para a pastelaria + {{Q2}} ovos para o restaurante&lt;/p&gt;",
                        "incorrect": true
                    }
                ]
            },
            "algorithm": {
                "name": "trueFalse",
                "template": "Multiple choice – standard"
            }
        },
        {
            "id": "step-4",
            "stimulus": "&lt;p&gt;Quantos ovos ficam com a granja em cada um desses casos?&lt;/p&gt;",
            "template": "&lt;p&gt;Ovos para a granja = ovos produzidos − {{Q1}} ovos para a pastelaria − {{Q2}} ovos para o restaurante&lt;/p&gt;&lt;p&gt;Se as galinhas colocarem {{Q3}} ovos, a granja ficam com {{response}} ovos.&lt;/p&gt;&lt;p&gt;Se as galinhas colocarem {{Q4}} ovos, a granja ficam com {{response}} ovos.&lt;/p&gt;",
            "seed": {
                "calculated": [
                    {
                        "name": "4-A1",
                        "function": "{{Q3}}-{{Q2}}-{{Q1}}"
                    },
                    {
                        "name": "4-A2",
                        "function": "{{Q4}}-{{Q1}}-{{Q2}}"
                    }
                ]
            },
            "algorithm": {
                "name": "calculateOperation",
                "params": {
                    "method": "equivLiteral","keyboard": "NUMERICAL"
                }
            }
        }
    ]
}</v>
      </c>
      <c r="D835" s="139" t="n">
        <f aca="false">IF(B835=C835,0,1)</f>
        <v>1</v>
      </c>
    </row>
    <row r="836" customFormat="false" ht="15.75" hidden="false" customHeight="true" outlineLevel="0" collapsed="false">
      <c r="A836" s="139" t="str">
        <f aca="false">Seeds!AB836</f>
        <v>M5-NyO-40a-A-4</v>
      </c>
      <c r="B836" s="139" t="str">
        <f aca="false">Seeds!Z836</f>
        <v>{
    "id": "M5-NyO-40a-A-4-BR",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C836" s="139" t="str">
        <f aca="false">Seeds!AA836</f>
        <v>{
    "id": "M5-NyO-40a-A-4",
    "seed": {
        "parameters": [
            {
                "name": "Q1",
                "label": null,
                "min": 2,
                "max": 5,
                "step": 1
            },
            {
                "name": "Q2",
                "label": null,
                "min": 10,
                "max": 20,
                "step": 2
            },
            {
                "name": "Q3",
                "label": null,
                "min": 10,
                "max": 20,
                "step": 2
            }
        ],
        "uniques": true
    },
    "scaffolding": [
        {
            "id": "step-0",
            "stimulus": "&lt;p&gt;Foi organizado um jogo entre alunos do 4º e do 6º ano. Para que a competição fosse equilibrada, a equipe do 6º ano continha a metade do número de alunos da equipe do 4º ano mais {{Q1}} integrantes. Quantos alunos jogaram na equipe do 6º ano nas seguintes situações?&lt;/p&gt;",
            "template": "&lt;p&gt;Se participaram {{Q2}} alunos na equipe do 4º ano, eles jogaram contra {{response}} alunos do 6º ano.&lt;/p&gt;&lt;p&gt;Se participaram {{Q3}} alunos na equipe do 4º ano, eles jogaram contra {{response}} alunos do 6º ano.&lt;/p&gt;",
            "seed": {
                "calculated": [
                    {
                        "name": "A1",
                        "label": "",
                        "function": "{{Q2}}/2+{{Q1}}"
                    },
                    {
                        "name": "A2",
                        "label": "",
                        "function": "{{Q3}}/2+{{Q1}}"
                    }
                ]
            },
            "algorithm": {
                "name": "calculateOperation",
                "params": {
                    "method": "equivLiteral","keyboard": "NUMERICAL"
                }
            }
        },
        {
            "id": "step-1",
            "stimulus": "&lt;p&gt;Qual foi a relação entre o número de alunos de 6º e 4º ano nas equipes da competição?&lt;/p&gt;",
            "template": "&lt;p&gt;O alunos de 6º ano eram a metade dos alunos do 4º ano com mais {{response}} alunos.&lt;/p&gt;",
            "seed": {
                "calculated": [
                    {
                        "name": "1-A1",
                        "label": "",
                        "function": "{{Q1}}"
                    }
                ]
            },
            "algorithm": {
                "name": "calculateOperation",
                "params": {
                    "method": "equivLiteral","keyboard": "NUMERICAL"
                }
            }
        },
        {
            "id": "step-2",
            "stimulus": "&lt;p&gt;O que deve ser calculado?&lt;/p&gt;",
            "seed": {
                "calculated": [
                    {
                        "name": "T1",
                        "function": "{{Q3}}+1",
                        "temp": true
                    },
                    {
                        "name": "T2",
                        "function": "{{Q2}}+2",
                        "temp": true
                    },
                    {
                        "name": "2-A1",
                        "label": "&lt;p&gt;Quantos alunos de 6º ano jogaram contra {{Q2}} ou {{Q3}} alunos do 4º ano.&lt;/p&gt;"
                    },
                    {
                        "name": "2-A2",
                        "label": "&lt;p&gt;Quantos alunos de 6º ano jogaram contra {{Q2}} ou {{T1}} alunos do 4º ano.&lt;/p&gt;",
                        "incorrect": true
                    },
                    {
                        "name": "2-A3",
                        "label": "&lt;p&gt;Quantos alunos de 6º ano jogaram contra {{Q3}} ou {{T2}} alunos do 4º ano.&lt;/p&gt;",
                        "incorrect": true
                    }
                ]
            },
            "algorithm": {
                "name": "trueFalse",
                "template": "Multiple choice – standard"
            }
        },
        {
            "id": "step-3",
            "stimulus": "&lt;p&gt;Como pode ser escrita a expressão para o cálculo de quantos alunos do 6º ano jogaram?&lt;/p&gt;",
            "seed": {
                "calculated": [
                    {
                        "name": "3-A1",
                        "label": "&lt;p&gt;Alunos do 6º = alunos do 4º : 2 + {{Q1}}&lt;/p&gt;"
                    },
                    {
                        "name": "3-A2",
                        "label": "&lt;p&gt;Alunos do 6º = alunos do 4º + 2 + {{Q1}}&lt;/p&gt;",
                        "incorrect": true
                    },
                    {
                        "name": "3-A3",
                        "label": "&lt;p&gt;Alunos do 6º = alunos do 4º × 2 + {{Q1}}&lt;/p&gt;",
                        "incorrect": true
                    }
                ]
            },
            "algorithm": {
                "name": "trueFalse",
                "template": "Multiple choice – standard", "params": {"showCheckIcon":false, "columns":3}
            }
        },
        {
            "id": "step-4",
            "stimulus": "&lt;p&gt;Quantos alunos do 6º ano jogaram nesses dois casos?&lt;/p&gt;",
            "template": "&lt;p&gt;Alunos do 6º = alunos do 4º : 2 + {{Q1}}&lt;/p&gt;&lt;p&gt;Se participaram {{Q2}} alunos do 4º, eles jogaram contra {{response}} alunos do 6º.&lt;/p&gt;&lt;p&gt;Se participaram {{Q3}} alunos do 4º, eles jogaram contra {{response}} alunos do 6º.&lt;/p&gt;",
            "seed": {
                "calculated": [
                    {
                        "name": "4-A1",
                        "function": "{{Q2}}/2+{{Q1}}"
                    },
                    {
                        "name": "4-A2",
                        "function": "{{Q3}}/2+{{Q1}}"
                    }
                ]
            },
            "algorithm": {
                "name": "calculateOperation",
                "params": {
                    "method": "equivLiteral","keyboard": "NUMERICAL"
                }
            }
        }
    ]
}</v>
      </c>
      <c r="D836" s="139" t="n">
        <f aca="false">IF(B836=C836,0,1)</f>
        <v>1</v>
      </c>
    </row>
    <row r="837" customFormat="false" ht="15.75" hidden="false" customHeight="true" outlineLevel="0" collapsed="false">
      <c r="A837" s="139" t="str">
        <f aca="false">Seeds!AB837</f>
        <v>M5-NyO-40a-A-5</v>
      </c>
      <c r="B837" s="139" t="str">
        <f aca="false">Seeds!Z837</f>
        <v>{
    "id": "M5-NyO-40a-A-5-BR",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C837" s="139" t="str">
        <f aca="false">Seeds!AA837</f>
        <v>{
    "id": "M5-NyO-40a-A-5",
    "seed": {
        "parameters": [
            {
                "name": "Q1",
                "label": null,
                "min": 2,
                "max": 30,
                "step": 1
            },
            {
                "name": "Q2",
                "label": null,
                "min": 2,
                "max": 30,
                "step": 1
            }
        ],
        "uniques": true
    },
    "scaffolding": [
        {
            "id": "step-0",
            "stimulus": "&lt;p&gt;Uma editora entrega livros em duas livrarias que ficam na mesma rua. A segunda livraria pede que sejam entregues a ela três vezes mais livros do que os entregues na primeira. Quantos livros a segunda livraria recebe nas seguintes situações?&lt;/p&gt;",
            "template": "&lt;p&gt;Se {{Q1}} livros chegarem à primeira livraria, a segunda livraria receberá {{response}}.&lt;/p&gt;&lt;p&gt;Se {{Q2}} livros chegarem à primeira livraria, a segunda livraria receberá {{response}}.&lt;/p&gt;",
            "seed": {
                "calculated": [
                    {
                        "name": "A1",
                        "label": "",
                        "function": "{{Q1}}*3"
                    },
                    {
                        "name": "A2",
                        "label": "",
                        "function": "{{Q2}}*3"
                    }
                ]
            },
            "algorithm": {
                "name": "calculateOperation",
                "params": {
                    "method": "equivLiteral","keyboard": "NUMERICAL"
                }
            }
        },
        {
            "id": "step-1",
            "stimulus": "&lt;p&gt;Qual a relação entre as quantidades de livros que a segunda e a primeira livraria recebe?&lt;/p&gt;",
            "template": "&lt;p&gt;A segunda livraria recebe {{response}} vezes mais livros do que a primeira.&lt;/p&gt;",
            "seed": {
                "calculated": [
                    {
                        "name": "1-A1",
                        "label": "",
                        "function": "3"
                    }
                ]
            },
            "algorithm": {
                "name": "calculateOperation",
                "params": {
                    "method": "equivLiteral","keyboard": "NUMERICAL"
                }
            }
        },
        {
            "id": "step-2",
            "stimulus": "&lt;p&gt;O que precisa ser calculado?&lt;/p&gt;",
            "seed": {
                "calculated": [
                    {
                        "name": "T1",
                        "function": "{{Q2}}+1",
                        "temp": true
                    },
                    {
                        "name": "T2",
                        "function": "{{Q1}}+2",
                        "temp": true
                    },
                    {
                        "name": "2-A1",
                        "label": "&lt;p&gt;Os livros recebidos pela segunda livraria se {{Q1}} ou {{Q2}} livros chegarem na primeira.&lt;/p&gt;"
                    },
                    {
                        "name": "2-A2",
                        "label": "&lt;p&gt;Os livros recebidos pela segunda livraria se {{Q1}} ou {{T1}} livros chegarem na primeira.&lt;/p&gt;",
                        "incorrect": true
                    },
                    {
                        "name": "2-A3",
                        "label": "&lt;p&gt;Os livros recebidos pela segunda livraria se {{Q2}} ou {{T2}} livros chegarem na primeira.&lt;/p&gt;",
                        "incorrect": true
                    }
                ]
            },
            "algorithm": {
                "name": "trueFalse",
                "template": "Multiple choice – standard"
            }
        },
        {
            "id": "step-3",
            "stimulus": "&lt;p&gt;Como pode ser escrita a expressão para calcular o número de livros a serem entregues na segunda livraria?&lt;/p&gt;",
            "seed": {
                "calculated": [
                    {
                        "name": "3-A1",
                        "label": "&lt;p&gt;Livros da 2ª livraria = Livros da 1ª livraria × 3&lt;/p&gt;"
                    },
                    {
                        "name": "3-A2",
                        "label": "&lt;p&gt;Livros da 2ª livraria = Livros da 1ª livraria + 3&lt;/p&gt;",
                        "incorrect": true
                    },
                    {
                        "name": "3-A3",
                        "label": "&lt;p&gt;Livros da 2ª livraria = Livros da 1ª livraria − 3&lt;/p&gt;",
                        "incorrect": true
                    }
                ]
            },
            "algorithm": {
                "name": "trueFalse",
                "template": "Multiple choice – standard"
            }
        },
        {
            "id": "step-4",
            "stimulus": "&lt;p&gt;Quantos livros a segunda livraria receberá nestes dois casos?&lt;/p&gt;",
            "template": "&lt;p&gt;Livros da 2ª livraria = Livros da 1ª livraria × 3&lt;/p&gt;&lt;p&gt;Se a primeira livraria receber {{Q1}} livros, a segunda livraria receberá {{response}}.&lt;/p&gt;&lt;p&gt;Se a primeira livraria receber {{Q2}} livros, a segunda livraria receberá {{response}}.&lt;/p&gt;",
            "seed": {
                "calculated": [
                    {
                        "name": "4-A1",
                        "function": "{{Q1}}*3"
                    },
                    {
                        "name": "4-A2",
                        "function": "{{Q2}}*3"
                    }
                ]
            },
            "algorithm": {
                "name": "calculateOperation",
                "params": {
                    "method": "equivLiteral","keyboard": "NUMERICAL"
                }
            }
        }
    ]
}</v>
      </c>
      <c r="D837" s="139" t="n">
        <f aca="false">IF(B837=C837,0,1)</f>
        <v>1</v>
      </c>
    </row>
    <row r="838" customFormat="false" ht="15.75" hidden="false" customHeight="true" outlineLevel="0" collapsed="false">
      <c r="A838" s="139" t="str">
        <f aca="false">Seeds!AB838</f>
        <v>M5-NyO-11a-I-1</v>
      </c>
      <c r="B838" s="139" t="str">
        <f aca="false">Seeds!Z838</f>
        <v>{
    "id": "M5-NyO-11a-I-1-BR",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C838" s="139" t="str">
        <f aca="false">Seeds!AA838</f>
        <v>{
    "id": "M5-NyO-11a-I-1",
    "stimulus": "&lt;p&gt;Selecione o múltiplo de {{Q1}}.&lt;/p&gt;",
    "hint": "&lt;p&gt;Um múltiplo é obtido pela multiplicação de um número por qualquer número natural.&lt;/p&gt;",
    "feedback": "&lt;p&gt;Múltiplos de {{Q1}} são obtidos multiplicando este número por qualquer número natural.&lt;/p&gt;",
    "seed": {
        "parameters": [
            {
                "name": "Q1",
                "label": null,
                "min": 2,
                "max": 5,
                "step": 1
            },
            {
                "name": "Q11",
                "label": null,
                "min": 2,
                "max": 9,
                "step": 1
            },
            {
                "name": "Q12",
                "label": null,
                "min": 2,
                "max": 9,
                "step": 1
            },
            {
                "name": "Q13",
                "label": null,
                "min": 2,
                "max": 9,
                "step": 1
            },
            {
                "name": "Q14",
                "label": null,
                "min": 2,
                "max": 9,
                "step": 1
            }
        ],
        "calculated": [
            {
                "name": "A1",
                "label": "{{function}}",
                "function": "{{Q1}}*{{Q11}}"
            },
            {
                "name": "A2",
                "label": "{{function}}",
                "function": "{{Q1}}*{{Q12}}"
            },
            {
                "name": "A3",
                "label": "{{function}}",
                "function": "{{Q1}}*{{Q13}}+1",
                "incorrect": true,
                "feedback": "&lt;p&gt;{{function}} não é um múltiplo de {{Q1}} porque não é o resultado da multiplicação de {{Q1}} por um número natural.&lt;/p&gt;"
            },
            {
                "name": "A4",
                "label": "{{function}}",
                "function": "{{Q1}}*{{Q14}}-1",
                "incorrect": true,
                "feedback": "&lt;p&gt;{{function}} não é um múltiplo de {{Q1}} porque não é o resultado da multiplicação de {{Q1}} por um número natural.&lt;/p&gt;"
            }
        ],
        "uniques": true
    },
    "algorithm": {
        "name": "trueFalse",
        "template": "Multiple choice – standard",
        "params": {
            "countCorrect": 1,
            "countIncorrect": 2,
            "showCheckIcon": false,
            "columns": 3
        }
    }
}</v>
      </c>
      <c r="D838" s="139" t="n">
        <f aca="false">IF(B838=C838,0,1)</f>
        <v>1</v>
      </c>
    </row>
    <row r="839" customFormat="false" ht="15.75" hidden="false" customHeight="true" outlineLevel="0" collapsed="false">
      <c r="A839" s="139" t="str">
        <f aca="false">Seeds!AB839</f>
        <v>M5-NyO-11a-E-1</v>
      </c>
      <c r="B839" s="139" t="str">
        <f aca="false">Seeds!Z839</f>
        <v>{
    "id": "M5-NyO-11a-E-1-BR",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39" s="139" t="str">
        <f aca="false">Seeds!AA839</f>
        <v>{
    "id": "M5-NyO-11a-E-1",
    "stimulus": "&lt;p&gt;Calcule os primeiros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39" s="139" t="n">
        <f aca="false">IF(B839=C839,0,1)</f>
        <v>1</v>
      </c>
    </row>
    <row r="840" customFormat="false" ht="15.75" hidden="false" customHeight="true" outlineLevel="0" collapsed="false">
      <c r="A840" s="139" t="str">
        <f aca="false">Seeds!AB840</f>
        <v>M5-NyO-11a-A-1</v>
      </c>
      <c r="B840" s="139" t="str">
        <f aca="false">Seeds!Z840</f>
        <v>{
    "id": "M5-NyO-11a-A-1-BR",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0" s="139" t="str">
        <f aca="false">Seeds!AA840</f>
        <v>{
    "id": "M5-NyO-11a-A-1",
    "stimulus": "&lt;p&gt;Íris precisa decorar algumas sobremesas com um número de framboesas que é um múltiplo de {{Q1}}. Para ajudá-la, complete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0" s="139" t="n">
        <f aca="false">IF(B840=C840,0,1)</f>
        <v>1</v>
      </c>
    </row>
    <row r="841" customFormat="false" ht="15.75" hidden="false" customHeight="true" outlineLevel="0" collapsed="false">
      <c r="A841" s="139" t="str">
        <f aca="false">Seeds!AB841</f>
        <v>M5-NyO-11a-A-2</v>
      </c>
      <c r="B841" s="139" t="str">
        <f aca="false">Seeds!Z841</f>
        <v>{
    "id": "M5-NyO-11a-A-2-BR",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1" s="139" t="str">
        <f aca="false">Seeds!AA841</f>
        <v>{
    "id": "M5-NyO-11a-A-2",
    "stimulus": "&lt;p&gt;Sergio quer decorar seu terraço. O número de flores que deseja colocar nele é um múltiplo de {{Q1}}. Ajude-o completando a lista a seguir com os primeiros cinco múltiplos de {{Q1}}.&lt;/p&gt;",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1" s="139" t="n">
        <f aca="false">IF(B841=C841,0,1)</f>
        <v>1</v>
      </c>
    </row>
    <row r="842" customFormat="false" ht="15.75" hidden="false" customHeight="true" outlineLevel="0" collapsed="false">
      <c r="A842" s="139" t="str">
        <f aca="false">Seeds!AB842</f>
        <v>M5-NyO-11a-A-3</v>
      </c>
      <c r="B842" s="139" t="str">
        <f aca="false">Seeds!Z842</f>
        <v>{
    "id": "M5-NyO-11a-A-3-BR",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2" s="139" t="str">
        <f aca="false">Seeds!AA842</f>
        <v>{
    "id": "M5-NyO-11a-A-3",
    "stimulus": "&lt;p&gt;Em seu trabalho, Diana embalou um número de velas que é um múltiplo de {{Q1}}. Complete a lista a seguir dos primeiros cinco múltiplos de {{Q1}} para descobrir quantas velas ela pode ter embalado.&lt;/p&gt;",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2" s="139" t="n">
        <f aca="false">IF(B842=C842,0,1)</f>
        <v>1</v>
      </c>
    </row>
    <row r="843" customFormat="false" ht="15.75" hidden="false" customHeight="true" outlineLevel="0" collapsed="false">
      <c r="A843" s="139" t="str">
        <f aca="false">Seeds!AB843</f>
        <v>M5-NyO-11a-A-4</v>
      </c>
      <c r="B843" s="139" t="str">
        <f aca="false">Seeds!Z843</f>
        <v>{
    "id": "M5-NyO-11a-A-4-BR",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3" s="139" t="str">
        <f aca="false">Seeds!AA843</f>
        <v>{
    "id": "M5-NyO-11a-A-4",
    "stimulus": "&lt;p&gt;O número de livros que Estevão tem é um múltiplo de {{Q1}}. Complete a lista a seguir com os primeiros cinco múltiplos de {{Q1}} para descobrir quantos livros Estevão pode ter.&lt;/p&gt;",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3" s="139" t="n">
        <f aca="false">IF(B843=C843,0,1)</f>
        <v>1</v>
      </c>
    </row>
    <row r="844" customFormat="false" ht="15.75" hidden="false" customHeight="true" outlineLevel="0" collapsed="false">
      <c r="A844" s="139" t="str">
        <f aca="false">Seeds!AB844</f>
        <v>M5-NyO-11a-A-5</v>
      </c>
      <c r="B844" s="139" t="str">
        <f aca="false">Seeds!Z844</f>
        <v>{
    "id": "M5-NyO-11a-A-5-BR",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C844" s="139" t="str">
        <f aca="false">Seeds!AA844</f>
        <v>{
    "id": "M5-NyO-11a-A-5",
    "stimulus": "&lt;p&gt;Patrícia brincou de um jogo de acertar perguntas. A pontuação dela foi um múltiplo de {{Q1}}. Complete a lista a seguir com os primeiros cinco múltiplos de {{Q1}} para descobrir qual pontuação ela pode ter alcançado.&lt;/p&gt;",
    "template": "&lt;p&gt;0, {{response}}, {{response}}, {{response}}, {{response}}...&lt;/p&gt;",
    "hint": "&lt;p&gt;Um múltiplo de um número é obtido multiplicando-o por qualquer número natural.&lt;/p&gt;",
    "feedback": "&lt;p&gt;Múltiplos de {{Q1}} são obtidos multiplicando este número por qualquer número natural.&lt;/p&gt;&lt;p&gt;{{Q1}} × 0 = 0&lt;/p&gt;&lt;p&gt;{{Q1}} × 1 = {{Q1}}&lt;/p&gt;&lt;p&gt;{{Q1}} × 2 = {{A2}}&lt;/p&gt;&lt;p&gt;{{Q1}} × 3 = {{A3}}&lt;/p&gt;&lt;p&gt;{{Q1}} × 4 = {{A4}}&lt;/p&gt;",
    "seed": {
        "parameters": [
            {
                "name": "Q1",
                "label": null,
                "min": 3,
                "max": 9,
                "step": 1
            }
        ],
        "calculated": [
            {
                "name": "A1",
                "label": "{{function}}",
                "function": "{{Q1}}"
            },
            {
                "name": "A2",
                "label": "{{function}}",
                "function": "{{Q1}}*2"
            },
            {
                "name": "A3",
                "label": "{{function}}",
                "function": "{{Q1}}*3"
            },
            {
                "name": "A4",
                "label": "{{function}}",
                "function": "{{Q1}}*4"
            }
        ],
        "uniques": true
    },
    "algorithm": {
        "name": "calculateOperation",
        "params": {
            "method": "equivLiteral","keyboard": "NUMERICAL"
        }
    }
}</v>
      </c>
      <c r="D844" s="139" t="n">
        <f aca="false">IF(B844=C844,0,1)</f>
        <v>1</v>
      </c>
    </row>
    <row r="845" customFormat="false" ht="15.75" hidden="false" customHeight="true" outlineLevel="0" collapsed="false">
      <c r="A845" s="139" t="str">
        <f aca="false">Seeds!AB845</f>
        <v>M5-NyO-11b-I-1</v>
      </c>
      <c r="B845" s="139" t="str">
        <f aca="false">Seeds!Z845</f>
        <v>{
    "id": "M5-NyO-11b-I-1-BR",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C845" s="139" t="str">
        <f aca="false">Seeds!AA845</f>
        <v>{
    "id": "M5-NyO-11b-I-1",
    "stimulus": "&lt;p&gt;Selecione os três primeiros múltiplos de {{Q1}}.&lt;/p&gt;",
    "hint": "&lt;p&gt;Os primeiros múltiplos de {{Q1}} são obtidos multiplicando {{Q1}} pelos primeiros números naturais.&lt;/p&gt;",
    "feedback": "&lt;p&gt;Os primeiros múltiplos de {{Q1}} são obtidos pela multiplicação {{Q1}} pelos primeiros números naturais, ou seja, por: 0, 1, 2, 3, 4...Portanto:&lt;/p&gt;&lt;p&gt;{{Q1}} × 0 = 0&lt;/p&gt;&lt;p&gt;{{Q1}} × 1 = {{Q1}}&lt;/p&gt;&lt;p&gt;{{Q1}} × 2 = {{A3}}&lt;/p&gt;",
    "seed": {
        "parameters": [
            {
                "name": "Q1",
                "label": null,
                "min": 3,
                "max": 9,
                "step": 1
            },
            {
                "name": "Q2",
                "label": null,
                "min": 3,
                "max": 9,
                "step": 1
            }
        ],
        "calculated": [
            {
                "name": "A1",
                "label": "0"
            },
            {
                "name": "A2",
                "label": "{{function}}",
                "function": "{{Q1}}"
            },
            {
                "name": "A3",
                "label": "{{function}}",
                "function": "{{Q1}}*2"
            },
            {
                "name": "A4",
                "label": "{{function}}",
                "function": "{{Q1}}*2+1",
                "incorrect": true
            },
            {
                "name": "A5",
                "label": "{{function}}",
                "function": "{{Q1}}*2-2",
                "incorrect": true
            }
        ],
        "uniques": true
    },
    "algorithm": {
        "name": "trueFalse",
        "template": "Multiple choice – multiple responses",
        "params": {
            "countCorrect": 3,
            "countIncorrect": 2,
            "showCheckIcon":false,
            "columns": 5
        }
    }
}</v>
      </c>
      <c r="D845" s="139" t="n">
        <f aca="false">IF(B845=C845,0,1)</f>
        <v>1</v>
      </c>
    </row>
    <row r="846" customFormat="false" ht="15.75" hidden="false" customHeight="true" outlineLevel="0" collapsed="false">
      <c r="A846" s="139" t="str">
        <f aca="false">Seeds!AB846</f>
        <v>M5-NyO-11b-E-1</v>
      </c>
      <c r="B846" s="139" t="str">
        <f aca="false">Seeds!Z846</f>
        <v>{
    "id": "M5-NyO-11b-E-1-BR",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C846" s="139" t="str">
        <f aca="false">Seeds!AA846</f>
        <v>{
    "id": "M5-NyO-11b-E-1",
    "stimulus": "&lt;p&gt;Escreva os primeiros múltiplos de {{Q1}}.&lt;/p&gt;",
    "template": "&lt;p&gt;0, {{response}}, {{response}}, {{response}}, {{response}}, {{response}}...&lt;/p&gt;",
    "hint": "&lt;p&gt;Os primeiros múltiplos de {{Q1}} são obtidos pela multiplicação {{Q1}} pelos primeiros números naturais.&lt;/p&gt;",
    "feedback": "&lt;p&gt;Os primeiros múltiplos de {{Q1}} são obtidos pela multiplicação {{Q1}} pelos primeiros números naturais, ou seja, por: 0, 1, 2, 3, 4... Portanto:&lt;/p&gt;&lt;p&gt;{{Q1}} × 0 = 0&lt;/p&gt;&lt;p&gt;{{Q1}} × 1 = {{Q1}}&lt;/p&gt;&lt;p&gt;{{Q1}} × 2 = {{A2}}&lt;/p&gt;&lt;p&gt;{{Q1}} × 3 = {{A3}}&lt;/p&gt;&lt;p&gt;{{Q1}} × 4 = {{A4}}&lt;/p&gt;&lt;p&gt;{{Q1}} × 5 = {{A5}}&lt;/p&gt;",
    "seed": {
        "parameters": [
            {
                "name": "Q1",
                "label": null,
                "min": 1,
                "max": 15,
                "step": 1
            }
        ],
        "calculated": [
            {
                "name": "A1",
                "label": "{{function}}",
                "function": "{{Q1}}"
            },
            {
                "name": "A2",
                "label": "{{function}}",
                "function": "{{Q1}}*2"
            },
            {
                "name": "A3",
                "label": "{{function}}",
                "function": "{{Q1}}*3"
            },
            {
                "name": "A4",
                "label": "{{function}}",
                "function": "{{Q1}}*4"
            },
            {
                "name": "A5",
                "label": "{{function}}",
                "function": "{{Q1}}*5"
            }
        ],
        "uniques": true
    },
    "algorithm": {
        "name": "calculateOperation",
        "params": {
            "method": "equivLiteral","keyboard": "NUMERICAL"
        }
    }
}</v>
      </c>
      <c r="D846" s="139" t="n">
        <f aca="false">IF(B846=C846,0,1)</f>
        <v>1</v>
      </c>
    </row>
    <row r="847" customFormat="false" ht="15.75" hidden="false" customHeight="true" outlineLevel="0" collapsed="false">
      <c r="A847" s="139" t="str">
        <f aca="false">Seeds!AB847</f>
        <v>M5-NyO-11b-A-1</v>
      </c>
      <c r="B847" s="139" t="str">
        <f aca="false">Seeds!Z847</f>
        <v>{
    "id": "M5-NyO-11b-A-1-BR",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7" s="139" t="str">
        <f aca="false">Seeds!AA847</f>
        <v>{
    "id": "M5-NyO-11b-A-1",
    "stimulus": "&lt;p&gt;Beatriz tem pacotes de figurinhas, em que cada pacote contém {{Q1}} figurinhas. Escreva, do menor para o maior, os cinco menores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
                "max": 20,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7" s="139" t="n">
        <f aca="false">IF(B847=C847,0,1)</f>
        <v>1</v>
      </c>
    </row>
    <row r="848" customFormat="false" ht="15.75" hidden="false" customHeight="true" outlineLevel="0" collapsed="false">
      <c r="A848" s="139" t="str">
        <f aca="false">Seeds!AB848</f>
        <v>M5-NyO-11b-A-2</v>
      </c>
      <c r="B848" s="139" t="str">
        <f aca="false">Seeds!Z848</f>
        <v>{
    "id": "M5-NyO-11b-A-2-BR",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8" s="139" t="str">
        <f aca="false">Seeds!AA848</f>
        <v>{
    "id": "M5-NyO-11b-A-2",
    "stimulus": "&lt;p&gt;Lídia está jogando um jogo de videogame em que toda vez que ela coleta uma moeda, ela recebe {{Q1}} pontos.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
                "max": 10,
                "step": 1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8" s="139" t="n">
        <f aca="false">IF(B848=C848,0,1)</f>
        <v>1</v>
      </c>
    </row>
    <row r="849" customFormat="false" ht="15.75" hidden="false" customHeight="true" outlineLevel="0" collapsed="false">
      <c r="A849" s="139" t="str">
        <f aca="false">Seeds!AB849</f>
        <v>M5-NyO-11b-A-3</v>
      </c>
      <c r="B849" s="139" t="str">
        <f aca="false">Seeds!Z849</f>
        <v>{
    "id": "M5-NyO-11b-A-3-BR",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49" s="139" t="str">
        <f aca="false">Seeds!AA849</f>
        <v>{
    "id": "M5-NyO-11b-A-3",
    "stimulus": "&lt;p&gt;Artur fez uma viagem com sua família em que percorreram &lt;span class=\"no-break\"&gt;{{Q1}} km.&lt;/span&gt; todos os dias da viagem.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50,
                "max": 150,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49" s="139" t="n">
        <f aca="false">IF(B849=C849,0,1)</f>
        <v>1</v>
      </c>
    </row>
    <row r="850" customFormat="false" ht="15.75" hidden="false" customHeight="true" outlineLevel="0" collapsed="false">
      <c r="A850" s="139" t="str">
        <f aca="false">Seeds!AB850</f>
        <v>M5-NyO-11b-A-4</v>
      </c>
      <c r="B850" s="139" t="str">
        <f aca="false">Seeds!Z850</f>
        <v>{
    "id": "M5-NyO-11b-A-4-BR",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0" s="139" t="str">
        <f aca="false">Seeds!AA850</f>
        <v>{
    "id": "M5-NyO-11b-A-4",
    "stimulus": "&lt;p&gt;Os morangos que Carla costuma comprar vêm em caixas de {{Q1}} unidades.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15,
                "max": 30,
                "step": 5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0" s="139" t="n">
        <f aca="false">IF(B850=C850,0,1)</f>
        <v>1</v>
      </c>
    </row>
    <row r="851" customFormat="false" ht="15.75" hidden="false" customHeight="true" outlineLevel="0" collapsed="false">
      <c r="A851" s="139" t="str">
        <f aca="false">Seeds!AB851</f>
        <v>M5-NyO-11b-A-5</v>
      </c>
      <c r="B851" s="139" t="str">
        <f aca="false">Seeds!Z851</f>
        <v>{
    "id": "M5-NyO-11b-A-5-BR",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C851" s="139" t="str">
        <f aca="false">Seeds!AA851</f>
        <v>{
    "id": "M5-NyO-11b-A-5",
    "stimulus": "&lt;p&gt;Cada vagão de um trem comporta {{Q1}} pessoas. Escreva, do menor para o maior, os cinco primeiros múltiplos desse número.&lt;/p&gt;",
    "template": "&lt;p&gt;{{response}}, {{response}}, {{response}}, {{response}} y {{response}}&lt;/p&gt;",
    "hint": "&lt;p&gt;Os primeiros múltiplos de {{Q1}} são obtidos pela multiplicação de {{Q1}} pelos primeiros números naturais.&lt;/p&gt;",
    "feedback": "&lt;p&gt;Os primeiros múltiplos de {{Q1}} são obtidos pela multiplicação de {{Q1}} pelos primeiros números naturais, ou seja, por: 0, 1, 2, 3, 4... Portanto:&lt;/p&gt;&lt;p&gt;{{Q1}} × 0 = 0&lt;/p&gt;&lt;p&gt;{{Q1}} × 1 = {{Q1}}&lt;/p&gt;&lt;p&gt;{{Q1}} × 2 = {{A3}}&lt;/p&gt;&lt;p&gt;{{Q1}} × 3 = {{A4}}&lt;/p&gt;&lt;p&gt;{{Q1}} × 4 = {{A5}}&lt;/p&gt;",
    "seed": {
        "parameters": [
            {
                "name": "Q1",
                "label": null,
                "min": 20,
                "max": 90,
                "step": 10
            }
        ],
        "calculated": [
            {
                "name": "A1",
                "label": "0",
                "function": "0"
            },
            {
                "name": "A2",
                "label": "{{function}}",
                "function": "{{Q1}}"
            },
            {
                "name": "A3",
                "label": "{{function}}",
                "function": "{{Q1}}*2"
            },
            {
                "name": "A4",
                "label": "{{function}}",
                "function": "{{Q1}}*3"
            },
            {
                "name": "A5",
                "label": "{{function}}",
                "function": "{{Q1}}*4"
            }
        ],
        "uniques": true
    },
    "algorithm": {
        "name": "calculateOperation",
        "params": {
            "method": "equivLiteral","keyboard": "NUMERICAL"
        }
    }
}</v>
      </c>
      <c r="D851" s="139" t="n">
        <f aca="false">IF(B851=C851,0,1)</f>
        <v>1</v>
      </c>
    </row>
    <row r="852" customFormat="false" ht="15.75" hidden="false" customHeight="true" outlineLevel="0" collapsed="false">
      <c r="A852" s="139" t="str">
        <f aca="false">Seeds!AB852</f>
        <v>M5-NyO-12a-I-1</v>
      </c>
      <c r="B852" s="139" t="str">
        <f aca="false">Seeds!Z852</f>
        <v>{
    "id": "M5-NyO-12a-I-1-BR",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C852" s="139" t="str">
        <f aca="false">Seeds!AA852</f>
        <v>{
    "id": "M5-NyO-12a-I-1",
    "stimulus": "&lt;p&gt;Indique se as seguintes afirmações são verdadeiras ou falsas.&lt;/p&gt;",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0&lt;/p&gt;&lt;p&gt;{{T2}} : {{Q3}} = {{Q4}} com resto 0&lt;/p&gt;",
    "seed": {
        "parameters": [
            {
                "name": "Q1",
                "label": null,
                "min": 2,
                "max": 9,
                "step": 1
            },
            {
                "name": "Q2",
                "label": null,
                "min": 2,
                "max": 9,
                "step": 1
            },
            {
                "name": "Q3",
                "label": null,
                "min": 2,
                "max": 9,
                "step": 1
            },
            {
                "name": "Q4",
                "label": null,
                "min": 2,
                "max": 9,
                "step": 1
            }
        ],
        "calculated": [
            {
                "name": "T1",
                "function": "{{Q1}}*{{Q2}}",
                "temp": true
            },
            {
                "name": "T2",
                "function": "{{Q3}}*{{Q4}}",
                "temp": true
            },
            {
                "name": "T3",
                "function": "{{Q2}}*{{Q3}}+1",
                "temp": true
            },
            {
                "name": "T4",
                "function": "{{Q1}}*{{Q4}}+1",
                "temp": true
            },
            {
                "name": "T5",
                "function": "{{Q2}}*{{Q3}}-1",
                "temp": true
            },
            {
                "name": "T6",
                "function": "{{Q1}}*{{Q4}}-1",
                "temp": true
            },
            {
                "name": "T11",
                "function": "math.floor(({{Q2}}*{{Q3}}+1)/{{Q2}})",
                "temp": true
            },
            {
                "name": "T12",
                "function": "{{Q2}}*{{Q3}}+1-{{Q2}}*math.floor(({{Q2}}*{{Q3}}+1)/{{Q2}})",
                "temp": true
            },
            {
                "name": "T21",
                "function": "math.floor(({{Q1}}*{{Q4}}+1)/{{Q1}})",
                "temp": true
            },
            {
                "name": "T22",
                "function": "{{Q1}}*{{Q4}}+1-{{Q1}}*math.floor(({{Q1}}*{{Q4}}+1)/{{Q1}})",
                "temp": true
            },
            {
                "name": "T31",
                "function": "math.floor(({{Q2}}*{{Q3}}-1)/{{Q3}})",
                "temp": true
            },
            {
                "name": "T32",
                "function": "{{Q2}}*{{Q3}}-1-{{Q3}}*math.floor(({{Q2}}*{{Q3}}-1)/{{Q3}})",
                "temp": true
            },
            {
                "name": "T41",
                "function": "math.floor(({{Q1}}*{{Q4}}-1)/{{Q4}})",
                "temp": true
            },
            {
                "name": "T42",
                "function": "{{Q1}}*{{Q4}}-1-{{Q4}}*math.floor(({{Q1}}*{{Q4}}-1)/{{Q4}})",
                "temp": true
            },
            {
                "name": "A1",
                "label": "{{Q1}} é divisor de {{T1}}",
                "function": ""
            },
            {
                "name": "A2",
                "label": "{{Q3}} é divisor de {{T2}}",
                "function": ""
            },
            {
                "name": "A3",
                "label": "{{Q2}} é divisor de {{T3}}",
                "function": "",
                "incorrect": true,
                "feedback": "&lt;p&gt;{{Q2}} não é um divisor de {{T3}} porque:&lt;/p&gt;&lt;p&gt;{{T3}} : {{Q2}} = {{T11}} com resto {{T12}}&lt;/p&gt;"
            },
            {
                "name": "A4",
                "label": "{{Q1}} é divisor de {{T4}}",
                "function": "",
                "incorrect": true,
                "feedback": "&lt;p&gt;{{Q1}} não é um divisor de {{T4}} porque:&lt;/p&gt;&lt;p&gt;{{T4}} : {{Q1}} = {{T21}} com resto {{T22}}&lt;/p&gt;"
            },
            {
                "name": "A5",
                "label": "{{Q3}} é divisor de {{T5}}",
                "function": "",
                "incorrect": true,
                "feedback": "&lt;p&gt;{{Q3}} não é um divisor de {{T5}} porque:&lt;/p&gt;&lt;p&gt;{{T5}} : {{Q3}} = {{T31}} com resto {{T32}}&lt;/p&gt;"
            },
            {
                "name": "A6",
                "label": "{{Q4}} é divisor de {{T6}}",
                "function": "",
                "incorrect": true,
                "feedback": "&lt;p&gt;{{Q4}} não é um divisor de {{T6}} porque:&lt;/p&gt;&lt;p&gt;{{T6}} : {{Q4}} = {{T41}} com resto {{T42}}&lt;/p&gt;"
            }
        ],
        "uniques": true
    },
    "algorithm": {
        "name": "trueFalse",
        "template": "Choice matrix – inline",
        "params": {
            "countCorrect": 2,
            "countIncorrect": 1,
            "options": [
                "Verdadeiro",
                "Falso"
            ]
        }
    }
}</v>
      </c>
      <c r="D852" s="139" t="n">
        <f aca="false">IF(B852=C852,0,1)</f>
        <v>1</v>
      </c>
    </row>
    <row r="853" customFormat="false" ht="15.75" hidden="false" customHeight="true" outlineLevel="0" collapsed="false">
      <c r="A853" s="139" t="str">
        <f aca="false">Seeds!AB853</f>
        <v>M5-NyO-12a-E-1</v>
      </c>
      <c r="B853" s="139" t="str">
        <f aca="false">Seeds!Z853</f>
        <v>{
    "id": "M5-NyO-12a-E-1-BR",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C853" s="139" t="str">
        <f aca="false">Seeds!AA853</f>
        <v>{
    "id": "M5-NyO-12a-E-1",
    "stimulus": "&lt;p&gt;Qual dos números a seguir é um divisor de {{T1}}?&lt;/p&gt;",
    "hint": "&lt;p&gt;Se ao dividir um número por outro o resto for 0, então o segundo número é um divisor do primeiro.&lt;/p&gt;",
    "feedback": "&lt;p&gt;Se ao dividir um número por outro o resto for 0, então o segundo número é um divisor do primeiro. Neste caso:&lt;/p&gt;&lt;p&gt;{{T1}} : {{Q1}} = {{Q2}} com resto 0&lt;/p&gt;&lt;p&gt;{{T1}} : {{Q2}} = {{Q1}} com resto 0&lt;/p&gt;",
    "seed": {
        "parameters": [
            {
                "name": "Q1",
                "list": [
                    3,
                    5,
                    7,
                    9,
                    11
                ]
            },
            {
                "name": "Q2",
                "list": [
                    3,
                    5,
                    7,
                    9,
                    11
                ]
            }
        ],
        "calculated": [
            {
                "name": "T1",
                "function": "{{Q1}}*{{Q2}}",
                "temp": true
            },
            {
                "name": "T11",
                "function": "math.floor({{Q1}}*{{Q2}}/(math.min({{Q1}},{{Q2}})-1))",
                "temp": true
            },
            {
                "name": "T12",
                "function": "{{Q1}}*{{Q2}}-(math.min({{Q1}},{{Q2}})-1)*math.floor({{Q1}}*{{Q2}}/(math.min({{Q1}},{{Q2}})-1))",
                "temp": true
            },
            {
                "name": "T21",
                "function": "math.floor({{Q1}}*{{Q2}}/(math.max({{Q1}},{{Q2}})-1))",
                "temp": true
            },
            {
                "name": "T22",
                "function": "{{Q1}}*{{Q2}}-(math.max({{Q1}},{{Q2}})-1)*math.floor({{Q1}}*{{Q2}}/(math.max({{Q1}},{{Q2}})-1))",
                "temp": true
            },
            {
                "name": "T31",
                "function": "math.floor({{Q1}}*{{Q2}}/(math.max({{Q1}},{{Q2}})+1))",
                "temp": true
            },
            {
                "name": "T32",
                "function": "{{Q1}}*{{Q2}}-(math.max({{Q1}},{{Q2}})+1)*math.floor({{Q1}}*{{Q2}}/(math.max({{Q1}},{{Q2}})+1))",
                "temp": true
            },
            {
                "name": "A1",
                "label": "{{function}}",
                "function": "{{Q1}}"
            },
            {
                "name": "A2",
                "label": "{{function}}",
                "function": "math.min({{Q1}},{{Q2}})-1",
                "incorrect": true,
                "feedback": "&lt;p&gt;{{function}} não é um divisor de {{T1}} porque:&lt;/p&gt;&lt;p&gt;{{T1}} : {{function}} = {{T11}} com resto {{T12}}&lt;/p&gt;"
            },
            {
                "name": "A3",
                "label": "{{function}}",
                "function": "math.max({{Q1}},{{Q2}})-1",
                "incorrect": true,
                "feedback": "&lt;p&gt;{{function}} não é um divisor de {{T1}} porque:&lt;/p&gt;&lt;p&gt;{{T1}} : {{function}} = {{T21}} com resto {{T22}}&lt;/p&gt;"
            },
            {
                "name": "A4",
                "label": "{{function}}",
                "function": "math.max({{Q1}},{{Q2}})+1",
                "incorrect": true,
                "feedback": "&lt;p&gt;{{function}} não é um divisor de {{T1}} porque:&lt;/p&gt;&lt;p&gt;{{T1}} : {{function}} = {{T31}} com resto {{T32}}&lt;/p&gt;"
            }
        ],
        "uniques": true
    },
    "algorithm": {
        "name": "trueFalse",
        "template": "Multiple choice – standard",
        "params": {
            "countCorrect": 1,
            "countIncorrect": 2,
            "showCheckIcon": false,
            "columns": 5
        }
    }
}</v>
      </c>
      <c r="D853" s="139" t="n">
        <f aca="false">IF(B853=C853,0,1)</f>
        <v>1</v>
      </c>
    </row>
    <row r="854" customFormat="false" ht="15.75" hidden="false" customHeight="true" outlineLevel="0" collapsed="false">
      <c r="A854" s="139" t="str">
        <f aca="false">Seeds!AB854</f>
        <v>M5-NyO-12b-I-1</v>
      </c>
      <c r="B854" s="139" t="str">
        <f aca="false">Seeds!Z854</f>
        <v>{
    "id": "M5-NyO-12b-I-1-BR",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C854" s="139" t="str">
        <f aca="false">Seeds!AA854</f>
        <v>{
    "id": "M5-NyO-12b-I-1",
    "stimulus": "&lt;p&gt;Determine se as sentenças a seguir são verdadeiras ou falsas.&lt;/p&gt;",
    "hint": "&lt;p&gt;Se a divisão de um número maior por um número menor resultar resto 0, então o número menor é um divisor do número maior.&lt;/p&gt;",
    "feedback": "&lt;p&gt;Se a divisão de um número maior por um número menor resultar resto 0, então o número menor é um divisor do número maior.&lt;/p&gt;",
    "seed": {
        "parameters": [
            {
                "name": "Q1",
                "label": null,
                "min": 10,
                "max": 20,
                "step": 1
            },
            {
                "name": "Q2",
                "label": null,
                "min": 10,
                "max": 20,
                "step": 1
            },
            {
                "name": "Q3",
                "label": null,
                "min": 10,
                "max": 20,
                "step": 1
            },
            {
                "name": "Q4",
                "label": null,
                "min": 10,
                "max": 20,
                "step": 1
            },
            {
                "name": "Q5",
                "label": null,
                "min": 10,
                "max": 20,
                "step": 1
            },
            {
                "name": "Q6",
                "label": null,
                "min": 10,
                "max": 20,
                "step": 1
            },
            {
                "name": "Q7",
                "label": null,
                "min": 10,
                "max": 20,
                "step": 1
            },
            {
                "name": "Q8",
                "label": null,
                "min": 10,
                "max": 20,
                "step": 1
            },
            {
                "name": "Q9",
                "list": [
                    1,
                    3,
                    5,
                    7
                ]
            },
            {
                "name": "Q10",
                "list": [
                    1,
                    2,
                    4,
                    5
                ]
            },
            {
                "name": "Q11",
                "list": [
                    1,
                    2,
                    3,
                    5,
                    6
                ]
            },
            {
                "name": "Q12",
                "list": [
                    1,
                    2,
                    3,
                    4
                ]
            }
        ],
        "calculated": [
            {
                "name": "T1",
                "function": "{{Q1}}*2",
                "temp": true
            },
            {
                "name": "T2",
                "function": "{{Q1}}*3",
                "temp": true
            },
            {
                "name": "T3",
                "function": "{{Q1}}*4",
                "temp": true
            },
            {
                "name": "T4",
                "function": "{{Q1}}*5",
                "temp": true
            },
            {
                "name": "T5",
                "function": "{{Q5}}*2+{{Q9}}",
                "temp": true
            },
            {
                "name": "T6",
                "function": "{{Q6}}*3+{{Q10}}",
                "temp": true
            },
            {
                "name": "T7",
                "function": "{{Q7}}*4+{{Q11}}",
                "temp": true
            },
            {
                "name": "T8",
                "function": "{{Q8}}*5+{{Q12}}",
                "temp": true
            },
            {
                "name": "T9",
                "function": "math.floor({{T5}}/2)",
                "temp": true
            },
            {
                "name": "T10",
                "function": "{{T5}}-math.floor({{T5}}/2)*2",
                "temp": true
            },
            {
                "name": "T11",
                "function": "math.floor({{T6}}/3)",
                "temp": true
            },
            {
                "name": "T12",
                "function": "{{T6}}-math.floor({{T6}}/3)*3",
                "temp": true
            },
            {
                "name": "T13",
                "function": "math.floor({{T7}}/4)",
                "temp": true
            },
            {
                "name": "T14",
                "function": "{{T7}}-math.floor({{T7}}/4)*4",
                "temp": true
            },
            {
                "name": "T15",
                "function": "math.floor({{T8}}/5)",
                "temp": true
            },
            {
                "name": "T16",
                "function": "{{T8}}-math.floor({{T8}}/5)*5",
                "temp": true
            },
            {
                "name": "A1",
                "label": "2 é um divisor de {{T1}}",
                "function": "",
                "feedback": "&lt;p&gt;É divisor porque {{T1}} : 2 = {{Q1}} com resto 0.&lt;/p&gt;"
            },
            {
                "name": "A2",
                "label": "3 é um divisor de {{T2}}",
                "function": "",
                "feedback": "&lt;p&gt;É divisor porque {{T2}} : 3 = {{Q2}} com resto 0.&lt;/p&gt;"
            },
            {
                "name": "A3",
                "label": "4 é um divisor de {{T3}}",
                "function": "",
                "feedback": "&lt;p&gt;É divisor porque {{T3}} : 4 = {{Q3}} com resto 0.&lt;/p&gt;"
            },
            {
                "name": "A4",
                "label": "5 é um divisor de {{T4}}",
                "function": "",
                "feedback": "&lt;p&gt;É divisor porque {{T4}} : 5 = {{Q4}} com resto 0.&lt;/p&gt;"
            },
            {
                "name": "A5",
                "label": "2 é um divisor de {{T5}}",
                "function": "",
                "incorrect": true,
                "feedback": "&lt;p&gt;Não é divisor porque {{T5}} : 2 = {{T9}} com resto {{T10}}.&lt;/p&gt;"
            },
            {
                "name": "A6",
                "label": "3 é um divisor de {{T6}}",
                "function": "",
                "incorrect": true,
                "feedback": "&lt;p&gt;Não é divisor porque {{T6}} : 3 = {{T11}} com resto {{T12}}.&lt;/p&gt;"
            },
            {
                "name": "A7",
                "label": "4 é um divisor de {{T7}}",
                "function": "",
                "incorrect": true,
                "feedback": "&lt;p&gt;Não é divisor porque {{T7}} : 4 = {{T13}} com resto {{T14}}.&lt;/p&gt;"
            },
            {
                "name": "A8",
                "label": "5 é um divisor de {{T8}}",
                "function": "",
                "incorrect": true,
                "feedback": "&lt;p&gt;Não é divisor porque {{T8}} : 5 = {{T15}} com resto {{T16}}.&lt;/p&gt;"
            }
        ],
        "uniques": true
    },
    "algorithm": {
        "name": "trueFalse",
        "template": "Choice matrix – inline",
        "params": {
            "countCorrect": 1,
            "countIncorrect": 2,
            "options": [
                "Verdadeiro",
                "Falso"
            ]
        }
    }
}</v>
      </c>
      <c r="D854" s="139" t="n">
        <f aca="false">IF(B854=C854,0,1)</f>
        <v>1</v>
      </c>
    </row>
    <row r="855" customFormat="false" ht="15.75" hidden="false" customHeight="true" outlineLevel="0" collapsed="false">
      <c r="A855" s="139" t="str">
        <f aca="false">Seeds!AB855</f>
        <v>M5-NyO-12b-E-1</v>
      </c>
      <c r="B855" s="139" t="str">
        <f aca="false">Seeds!Z855</f>
        <v>{
    "id": "M5-NyO-12b-E-1-BR",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C855" s="139" t="str">
        <f aca="false">Seeds!AA855</f>
        <v>{
    "id": "M5-NyO-12b-E-1",
    "stimulus": "&lt;p&gt;Qual dos seguintes números é um divisor de {{T0}}?&lt;/p&gt;",
    "hint": "&lt;p&gt;Se ao dividir um número maior por um número menor resultar em resto 0, então o número menor é um divisor do número maior.&lt;/p&gt;",
    "feedback": "&lt;p&gt;Se ao dividir um número maior por um número menor resultar em resto 0, então o número menor é um divisor do número maior.&lt;/p&gt;",
    "seed": {
        "parameters": [
            {
                "name": "Q1",
                "list": [
                    "2",
                    "3"
                ]
            },
            {
                "name": "Q2",
                "list": [
                    "4",
                    "5"
                ]
            },
            {
                "name": "Q3",
                "list": [
                    "6",
                    "7"
                ]
            },
            {
                "name": "Q4",
                "list": [
                    "2",
                    "3"
                ]
            },
            {
                "name": "Q5",
                "list": [
                    "4",
                    "5"
                ]
            },
            {
                "name": "Q6",
                "list": [
                    "6",
                    "7"
                ]
            }
        ],
        "calculated": [
            {
                "name": "T0",
                "function": "{{Q1}}*{{Q2}}*{{Q3}}",
                "temp": true
            },
            {
                "name": "T7",
                "function": "{{Q5}}*{{Q6}}",
                "temp": true
            },
            {
                "name": "T8",
                "function": "{{Q1}}*{{Q5}}",
                "temp": true
            },
            {
                "name": "T9",
                "function": "{{Q3}}*{{Q5}}",
                "temp": true
            },
            {
                "name": "T10",
                "function": "math.floor({{T0}}/{{T7}})",
                "temp": true
            },
            {
                "name": "T11",
                "function": "{{T0}}-{{T10}}*{{T7}}",
                "temp": true
            },
            {
                "name": "T12",
                "function": "math.floor({{T0}}/{{T8}})",
                "temp": true
            },
            {
                "name": "T13",
                "function": "{{T0}}-{{T12}}*{{T8}}",
                "temp": true
            },
            {
                "name": "T14",
                "function": "math.floor({{T0}}/{{T9}})",
                "temp": true
            },
            {
                "name": "T15",
                "function": "{{T0}}-{{T14}}*{{T9}}",
                "temp": true
            },
            {
                "name": "A1",
                "label": "{{function}}",
                "function": "{{Q1}}"
            },
            {
                "name": "A2",
                "label": "{{function}}",
                "function": "{{Q2}}"
            },
            {
                "name": "A3",
                "label": "{{function}}",
                "function": "{{Q3}}"
            },
            {
                "name": "A4",
                "label": "{{function}}",
                "function": "{{Q1}}*{{Q2}}"
            },
            {
                "name": "A5",
                "label": "{{function}}",
                "function": "{{Q1}}*{{Q3}}"
            },
            {
                "name": "A6",
                "label": "{{function}}",
                "function": "{{Q2}}*{{Q3}}"
            },
            {
                "name": "A7",
                "label": "{{function}}",
                "function": "{{Q5}}*{{Q6}}",
                "incorrect": true,
                "feedback": "&lt;p&gt;{{function}} não é um divisor de {{T0}} porque:&lt;/p&gt;&lt;p&gt;{{T0}} : {{function}} = {{T10}} com resto {{T11}}&lt;/p&gt;"
            },
            {
                "name": "A8",
                "label": "{{function}}",
                "function": "{{Q1}}*{{Q5}}",
                "incorrect": true,
                "feedback": "&lt;p&gt;{{function}} não é um divisor de {{T0}} porque:&lt;/p&gt;&lt;p&gt;{{T0}} : {{function}} = {{T12}} com resto {{T13}}&lt;/p&gt;"
            },
            {
                "name": "A9",
                "label": "{{function}}",
                "function": "{{Q3}}*{{Q5}}",
                "incorrect": true,
                "feedback": "&lt;p&gt;{{function}} não é um divisor de {{T0}} porque:&lt;/p&gt;&lt;p&gt;{{T0}} : {{function}} = {{T14}} com resto {{T15}}&lt;/p&gt;"
            }
        ],
        "uniques": true
    },
    "algorithm": {
        "name": "trueFalse",
        "template": "Multiple choice – standard",
        "params": {
            "countCorrect": 1,
            "countIncorrect": 2,
           "showCheckIcon": false,
            "columns": 5
        }
    }
}</v>
      </c>
      <c r="D855" s="139" t="n">
        <f aca="false">IF(B855=C855,0,1)</f>
        <v>1</v>
      </c>
    </row>
    <row r="856" customFormat="false" ht="15.75" hidden="false" customHeight="true" outlineLevel="0" collapsed="false">
      <c r="A856" s="139" t="str">
        <f aca="false">Seeds!AB856</f>
        <v>M5-NyO-12b-A-1</v>
      </c>
      <c r="B856" s="139" t="str">
        <f aca="false">Seeds!Z856</f>
        <v>{
    "id": "M5-NyO-12b-A-1-BR",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C856" s="139" t="str">
        <f aca="false">Seeds!AA856</f>
        <v>{
    "id": "M5-NyO-12b-A-1",
    "stimulus": "&lt;p&gt;Uma padaria deseja armazenar {{T0}} muffins em pacotes de modo que haja o mesmo número de muffins em cada pacote e não sobre nenhum. Das opções a seguir, quais poderiam ser satisfatórias?&lt;/p&gt;",
    "hint": "&lt;p&gt;Se ao dividir um número maior por um número menor resultar em resto 0, então o número menor é um divisor do número maior.&lt;/p&gt;",
    "feedback": "&lt;p&gt;Para encontrar as formas possíveis de armazenar os muffins,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"Pacotes com {{function}} muffins.",
                "function": "{{Q1}}"
            },
            {
                "name": "A2",
                "label": "Pacotes com {{function}} muffins.",
                "function": "{{Q1}}*{{Q2}}"
            },
            {
                "name": "A3",
                "label": "Pacotes com {{function}} muffins.",
                "function": "{{Q1}}*{{Q3}}"
            },
            {
                "name": "A4",
                "label": "Pacotes com {{function}} muffins.",
                "function": "{{Q5}}*{{Q6}}",
                "incorrect": true,
                "feedback": "&lt;p&gt;{{function}} não é um divisor de {{T0}} porque o resto desta divisão não é 0:&lt;/p&gt;&lt;p&gt;{{T0}} : {{function}} = {{T10}} con resto {{T11}}&lt;/p&gt;"
            },
            {
                "name": "A5",
                "label": "Pacotes com {{function}} muffins.",
                "function": "{{Q1}}*{{Q5}}",
                "incorrect": true,
                "feedback": "&lt;p&gt;{{function}} não é um divisor de {{T0}} porque o resto desta divisão não é 0:&lt;/p&gt;&lt;p&gt;{{T0}} : {{function}} = {{T12}} com resto {{T13}}&lt;/p&gt;"
            },
            {
                "name": "A6",
                "label": "Pacotes com {{function}} muffins.",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v>
      </c>
      <c r="D856" s="139" t="n">
        <f aca="false">IF(B856=C856,0,1)</f>
        <v>1</v>
      </c>
    </row>
    <row r="857" customFormat="false" ht="15.75" hidden="false" customHeight="true" outlineLevel="0" collapsed="false">
      <c r="A857" s="139" t="str">
        <f aca="false">Seeds!AB857</f>
        <v>M5-NyO-12b-A-2</v>
      </c>
      <c r="B857" s="139" t="str">
        <f aca="false">Seeds!Z857</f>
        <v>{
    "id": "M5-NyO-12b-A-2-BR",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7" s="139" t="str">
        <f aca="false">Seeds!AA857</f>
        <v>{
    "id": "M5-NyO-12b-A-2",
    "stimulus": "&lt;p&gt;Vicente quer dividir {{T0}} laranjas em cestas de modo que haja o mesmo número de laranjas em cada cesta e nenhuma sobre. Das opções a seguir, quais poderiam ajudar Vicente?&lt;/p&gt;",
    "hint": "&lt;p&gt;Se ao dividir um número maior por um número menor resultar em resto 0, então o número menor é um divisor do número maior.&lt;/p&gt;",
    "feedback": "&lt;p&gt;Para encontrar as formas possíveis de Vicente armazenar as laranjas,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"{{Q1}}*{{Q6}}",
                "temp": true
            },
            {
                "name": "T6",
                "function": "{{Q5}}*{{Q5}}",
                "temp": true
            },
            {
                "name": "T10",
                "function": "math.floor({{T0}}/{{T4}})",
                "temp": true
            },
            {
                "name": "T11",
                "function": "{{T0}}-{{T10}}*{{T4}}",
                "temp": true
            },
            {
                "name": "T12",
                "function": "math.floor({{T0}}/{{T5}})",
                "temp": true
            },
            {
                "name": "T13",
                "function": "{{T0}}-{{T12}}*{{T5}}",
                "temp": true
            },
            {
                "name": "T14",
                "function": "math.floor({{T0}}/{{T6}})",
                "temp": true
            },
            {
                "name": "T15",
                "function": "{{T0}}-{{T14}}*{{T6}}",
                "temp": true
            },
            {
                "name": "A1",
                "label": "Cestas de {{function}} laranjas.",
                "function": "{{Q1}}"
            },
            {
                "name": "A2",
                "label": "Cestas de {{function}} laranjas.",
                "function": "{{Q1}}*{{Q2}}"
            },
            {
                "name": "A3",
                "label": "Cestas de {{function}} laranjas.",
                "function": "{{Q1}}*{{Q3}}"
            },
            {
                "name": "A4",
                "label": "Cestas de {{function}} laranjas.",
                "function": "{{Q5}}*{{Q6}}",
                "incorrect": true,
                "feedback": "&lt;p&gt;{{function}} não é um divisor de {{T0}} porque o resto desta divisão não é 0:&lt;/p&gt;&lt;p&gt;{{T0}} : {{function}} = {{T10}} com resto {{T11}}&lt;/p&gt;"
            },
            {
                "name": "A5",
                "label": "Cestas de {{function}} laranjas.",
                "function": "{{Q1}}*{{Q6}}",
                "incorrect": true,
                "feedback": "&lt;p&gt;{{function}} não é um divisor de {{T0}} porque o resto desta divisão não é 0:&lt;/p&gt;&lt;p&gt;{{T0}} : {{function}} = {{T12}} com resto {{T13}}&lt;/p&gt;"
            },
            {
                "name": "A6",
                "label": "Cestas de {{function}} laranjas.",
                "function": "{{Q5}}*{{Q5}}",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7" s="139" t="n">
        <f aca="false">IF(B857=C857,0,1)</f>
        <v>1</v>
      </c>
    </row>
    <row r="858" customFormat="false" ht="15.75" hidden="false" customHeight="true" outlineLevel="0" collapsed="false">
      <c r="A858" s="139" t="str">
        <f aca="false">Seeds!AB858</f>
        <v>M5-NyO-12b-A-3</v>
      </c>
      <c r="B858" s="139" t="str">
        <f aca="false">Seeds!Z858</f>
        <v>{
    "id": "M5-NyO-12b-A-3-BR",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C858" s="139" t="str">
        <f aca="false">Seeds!AA858</f>
        <v>{
    "id": "M5-NyO-12b-A-3",
    "stimulus": "&lt;p&gt;Mário quer cortar um fio de {{T0}} cm em pedaços do mesmo tamanho sem sobrar nada. Das opções a seguir, quais poderiam ajudá-lo?&lt;/p&gt;",
    "hint": "&lt;p&gt;Se ao dividir um número maior por um número menor resultar em resto 0, então o número menor é um divisor do número maior.&lt;/p&gt;",
    "feedback": "&lt;p&gt;Para encontrar as opções possíveis para Mário dividir o fio,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"Pedaços de {{function}} cm.",
                "function": "{{Q1}}"
            },
            {
                "name": "A2",
                "label": "Pedaços de {{function}} cm.",
                "function": "{{Q1}}*{{Q2}}"
            },
            {
                "name": "A3",
                "label": "Pedaços de {{function}} cm.",
                "function": "{{Q1}}*{{Q3}}"
            },
            {
                "name": "A4",
                "label": "Pedaços de {{function}} cm.",
                "function": "{{Q5}}*{{Q6}}",
                "incorrect": true,
                "feedback": "&lt;p&gt;{{function}} não é um divisor de {{T0}} porque o resto desta divisão não é 0:&lt;/p&gt;&lt;p&gt;{{T0}} : {{function}} = {{T10}} com resto {{T11}}&lt;/p&gt;"
            },
            {
                "name": "A5",
                "label": "Pedaços de {{function}} cm.",
                "function": "{{Q1}}*{{Q5}}",
                "incorrect": true,
                "feedback": "&lt;p&gt;{{function}} não é um divisor de {{T0}} porque o resto desta divisão não é 0:&lt;/p&gt;&lt;p&gt;{{T0}} : {{function}} = {{T12}} com resto {{T13}}&lt;/p&gt;"
            },
            {
                "name": "A6",
                "label": "Pedaços de {{function}} cm.",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"columns": 3
        }
    }
}</v>
      </c>
      <c r="D858" s="139" t="n">
        <f aca="false">IF(B858=C858,0,1)</f>
        <v>1</v>
      </c>
    </row>
    <row r="859" customFormat="false" ht="15.75" hidden="false" customHeight="true" outlineLevel="0" collapsed="false">
      <c r="A859" s="139" t="str">
        <f aca="false">Seeds!AB859</f>
        <v>M5-NyO-12b-A-4</v>
      </c>
      <c r="B859" s="139" t="str">
        <f aca="false">Seeds!Z859</f>
        <v>{
    "id": "M5-NyO-12b-A-4-BR",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C859" s="139" t="str">
        <f aca="false">Seeds!AA859</f>
        <v>{
    "id": "M5-NyO-12b-A-4",
    "stimulus": "&lt;p&gt;Alejandra quer organizar {{T0}} quadrinhos em pilhas iguais sem que sobre nenhum.  Das opções a seguir, quais poderiam ajudá-la?&lt;/p&gt;",
    "hint": "&lt;p&gt;Se ao dividir um número maior por um número menor resultar em resto 0, então o número menor é um divisor do número maior.&lt;/p&gt;",
    "feedback": "&lt;p&gt;Para encontrar as opções possíveis de Alejandra para separar os quadrinhos em pilhas,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"Pilhas de {{function}}.",
                "function": "{{Q1}}"
            },
            {
                "name": "A2",
                "label": "Pilhas de {{function}}.",
                "function": "{{Q1}}*{{Q2}}"
            },
            {
                "name": "A3",
                "label": "Pilhas de {{function}}.",
                "function": "{{Q1}}*{{Q3}}"
            },
            {
                "name": "A4",
                "label": "Pilhas de {{function}}.",
                "function": "{{Q5}}*{{Q6}}",
                "incorrect": true,
                "feedback": "&lt;p&gt;{{function}} não é um divisor de {{T0}} porque o resto desta divisão não é 0:&lt;/p&gt;&lt;p&gt;{{T0}} : {{function}} = {{T10}} com resto {{T11}}&lt;/p&gt;"
            },
            {
                "name": "A5",
                "label": "Pilhas de {{function}}.",
                "function": "{{Q1}}*{{Q5}}",
                "incorrect": true,
                "feedback": "&lt;p&gt;{{function}} não é um divisor de {{T0}} porque o resto desta divisão não é 0:&lt;/p&gt;&lt;p&gt;{{T0}} : {{function}} = {{T12}} com resto {{T13}}&lt;/p&gt;"
            },
            {
                "name": "A6",
                "label": "Pilhas de {{function}}.",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
        }
    }
}</v>
      </c>
      <c r="D859" s="139" t="n">
        <f aca="false">IF(B859=C859,0,1)</f>
        <v>1</v>
      </c>
    </row>
    <row r="860" customFormat="false" ht="15.75" hidden="false" customHeight="true" outlineLevel="0" collapsed="false">
      <c r="A860" s="139" t="str">
        <f aca="false">Seeds!AB860</f>
        <v>M5-NyO-12b-A-5</v>
      </c>
      <c r="B860" s="139" t="str">
        <f aca="false">Seeds!Z860</f>
        <v>{
    "id": "M5-NyO-12b-A-5-BR",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C860" s="139" t="str">
        <f aca="false">Seeds!AA860</f>
        <v>{
    "id": "M5-NyO-12b-A-5",
    "stimulus": "&lt;p&gt;Para uma competição de jogos, Sílvia quer organizar {{T0}} alunos de uma escola em grupos iguais sem que sobre alunos fora de um grupo. Das opções a seguir, quais poderiam ajudá-la?&lt;/p&gt;",
    "hint": "&lt;p&gt;Se ao dividir um número maior por um número menor resultar em resto 0, então o número menor é um divisor do número maior.&lt;/p&gt;",
    "feedback": "&lt;p&gt;Para encontrar as opções possíveis que Sílvia tem para organizar os alunos em grupos, procure os divisores de {{T0}}.&lt;/p&gt;",
    "seed": {
        "parameters": [
            {
                "name": "Q1",
                "list": [
                    "2",
                    "3"
                ]
            },
            {
                "name": "Q2",
                "list": [
                    "4",
                    "5"
                ]
            },
            {
                "name": "Q3",
                "list": [
                    "6",
                    "7"
                ]
            },
            {
                "name": "Q4",
                "list": [
                    "2",
                    "3"
                ]
            },
            {
                "name": "Q5",
                "list": [
                    "4",
                    "5"
                ]
            },
            {
                "name": "Q6",
                "list": [
                    "6",
                    "7"
                ]
            }
        ],
        "calculated": [
            {
                "name": "T0",
                "function": "{{Q1}}*{{Q2}}*{{Q3}}",
                "temp": true
            },
            {
                "name": "T4",
                "function": "{{Q5}}*{{Q6}}",
                "temp": true
            },
            {
                "name": "T5",
                "function": "{{Q1}}*{{Q5}}",
                "temp": true
            },
            {
                "name": "T6",
                "function": "{{Q3}}*{{Q5}}",
                "temp": true
            },
            {
                "name": "T10",
                "function": "math.floor({{T0}}/{{T4}})",
                "temp": true
            },
            {
                "name": "T11",
                "function": "{{T0}}-{{T10}}*{{T4}}",
                "temp": true
            },
            {
                "name": "T12",
                "function": "math.floor({{T0}}/{{T5}})",
                "temp": true
            },
            {
                "name": "T13",
                "function": "{{T0}}-{{T12}}*{{T5}}",
                "temp": true
            },
            {
                "name": "T14",
                "function": "math.floor({{T0}}/{{T6}})",
                "temp": true
            },
            {
                "name": "T15",
                "function": "{{T0}}-{{T14}}*{{T6}}",
                "temp": true
            },
            {
                "name": "A1",
                "label": "Grupos de {{function}} alunos.",
                "function": "{{Q1}}"
            },
            {
                "name": "A2",
                "label": "Grupos de {{function}} alunos.",
                "function": "{{Q1}}*{{Q2}}"
            },
            {
                "name": "A3",
                "label": "Grupos de {{function}} alunos.",
                "function": "{{Q1}}*{{Q3}}"
            },
            {
                "name": "A4",
                "label": "Grupos de {{function}} alunos.",
                "function": "{{Q5}}*{{Q6}}",
                "incorrect": true,
                "feedback": "&lt;p&gt;{{function}} não é um divisor de {{T0}} porque o resto desta divisão não é 0:&lt;/p&gt;&lt;p&gt;{{T0}} : {{function}} = {{T10}} com resto {{T11}}&lt;/p&gt;"
            },
            {
                "name": "A5",
                "label": "Grupos de {{function}} alunos.",
                "function": "{{Q1}}*{{Q5}}",
                "incorrect": true,
                "feedback": "&lt;p&gt;{{function}} não é um divisor de {{T0}} porque o resto desta divisão não é{{T0}} porque el resto de esta división no es 0:&lt;/p&gt;&lt;p&gt;{{T0}} : {{function}} = {{T12}} com resto {{T13}}&lt;/p&gt;"
            },
            {
                "name": "A6",
                "label": "Grupos de {{function}} alumnos.",
                "function": "{{Q3}}*{{Q5}}",
                "incorrect": true,
                "feedback": "&lt;p&gt;{{function}} não é um divisor de {{T0}} porque o resto desta divisão não é 0:&lt;/p&gt;&lt;p&gt;{{T0}} : {{function}} = {{T14}} com resto {{T15}}&lt;/p&gt;"
            }
        ],
        "uniques": true
    },
    "algorithm": {
        "name": "trueFalse",
        "template": "Multiple choice – multiple responses",
        "params": {
            "countCorrect": 2,
            "countIncorrect": 1,
            "showCheckIcon": true}}}</v>
      </c>
      <c r="D860" s="139" t="n">
        <f aca="false">IF(B860=C860,0,1)</f>
        <v>1</v>
      </c>
    </row>
    <row r="861" customFormat="false" ht="15.75" hidden="false" customHeight="true" outlineLevel="0" collapsed="false">
      <c r="A861" s="139" t="str">
        <f aca="false">Seeds!AB861</f>
        <v>M5-NyO-13a-I-1</v>
      </c>
      <c r="B861" s="139" t="str">
        <f aca="false">Seeds!Z861</f>
        <v>{
    "id": "M5-NyO-13a-I-1-BR",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C861" s="139" t="str">
        <f aca="false">Seeds!AA861</f>
        <v>{
    "id": "M5-NyO-13a-I-1",
    "stimulus": "&lt;p&gt;Selecione os números primos.&lt;/p&gt;",
    "hint": "&lt;p&gt;Os números primos têm apenas dois divisores, o 1 e eles mesmos.&lt;/p&gt;",
    "feedback": "&lt;p&gt;Os números primos têm apenas dois divisores, o 1 e eles mesmos.&lt;/p&gt;",
    "seed": {
        "parameters": [
            {
                "name": "Q1",
                "list": [
                    11,
                    13,
                    17,
                    19,
                    23,
                    29,
                    31,
                    37
                ]
            },
            {
                "name": "Q2",
                "list": [
                    11,
                    13,
                    17,
                    19,
                    23,
                    29,
                    31,
                    37
                ]
            },
            {
                "name": "Q3",
                "list": [
                    10,
                    12,
                    14,
                    16,
                    18,
                    20,
                    22,
                    24,
                    26,
                    30,
                    32,
                    34,
                    36,
                    38,
                    40
                ]
            },
            {
                "name": "Q4",
                "list": [
                    12,
                    15,
                    18,
                    21,
                    24,
                    27,
                    30,
                    33,
                    35,
                    39
                ]
            }
        ],
        "calculated": [
            {
                "name": "T1",
                "function": "{{Q3}}/2",
                "temp": true
            },
            {
                "name": "T2",
                "function": "{{Q4}}/3",
                "temp": true
            },
            {
                "name": "A1",
                "label": "{{function}}",
                "function": "{{Q1}}"
            },
            {
                "name": "A2",
                "label": "{{function}}",
                "function": "{{Q2}}"
            },
            {
                "name": "A3",
                "label": "{{function}}",
                "function": "{{Q3}}",
                "incorrect": true,
                "feedback": "&lt;p&gt;{{Q3}} é um número composto porque tem mais divisores que 1 e ele mesmo. Por exemplo, o 2:&lt;/p&gt;&lt;p&gt;{{Q3}} : 2 = {{T1}} com resto 0&lt;/p&gt;"
            },
            {
                "name": "A4",
                "label": "{{function}}",
                "function": "{{Q4}}",
                "incorrect": true,
                "feedback": "&lt;p&gt;{{Q4}} é um número composto porque tem mais divisores que 1 e ele mesmo. Por exemplo, o 3:&lt;/p&gt;&lt;p&gt;{{Q4}} : 3 = {{T2}} com resto 0&lt;/p&gt;"
            }
        ],
        "uniques": true
    },
    "algorithm": {
        "name": "trueFalse",
        "template": "Multiple choice – multiple responses",
        "params": {
            "countCorrect": 2,
            "countIncorrect": 1,
            "showCheckIcon": false,"columns":3}}}</v>
      </c>
      <c r="D861" s="139" t="n">
        <f aca="false">IF(B861=C861,0,1)</f>
        <v>1</v>
      </c>
    </row>
    <row r="862" customFormat="false" ht="15.75" hidden="false" customHeight="true" outlineLevel="0" collapsed="false">
      <c r="A862" s="139" t="str">
        <f aca="false">Seeds!AB862</f>
        <v>M5-NyO-13a-I-2</v>
      </c>
      <c r="B862" s="139" t="str">
        <f aca="false">Seeds!Z862</f>
        <v>{
    "id": "M5-NyO-13a-I-2-BR",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C862" s="139" t="str">
        <f aca="false">Seeds!AA862</f>
        <v>{
    "id": "M5-NyO-13a-I-2",
    "stimulus": "&lt;p&gt;Selecione os números compostos.&lt;/p&gt;",
    "hint": "&lt;p&gt;Os números compostos têm mais de dois divisores.&lt;/p&gt;",
    "feedback": "&lt;p&gt;Os números compostos têm mais de dois divisores.&lt;/p&gt;",
    "seed": {
        "parameters": [
            {
                "name": "Q1",
                "list": [
                    10,
                    12,
                    14,
                    16,
                    18,
                    20,
                    22,
                    24,
                    26,
                    30,
                    32,
                    34,
                    36,
                    38,
                    40
                ]
            },
            {
                "name": "Q2",
                "list": [
                    12,
                    15,
                    18,
                    21,
                    24,
                    27,
                    30,
                    33,
                    35,
                    39
                ]
            },
            {
                "name": "Q3",
                "list": [
                    11,
                    13,
                    17,
                    19,
                    23,
                    29,
                    31,
                    37
                ]
            }
        ],
        "calculated": [
            {
                "name": "A1",
                "label": "{{function}}",
                "function": "{{Q1}}"
            },
            {
                "name": "A2",
                "label": "{{function}}",
                "function": "{{Q2}}"
            },
            {
                "name": "A3",
                "label": "{{function}}",
                "function": "{{Q3}}",
                "incorrect": true,
                "feedback": "&lt;p&gt;{{Q3}} é um número primo porque só tem dois divisores, o 1 e ele mesmo.&lt;/p&gt;&lt;p&gt;{{Q3}} : 1 = {{Q3}} com resto 0&lt;/p&gt;&lt;p&gt;{{Q3}} : {{Q3}} = 1 com resto 0&lt;/p&gt;"
            }
        ],
        "uniques": true
    },
    "algorithm": {
        "name": "trueFalse",
        "template": "Multiple choice – multiple responses",
        "params": {
            "countCorrect": 2,
            "countIncorrect": 1,
            "showCheckIcon": false,"columns":3}}}</v>
      </c>
      <c r="D862" s="139" t="n">
        <f aca="false">IF(B862=C862,0,1)</f>
        <v>1</v>
      </c>
    </row>
    <row r="863" customFormat="false" ht="15.75" hidden="false" customHeight="true" outlineLevel="0" collapsed="false">
      <c r="A863" s="139" t="str">
        <f aca="false">Seeds!AB863</f>
        <v>M5-NyO-13a-E-1</v>
      </c>
      <c r="B863" s="139" t="str">
        <f aca="false">Seeds!Z863</f>
        <v>{
    "id": "M5-NyO-13a-E-1-BR",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C863" s="139" t="str">
        <f aca="false">Seeds!AA863</f>
        <v>{
    "id": "M5-NyO-13a-E-1",
    "stimulus": "&lt;p&gt;Indique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só tem dois divisores, o 1 e ele mesmo.&lt;/p&gt;&lt;p&gt;{{Q3}} : 1 = {{Q3}} com resto 0&lt;/p&gt;&lt;p&gt;{{Q3}} : {{Q3}} = 1 com resto 0&lt;/p&gt;"
            }
        ],
        "uniques": true
    },
    "algorithm": {
        "name": "trueFalse",
        "template": "Choice matrix – inline",
        "params": {
            "countCorrect": 1,
            "countIncorrect": 2,
            "options": [
                "Primo",
                "Composto"
            ]
        }
    }
}</v>
      </c>
      <c r="D863" s="139" t="n">
        <f aca="false">IF(B863=C863,0,1)</f>
        <v>1</v>
      </c>
    </row>
    <row r="864" customFormat="false" ht="15.75" hidden="false" customHeight="true" outlineLevel="0" collapsed="false">
      <c r="A864" s="139" t="str">
        <f aca="false">Seeds!AB864</f>
        <v>M5-NyO-13a-E-2</v>
      </c>
      <c r="B864" s="139" t="str">
        <f aca="false">Seeds!Z864</f>
        <v>{
    "id": "M5-NyO-13a-E-2-BR",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C864" s="139" t="str">
        <f aca="false">Seeds!AA864</f>
        <v>{
    "id": "M5-NyO-13a-E-2",
    "stimulus": "&lt;p&gt;Diga se os números a seguir são primos ou compostos.&lt;/p&gt;",
    "hint": "&lt;p&gt;Os números primos têm apenas dois divisores, o 1 e eles mesmos, enquanto os números compostos têm mais de dois divisores.&lt;/p&gt;",
    "feedback": "&lt;p&gt;Os números primos têm apenas dois divisores, o 1 e eles mesmos, enquanto os números compostos têm mais de dois divisores.&lt;/p&gt;",
    "seed": {
        "parameters": [
            {
                "name": "Q1",
                "list": [
                    10,
                    12,
                    14,
                    16,
                    18,
                    20,
                    22,
                    24,
                    26,
                    30,
                    32,
                    34,
                    36,
                    38,
                    40
                ]
            },
            {
                "name": "Q2",
                "list": [
                    12,
                    15,
                    18,
                    21,
                    24,
                    27,
                    30,
                    33,
                    35,
                    39
                ]
            },
            {
                "name": "Q3",
                "list": [
                    11,
                    13,
                    17,
                    19,
                    23,
                    29,
                    31,
                    37
                ]
            },
            {
                "name": "Q4",
                "list": [
                    11,
                    13,
                    17,
                    19,
                    23,
                    29,
                    31,
                    37
                ]
            }
        ],
        "calculated": [
            {
                "name": "T1",
                "function": "Lemonlib.round({{Q1}}/2, 1)",
                "temp": true
            },
            {
                "name": "T2",
                "function": "Lemonlib.round({{Q2}}/3, 1)",
                "temp": true
            },
            {
                "name": "A1",
                "label": "{{Q1}}",
                "function": "",
                "feedback": "&lt;p&gt;{{Q1}} é um número composto porque tem mais divisores que o 1 e ele mesmo. Por exemplo, o 2:&lt;/p&gt;&lt;p&gt;{{Q1}} : 2 = {{T1}} com resto 0&lt;/p&gt;",
                "incorrect": true
            },
            {
                "name": "A2",
                "label": "{{Q2}}",
                "function": "",
                "feedback": "&lt;p&gt;{{Q2}} é um número composto porque tem mais divisores que o 1 e ele mesmo. Por exemplo, o 3:&lt;/p&gt;&lt;p&gt;{{Q2}} : 3 = {{T2}} com resto 0&lt;/p&gt;",
                "incorrect": true
            },
            {
                "name": "A3",
                "label": "{{Q3}}",
                "function": "",
                "feedback": "&lt;p&gt;{{Q3}} é um número primo porque tem apenas dois divisores, o 1 e ele mesmo.&lt;/p&gt;&lt;p&gt;{{Q3}} : 1 = {{Q3}} com resto 0&lt;/p&gt;&lt;p&gt;{{Q3}} : {{Q3}} = 1 com resto 0&lt;/p&gt;"
            },
            {
                "name": "A4",
                "label": "{{Q4}}",
                "function": "",
                "feedback": "&lt;p&gt;{{Q4}} é um número primo porque tem apenas dois divisores, o 1 e ele mesmo.&lt;/p&gt;&lt;p&gt;{{Q4}} : 1 = {{Q4}} com resto 0&lt;/p&gt;&lt;p&gt;{{Q4}} : {{Q4}} = 1 com resto 0&lt;/p&gt;"
            }
        ],
        "uniques": true
    },
    "algorithm": {
        "name": "trueFalse",
        "template": "Choice matrix – inline",
        "params": {
            "countCorrect": 2,
            "countIncorrect": 1,
            "options": [
                "Primo",
                "Composto"
            ]
        }
    }
}</v>
      </c>
      <c r="D864" s="139" t="n">
        <f aca="false">IF(B864=C864,0,1)</f>
        <v>1</v>
      </c>
    </row>
    <row r="865" customFormat="false" ht="15.75" hidden="false" customHeight="true" outlineLevel="0" collapsed="false">
      <c r="A865" s="139" t="str">
        <f aca="false">Seeds!AB865</f>
        <v>M5-NyO-14a-I-1</v>
      </c>
      <c r="B865" s="139" t="str">
        <f aca="false">Seeds!Z865</f>
        <v>{
    "id": "M5-NyO-14a-I-1-BR",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C865" s="139" t="str">
        <f aca="false">Seeds!AA865</f>
        <v>{
    "id": "M5-NyO-14a-I-1",
    "stimulus": "&lt;p&gt;Arraste o último algarismo do número para que ele seja divisível por 2.&lt;/p&gt;",
    "template": "&lt;p&gt;{{Q1}}{{response}}&lt;/p&gt;",
    "hint": "&lt;p&gt;Os números que terminam em 0 ou qualquer outro número par são divisíveis por 2.&lt;/p&gt;",
    "feedback": "&lt;p&gt;Para um número ser divisível por 2, seu último algarismo deve ser 0 ou qualquer outro número par. Neste caso:&lt;/p&gt;&lt;p&gt;{{T1}} : 2 = {{T2}} com resto 0&lt;/p&gt;",
    "seed": {
        "parameters": [
            {
                "name": "Q1",
                "label": null,
                "min": 10,
                "max": 99,
                "step": 1
            },
            {
                "name": "Q2",
                "list": [
                    1,
                    3,
                    5,
                    7,
                    9
                ]
            },
            {
                "name": "Q3",
                "list": [
                    1,
                    3,
                    5,
                    7,
                    9
                ]
            },
            {
                "name": "Q4",
                "list": [
                    0,
                    2,
                    4,
                    6,
                    8
                ]
            }
        ],
        "calculated": [
            {
                "name": "T1",
                "label": null,
                "function": "{{Q1}}*10+{{Q4}}",
                "temp": true
            },
            {
                "name": "T2",
                "label": null,
                "function": "({{Q1}}*10+{{Q4}})/2",
                "temp": true
            },
            {
                "name": "A1",
                "label": "{{Q2}}",
                "function": "{{Q2}}",
                "incorrect": true
            },
            {
                "name": "A2",
                "label": "{{Q3}}",
                "function": "{{Q3}}",
                "incorrect": true
            },
            {
                "name": "A3",
                "label": "{{Q4}}",
                "function": "{{Q4}}"
            }
        ],
        "uniques": true
    },
    "algorithm": {
        "name": "calculateOperation",
        "template": "Cloze with drag &amp; drop"
    }
}</v>
      </c>
      <c r="D865" s="139" t="n">
        <f aca="false">IF(B865=C865,0,1)</f>
        <v>1</v>
      </c>
    </row>
    <row r="866" customFormat="false" ht="15.75" hidden="false" customHeight="true" outlineLevel="0" collapsed="false">
      <c r="A866" s="139" t="str">
        <f aca="false">Seeds!AB866</f>
        <v>M5-NyO-14a-E-1</v>
      </c>
      <c r="B866" s="139" t="str">
        <f aca="false">Seeds!Z866</f>
        <v>{
    "id": "M5-NyO-14a-E-1-BR",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C866" s="139" t="str">
        <f aca="false">Seeds!AA866</f>
        <v>{
    "id": "M5-NyO-14a-E-1",
    "stimulus": "&lt;p&gt;Sem fazer nenhuma operação, indique qual dos números a seguir é divisível por 2.&lt;/p&gt;",
    "hint": "&lt;p&gt;Os números que terminam em 0 ou qualquer outro número par são divisíveis por 2.&lt;/p&gt;",
    "feedback": "&lt;p&gt;Para um número ser divisível por 2, seu último algarismo deve ser 0 ou qualquer outro número par. Neste caso:&lt;/p&gt;&lt;p&gt;{{Q1}} : 2 = {{T1}} com resto 0&lt;/p&gt;",
    "seed": {
        "parameters": [
            {
                "name": "Q1",
                "label": null,
                "min": 100,
                "max": 9998,
                "step": 2
            },
            {
                "name": "Q2",
                "label": null,
                "min": 101,
                "max": 9999,
                "step": 2
            },
            {
                "name": "Q3",
                "label": null,
                "min": 101,
                "max": 9999,
                "step": 2
            }
        ],
        "calculated": [
            {
                "name": "T1",
                "function": "{{Q1}}/2",
                "temp": true
            },
            {
                "name": "A1",
                "label": "{{Q1}}"
            },
            {
                "name": "A2",
                "label": "{{Q2}}",
                "incorrect": true
            },
            {
                "name": "A3",
                "label": "{{Q3}}",
                "incorrect": true
            }
        ],
        "uniques": true
    },
    "algorithm": {
        "name": "trueFalse",
        "template": "Multiple choice – standard",
        "params": {
            "countCorrect": 1,
            "countIncorrect": 2,
            "showCheckIcon": false,"columns":3}}}</v>
      </c>
      <c r="D866" s="139" t="n">
        <f aca="false">IF(B866=C866,0,1)</f>
        <v>1</v>
      </c>
    </row>
    <row r="867" customFormat="false" ht="15.75" hidden="false" customHeight="true" outlineLevel="0" collapsed="false">
      <c r="A867" s="139" t="str">
        <f aca="false">Seeds!AB867</f>
        <v>M5-NyO-14b-I-1</v>
      </c>
      <c r="B867" s="139" t="str">
        <f aca="false">Seeds!Z867</f>
        <v>{
    "id": "M5-NyO-14b-I-1-BR",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C867" s="139" t="str">
        <f aca="false">Seeds!AA867</f>
        <v>{
    "id": "M5-NyO-14b-I-1",
    "stimulus": "&lt;p&gt;Arraste o último algarismo deste número para que ele seja divisível por 3.&lt;/p&gt;",
    "template": "&lt;p&gt;{{Q1}}{{response}}&lt;/p&gt;",
    "hint": "&lt;p&gt;Um número é divisível por 3 se a soma de seus algarismos for múltiplo de 3.&lt;/p&gt;",
    "feedback": "&lt;p&gt;Um número é divisível por 3 se a soma de seus algarismos for múltiplo de 3. Neste caso:&lt;/p&gt;&lt;p&gt;{{T4}} + {{T5}} + {{T1}} = {{T6}}&lt;/p&gt;&lt;p&gt;{{T6}} : 3 = {{T7}} com resto 0&lt;/p&gt;",
    "seed": {
        "parameters": [
            {
                "name": "Q1",
                "label": null,
                "min": 11,
                "max": 89,
                "step": 2
            },
            {
                "name": "Q2",
                "list": [
                    3,
                    6,
                    9
                ]
            },
            {
                "name": "Q3",
                "list": [
                    3,
                    6,
                    9
                ]
            }
        ],
        "calculated": [
            {
                "name": "T1",
                "function": "{{Q2}}-math.mod({{Q1}}*10+{{Q2}}, 3)",
                "temp": true
            },
            {
                "name": "T4",
                "function": "math.floor({{Q1}}/10)",
                "temp": true
            },
            {
                "name": "T5",
                "function": "{{Q1}}-math.floor({{Q1}}/10)*10",
                "temp": true
            },
            {
                "name": "T6",
                "function": "{{T4}}+{{T5}}+{{T1}}",
                "temp": true
            },
            {
                "name": "T7",
                "function": "({{T4}}+{{T5}}+{{T1}})/3",
                "temp": true
            },
            {
                "name": "A1",
                "label": "{{function}}",
                "function": "{{Q2}}-math.mod({{Q1}}*10+{{Q2}}, 3)"
            },
            {
                "name": "A2",
                "label": "{{function}}",
                "function": "{{Q2}}-math.mod({{Q1}}*10+{{Q3}}, 3)-1",
                "incorrect": true
            },
            {
                "name": "A3",
                "label": "{{function}}",
                "function": "{{Q3}}-math.mod({{Q1}}*10+{{Q2}}, 3)+1",
                "incorrect": true
            }
        ],
        "uniques": true
    },
    "algorithm": {
        "name": "calculateOperation",
        "template": "Cloze with drag &amp; drop"
    }
}</v>
      </c>
      <c r="D867" s="139" t="n">
        <f aca="false">IF(B867=C867,0,1)</f>
        <v>1</v>
      </c>
    </row>
    <row r="868" customFormat="false" ht="15.75" hidden="false" customHeight="true" outlineLevel="0" collapsed="false">
      <c r="A868" s="139" t="str">
        <f aca="false">Seeds!AB868</f>
        <v>M5-NyO-14b-E-1</v>
      </c>
      <c r="B868" s="139" t="str">
        <f aca="false">Seeds!Z868</f>
        <v>{
    "id": "M5-NyO-14b-E-1-BR",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C868" s="139" t="str">
        <f aca="false">Seeds!AA868</f>
        <v>{
    "id": "M5-NyO-14b-E-1",
    "stimulus": "&lt;p&gt;Sem fazer nenhuma operação, indique qual dos números a seguir é divisível por 3.&lt;/p&gt;",
    "hint": "&lt;p&gt;Um número é divisível por 3 se a soma de seus algarismos for múltiplo de 3.&lt;/p&gt;",
    "feedback": "&lt;p&gt;Um número é divisível por 3 se a soma de seus algarismos for múltiplo de 3. Neste caso:&lt;/p&gt;&lt;p&gt;{{T4}} + {{T5}} + {{T6}} = {{T7}}&lt;/p&gt;&lt;p&gt;{{T7}} : 3 = {{T8}} com resto 0&lt;/p&gt;",
    "seed": {
        "parameters": [
            {
                "name": "Q1",
                "label": null,
                "min": 3,
                "max": 333,
                "step": 3
            },
            {
                "name": "Q2",
                "label": null,
                "min": 4,
                "max": 334,
                "step": 3
            },
            {
                "name": "Q3",
                "label": null,
                "min": 5,
                "max": 335,
                "step": 3
            }
        ],
        "calculated": [
            {
                "name": "T4",
                "function": "math.floor({{Q1}}/100)",
                "temp": true
            },
            {
                "name": "T5",
                "function": "math.floor(({{Q1}}-{{T4}}*100)/10)",
                "temp": true
            },
            {
                "name": "T6",
                "function": "{{Q1}}-{{T4}}*100-{{T5}}*10",
                "temp": true
            },
            {
                "name": "T7",
                "function": "{{T4}}+{{T5}}+{{T6}}",
                "temp": true
            },
            {
                "name": "T8",
                "function": " ({{T4}}+{{T5}}+{{T6}})/3",
                "temp": true
            },
            {
                "name": "A1",
                "label": "{{function}}",
                "function": "{{Q1}}"
            },
            {
                "name": "A2",
                "label": "{{function}}",
                "function": "{{Q2}}",
                "incorrect": true
            },
            {
                "name": "A3",
                "label": "{{function}}",
                "function": "{{Q3}}",
                "incorrect": true
            }
        ],
        "uniques": true
    },
    "algorithm": {
        "name": "trueFalse",
        "template": "Multiple choice – standard",
        "params": {
            "countCorrect": 1,
            "countIncorrect": 2,
         "showCheckIcon":false,"columns":3}}}</v>
      </c>
      <c r="D868" s="139" t="n">
        <f aca="false">IF(B868=C868,0,1)</f>
        <v>1</v>
      </c>
    </row>
    <row r="869" customFormat="false" ht="15.75" hidden="false" customHeight="true" outlineLevel="0" collapsed="false">
      <c r="A869" s="139" t="str">
        <f aca="false">Seeds!AB869</f>
        <v>M5-NyO-14c-I-1</v>
      </c>
      <c r="B869" s="139" t="str">
        <f aca="false">Seeds!Z869</f>
        <v>{
    "id": "M5-NyO-14c-I-1-BR",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C869" s="139" t="str">
        <f aca="false">Seeds!AA869</f>
        <v>{
    "id": "M5-NyO-14c-I-1",
    "stimulus": "&lt;p&gt;Arraste o último algarismo deste número para que ele seja divisível por 5.&lt;/p&gt;",
    "template": "&lt;p&gt;{{Q1}}{{response}}&lt;/p&gt;",
    "hint": "&lt;p&gt;Os números que terminam em 0 ou 5 são divisíveis por 5.&lt;/p&gt;",
    "feedback": "&lt;p&gt;Um número é divisível por 5 se seu último algarismo for 0 ou 5.&lt;/p&gt;&lt;p&gt;{{T1}} : 5 = {{T2}} com resto 0&lt;/p&gt;",
    "seed": {
        "parameters": [
            {
                "name": "Q1",
                "label": null,
                "min": 1,
                "max": 999,
                "step": 1
            },
            {
                "name": "Q2",
                "label": null,
                "min": 1,
                "max": 4,
                "step": 1
            },
            {
                "name": "Q3",
                "label": null,
                "min": 6,
                "max": 9,
                "step": 1
            },
            {
                "name": "Q4",
                "list": [
                    0,
                    5
                ]
            }
        ],
        "calculated": [
            {
                "name": "T1",
                "function": "{{Q1}}*10+{{Q4}}",
                "temp": true
            },
            {
                "name": "T2",
                "function": "({{Q1}}*10+{{Q4}})/5",
                "temp": true
            },
            {
                "name": "A1",
                "label": "{{function}}",
                "function": "{{Q2}}",
                "incorrect": true
            },
            {
                "name": "A2",
                "label": "{{function}}",
                "function": "{{Q3}}",
                "incorrect": true
            },
            {
                "name": "A3",
                "label": "{{Q4}}"
            }
        ],
        "uniques": true
    },
    "algorithm": {
        "name": "calculateOperation",
        "template": "Cloze with drag &amp; drop"
    }
}</v>
      </c>
      <c r="D869" s="139" t="n">
        <f aca="false">IF(B869=C869,0,1)</f>
        <v>1</v>
      </c>
    </row>
    <row r="870" customFormat="false" ht="15.75" hidden="false" customHeight="true" outlineLevel="0" collapsed="false">
      <c r="A870" s="139" t="str">
        <f aca="false">Seeds!AB870</f>
        <v>M5-NyO-14c-E-1</v>
      </c>
      <c r="B870" s="139" t="str">
        <f aca="false">Seeds!Z870</f>
        <v>{
    "id": "M5-NyO-14c-E-1-BR",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C870" s="139" t="str">
        <f aca="false">Seeds!AA870</f>
        <v>{
    "id": "M5-NyO-14c-E-1",
    "stimulus": "&lt;p&gt;Sem fazer nenhuma operação, indique qual dos números a seguir é divisível por 5.&lt;/p&gt;",
    "hint": "&lt;p&gt;Os números que terminam em 0 ou 5 são divisíveis por 5.&lt;/p&gt;",
    "feedback": "&lt;p&gt;Um número é divisível por 5 se seu último algarismo for 0 ou 5. Neste caso:&lt;/p&gt;&lt;p&gt;{{Q1}} : 5 = {{T1}} com resto 0&lt;/p&gt;",
    "seed": {
        "parameters": [
            {
                "name": "Q1",
                "label": null,
                "min": 5,
                "max": 995,
                "step": 5
            },
            {
                "name": "Q2",
                "label": null,
                "min": 6,
                "max": 996,
                "step": 5
            },
            {
                "name": "Q3",
                "label": null,
                "min": 7,
                "max": 997,
                "step": 5
            },
            {
                "name": "Q4",
                "label": null,
                "min": 8,
                "max": 998,
                "step": 5
            },
            {
                "name": "Q5",
                "label": null,
                "min": 9,
                "max": 999,
                "step": 5
            }
        ],
        "calculated": [
            {
                "name": "T1",
                "function": "{{Q1}}/5",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"showCheckIcon":false,"columns":3}}}</v>
      </c>
      <c r="D870" s="139" t="n">
        <f aca="false">IF(B870=C870,0,1)</f>
        <v>1</v>
      </c>
    </row>
    <row r="871" customFormat="false" ht="15.75" hidden="false" customHeight="true" outlineLevel="0" collapsed="false">
      <c r="A871" s="139" t="str">
        <f aca="false">Seeds!AB871</f>
        <v>M5-NyO-14d-I-1</v>
      </c>
      <c r="B871" s="139" t="str">
        <f aca="false">Seeds!Z871</f>
        <v>{
    "id": "M5-NyO-14d-I-1-BR",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C871" s="139" t="str">
        <f aca="false">Seeds!AA871</f>
        <v>{
    "id": "M5-NyO-14d-I-1",
    "stimulus": "&lt;p&gt;Arraste o último algarismo deste número para que ele seja divisível por 9.&lt;/p&gt;",
    "template": "&lt;p&gt;{{Q1}}{{Q2}}{{response}}&lt;/p&gt;",
    "hint": "&lt;p&gt;Um número é divisível por 9 quando a soma de seus algarismos é um múltiplo de 9.&lt;/p&gt;",
    "feedback": "&lt;p&gt;Um número é divisível por 9 quando a soma de seus algarismos é um múltiplo de 9. Neste caso:&lt;/p&gt;&lt;p&gt;{{Q1}} + {{Q2}} + {{A1}} = {{T1}}&lt;/p&gt;&lt;p&gt;{{T1}} : 9 = {{T2}} com resto 0.&lt;/p&gt;",
    "seed": {
        "parameters": [
            {
                "name": "Q1",
                "label": null,
                "min": 1,
                "max": 9,
                "step": 1
            },
            {
                "name": "Q2",
                "label": null,
                "min": 1,
                "max": 9,
                "step": 1
            },
            {
                "name": "Q3",
                "label": null,
                "min": 1,
                "max": 8,
                "step": 1
            },
            {
                "name": "Q4",
                "label": null,
                "min": 1,
                "max": 8,
                "step": 1
            }
        ],
        "calculated": [
            {
                "name": "T3",
                "function": "9-math.mod({{Q1}}*100+{{Q2}}*10,9)",
                "temp": true
            },
            {
                "name": "T1",
                "function": "{{Q1}}+{{Q2}}+{{T3}}",
                "temp": true
            },
            {
                "name": "T2",
                "function": "({{Q1}}+{{Q2}}+{{T3}})/9",
                "temp": true
            },
            {
                "name": "A1",
                "label": "{{function}}",
                "function": "9-math.mod({{Q1}}*100+{{Q2}}*10,9)"
            },
            {
                "name": "A2",
                "label": "{{function}}",
                "function": "9-math.mod({{Q1}}*100+{{Q2}}*10+{{Q3}},9)",
                "incorrect": true
            },
            {
                "name": "A3",
                "label": "{{function}}",
                "function": "9-math.mod({{Q1}}*100+{{Q2}}*10+{{Q4}},9)",
                "incorrect": true
            }
        ],
        "uniques": true
    },
    "algorithm": {
        "name": "calculateOperation",
        "template": "Cloze with drag &amp; drop"
    }
}</v>
      </c>
      <c r="D871" s="139" t="n">
        <f aca="false">IF(B871=C871,0,1)</f>
        <v>1</v>
      </c>
    </row>
    <row r="872" customFormat="false" ht="15.75" hidden="false" customHeight="true" outlineLevel="0" collapsed="false">
      <c r="A872" s="139" t="str">
        <f aca="false">Seeds!AB872</f>
        <v>M5-NyO-14d-E-1</v>
      </c>
      <c r="B872" s="139" t="str">
        <f aca="false">Seeds!Z872</f>
        <v>{
    "id": "M5-NyO-14d-E-1-BR",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C872" s="139" t="str">
        <f aca="false">Seeds!AA872</f>
        <v>{
    "id": "M5-NyO-14d-E-1",
    "stimulus": "&lt;p&gt;Clique no número divisível por 9 sem fazer a divisão.&lt;/p&gt;",
    "hint": "&lt;p&gt;Um número é divisível por 9 quando a soma de seus algarismos é um múltiplo de 9.&lt;/p&gt;",
    "feedback": "&lt;p&gt;Um número é divisível por 9 quando a soma de seus algarismos é um múltiplo de 9. Neste caso:&lt;/p&gt;&lt;p&gt;{{T1}} + {{T2}} + {{T3}} = {{T4}}&lt;/p&gt;&lt;p&gt;{{T4}} : 9 = {{T5}} com resto 0.&lt;/p&gt;",
    "seed": {
        "parameters": [
            {
                "name": "Q1",
                "label": null,
                "min": 9,
                "max": 990,
                "step": 9
            },
            {
                "name": "Q2",
                "label": null,
                "min": 10,
                "max": 991,
                "step": 9
            },
            {
                "name": "Q3",
                "label": null,
                "min": 11,
                "max": 992,
                "step": 9
            },
            {
                "name": "Q4",
                "label": null,
                "min": 12,
                "max": 993,
                "step": 9
            },
            {
                "name": "Q5",
                "label": null,
                "min": 13,
                "max": 994,
                "step": 9
            }
        ],
        "calculated": [
            {
                "name": "T1",
                "function": "math.floor({{Q1}}/100)",
                "temp": true
            },
            {
                "name": "T2",
                "function": "math.floor(({{Q1}}-{{T1}}*100)/10)",
                "temp": true
            },
            {
                "name": "T3",
                "function": "{{Q1}}-{{T1}}*100-{{T2}}*10",
                "temp": true
            },
            {
                "name": "T4",
                "function": "{{T1}}+{{T2}}+{{T3}}",
                "temp": true
            },
            {
                "name": "T5",
                "function": "({{T1}}+{{T2}}+{{T3}})/9",
                "temp": true
            },
            {
                "name": "A1",
                "label": "{{function}}",
                "function": "{{Q1}}"
            },
            {
                "name": "A2",
                "label": "{{function}}",
                "function": "{{Q2}}",
                "incorrect": true
            },
            {
                "name": "A3",
                "label": "{{function}}",
                "function": "{{Q3}}",
                "incorrect": true
            },
            {
                "name": "A4",
                "label": "{{function}}",
                "function": "{{Q4}}",
                "incorrect": true
            },
            {
                "name": "A5",
                "label": "{{function}}",
                "function": "{{Q5}}",
                "incorrect": true
            }
        ],
        "uniques": true
    },
    "algorithm": {
        "name": "trueFalse",
        "template": "Multiple choice – standard",
        "params": {
            "countCorrect": 1,
            "countIncorrect": 2,
         "showCheckIcon":false,
            "columns": 3
        }
    }
}</v>
      </c>
      <c r="D872" s="139" t="n">
        <f aca="false">IF(B872=C872,0,1)</f>
        <v>1</v>
      </c>
    </row>
    <row r="873" customFormat="false" ht="15.75" hidden="false" customHeight="true" outlineLevel="0" collapsed="false">
      <c r="A873" s="139" t="str">
        <f aca="false">Seeds!AB873</f>
        <v>M5-NyO-14e-I-1</v>
      </c>
      <c r="B873" s="139" t="str">
        <f aca="false">Seeds!Z873</f>
        <v>{
    "id": "M5-NyO-14e-I-1-BR",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C873" s="139" t="str">
        <f aca="false">Seeds!AA873</f>
        <v>{
    "id": "M5-NyO-14e-I-1",
    "stimulus": "&lt;p&gt;Arraste o último algarismo deste número para que ele seja divisível por 10.&lt;/p&gt;",
    "template": "&lt;p&gt;{{Q1}}{{response}}&lt;/p&gt;",
    "hint": "&lt;p&gt;Todos os números que terminam em 0 são divisíveis por 10.&lt;/p&gt;",
    "feedback": "&lt;p&gt;Um número é divisível por 10 se seu último algarismo for 0. Neste caso:&lt;/p&gt;&lt;p&gt;{{T1}} : 10 = {{Q1}} com resto 0.&lt;/p&gt;",
    "seed": {
        "parameters": [
            {
                "name": "Q1",
                "label": null,
                "min": 1,
                "max": 999,
                "step": 1
            },
            {
                "name": "Q2",
                "label": null,
                "min": 1,
                "max": 9,
                "step": 1
            },
            {
                "name": "Q3",
                "label": null,
                "min": 1,
                "max": 9,
                "step": 1
            }
        ],
        "calculated": [
            {
                "name": "T1",
                "function": "{{Q1}}*10",
                "temp": true
            },
            {
                "name": "A1",
                "label": "{{function}}",
                "function": "{{Q2}}",
                "incorrect": true
            },
            {
                "name": "A2",
                "label": "{{function}}",
                "function": "{{Q3}}",
                "incorrect": true
            },
            {
                "name": "A3",
                "label": "0"
            }
        ],
        "uniques": true
    },
    "algorithm": {
        "name": "calculateOperation",
        "template": "Cloze with drag &amp; drop"
    }
}</v>
      </c>
      <c r="D873" s="139" t="n">
        <f aca="false">IF(B873=C873,0,1)</f>
        <v>1</v>
      </c>
    </row>
    <row r="874" customFormat="false" ht="15.75" hidden="false" customHeight="true" outlineLevel="0" collapsed="false">
      <c r="A874" s="139" t="str">
        <f aca="false">Seeds!AB874</f>
        <v>M5-NyO-14e-E-1</v>
      </c>
      <c r="B874" s="139" t="str">
        <f aca="false">Seeds!Z874</f>
        <v>{
    "id": "M5-NyO-14e-E-1-BR",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C874" s="139" t="str">
        <f aca="false">Seeds!AA874</f>
        <v>{
    "id": "M5-NyO-14e-E-1",
    "stimulus": "&lt;p&gt;Indique, sem fazer as divisões, qual desses números é divisível por 10.&lt;/p&gt;",
    "hint": "&lt;p&gt;Todos os números que terminam em 0 são divisíveis por 10.&lt;/p&gt;",
    "feedback": "&lt;p&gt;Um número é divisível por 10 se seu último dígito for 0. Neste caso:&lt;/p&gt;&lt;p&gt;{{Q1}} : 10 = {{T1}} com resto 0.&lt;/p&gt;",
    "seed": {
        "parameters": [
            {
                "name": "Q1",
                "label": null,
                "min": 10,
                "max": 9990,
                "step": 10
            },
            {
                "name": "Q2",
                "label": null,
                "min": 11,
                "max": 9991,
                "step": 10
            },
            {
                "name": "Q3",
                "label": null,
                "min": 12,
                "max": 9992,
                "step": 10
            },
            {
                "name": "Q4",
                "label": null,
                "min": 14,
                "max": 9994,
                "step": 10
            },
            {
                "name": "Q5",
                "label": null,
                "min": 15,
                "max": 9995,
                "step": 10
            },
            {
                "name": "Q6",
                "label": null,
                "min": 17,
                "max": 9997,
                "step": 10
            }
        ],
        "calculated": [
            {
                "name": "T1",
                "function": "{{Q1}}/10",
                "temp": true
            },
            {
                "name": "A1",
                "label": "{{function}}",
                "function": "{{Q1}}"
            },
            {
                "name": "A2",
                "label": "{{function}}",
                "function": "{{Q2}}",
                "incorrect": true
            },
            {
                "name": "A3",
                "label": "{{function}}",
                "function": "{{Q3}}",
                "incorrect": true
            },
            {
                "name": "A4",
                "label": "{{function}}",
                "function": "{{Q4}}",
                "incorrect": true
            },
            {
                "name": "A5",
                "label": "{{function}}",
                "function": "{{Q5}}",
                "incorrect": true
            },
            {
                "name": "A6",
                "label": "{{function}}",
                "function": "{{Q6}}",
                "incorrect": true
            }
        ],
        "uniques": true
    },
    "algorithm": {
        "name": "trueFalse",
        "template": "Multiple choice – standard",
        "params": {
            "countCorrect": 1,
            "countIncorrect": 2,
           "showCheckIcon":false,
            "columns": 3
        }
    }
}</v>
      </c>
      <c r="D874" s="139" t="n">
        <f aca="false">IF(B874=C874,0,1)</f>
        <v>1</v>
      </c>
    </row>
    <row r="875" customFormat="false" ht="15.75" hidden="false" customHeight="true" outlineLevel="0" collapsed="false">
      <c r="A875" s="139" t="str">
        <f aca="false">Seeds!AB875</f>
        <v>M5-NyO-15a-I-1</v>
      </c>
      <c r="B875" s="139" t="str">
        <f aca="false">Seeds!Z875</f>
        <v>{
    "id": "M5-NyO-15a-I-1-BR",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C875" s="139" t="str">
        <f aca="false">Seeds!AA875</f>
        <v>{
    "id": "M5-NyO-15a-I-1",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"group": 1
            },
            {
                "name": "A2",
                "label": "{{function}}",
                "function": "math.gcd({{T1}}, {{T2}})",
                "group": 1,
                "incorrect": true
            },
            {
                "name": "A3",
                "label": "{{function}}",
                "function": "{{Q1}}*{{Q2}}*{{Q2}}*{{Q3}}",
                "group": 1,
                "incorrect": true
            }
        ],
        "uniques": true
    },
    "algorithm": {
        "name": "groupResponses",
        "template": "Cloze with drop down"
    }
}</v>
      </c>
      <c r="D875" s="139" t="n">
        <f aca="false">IF(B875=C875,0,1)</f>
        <v>1</v>
      </c>
    </row>
    <row r="876" customFormat="false" ht="15.75" hidden="false" customHeight="true" outlineLevel="0" collapsed="false">
      <c r="A876" s="139" t="str">
        <f aca="false">Seeds!AB876</f>
        <v>M5-NyO-15a-I-2</v>
      </c>
      <c r="B876" s="139" t="str">
        <f aca="false">Seeds!Z876</f>
        <v>{
    "id": "M5-NyO-15a-I-2-BR",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C876" s="139" t="str">
        <f aca="false">Seeds!AA876</f>
        <v>{
    "id": "M5-NyO-15a-I-2",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"group": 1
            },
            {
                "name": "A2",
                "label": "{{function}}",
                "function": "math.gcd({{T1}}, {{T2}})",
                "group": 1,
                "incorrect": true
            },
            {
                "name": "A3",
                "label": "{{function}}",
                "function": "{{Q1}}*{{Q1}}*{{Q2}}*{{Q2}}*{{Q3}}",
                "group": 1,
                "incorrect": true
            }
        ],
        "uniques": true
    },
    "algorithm": {
        "name": "groupResponses",
        "template": "Cloze with drop down"
    }
}</v>
      </c>
      <c r="D876" s="139" t="n">
        <f aca="false">IF(B876=C876,0,1)</f>
        <v>1</v>
      </c>
    </row>
    <row r="877" customFormat="false" ht="15.75" hidden="false" customHeight="true" outlineLevel="0" collapsed="false">
      <c r="A877" s="139" t="str">
        <f aca="false">Seeds!AB877</f>
        <v>M5-NyO-15a-E-1</v>
      </c>
      <c r="B877" s="139" t="str">
        <f aca="false">Seeds!Z877</f>
        <v>{
    "id": "M5-NyO-15a-E-1-BR",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7" s="139" t="str">
        <f aca="false">Seeds!AA877</f>
        <v>{
    "id": "M5-NyO-15a-E-1",
    "stimulus": "&lt;p&gt;Calcule o mínimo múltiplo comum entre os números: {{T1}} e {{T2}}.&lt;/p&gt;",
    "template": "&lt;p&gt;O mínimo múltiplo comum é {{response}}.&lt;/p&gt;",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7" s="139" t="n">
        <f aca="false">IF(B877=C877,0,1)</f>
        <v>1</v>
      </c>
    </row>
    <row r="878" customFormat="false" ht="15.75" hidden="false" customHeight="true" outlineLevel="0" collapsed="false">
      <c r="A878" s="139" t="str">
        <f aca="false">Seeds!AB878</f>
        <v>M5-NyO-15a-E-2</v>
      </c>
      <c r="B878" s="139" t="str">
        <f aca="false">Seeds!Z878</f>
        <v>{
    "id": "M5-NyO-15a-E-2-BR",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78" s="139" t="str">
        <f aca="false">Seeds!AA878</f>
        <v>{
    "id": "M5-NyO-15a-E-2",
    "stimulus": "&lt;p&gt;Calcule o mínimo múltiplo comum entre os números: {{Q1}}, {{T1}} e {{T2}}.&lt;/p&gt;",
    "template": "&lt;p&gt;O mínimo múltiplo comum é {{response}}&lt;/p&gt;",
    "hint": "&lt;p&gt;O mínimo múltiplo comum entre dois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"{{Q2}}*{{Q3}}",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78" s="139" t="n">
        <f aca="false">IF(B878=C878,0,1)</f>
        <v>1</v>
      </c>
    </row>
    <row r="879" customFormat="false" ht="15.75" hidden="false" customHeight="true" outlineLevel="0" collapsed="false">
      <c r="A879" s="139" t="str">
        <f aca="false">Seeds!AB879</f>
        <v>M5-NyO-15a-A-1</v>
      </c>
      <c r="B879" s="139" t="str">
        <f aca="false">Seeds!Z879</f>
        <v>{
    "id": "M5-NyO-15a-A-1-BR",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79" s="139" t="str">
        <f aca="false">Seeds!AA879</f>
        <v>{
    "id": "M5-NyO-15a-A-1",
    "stimulus": "&lt;p&gt;Um semáforo fica vermelho a cada {{T1}} segundos e outro fica vermelho a cada {{T2}} segundos. Se em um dado momento ambos estiverem vermelhos ao mesmo tempo, quantos segundos serão necessários para que fiquem vermelhos ao mesmo tempo novamente?&lt;/p&gt;",
    "template": "&lt;p&gt;Levará {{response}} segundos para que os dois semáforos fiquem vermelhos novamente ao mesmo tempo.&lt;/p&gt;",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79" s="139" t="n">
        <f aca="false">IF(B879=C879,0,1)</f>
        <v>1</v>
      </c>
    </row>
    <row r="880" customFormat="false" ht="15.75" hidden="false" customHeight="true" outlineLevel="0" collapsed="false">
      <c r="A880" s="139" t="str">
        <f aca="false">Seeds!AB880</f>
        <v>M5-NyO-15a-A-2</v>
      </c>
      <c r="B880" s="139" t="str">
        <f aca="false">Seeds!Z880</f>
        <v>{
    "id": "M5-NyO-15a-A-2-BR",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0" s="139" t="str">
        <f aca="false">Seeds!AA880</f>
        <v>{
    "id": "M5-NyO-15a-A-2",
    "stimulus": "&lt;p&gt;Um viajante visita Córdoba a cada {{Q1}} dias, outro, a cada {{T1}} dias, e um terceiro a cada {{T2}}. Se hoje os três viajantes foram visitar a cidade, em quantos dias voltará a coincidir a data em que eles irão visitar a cidade novamente?&lt;/p&gt;",
    "template": "&lt;p&gt;Voltará a coincidir em {{response}} dias.&lt;/p&gt;",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0" s="139" t="n">
        <f aca="false">IF(B880=C880,0,1)</f>
        <v>1</v>
      </c>
    </row>
    <row r="881" customFormat="false" ht="15.75" hidden="false" customHeight="true" outlineLevel="0" collapsed="false">
      <c r="A881" s="139" t="str">
        <f aca="false">Seeds!AB881</f>
        <v>M5-NyO-15a-A-3</v>
      </c>
      <c r="B881" s="139" t="str">
        <f aca="false">Seeds!Z881</f>
        <v>{
    "id": "M5-NyO-15a-A-3-BR",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C881" s="139" t="str">
        <f aca="false">Seeds!AA881</f>
        <v>{
    "id": "M5-NyO-15a-A-3",
    "stimulus": "&lt;p&gt;Três ciclistas estão correndo em uma pista circular, cada um a uma velocidade diferente. O primero completa cada volta em {{Q1}} segundos, o segundo em {{T1}} segundos e o terceiro em {{T2}} segundos. Se em determinado momento eles partirem ao mesmo tempo, depois de quanto tempo voltarão a encontrar-se na linha de partida?&lt;/p&gt;",
    "template": "&lt;p&gt;Eles voltarão a encontrarem-se em {{response}} segundos.&lt;/p&gt;",
    "hint": "&lt;p&gt;O mínimo múltiplo comum entre três números é o menor dos múltiplos comuns diferentes de 0.&lt;/p&gt;",
    "feedback": "&lt;p&gt;Para obter o mínimo múltiplo comum entre dois ou mais números, primeiro escreva os múltiplos de cada um deles:&lt;/p&gt;&lt;p&gt;0, {{Q1}}, {{T3}}, {{T4}}...&lt;/p&gt;&lt;p&gt;0, {{T1}}, {{T5}}, {{T6}}...&lt;/p&gt;&lt;p&gt;0, {{T2}}, {{T7}}, {{T8}}...&lt;/p&gt;&lt;p&gt;Em seguida, escolha o menor dos que são comuns e diferente de 0, neste caso, é o {{A1}}.&lt;/p&gt;",
    "seed": {
        "parameters": [
            {
                "name": "Q1",
                "label": null,
                "min": 2,
                "max": 10,
                "step": 1
            },
            {
                "name": "Q2",
                "label": null,
                "min": 2,
                "max": 10,
                "step": 1
            },
            {
                "name": "Q3",
                "label": null,
                "min": 2,
                "max": 10,
                "step": 1
            }
        ],
        "calculated": [
            {
                "name": "T1",
                "function": "{{Q1}}*{{Q2}}",
                "temp": true
            },
            {
                "name": "T2",
                "function": "{{Q2}}*{{Q2}}",
                "temp": true
            },
            {
                "name": "T3",
                "function": "{{Q1}}*2",
                "temp": true
            },
            {
                "name": "T4",
                "function": "{{Q1}}*3",
                "temp": true
            },
            {
                "name": "T5",
                "function": "{{T1}}*2",
                "temp": true
            },
            {
                "name": "T6",
                "function": "{{T1}}*3",
                "temp": true
            },
            {
                "name": "T7",
                "function": "{{T2}}*2",
                "temp": true
            },
            {
                "name": "T8",
                "function": "{{T2}}*3",
                "temp": true
            },
            {
                "name": "A1",
                "label": "{{function}}",
                "function": "math.lcm({{T1}}, {{T2}})"
            }
        ],
        "uniques": true
    },
    "algorithm": {
        "name": "calculateOperation",
        "params": {
            "method": "equivLiteral","keyboard": "NUMERICAL"
        }
    }
}</v>
      </c>
      <c r="D881" s="139" t="n">
        <f aca="false">IF(B881=C881,0,1)</f>
        <v>1</v>
      </c>
    </row>
    <row r="882" customFormat="false" ht="15.75" hidden="false" customHeight="true" outlineLevel="0" collapsed="false">
      <c r="A882" s="139" t="str">
        <f aca="false">Seeds!AB882</f>
        <v>M5-NyO-15a-A-4</v>
      </c>
      <c r="B882" s="139" t="str">
        <f aca="false">Seeds!Z882</f>
        <v>{
    "id": "M5-NyO-15a-A-4-BR",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2" s="139" t="str">
        <f aca="false">Seeds!AA882</f>
        <v>{
    "id": "M5-NyO-15a-A-4",
    "stimulus": "&lt;p&gt;Em um bairro, o caminhão de sorvete passa a cada {{T1}} dias e o caminhão de ferro velho passa a cada {{T2}}. Se hoje os dois veículos estiveram no bairro, quantos dias levarão até que os dois passem no bairro novamente no mesmo dia?&lt;/p&gt;",
    "template": "&lt;p&gt;Levarão {{response}} dias até que eles passem no mesmo dia novamente.&lt;/p&gt;",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2" s="139" t="n">
        <f aca="false">IF(B882=C882,0,1)</f>
        <v>1</v>
      </c>
    </row>
    <row r="883" customFormat="false" ht="15.75" hidden="false" customHeight="true" outlineLevel="0" collapsed="false">
      <c r="A883" s="139" t="str">
        <f aca="false">Seeds!AB883</f>
        <v>M5-NyO-15a-A-5</v>
      </c>
      <c r="B883" s="139" t="str">
        <f aca="false">Seeds!Z883</f>
        <v>{
    "id": "M5-NyO-15a-A-5-BR",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C883" s="139" t="str">
        <f aca="false">Seeds!AA883</f>
        <v>{
    "id": "M5-NyO-15a-A-5",
    "stimulus": "&lt;p&gt;Em um colégio, a associação dos pais se reúne a cada {{T1}} semanas. E em outro colégio, a cada {{T2}} semanas. Se em uma determinada semana as reuniões das associações coincidem, dentro de quantas semanas voltarão a coincidir?&lt;/p&gt;",
    "template": "&lt;p&gt;As reuniões voltarão a coincidir dentro de {{response}} semanas.&lt;/p&gt;",
    "hint": "&lt;p&gt;O mínimo múltiplo comum entre dois números é o menor dos múltiplos comuns diferentes de 0.&lt;/p&gt;",
    "feedback": "&lt;p&gt;Para obter o mínimo múltiplo comum de dois números, primeiro escreva os múltiplos de ambos:&lt;/p&gt;&lt;p&gt;0, {{T1}}, {{T3}}, {{T4}}...&lt;/p&gt;&lt;p&gt;0, {{T2}}, {{T5}}, {{T6}}...&lt;/p&gt;&lt;p&gt;Em seguida, escolha o menor dos que são comuns e diferente de 0, neste caso, é o {{A1}}.&lt;/p&gt;",
    "seed": {
        "parameters": [
            {
                "name": "Q1",
                "label": null,
                "min": 5,
                "max": 10,
                "step": 1
            },
            {
                "name": "Q2",
                "label": null,
                "min": 5,
                "max": 10,
                "step": 1
            },
            {
                "name": "Q3",
                "label": null,
                "min": 5,
                "max": 10,
                "step": 1
            }
        ],
        "calculated": [
            {
                "name": "T1",
                "function": "{{Q1}}*{{Q2}}",
                "temp": true
            },
            {
                "name": "T2",
                "function": "{{Q2}}*{{Q2}}",
                "temp": true
            },
            {
                "name": "T3",
                "function": "{{T1}}*2",
                "temp": true
            },
            {
                "name": "T4",
                "function": "{{T1}}*3",
                "temp": true
            },
            {
                "name": "T5",
                "function": "{{T2}}*2",
                "temp": true
            },
            {
                "name": "T6",
                "function": "{{T2}}*3",
                "temp": true
            },
            {
                "name": "A1",
                "label": "{{function}}",
                "function": "math.lcm({{T1}}, {{T2}})"
            }
        ],
        "uniques": true
    },
    "algorithm": {
        "name": "calculateOperation",
        "params": {
            "method": "equivLiteral","keyboard": "NUMERICAL"
        }
    }
}</v>
      </c>
      <c r="D883" s="139" t="n">
        <f aca="false">IF(B883=C883,0,1)</f>
        <v>1</v>
      </c>
    </row>
    <row r="884" customFormat="false" ht="15.75" hidden="false" customHeight="true" outlineLevel="0" collapsed="false">
      <c r="A884" s="139" t="str">
        <f aca="false">Seeds!AB884</f>
        <v>M5-NyO-16a-I-1</v>
      </c>
      <c r="B884" s="139" t="str">
        <f aca="false">Seeds!Z884</f>
        <v>{
    "id": "M5-NyO-16a-I-1-BR",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C884" s="139" t="str">
        <f aca="false">Seeds!AA884</f>
        <v>{
    "id": "M5-NyO-16a-I-1",
    "stimulus": "&lt;p&gt;Qual é o máximo divisor comum entre {{T1}} e {{T2}}?&lt;/p&gt;",
    "hint": "&lt;p&gt;O máximo divisor comum de dois números é o maior número que é divisor de ambos.&lt;/p&gt;",
    "feedback": "&lt;p&gt;Para encontrar o máximo divisor comum entre dois números, primeiro escreva os divisores de ambos os números.&lt;/p&gt;&lt;p&gt;Alguns divisores de {{T1}} são {{Q1}} e {{Q3}}.&lt;/p&gt;&lt;p&gt;Alguns divisores de {{T2}} são {{Q1}}, {{Q2}} e {{Q4}}.&lt;/p&gt;&lt;p&gt;Após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 
            false,
            "columns": 3
        }
    }
}</v>
      </c>
      <c r="D884" s="139" t="n">
        <f aca="false">IF(B884=C884,0,1)</f>
        <v>1</v>
      </c>
    </row>
    <row r="885" customFormat="false" ht="15.75" hidden="false" customHeight="true" outlineLevel="0" collapsed="false">
      <c r="A885" s="139" t="str">
        <f aca="false">Seeds!AB885</f>
        <v>M5-NyO-16a-I-2</v>
      </c>
      <c r="B885" s="139" t="str">
        <f aca="false">Seeds!Z885</f>
        <v>{
    "id": "M5-NyO-16a-I-2-BR",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C885" s="139" t="str">
        <f aca="false">Seeds!AA885</f>
        <v>{
    "id": "M5-NyO-16a-I-2",
    "stimulus": "&lt;p&gt;Qual é o máximo divisor comum entre {{T2}} e {{T1}}?&lt;/p&gt;",
    "hint": "&lt;p&gt;O máximo divisor comum de dois números é o maior número que é divisor de ambos.&lt;/p&gt;",
    "feedback": "&lt;p&gt;Para encontrar o máximo divisor comum entre dois números, primeiro escreva os divisores de ambos os números.&lt;/p&gt;&lt;p&gt;Alguns dos divisores de {{T2}} são {{Q1}}, {{Q2}} e {{Q4}}.&lt;/p&gt;&lt;p&gt;Alguns dos divisores de {{T1}} são {{Q1}} e {{Q3}}.&lt;/p&gt;&lt;p&gt;Após escrever todos os divisores de cada um, escolha o maior daqueles que são comuns, neste caso, é o {{A1}}.&lt;/p&gt;",
    "seed": {
        "parameters": [
            {
                "name": "Q1",
                "list": [
                    2,
                    3
                ]
            },
            {
                "name": "Q2",
                "list": [
                    4,
                    5
                ]
            },
            {
                "name": "Q3",
                "list": [
                    6,
                    7
                ]
            },
            {
                "name": "Q4",
                "list": [
                    8,
                    9,
                    10
                ]
            }
        ],
        "calculated": [
            {
                "name": "T1",
                "function": "{{Q1}}*{{Q3}}",
                "temp": true
            },
            {
                "name": "T2",
                "function": "{{Q2}}*{{Q1}}*{{Q4}}",
                "temp": true
            },
            {
                "name": "A1",
                "label": "{{function}}",
                "function": "math.gcd({{T1}}, {{T2}})"
            },
            {
                "name": "A2",
                "label": "{{function}}",
                "function": "math.lcm({{T1}}, {{T2}})",
                "incorrect": true
            },
            {
                "name": "A3",
                "label": "{{function}}",
                "function": "{{Q3}}*{{Q2}}",
                "incorrect": true
            },
            {
                "name": "A4",
                "label": "{{function}}",
                "function": "{{Q1}}*{{Q4}}",
                "incorrect": true
            },
            {
                "name": "A5",
                "label": "{{function}}",
                "function": "{{Q2}}",
                "incorrect": true
            },
            {
                "name": "A6",
                "label": "{{function}}",
                "function": "{{Q2}}*{{Q1}}",
                "incorrect": true
            }
        ],
        "uniques": true
    },
    "algorithm": {
        "name": "trueFalse",
        "template": "Multiple choice – standard",
        "params": {
            "countCorrect": 1,
            "countIncorrect": 2,
           "showCheckIcon":false,"columns":3}}}</v>
      </c>
      <c r="D885" s="139" t="n">
        <f aca="false">IF(B885=C885,0,1)</f>
        <v>1</v>
      </c>
    </row>
    <row r="886" customFormat="false" ht="15.75" hidden="false" customHeight="true" outlineLevel="0" collapsed="false">
      <c r="A886" s="139" t="str">
        <f aca="false">Seeds!AB886</f>
        <v>M5-NyO-16a-E-1</v>
      </c>
      <c r="B886" s="139" t="str">
        <f aca="false">Seeds!Z886</f>
        <v>{
    "id": "M5-NyO-16a-E-1-BR",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6" s="139" t="str">
        <f aca="false">Seeds!AA886</f>
        <v>{
    "id": "M5-NyO-16a-E-1",
    "stimulus": "&lt;p&gt;Calcule o máximo divisor comum entre {{T1}} e {{T2}}.&lt;/p&gt;",
    "template": "&lt;p&gt;O máximo divisor comum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6" s="139" t="n">
        <f aca="false">IF(B886=C886,0,1)</f>
        <v>1</v>
      </c>
    </row>
    <row r="887" customFormat="false" ht="15.75" hidden="false" customHeight="true" outlineLevel="0" collapsed="false">
      <c r="A887" s="139" t="str">
        <f aca="false">Seeds!AB887</f>
        <v>M5-NyO-16a-A-1</v>
      </c>
      <c r="B887" s="139" t="str">
        <f aca="false">Seeds!Z887</f>
        <v>{
    "id": "M5-NyO-16a-A-1-BR",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C887" s="139" t="str">
        <f aca="false">Seeds!AA887</f>
        <v>{
    "id": "M5-NyO-16a-A-1",
    "stimulus": "&lt;p&gt;Daniela quer fazer pulseiras com as {{T1}} miçangas brancas e {{T2}} azuis que ela tem. Ela deseja que todas as pulseiras tenham miçangas de ambas as cores e que todas tenham o mesmo número de miçangas de cada cor. Qual é o número máximo de miçangas de cada cor que cada pulseira deve ter?&lt;/p&gt;",
    "template": "&lt;p&gt;O número máximo de miçangas de cada cor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"{{Q1}}*{{Q1}}*{{Q2}}",
                "temp": true
            },
            {
                "name": "T2",
                "function": "{{Q2}}*{{Q3}}",
                "temp": true
            },
            {
                "name": "A1",
                "label": "{{function}}",
                "function": "math.gcd({{T1}}, {{T2}})"
            }
        ],
        "uniques": true
    },
    "algorithm": {
        "name": "calculateOperation",
        "params": {
            "method": "equivLiteral","keyboard": "NUMERICAL"
        }
    }
}</v>
      </c>
      <c r="D887" s="139" t="n">
        <f aca="false">IF(B887=C887,0,1)</f>
        <v>1</v>
      </c>
    </row>
    <row r="888" customFormat="false" ht="15.75" hidden="false" customHeight="true" outlineLevel="0" collapsed="false">
      <c r="A888" s="139" t="str">
        <f aca="false">Seeds!AB888</f>
        <v>M5-NyO-16a-A-2</v>
      </c>
      <c r="B888" s="139" t="str">
        <f aca="false">Seeds!Z888</f>
        <v>{
    "id": "M5-NyO-16a-A-2-BR",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8" s="139" t="str">
        <f aca="false">Seeds!AA888</f>
        <v>{
    "id": "M5-NyO-16a-A-2",
    "stimulus": "&lt;p&gt;Em um armazém há {{T1}} garrafas de suco e {{T2}} latas de refrigerante que deseja-se armazenar em caixas. Se em cada caixa deve haver sem sobrar o mesmo número de garrafas e latas, qual é o número máximo de caixas que podem ser usadas?&lt;/p&gt;",
    "template": "&lt;p&gt;O número máximo é de {{response}} caixas.&lt;/p&gt;",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8" s="139" t="n">
        <f aca="false">IF(B888=C888,0,1)</f>
        <v>1</v>
      </c>
    </row>
    <row r="889" customFormat="false" ht="15.75" hidden="false" customHeight="true" outlineLevel="0" collapsed="false">
      <c r="A889" s="139" t="str">
        <f aca="false">Seeds!AB889</f>
        <v>M5-NyO-16a-A-3</v>
      </c>
      <c r="B889" s="139" t="str">
        <f aca="false">Seeds!Z889</f>
        <v>{
    "id": "M5-NyO-16a-A-3-BR",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89" s="139" t="str">
        <f aca="false">Seeds!AA889</f>
        <v>{
    "id": "M5-NyO-16a-A-3",
    "stimulus": "&lt;p&gt;Um florista comprou {{T1}} rosas e {{T2}} cravos com os quais deseja fazer buquês. Qual é o número máximo de buquês que ele pode fazer para que em cada um haja flores dos dois tipos na mesma quantidade e sem sobrar ou faltar nenhuma?&lt;/p&gt;",
    "template": "&lt;p&gt;O número máximo de buquês que se podem fazer é {{response}}.&lt;/p&gt;",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89" s="139" t="n">
        <f aca="false">IF(B889=C889,0,1)</f>
        <v>1</v>
      </c>
    </row>
    <row r="890" customFormat="false" ht="15.75" hidden="false" customHeight="true" outlineLevel="0" collapsed="false">
      <c r="A890" s="139" t="str">
        <f aca="false">Seeds!AB890</f>
        <v>M5-NyO-16a-A-4</v>
      </c>
      <c r="B890" s="139" t="str">
        <f aca="false">Seeds!Z890</f>
        <v>{
    "id": "M5-NyO-16a-A-4-BR",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C890" s="139" t="str">
        <f aca="false">Seeds!AA890</f>
        <v>{
    "id": "M5-NyO-16a-A-4",
    "stimulus": "&lt;p&gt;Marcos vai preparar saquinhos de doces para seu aniversário com {{T1}} chocolates e {{T2}} pirulitos. Ele quer fazer o maior número possível de saquinhos e que cada um contenha o mesmo número de cada tipo de doce, sem sobrar ou faltar. Quantos saquinhos ele tem que fazer?&lt;/p&gt;",
    "template": "&lt;p&gt;Marcos irá fazer {{response}} saquinhos.&lt;/p&gt;",
    "hint": "&lt;p&gt;O máximo divisor comum de dois números é o maior número que é divisor de ambos.&lt;/p&gt;",
    "feedback": "&lt;p&gt;Para encontrar o máximo divisor comum entre dois números, primeiro escreva os divisores de ambos os números.&lt;/p&gt;&lt;p&gt;Alguns dos divisores de {{T1}} são {{Q1}} e {{Q2}}.&lt;/p&gt;&lt;p&gt;Alguns dos divisores de {{T2}} são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"A1",
                "label": "{{function}}",
                "function": "math.gcd({{T1}}, {{T2}})"
            }
        ],
        "uniques": true
    },
    "algorithm": {
        "name": "calculateOperation",
        "params": {
            "method": "equivLiteral","keyboard": "NUMERICAL"
        }
    }
}</v>
      </c>
      <c r="D890" s="139" t="n">
        <f aca="false">IF(B890=C890,0,1)</f>
        <v>1</v>
      </c>
    </row>
    <row r="891" customFormat="false" ht="15.75" hidden="false" customHeight="true" outlineLevel="0" collapsed="false">
      <c r="A891" s="139" t="str">
        <f aca="false">Seeds!AB891</f>
        <v>M5-NyO-16a-A-5</v>
      </c>
      <c r="B891" s="139" t="str">
        <f aca="false">Seeds!Z891</f>
        <v>{
    "id": "M5-NyO-16a-A-5-BR",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C891" s="139" t="str">
        <f aca="false">Seeds!AA891</f>
        <v>{
    "id": "M5-NyO-16a-A-5",
    "stimulus": "&lt;p&gt;Em uma oficina há três ripas de madeira de &lt;span class=\"no-break\"&gt;{{T1}} cm,&lt;/span&gt; &lt;span class=\"no-break\"&gt;{{T2}} cm &lt;/span&gt; e &lt;span class=\"no-break\"&gt;{{T3}} cm&lt;/span&gt; comprimento, respectivamente. Deseja-se cortar as três ripas em pedaços de mesmo comprimento e o maior possível. Qual o comprimento que cada pedaço deve ter?&lt;/p&gt;",
    "template": "&lt;p&gt;O comprimento de cada peça deve ser &lt;span class=\"no-break\"&gt;{{response}} cm.&lt;/span&gt;&lt;/p&gt;",
    "hint": "&lt;p&gt;O máximo divisor comum de três números é o maior número que é divisor de ambos.&lt;/p&gt;",
    "feedback": "&lt;p&gt;Para encontrar o máximo divisor comum entre dois ou mais números, primeiro escreva os divisores de cada um.&lt;/p&gt;&lt;p&gt;Alguns dos divisores de {{T1}} são {{Q1}} e {{Q2}}.&lt;/p&gt;&lt;p&gt;Alguns dos divisores de {{T2}} são {{Q2}} e {{Q3}}.&lt;/p&gt;&lt;p&gt;Alguns dos divisores de {{T3}} são {{Q1}}, {{Q2}} e {{Q3}}.&lt;/p&gt;&lt;p&gt;Após escrever todos os divisores de cada um, escolha o maior daqueles que são comuns, neste caso, é o {{A1}}.&lt;/p&gt;",
    "seed": {
        "parameters": [
            {
                "name": "Q1",
                "list": [
                    2,
                    3
                ]
            },
            {
                "name": "Q2",
                "list": [
                    4,
                    5
                ]
            },
            {
                "name": "Q3",
                "list": [
                    6,
                    7
                ]
            }
        ],
        "calculated": [
            {
                "name": "T1",
                "function": "{{Q1}}*{{Q2}}*{{Q2}}",
                "temp": true
            },
            {
                "name": "T2",
                "function": "{{Q2}}*{{Q3}}",
                "temp": true
            },
            {
                "name": "T3",
                "function": "{{Q1}}*{{Q2}}*{{Q3}}",
                "temp": true
            },
            {
                "name": "A1",
                "label": "{{function}}",
                "function": "math.gcd({{T1}}, {{T2}}, {{T3}})"
            }
        ],
        "uniques": true
    },
    "algorithm": {
        "name": "calculateOperation",
        "params": {
            "method": "equivLiteral","keyboard": "NUMERICAL"
        }
    }
}</v>
      </c>
      <c r="D891" s="139" t="n">
        <f aca="false">IF(B891=C891,0,1)</f>
        <v>1</v>
      </c>
    </row>
    <row r="892" customFormat="false" ht="15.75" hidden="false" customHeight="true" outlineLevel="0" collapsed="false">
      <c r="A892" s="139" t="str">
        <f aca="false">Seeds!AB892</f>
        <v>M5-NyO-17a-I-1</v>
      </c>
      <c r="B892" s="139" t="str">
        <f aca="false">Seeds!Z892</f>
        <v>{
    "id": "M5-NyO-17a-I-1-BR",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C892" s="139" t="str">
        <f aca="false">Seeds!AA892</f>
        <v>{
    "id": "M5-NyO-17a-I-1",
    "stimulus": "&lt;p&gt;Determine se as seguintes igualdades estão corretas ou incorretas.&lt;/p&gt;",
    "hint": "&lt;p&gt;O expoente indica o número de vezes que a base é multiplicada por ela mesma.&lt;/p&gt;",
    "feedback": "&lt;p&gt;Uma potência é o produto da base por ela mesma tantas vezes quanto o número do expoente indicar.&lt;/p&gt;",
    "seed": {
        "parameters": [
            {
                "name": "Q1",
                "label": null,
                "min": 2,
                "max": 9,
                "step": 1
            },
            {
                "name": "Q2",
                "label": null,
                "min": 2,
                "max": 9,
                "step": 1
            },
            {
                "name": "Q3",
                "label": null,
                "min": 2,
                "max": 9,
                "step": 1
            },
            {
                "name": "Q4",
                "label": null,
                "min": 2,
                "max": 9,
                "step": 1
            },
            {
                "name": "Q5",
                "label": null,
                "min": 2,
                "max": 9,
                "step": 1
            },
            {
                "name": "Q6",
                "label": null,
                "min": 2,
                "max": 9,
                "step": 1
            }
        ],
        "calculated": [
            {
                "name": "T1",
                "function": "Lemonlib.descomposePow({{Q1}}, {{Q2}})",
                "temp": true
            },
            {
                "name": "T2",
                "function": "Lemonlib.descomposePow({{Q4}}, {{Q3}})",
                "temp": true
            },
            {
                "name": "T3",
                "function": "Lemonlib.descomposePow({{Q5}}, {{Q6}}+1)",
                "temp": true
            },
            {
                "name": "T4",
                "function": "Lemonlib.descomposePow({{Q1}}+1, {{Q4}})",
                "temp": true
            },
            {
                "name": "T5",
                "function": "Lemonlib.descomposePow({{Q3}}, {{Q4}})",
                "temp": true
            },
            {
                "name": "T6",
                "function": "Lemonlib.descomposePow({{Q5}}, {{Q6}})",
                "temp": true
            },
            {
                "name": "T7",
                "function": "Lemonlib.descomposePow({{Q1}}, {{Q4}})",
                "temp": true
            },
            {
                "name": "A1",
                "label": "{{Q1}}&lt;sup&gt;{{Q2}}&lt;/sup&gt; = {{T1}}"
            },
            {
                "name": "A2",
                "label": "{{Q3}}&lt;sup&gt;{{Q4}}&lt;/sup&gt; = {{T2}}",
                "feedback": "&lt;p&gt;{{Q3}}&lt;sup&gt;{{Q4}}&lt;/sup&gt; = {{T5}}&lt;/p&gt;",
                "incorrect": true
            },
            {
                "name": "A3",
                "label": "{{Q5}}&lt;sup&gt;{{Q6}}&lt;/sup&gt; = {{T3}}",
                "feedback": "&lt;p&gt;{{Q5}}&lt;sup&gt;{{Q6}}&lt;/sup&gt; = {{T6}}&lt;/p&gt;",
                "incorrect": true
            },
            {
                "name": "A4",
                "label": "{{Q1}}&lt;sup&gt;{{Q4}}&lt;/sup&gt; = {{T4}}",
                "feedback": "&lt;p&gt;{{Q1}}&lt;sup&gt;{{Q4}}&lt;/sup&gt; = {{T7}}&lt;/p&gt;",
                "incorrect": true
            }
        ],
        "uniques": true
    },
    "algorithm": {
        "name": "trueFalse",
        "template": "Choice matrix – inline",
        "params": {
            "countCorrect": 1,
            "countIncorrect": 2,
            "options": [
                "Correta",
                "Incorreta"
            ]
        }
    }
}</v>
      </c>
      <c r="D892" s="139" t="n">
        <f aca="false">IF(B892=C892,0,1)</f>
        <v>1</v>
      </c>
    </row>
    <row r="893" customFormat="false" ht="15.75" hidden="false" customHeight="true" outlineLevel="0" collapsed="false">
      <c r="A893" s="139" t="str">
        <f aca="false">Seeds!AB893</f>
        <v>M5-NyO-17a-E-1</v>
      </c>
      <c r="B893" s="139" t="str">
        <f aca="false">Seeds!Z893</f>
        <v>{
    "id": "M5-NyO-17a-E-1-BR",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C893" s="139" t="str">
        <f aca="false">Seeds!AA893</f>
        <v>{
    "id": "M5-NyO-17a-E-1",
    "stimulus": "&lt;p&gt;Expresse o produto a seguir como uma potência.&lt;/p&gt;",
    "hint": "&lt;p&gt;O expoente indica o número de vezes que a base é multiplicada por ela mesma.&lt;/p&gt;",
    "feedback": "&lt;p&gt;Uma potência é o produto da base por ela mesma tantas vezes quanto o número do expoente indicar.&lt;/p&gt;",
    "template": "&lt;p&gt;{{T1}} = {{response}}&lt;/p&gt;",
    "seed": {
        "parameters": [
            {
                "name": "Q1",
                "label": null,
                "min": 2,
                "max": 9,
                "step": 1
            },
            {
                "name": "Q2",
                "label": null,
                "min": 2,
                "max": 9,
                "step": 1
            }
        ],
        "calculated": [
            {
                "name": "T1",
                "function": "Lemonlib.descomposePow({{Q1}}, {{Q2}})",
                "temp": true
            },
            {
                "name": "A1",
                "label": "{{function}}",
                "function": "\"{{Q1}}^{{Q2}}\""
            }
        ],
        "uniques": true
    },
    "algorithm": {
        "name": "calculateOperation",
        "params": {
            "method": "equivLiteral"
        }
    }
}</v>
      </c>
      <c r="D893" s="139" t="n">
        <f aca="false">IF(B893=C893,0,1)</f>
        <v>1</v>
      </c>
    </row>
    <row r="894" customFormat="false" ht="15.75" hidden="false" customHeight="true" outlineLevel="0" collapsed="false">
      <c r="A894" s="139" t="str">
        <f aca="false">Seeds!AB894</f>
        <v>M5-NyO-17a-A-1</v>
      </c>
      <c r="B894" s="139" t="str">
        <f aca="false">Seeds!Z894</f>
        <v>{
    "id": "M5-NyO-17a-A-1-BR",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C894" s="139" t="str">
        <f aca="false">Seeds!AA894</f>
        <v>{
    "id": "M5-NyO-17a-A-1",
    "stimulus": "&lt;p&gt;Abel é um fotógrafo que possui {{Q1}} prateleiras em sua casa. Em cada um delas ele mantém {{Q1}} caixas, cada uma contendo {{Q1}} rolos de filme fotográfico. Quantos rolos de filme Abel possui ao todo? Escreva essa quantidade na forma de produto e de potência.&lt;/p&gt;",
    "hint": "&lt;p&gt;O expoente indica o número de vezes que a base é multiplicada por ela mesma.&lt;/p&gt;",
    "feedback": "&lt;p&gt;Uma potência é o produto da base por ela mesma tantas vezes quanto o número do expoente indicar.&lt;/p&gt;",
    "template": "&lt;p&gt;Como produto: nº de rolos de filme {{response}}&lt;/p&gt;&lt;p&gt;Como potência: nº de rolos de filme {{response}}&lt;/p&gt;",
    "seed": {
        "parameters": [
            {
                "name": "Q1",
                "label": null,
                "min": 2,
                "max": 9,
                "step": 1
            }
        ],
        "calculated": [
            {
                "name": "A1",
                "label": "{{function}}",
                "function": "Lemonlib.descomposePow({{Q1}}, 3, true)"
            },
            {
                "name": "A2",
                "label": "{{function}}",
                "function": "\"{{Q1}}^3\""
            }
        ],
        "uniques": true
    },
    "algorithm": {
        "name": "calculateOperation",
        "params": {
            "method": "equivLiteral"
        }
    }
}</v>
      </c>
      <c r="D894" s="139" t="n">
        <f aca="false">IF(B894=C894,0,1)</f>
        <v>1</v>
      </c>
    </row>
    <row r="895" customFormat="false" ht="15.75" hidden="false" customHeight="true" outlineLevel="0" collapsed="false">
      <c r="A895" s="139" t="str">
        <f aca="false">Seeds!AB895</f>
        <v>M5-NyO-17a-A-2</v>
      </c>
      <c r="B895" s="139" t="str">
        <f aca="false">Seeds!Z895</f>
        <v>{
    "id": "M5-NyO-17a-A-2-BR",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C895" s="139" t="str">
        <f aca="false">Seeds!AA895</f>
        <v>{
    "id": "M5-NyO-17a-A-2",
    "stimulus": "&lt;p&gt;Em uma sala retangular o chão é coberto por {{Q1}} ladrilhos ao longo do comprimento e {{Q1}} ao longo da largura. Escreva como produto e como potência o número de ladrilhos do chão dessa sala.&lt;/p&gt;",
    "template": "&lt;p&gt;Como produto: {{response}} ladrilhos&lt;/p&gt;&lt;p&gt;Como poder: {{response}} ladrilhos&lt;/p&gt;",
    "hint": "&lt;p&gt;O expoente indica o número de vezes que a base é multiplicada por ela mesma.&lt;/p&gt;",
    "feedback": "&lt;p&gt;Uma potência é o produto da base por ela mesma tantas vezes quanto o número do expoente indicar.&lt;/p&gt;",
    "seed": {
        "parameters": [
            {
                "name": "Q1",
                "label": null,
                "min": 5,
                "max": 9,
                "step": 1
            }
        ],
        "calculated": [
            {
                "name": "A1",
                "label": "{{function}}",
                "function": "Lemonlib.descomposePow({{Q1}}, 2, true)"
            },
            {
                "name": "A2",
                "label": "{{function}}",
                "function": "\"{{Q1}}^2\""
            }
        ],
        "uniques": true
    },
    "algorithm": {
        "name": "calculateOperation",
        "params": {
            "method": "equivLiteral"
        }
    }
}</v>
      </c>
      <c r="D895" s="139" t="n">
        <f aca="false">IF(B895=C895,0,1)</f>
        <v>1</v>
      </c>
    </row>
    <row r="896" customFormat="false" ht="15.75" hidden="false" customHeight="true" outlineLevel="0" collapsed="false">
      <c r="A896" s="139" t="str">
        <f aca="false">Seeds!AB896</f>
        <v>M5-NyO-17a-A-3</v>
      </c>
      <c r="B896" s="139" t="str">
        <f aca="false">Seeds!Z896</f>
        <v>{
    "id": "M5-NyO-17a-A-3-BR",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C896" s="139" t="str">
        <f aca="false">Seeds!AA896</f>
        <v>{
    "id": "M5-NyO-17a-A-3",
    "stimulus": "&lt;p&gt;Uma empresa tem {{Q1}} prédios com {{Q1}} andares cada. Por sua vez, em cada andar há escritórios {{Q1}}. Escreva como produto e como potência o número de escritórios dessa empresa.&lt;/p&gt;",
    "hint": "&lt;p&gt;O expoente indica o número de vezes que a base é multiplicada por ela mesma./p&gt;",
    "feedback": "&lt;p&gt;Uma potência é o produto da base por ela mesma tantas vezes quanto o número do expoente indicar.&lt;/p&gt;",
    "template": "&lt;p&gt;Como produto: {{response}} escritórios&lt;/p&gt;&lt;p&gt;Como potência: {{response}} escritórios&lt;/p&gt;",
    "seed": {
        "parameters": [
            {
                "name": "Q1",
                "label": null,
                "min": 4,
                "max": 9,
                "step": 1
            }
        ],
        "calculated": [
            {
                "name": "A1",
                "label": "{{function}} ",
                "function": "Lemonlib.descomposePow({{Q1}}, 3, true)"
            },
            {
                "name": "A2",
                "label": "{{function}}",
                "function": "\"{{Q1}}^3\""
            }
        ],
        "uniques": true
    },
    "algorithm": {
        "name": "calculateOperation",
        "params": {
            "method": "equivLiteral"
        }
    }
}</v>
      </c>
      <c r="D896" s="139" t="n">
        <f aca="false">IF(B896=C896,0,1)</f>
        <v>1</v>
      </c>
    </row>
    <row r="897" customFormat="false" ht="15.75" hidden="false" customHeight="true" outlineLevel="0" collapsed="false">
      <c r="A897" s="139" t="str">
        <f aca="false">Seeds!AB897</f>
        <v>M5-NyO-17a-A-4</v>
      </c>
      <c r="B897" s="139" t="str">
        <f aca="false">Seeds!Z897</f>
        <v>{
    "id": "M5-NyO-17a-A-4-BR",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C897" s="139" t="str">
        <f aca="false">Seeds!AA897</f>
        <v>{
    "id": "M5-NyO-17a-A-4",
    "stimulus": "&lt;p&gt;Um navio transporta uma carga de {{Q1}} contêineres com {{Q1}} caixas cada. Por sua vez, em cada caixa há {{Q1}} pacotes de açúcar com {{Q1}} kg em cada pacote. Escreva como produto e como potência quantos quilogramas de açúcar o navio transporta.&lt;/p&gt;",
    "hint": "&lt;p&gt;O expoente indica o número de vezes que a base é multiplicada por ela mesma.&lt;/p&gt;",
    "feedback": "&lt;p&gt;Uma potência é o produto da base por ela mesma tantas vezes quanto o número do expoente indicar.&lt;/p&gt;",
    "template": "&lt;p&gt;Como produto: {{response}} kg&lt;/p&gt;&lt;p&gt;Como potência: {{response}} kg&lt;/p&gt;",
    "seed": {
        "parameters": [
            {
                "name": "Q1",
                "label": null,
                "min": 5,
                "max": 9,
                "step": 1
            }
        ],
        "calculated": [
            {
                "name": "A1",
                "label": "{{function}} ",
                "function": "Lemonlib.descomposePow({{Q1}}, 4, true)"
            },
            {
                "name": "A2",
                "label": "{{function}}",
                "function": "\"{{Q1}}^4\""
            }
        ],
        "uniques": true
    },
    "algorithm": {
        "name": "calculateOperation",
        "params": {
            "method": "equivLiteral"
        }
    }
}</v>
      </c>
      <c r="D897" s="139" t="n">
        <f aca="false">IF(B897=C897,0,1)</f>
        <v>1</v>
      </c>
    </row>
    <row r="898" customFormat="false" ht="15.75" hidden="false" customHeight="true" outlineLevel="0" collapsed="false">
      <c r="A898" s="139" t="str">
        <f aca="false">Seeds!AB898</f>
        <v>M5-NyO-17a-A-5</v>
      </c>
      <c r="B898" s="139" t="str">
        <f aca="false">Seeds!Z898</f>
        <v>{
    "id": "M5-NyO-17a-A-5-BR",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C898" s="139" t="str">
        <f aca="false">Seeds!AA898</f>
        <v>{
    "id": "M5-NyO-17a-A-5",
    "stimulus": "&lt;p&gt;Um padeiro preparou {{Q1}} bandejas com {{Q1}} pães em cada uma. Por sua vez, cada pão usou {{Q1}} gramas de sal. Escreva como produto e como potência a quantidade de sal que o padeiro utilizou.&lt;/p&gt;",
    "hint": "&lt;p&gt;O expoente indica o número de vezes que a base é multiplicada por ela mesma.&lt;/p&gt;",
    "feedback": "&lt;p&gt;Uma potência é o produto da base por ela mesma tantas vezes quanto o número do expoente indicar.&lt;/p&gt;",
    "template": "&lt;p&gt;Como produto: {{response}} gramas&lt;/p&gt;&lt;p&gt;Como potência: {{response}} gramas&lt;/p&gt;",
    "seed": {
        "parameters": [
            {
                "name": "Q1",
                "label": null,
                "min": 4,
                "max": 9,
                "step": 1
            }
        ],
        "calculated": [
            {
                "name": "A1",
                "label": "{{function}} ",
                "function": "Lemonlib.descomposePow({{Q1}}, 3, true)"
            },
            {
                "name": "A2",
                "label": "{{function}}",
                "function": "\"{{Q1}}^3\""
            }
        ],
        "uniques": true
    },
    "algorithm": {
        "name": "calculateOperation",
        "params": {
            "method": "equivLiteral"
        }
    }
}</v>
      </c>
      <c r="D898" s="139" t="n">
        <f aca="false">IF(B898=C898,0,1)</f>
        <v>1</v>
      </c>
    </row>
    <row r="899" customFormat="false" ht="15.75" hidden="false" customHeight="true" outlineLevel="0" collapsed="false">
      <c r="A899" s="139" t="str">
        <f aca="false">Seeds!AB899</f>
        <v>M5-NyO-17b-I-1</v>
      </c>
      <c r="B899" s="139" t="str">
        <f aca="false">Seeds!Z899</f>
        <v>{
    "id": "M5-NyO-17b-I-1-BR",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C899" s="139" t="str">
        <f aca="false">Seeds!AA899</f>
        <v>{
    "id": "M5-NyO-17b-I-1",
    "stimulus": "&lt;p&gt;Como se lê a potência {{Q1}}&lt;sup&gt;2&lt;/sup&gt;?&lt;/p&gt;",
    "hint": "&lt;p&gt;As potências com expoente 2 são chamadas de &lt;i&gt;quadrados&lt;/i&gt; e as com expoente de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"incorrect": true,
                "feedback": "&lt;p&gt;A potência &lt;i&gt;{{function}}&lt;/i&gt; refere-se a {{Q1}}&lt;sup&gt;3&lt;/sup&gt;.&lt;p&gt;"
            },
            {
                "name": "A3",
                "label": "{{function}}",
                "function": "Lemonlib.powerToWords({{Q1}}, 2, 'pt')"
            }
        ],
        "uniques": true
    },
    "algorithm": {
        "name": "trueFalse",
        "template": "Multiple choice – standard",
        "params": {
            "countCorrect": 1,
            "countIncorrect": 2,
          "showCheckIcon":false,
            "columns": 3
        }
    }
}</v>
      </c>
      <c r="D899" s="139" t="n">
        <f aca="false">IF(B899=C899,0,1)</f>
        <v>1</v>
      </c>
    </row>
    <row r="900" customFormat="false" ht="15.75" hidden="false" customHeight="true" outlineLevel="0" collapsed="false">
      <c r="A900" s="139" t="str">
        <f aca="false">Seeds!AB900</f>
        <v>M5-NyO-17b-I-2</v>
      </c>
      <c r="B900" s="139" t="str">
        <f aca="false">Seeds!Z900</f>
        <v>{
    "id": "M5-NyO-17b-I-2-BR",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C900" s="139" t="str">
        <f aca="false">Seeds!AA900</f>
        <v>{
    "id": "M5-NyO-17b-I-2",
    "stimulus": "&lt;p&gt;Como se lê a potência {{Q1}}&lt;sup&gt;3&lt;/sup&gt;?&lt;/p&gt;",
    "hint": "&lt;p&gt;As potências com expoente 2 são chamadas de &lt;i&gt;quadrados&lt;/i&gt; e as com expoente 3 são chamadas de &lt;i&gt;cubos.&lt;/i&gt;&lt;/p&gt;",
    "feedback": "&lt;p&gt;As potências com expoente 2 são chamadas de &lt;i&gt;quadrados&lt;/i&gt; e as com expoente 3 são chamadas de &lt;i&gt;cubos.&lt;/i&gt;&lt;/p&gt;",
    "seed": {
        "parameters": [
            {
                "name": "Q1",
                "label": null,
                "min": 2,
                "max": 9,
                "step": 1
            },
            {
                "name": "Q2",
                "label": null,
                "min": 3,
                "max": 9,
                "step": 1
            }
        ],
        "calculated": [
            {
                "name": "A1",
                "label": "{{function}}",
                "function": "Lemonlib.powerToWords({{Q1}}, {{Q2}}, 'pt')",
                "incorrect": true,
                "feedback": "&lt;p&gt;A potência &lt;i&gt;{{function}}&lt;/i&gt; refere-se a {{Q1}}&lt;sup&gt;{{Q2}}&lt;/sup&gt;.&lt;p&gt;"
            },
            {
                "name": "A2",
                "label": "{{function}}",
                "function": "Lemonlib.powerToWords({{Q1}}, 3, 'pt')"
            },
            {
                "name": "A3",
                "label": "{{function}}",
                "function": "Lemonlib.powerToWords({{Q1}}, 2, 'pt')",
                "incorrect": true,
                "feedback": "&lt;p&gt;A potência &lt;i&gt;{{function}}&lt;/i&gt; refere-se a {{Q1}}&lt;sup&gt;2&lt;/sup&gt;.&lt;p&gt;"
            }
        ],
        "uniques": true
    },
    "algorithm": {
        "name": "trueFalse",
        "template": "Multiple choice – standard",
        "params": {
            "countCorrect": 1,
            "countIncorrect": 2,
           "showCheckIcon":false,
            "columns": 3
        }
    }
}</v>
      </c>
      <c r="D900" s="139" t="n">
        <f aca="false">IF(B900=C900,0,1)</f>
        <v>1</v>
      </c>
    </row>
    <row r="901" customFormat="false" ht="15.75" hidden="false" customHeight="true" outlineLevel="0" collapsed="false">
      <c r="A901" s="139" t="str">
        <f aca="false">Seeds!AB901</f>
        <v>M5-NyO-17b-E-1</v>
      </c>
      <c r="B901" s="139" t="str">
        <f aca="false">Seeds!Z901</f>
        <v>{
    "id": "M5-NyO-17b-E-1-BR",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C901" s="139" t="str">
        <f aca="false">Seeds!AA901</f>
        <v>{
    "id": "M5-NyO-17b-E-1",
    "stimulus": "&lt;p&gt;Escreva como se leem as seguintes potências.&lt;/p&gt;",
    "template": "{{Q1}}&lt;sup&gt;2&lt;/sup&gt; = {{response}}&lt;/p&gt;&lt;p&gt;{{Q2}}&lt;sup&gt;3&lt;/sup&gt; = {{response}}&lt;/p&gt;",
    "feedback": "&lt;p&gt;As potências com expoente 2 são chamadas de &lt;i&gt;quadrados&lt;/i&gt; e as com expoente 3 são chamadas de &lt;i&gt;cubos.&lt;/i&gt;&lt;/p&gt;",
    "hint": "&lt;p&gt;As potências com expoente 2 são chamadas de &lt;i&gt;quadrados&lt;/i&gt; e as com expoente 3 são chamadas de &lt;i&gt;cubos.&lt;/i&gt;&lt;/p&gt;",
    "seed": {
        "parameters": [
            {
                "name": "Q1",
                "label": null,
                "min": 1,
                "max": 9,
                "step": 1
            },
            {
                "name": "Q2",
                "label": null,
                "min": 1,
                "max": 9,
                "step": 1
            }
        ],
        "calculated": [
            {
                "name": "A1",
                "label": "{{function}}",
                "function": "Lemonlib.powerToWords({{Q1}}, 2, 'pt')"
            },
            {
                "name": "A2",
                "label": "{{function}}",
                "function": "Lemonlib.powerToWords({{Q2}}, 3, 'pt')"
            }
        ],
        "uniques": true
    },
    "algorithm": {
        "name": "calculateOperation",
        "template": "Cloze with text"
    }
}</v>
      </c>
      <c r="D901" s="139" t="n">
        <f aca="false">IF(B901=C901,0,1)</f>
        <v>1</v>
      </c>
    </row>
    <row r="902" customFormat="false" ht="15.75" hidden="false" customHeight="true" outlineLevel="0" collapsed="false">
      <c r="A902" s="139" t="str">
        <f aca="false">Seeds!AB902</f>
        <v>M5-NyO-17c-I-1</v>
      </c>
      <c r="B902" s="139" t="str">
        <f aca="false">Seeds!Z902</f>
        <v>{
    "id": "M5-NyO-17c-I-1-BR",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C902" s="139" t="str">
        <f aca="false">Seeds!AA902</f>
        <v>{
    "id": "M5-NyO-17c-I-1",
    "stimulus": "&lt;p&gt;Selecione as potências que estão calculadas corretamente.&lt;/p&gt;",
    "hint": "&lt;p&gt;Calcular uma potência é multiplicar o número da base por ele mesmo tantas vezes quantas o expoente indicar.&lt;/p&gt;",
    "feedback": "&lt;p&gt;Calcular uma potência é multiplicar o número da base por ele mesmo tantas vezes quantas o expoente indicar.&lt;/p&gt;",
    "seed": {
        "parameters": [
            {
                "name": "Q1",
                "label": null,
                "min": 4,
                "max": 9,
                "step": 1
            },
            {
                "name": "Q2",
                "label": null,
                "min": 4,
                "max": 9,
                "step": 1
            },
            {
                "name": "Q3",
                "label": null,
                "min": 4,
                "max": 9,
                "step": 1
            },
            {
                "name": "Q4",
                "list": [
                    2,
                    3
                ]
            },
            {
                "name": "Q5",
                "list": [
                    2,
                    3
                ]
            }
        ],
        "calculated": [
            {
                "name": "T1",
                "function": "Lemonlib.descomposePow({{Q1}}, {{Q4}})",
                "temp": true
            },
            {
                "name": "T2",
                "function": "math.pow({{Q1}}, {{Q4}})",
                "temp": true
            },
            {
                "name": "T3",
                "function": "Lemonlib.descomposePow({{Q2}}, {{Q5}})",
                "temp": true
            },
            {
                "name": "T4",
                "function": "math.pow({{Q2}}, {{Q5}})",
                "temp": true
            },
            {
                "name": "T5",
                "function": "Lemonlib.descomposePow({{Q3}}, 2)",
                "temp": true
            },
            {
                "name": "T6",
                "function": "math.pow({{Q3}}, 2)",
                "temp": true
            },
            {
                "name": "T7",
                "function": "Lemonlib.descomposePow({{Q3}}, 3)",
                "temp": true
            },
            {
                "name": "T8",
                "function": "math.pow({{Q3}}, 3)",
                "temp": true
            },
            {
                "name": "A1",
                "label": "{{Q1}}&lt;sup&gt;{{Q4}}&lt;/sup&gt; = {{function}}",
                "function": "math.pow({{Q1}}, {{Q4}})"
            },
            {
                "name": "A2",
                "label": "{{Q2}}&lt;sup&gt;{{Q5}}&lt;/sup&gt; = {{function}}",
                "function": "math.pow({{Q2}}, {{Q5}})"
            },
            {
                "name": "A3",
                "label": "{{Q3}}&lt;sup&gt;2&lt;/sup&gt; = {{function}}",
                "function": "math.pow({{Q3}}, 3)",
                "incorrect": true,
                "feedback": "&lt;p&gt;{{Q3}}&lt;sup&gt;2&lt;/sup&gt; = {{T5}} = {{T6}}&lt;/p&gt;"
            },
            {
                "name": "A4",
                "label": "{{Q3}}&lt;sup&gt;3&lt;/sup&gt; = {{function}}",
                "function": "math.pow({{Q3}}, 2)",
                "incorrect": true,
                "feedback": "&lt;p&gt;{{Q3}}&lt;sup&gt;3&lt;/sup&gt; = {{T7}} = {{T8}}&lt;/p&gt;"
            }
        ],
        "uniques": true
    },
    "algorithm": {
        "name": "trueFalse",
        "template": "Multiple choice – multiple responses",
        "params": {
            "countCorrect": 2,
            "countIncorrect": 1,
            "showCheckIcon":false,"columns":3}}}</v>
      </c>
      <c r="D902" s="139" t="n">
        <f aca="false">IF(B902=C902,0,1)</f>
        <v>1</v>
      </c>
    </row>
    <row r="903" customFormat="false" ht="15.75" hidden="false" customHeight="true" outlineLevel="0" collapsed="false">
      <c r="A903" s="139" t="str">
        <f aca="false">Seeds!AB903</f>
        <v>M5-NyO-17c-E-1</v>
      </c>
      <c r="B903" s="139" t="str">
        <f aca="false">Seeds!Z903</f>
        <v>{
    "id": "M5-NyO-17c-E-1-BR",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C903" s="139" t="str">
        <f aca="false">Seeds!AA903</f>
        <v>{
    "id": "M5-NyO-17c-E-1",
    "stimulus": "&lt;p&gt;Calcule esta potência.&lt;/p&gt;",
    "template": "&lt;p&gt;{{Q1}}&lt;sup&gt;{{Q2}}&lt;/sup&gt; = {{response}}&lt;/p&gt;",
    "hint": "&lt;p&gt;Calcular uma potência é multiplicar o número da base por ele mesmo tantas vezes quantas o expoente indicar.&lt;/p&gt;",
    "feedback": "&lt;p&gt;Calcular uma potência é multiplicar o número da base por ele mesmo tantas vezes quantas o expoente indicar.&lt;/p&gt;&lt;p&gt;{{Q1}}&lt;sup&gt;{{Q2}}&lt;/sup&gt; = {{T1}} = {{A1}}&lt;/p&gt;",
    "seed": {
        "parameters": [
            {
                "name": "Q1",
                "label": null,
                "min": 1,
                "max": 9,
                "step": 1
            },
            {
                "name": "Q2",
                "list": [
                    2,
                    3
                ]
            }
        ],
        "calculated": [
            {
                "name": "T1",
                "function": "Lemonlib.descomposePow({{Q1}}, {{Q2}})",
                "temp": true
            },
            {
                "name": "A1",
                "label": "{{function}}",
                "function": "math.pow({{Q1}}, {{Q2}})"
            }
        ],
        "uniques": true
    },
    "algorithm": {
        "name": "calculateOperation",
        "params": {
            "method": "equivLiteral","keyboard": "NUMERICAL"
        }
    }
}</v>
      </c>
      <c r="D903" s="139" t="n">
        <f aca="false">IF(B903=C903,0,1)</f>
        <v>1</v>
      </c>
    </row>
    <row r="904" customFormat="false" ht="15.75" hidden="false" customHeight="true" outlineLevel="0" collapsed="false">
      <c r="A904" s="139" t="str">
        <f aca="false">Seeds!AB904</f>
        <v>M5-NyO-17c-A-1</v>
      </c>
      <c r="B904" s="139" t="str">
        <f aca="false">Seeds!Z904</f>
        <v>{
    "id": "M5-NyO-17c-A-1-BR",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4" s="139" t="str">
        <f aca="false">Seeds!AA904</f>
        <v>{
    "id": "M5-NyO-17c-A-1",
    "stimulus": "&lt;p&gt;Em uma carpintaria há {{Q1}} armários com {{Q1}} gavetas cada. Se em cada gaveta há {{Q1}} ferramentas de trabalho, quantas ferramentas há na carpintaria?&lt;/p&gt;",
    "template": "&lt;p&gt;Na carpintaria existem {{response}} ferramentas.&lt;/p&gt;",
    "hint": "&lt;p&gt;Calcular uma potência é multiplicar o número da base por ele mesmo tantas vezes quantas o expoente indicar.&lt;/p&gt;",
    "feedback": "&lt;p&gt;Para obter o número de ferramentas,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4" s="139" t="n">
        <f aca="false">IF(B904=C904,0,1)</f>
        <v>1</v>
      </c>
    </row>
    <row r="905" customFormat="false" ht="15.75" hidden="false" customHeight="true" outlineLevel="0" collapsed="false">
      <c r="A905" s="139" t="str">
        <f aca="false">Seeds!AB905</f>
        <v>M5-NyO-17c-A-2</v>
      </c>
      <c r="B905" s="139" t="str">
        <f aca="false">Seeds!Z905</f>
        <v>{
    "id": "M5-NyO-17c-A-2-BR",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C905" s="139" t="str">
        <f aca="false">Seeds!AA905</f>
        <v>{
    "id": "M5-NyO-17c-A-2",
    "stimulus": "&lt;p&gt;No natal, {{Q1}} crianças ganharam caixas com {{Q1}} cubos em cada. Por sua vez, cada cubo era formado por {{Q1}} blocos de montar. Se cada criança ganhou uma caixa, quantos blocos de montar foram doados ao todo?&lt;/p&gt;",
    "template": "&lt;p&gt;Foram distribuídos {{response}} blocos de montar.&lt;/p&gt;",
    "hint": "&lt;p&gt;Calcular uma potência é multiplicar o número da base por ele mesmo tantas vezes quantas o expoente indicar.&lt;/p&gt;",
    "feedback": "&lt;p&gt;Para obter o número de blocos de montar, calcule esta potência:&lt;/p&gt;&lt;p&gt;{{Q1}}&lt;sup&gt;3&lt;/sup&gt; = {{Q1}} × {{Q1}} × {{Q1}} = {{A1}}&lt;/p&gt;",
    "seed": {
        "parameters": [
            {
                "name": "Q1",
                "label": null,
                "min": 5,
                "max": 9,
                "step": 1
            }
        ],
        "calculated": [
            {
                "name": "A1",
                "label": "{{function}}",
                "function": "math.pow({{Q1}}, 3)"
            }
        ],
        "uniques": true
    },
    "algorithm": {
        "name": "calculateOperation",
        "params": {
            "method": "equivLiteral","keyboard": "NUMERICAL"
        }
    }
}</v>
      </c>
      <c r="D905" s="139" t="n">
        <f aca="false">IF(B905=C905,0,1)</f>
        <v>1</v>
      </c>
    </row>
    <row r="906" customFormat="false" ht="15.75" hidden="false" customHeight="true" outlineLevel="0" collapsed="false">
      <c r="A906" s="139" t="str">
        <f aca="false">Seeds!AB906</f>
        <v>M5-NyO-17c-A-3</v>
      </c>
      <c r="B906" s="139" t="str">
        <f aca="false">Seeds!Z906</f>
        <v>{
    "id": "M5-NyO-17c-A-3-BR",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C906" s="139" t="str">
        <f aca="false">Seeds!AA906</f>
        <v>{
    "id": "M5-NyO-17c-A-3",
    "stimulus": "&lt;p&gt;Para cumprir as medidas de segurança, uma empresa fez estes cálculos: a empresa tem {{Q1}} prédios, cada um com {{Q1}} andares, e em cada andar deve instalar {{Q1}} extintores de incêndio. Quantos extintores a empresa tem que comprar?&lt;/p&gt;",
    "template": "&lt;p&gt;A empresa precisa de {{response}} extintores de incêndio.&lt;/p&gt;",
    "hint": "&lt;p&gt;Calcular uma potência é multiplicar o número da base por ele mesmo tantas vezes quantas o expoente indicar.&lt;/p&gt;",
    "feedback": "&lt;p&gt;Para obter o número de extintores, calcule esta potência:&lt;/p&gt;&lt;p&gt;{{Q1}}&lt;sup&gt;3&lt;/sup&gt; = {{Q1}} × {{Q1}} × {{Q1}} = {{A1}}&lt;/p&gt;",
    "seed": {
        "parameters": [
            {
                "name": "Q1",
                "label": null,
                "min": 2,
                "max": 9,
                "step": 1
            }
        ],
        "calculated": [
            {
                "name": "A1",
                "label": "{{function}}",
                "function": "math.pow({{Q1}}, 3)"
            }
        ],
        "uniques": true
    },
    "algorithm": {
        "name": "calculateOperation",
        "params": {
            "method": "equivLiteral","keyboard": "NUMERICAL"
        }
    }
}</v>
      </c>
      <c r="D906" s="139" t="n">
        <f aca="false">IF(B906=C906,0,1)</f>
        <v>1</v>
      </c>
    </row>
    <row r="907" customFormat="false" ht="15.75" hidden="false" customHeight="true" outlineLevel="0" collapsed="false">
      <c r="A907" s="139" t="str">
        <f aca="false">Seeds!AB907</f>
        <v>M5-NyO-17c-A-4</v>
      </c>
      <c r="B907" s="139" t="str">
        <f aca="false">Seeds!Z907</f>
        <v>{
    "id": "M5-NyO-17c-A-4-BR",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7" s="139" t="str">
        <f aca="false">Seeds!AA907</f>
        <v>{
    "id": "M5-NyO-17c-A-4",
    "stimulus": "&lt;p&gt;Jonas tem {{Q1}} plantas que precisam de {{Q1}} litros de água por semana. Quantos litros de água por semana ele precisa para regar todas plantas?&lt;/p&gt;",
    "template": "&lt;p&gt;Para regar as plantas ele precisa de {{response}} litros por semana.&lt;/p&gt;",
    "hint": "&lt;p&gt;Calcular uma potência é multiplicar o número da base por ele mesmo tantas vezes quantas o expoente indicar.&lt;/p&gt;",
    "feedback": "&lt;p&gt;Para obter os litros de água,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7" s="139" t="n">
        <f aca="false">IF(B907=C907,0,1)</f>
        <v>1</v>
      </c>
    </row>
    <row r="908" customFormat="false" ht="15.75" hidden="false" customHeight="true" outlineLevel="0" collapsed="false">
      <c r="A908" s="139" t="str">
        <f aca="false">Seeds!AB908</f>
        <v>M5-NyO-17c-A-5</v>
      </c>
      <c r="B908" s="139" t="str">
        <f aca="false">Seeds!Z908</f>
        <v>{
    "id": "M5-NyO-17c-A-5-BR",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C908" s="139" t="str">
        <f aca="false">Seeds!AA908</f>
        <v>{
    "id": "M5-NyO-17c-A-5",
    "stimulus": "&lt;p&gt;Em uma cidade existem {{Q1}} portos nos quais {{Q1}} embarcações atracam todos os dias em cada um deles. Calcule o número de embarcações que chegam a cada dia na cidade.&lt;/p&gt;",
    "template": "&lt;p&gt;Na cidade atracam {{response}} embarcações por dia.&lt;/p&gt;",
    "hint": "&lt;p&gt;Calcular uma potência é multiplicar o número da base por ele mesmo tantas vezes quantas o expoente indicar.&lt;/p&gt;",
    "feedback": "&lt;p&gt;Para obter o número de embarcações, calcule esta potência:&lt;/p&gt;&lt;p&gt;{{Q1}}&lt;sup&gt;2&lt;/sup&gt; = {{Q1}} × {{Q1}} = {{A1}}&lt;/p&gt;",
    "seed": {
        "parameters": [
            {
                "name": "Q1",
                "label": null,
                "min": 2,
                "max": 9,
                "step": 1
            }
        ],
        "calculated": [
            {
                "name": "A1",
                "label": "{{function}}",
                "function": "math.pow({{Q1}}, 2)"
            }
        ],
        "uniques": true
    },
    "algorithm": {
        "name": "calculateOperation",
        "params": {
            "method": "equivLiteral","keyboard": "NUMERICAL"
        }
    }
}</v>
      </c>
      <c r="D908" s="139" t="n">
        <f aca="false">IF(B908=C908,0,1)</f>
        <v>1</v>
      </c>
    </row>
    <row r="909" customFormat="false" ht="15.75" hidden="false" customHeight="true" outlineLevel="0" collapsed="false">
      <c r="A909" s="139" t="str">
        <f aca="false">Seeds!AB909</f>
        <v>M5-NyO-18a-I-1</v>
      </c>
      <c r="B909" s="139" t="str">
        <f aca="false">Seeds!Z909</f>
        <v>{
 "id": "M5-NyO-18a-I-1-BR",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C909" s="139" t="str">
        <f aca="false">Seeds!AA909</f>
        <v>{
 "id": "M5-NyO-18a-I-1",
 "stimulus": "&lt;p&gt;Associe cada potência com o seu resultado.&lt;/p&gt;",
 "hint": "&lt;p&gt;O resultado de uma potência de base 10 tem tantos zeros quanto o número do expoente.&lt;/p&gt;",
 "feedback": "&lt;p&gt;O resultado de uma potência de base 10 tem tantos zeros quanto o número do expoente.&lt;/p&gt;",
 "seed": {
 "parameters": [
 {
 "name": "Q1",
 "label": null,
 "min": 2,
 "max": 9,
 "step": 1
 },
 {
 "name": "Q2",
 "label": null,
 "min": 2,
 "max": 9,
 "step": 1
 },
 {
 "name": "Q3",
 "label": null,
 "min": 2,
 "max": 9,
 "step": 1
 }
 ],
 "calculated": [
 {
 "name": "A1",
 "label": "10&lt;sup&gt;{{Q1}}&lt;/sup&gt;",
 "function": "math.pow(10, {{Q1}})"
 },
 {
 "name": "A2",
 "label": "10&lt;sup&gt;{{Q2}}&lt;/sup&gt;",
 "function": "math.pow(10, {{Q2}})"
 },
 {
 "name": "A3",
 "label": "10&lt;sup&gt;{{Q3}}&lt;/sup&gt;",
 "function": "math.pow(10, {{Q3}})"
 }
 ],
 "uniques": true
 },
 "algorithm": {
 "name": "linkOperationResult",
 "params": {
 "invert": true
 },
 "template": "Match list"
 }
 }</v>
      </c>
      <c r="D909" s="139" t="n">
        <f aca="false">IF(B909=C909,0,1)</f>
        <v>1</v>
      </c>
    </row>
    <row r="910" customFormat="false" ht="15.75" hidden="false" customHeight="true" outlineLevel="0" collapsed="false">
      <c r="A910" s="139" t="str">
        <f aca="false">Seeds!AB910</f>
        <v>M5-NyO-18a-E-1</v>
      </c>
      <c r="B910" s="139" t="str">
        <f aca="false">Seeds!Z910</f>
        <v>{
    "id": "M5-NyO-18a-E-1-BR",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C910" s="139" t="str">
        <f aca="false">Seeds!AA910</f>
        <v>{
    "id": "M5-NyO-18a-E-1",
    "stimulus": "&lt;p&gt;Calcule a seguinte potência.&lt;/p&gt;",
    "template": "&lt;p&gt;10&lt;sup&gt;{{Q1}}&lt;/sup&gt; = {{response}}&lt;/p&gt;",
    "hint": "&lt;p&gt;O resultado de uma potência de base 10 tem tantos zeros quanto o número do expoente.&lt;/p&gt;",
    "feedback": "&lt;p&gt;O resultado de uma potência de base 10 tem tantos zeros quanto o número do expoente.&lt;/p&gt;&lt;p&gt;10&lt;sup&gt;{{Q1}}&lt;/sup&gt; = {{T1}} = {{A1}}&lt;/p&gt;",
    "seed": {
        "parameters": [
            {
                "name": "Q1",
                "label": null,
                "min": 1,
                "max": 9,
                "step": 1
            }
        ],
        "calculated": [
            {
                "name": "A1",
                "function": "math.pow(10, {{Q1}})"
            },
            {
                "name": "T1",
                "function": "Lemonlib.descomposePow(10, {{Q1}})",
                "temp": true
            }
        ],
        "uniques": true
    },
    "algorithm": {
        "name": "calculateOperation",
        "params": {
            "method": "equivLiteral","keyboard": "NUMERICAL"
        }
    }
}</v>
      </c>
      <c r="D910" s="139" t="n">
        <f aca="false">IF(B910=C910,0,1)</f>
        <v>1</v>
      </c>
    </row>
    <row r="911" customFormat="false" ht="15.75" hidden="false" customHeight="true" outlineLevel="0" collapsed="false">
      <c r="A911" s="139" t="str">
        <f aca="false">Seeds!AB911</f>
        <v>M5-NyO-18a-A-1</v>
      </c>
      <c r="B911" s="139" t="str">
        <f aca="false">Seeds!Z911</f>
        <v>{
    "id": "M5-NyO-18a-A-1-BR",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C911" s="139" t="str">
        <f aca="false">Seeds!AA911</f>
        <v>{
    "id": "M5-NyO-18a-A-1",
    "stimulus": "&lt;p&gt;A distância entre dois planetas é de aproximadamente 10&lt;sup&gt;{{Q1}}&lt;/sup&gt; km. Calcule esta potência.&lt;/p&gt;",
    "template": "&lt;p&gt;A distância é de {{response}} km.&lt;/p&gt;",
    "hint": "&lt;p&gt;O resultado de uma potência de base 10 tem tantos zeros quanto o número do expoente.&lt;/p&gt;",
    "feedback": "&lt;p&gt;O resultado de uma potência de base 10 tem tantos zeros quanto o número do expoente.&lt;/p&gt;&lt;p&gt;10&lt;sup&gt;{{Q1}}&lt;/sup&gt; km = {{T1}} = {{A1}} km&lt;/p&gt;",
    "seed": {
        "parameters": [
            {
                "name": "Q1",
                "label": null,
                "min": 5,
                "max": 8,
                "step": 1
            }
        ],
        "calculated": [
            {
                "name": "A1",
                "function": "math.pow(10, {{Q1}})"
            },
            {
                "name": "T1",
                "function": "Lemonlib.descomposePow(10, {{Q1}})",
                "temp": true
            }
        ],
        "uniques": true
    },
    "algorithm": {
        "name": "calculateOperation",
        "params": {
            "method": "equivLiteral","keyboard": "NUMERICAL"
        }
    }
}</v>
      </c>
      <c r="D911" s="139" t="n">
        <f aca="false">IF(B911=C911,0,1)</f>
        <v>1</v>
      </c>
    </row>
    <row r="912" customFormat="false" ht="15.75" hidden="false" customHeight="true" outlineLevel="0" collapsed="false">
      <c r="A912" s="139" t="str">
        <f aca="false">Seeds!AB912</f>
        <v>M5-NyO-18a-A-2</v>
      </c>
      <c r="B912" s="139" t="str">
        <f aca="false">Seeds!Z912</f>
        <v>{
    "id": "M5-NyO-18a-A-2-BR",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C912" s="139" t="str">
        <f aca="false">Seeds!AA912</f>
        <v>{
    "id": "M5-NyO-18a-A-2",
    "stimulus": "&lt;p&gt;Antônio mora em uma cidade com cerca de 10&lt;sup&gt;{{Q1}}&lt;/sup&gt; habitantes. Calcule a população desta cidade.&lt;/p&gt;",
    "template": "&lt;p&gt;O número de habitantes é de {{response}}.&lt;/p&gt;",
    "hint": "&lt;p&gt;O resultado de uma potência de base 10 tem tantos zeros quanto o número do expoente.&lt;/p&gt;",
    "feedback": "&lt;p&gt;O resultado de uma potência de base 10 tem tantos zeros quanto o número do expoente.&lt;/p&gt;&lt;p&gt;10&lt;sup&gt;{{Q1}}&lt;/sup&gt; habitantes = {{T1}} = {{A1}} habitantes&lt;/p&gt;",
    "seed": {
        "parameters": [
            {
                "name": "Q1",
                "label": null,
                "min": 4,
                "max": 6,
                "step": 1
            }
        ],
        "calculated": [
            {
                "name": "A1",
                "function": "math.pow(10, {{Q1}})"
            },
            {
                "name": "T1",
                "function": "Lemonlib.descomposePow(10, {{Q1}})",
                "temp": true
            }
        ],
        "uniques": true
    },
    "algorithm": {
        "name": "calculateOperation",
        "params": {
            "method": "equivLiteral","keyboard": "NUMERICAL"
        }
    }
}</v>
      </c>
      <c r="D912" s="139" t="n">
        <f aca="false">IF(B912=C912,0,1)</f>
        <v>1</v>
      </c>
    </row>
    <row r="913" customFormat="false" ht="15.75" hidden="false" customHeight="true" outlineLevel="0" collapsed="false">
      <c r="A913" s="139" t="str">
        <f aca="false">Seeds!AB913</f>
        <v>M5-NyO-18a-A-3</v>
      </c>
      <c r="B913" s="139" t="str">
        <f aca="false">Seeds!Z913</f>
        <v>{
    "id": "M5-NyO-18a-A-3-BR",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C913" s="139" t="str">
        <f aca="false">Seeds!AA913</f>
        <v>{
    "id": "M5-NyO-18a-A-3",
    "stimulus": "&lt;p&gt;Um festival gastronômico teve a participação de 10&lt;sup&gt;{{Q1}}&lt;/sup&gt; pessoas. Calcule o número de participantes.&lt;/p&gt;",
    "template": "&lt;p&gt;Participaram {{response}} pessoas.&lt;/p&gt;",
    "hint": "&lt;p&gt;O resultado de uma potência de base 10 tem tantos zeros quanto o número do expoente.&lt;/p&gt;",
    "feedback": "&lt;p&gt;O resultado de uma potência de base 10 tem tantos zeros quanto o número do expoente.&lt;/p&gt;&lt;p&gt;10&lt;sup&gt;{{Q1}}&lt;/sup&gt; participantes = {{T1}} = {{A1}} participantes&lt;/p&gt;",
    "seed": {
        "parameters": [
            {
                "name": "Q1",
                "label": null,
                "min": 2,
                "max": 3,
                "step": 1
            }
        ],
        "calculated": [
            {
                "name": "A1",
                "function": "math.pow(10, {{Q1}})"
            },
            {
                "name": "T1",
                "function": "Lemonlib.descomposePow(10, {{Q1}})",
                "temp": true
            }
        ],
        "uniques": true
    },
    "algorithm": {
        "name": "calculateOperation",
        "params": {
            "method": "equivLiteral","keyboard": "NUMERICAL"
        }
    }
}</v>
      </c>
      <c r="D913" s="139" t="n">
        <f aca="false">IF(B913=C913,0,1)</f>
        <v>1</v>
      </c>
    </row>
    <row r="914" customFormat="false" ht="15.75" hidden="false" customHeight="true" outlineLevel="0" collapsed="false">
      <c r="A914" s="139" t="str">
        <f aca="false">Seeds!AB914</f>
        <v>M5-NyO-18a-A-4</v>
      </c>
      <c r="B914" s="139" t="str">
        <f aca="false">Seeds!Z914</f>
        <v>{
    "id": "M5-NyO-18a-A-4-BR",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C914" s="139" t="str">
        <f aca="false">Seeds!AA914</f>
        <v>{
    "id": "M5-NyO-18a-A-4",
    "stimulus": "&lt;p&gt;Na aula de matemática, os alunos do 5º ano estimaram que pode haver 10&lt;sup&gt;{{Q1}}&lt;/sup&gt; grãos em um saco de arroz. Como essa quantidade seria escrita como números naturais?
&lt;/p&gt;",
    "template": "&lt;p&gt;No saco pode haver {{response}} grãos.&lt;/p&gt;",
    "hint": "&lt;p&gt;O resultado de uma potência de base 10 tem tantos zeros quanto o número do expoente.&lt;/p&gt;",
    "feedback": "&lt;p&gt;O resultado de uma potência de base 10 tem tantos zeros quanto o número do expoente.&lt;/p&gt;&lt;p&gt;10&lt;sup&gt;{{Q1}}&lt;/sup&gt; grãos = {{T1}} = {{A1}} grãos&lt;/p&gt;",
    "seed": {
        "parameters": [
            {
                "name": "Q1",
                "label": null,
                "min": 4,
                "max": 6,
                "step": 1
            }
        ],
        "calculated": [
            {
                "name": "A1",
                "function": "math.pow(10, {{Q1}})"
            },
            {
                "name": "T1",
                "function": "Lemonlib.descomposePow(10, {{Q1}})",
                "temp": true
            }
        ],
        "uniques": true
    },
    "algorithm": {
        "name": "calculateOperation",
        "params": {
            "method": "equivLiteral","keyboard": "NUMERICAL"
        }
    }
}</v>
      </c>
      <c r="D914" s="139" t="n">
        <f aca="false">IF(B914=C914,0,1)</f>
        <v>1</v>
      </c>
    </row>
    <row r="915" customFormat="false" ht="15.75" hidden="false" customHeight="true" outlineLevel="0" collapsed="false">
      <c r="A915" s="139" t="str">
        <f aca="false">Seeds!AB915</f>
        <v>M5-NyO-18a-A-5</v>
      </c>
      <c r="B915" s="139" t="str">
        <f aca="false">Seeds!Z915</f>
        <v>{
    "id": "M5-NyO-18a-A-5-BR",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C915" s="139" t="str">
        <f aca="false">Seeds!AA915</f>
        <v>{
    "id": "M5-NyO-18a-A-5",
    "stimulus": "&lt;p&gt;Em seu jogo de videogame favorito, Silvia tem 10&lt;sup&gt;{{Q1}}&lt;/sup&gt; pontos. Como essa quantidade é escrita em números naturais?&lt;/p&gt;",
    "template": "&lt;p&gt;Ela tem {{response}} pontos.&lt;/p&gt;",
    "hint": "&lt;p&gt;O resultado de uma potência de base 10 tem tantos zeros quanto o número do expoente.&lt;/p&gt;",
    "feedback": "&lt;p&gt;O resultado de uma potência de base 10 tem tantos zeros quanto o número do expoente.&lt;/p&gt;&lt;p&gt;10&lt;sup&gt;{{Q1}}&lt;/sup&gt; pontos = {{T1}} = {{A1}} pontos&lt;/p&gt;",
    "seed": {
        "parameters": [
            {
                "name": "Q1",
                "label": null,
                "min": 3,
                "max": 6,
                "step": 1
            }
        ],
        "calculated": [
            {
                "name": "A1",
                "function": "math.pow(10, {{Q1}})"
            },
            {
                "name": "T1",
                "function": "Lemonlib.descomposePow(10, {{Q1}})",
                "temp": true
            }
        ],
        "uniques": true
    },
    "algorithm": {
        "name": "calculateOperation",
        "params": {
            "method": "equivLiteral","keyboard": "NUMERICAL"
        }
    }
}</v>
      </c>
      <c r="D915" s="139" t="n">
        <f aca="false">IF(B915=C915,0,1)</f>
        <v>1</v>
      </c>
    </row>
    <row r="916" customFormat="false" ht="15.75" hidden="false" customHeight="true" outlineLevel="0" collapsed="false">
      <c r="A916" s="139" t="str">
        <f aca="false">Seeds!AB916</f>
        <v>M5-NyO-18b-I-1</v>
      </c>
      <c r="B916" s="139" t="str">
        <f aca="false">Seeds!Z916</f>
        <v>{
    "id": "M5-NyO-18b-I-1-BR",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C916" s="139" t="str">
        <f aca="false">Seeds!AA916</f>
        <v>{
    "id": "M5-NyO-18b-I-1",
    "stimulus": "&lt;p&gt;Selecione a decomposição correta em potências de base 10.&lt;/p&gt;",
    "hint": "&lt;p&gt;Um número pode ser decomposto como a soma de  potências de base 10.&lt;/p&gt;",
    "feedback": "&lt;p&gt;Um número pode ser decomposto como a soma de  potências de base 10.&lt;/p&gt;",
    "seed": {
        "parameters":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"T1",
                "function": "{{Q1}}*1000+{{Q2}}*100+{{Q3}}*10+{{Q4}}",
                "temp": "true"
            },
            {
                "name": "T2",
                "function": "{{Q5}}*1000+{{Q6}}*100+{{Q8}}*10+{{Q7}}",
                "temp": "true"
            },
            {
                "name": "T3",
                "function": "{{Q6}}*1000+{{Q6}}*100+{{Q5}}*10+{{Q1}}",
                "temp": "true"
            },
            {
                "name": "T4",
                "function": "{{Q8}}*1000+{{Q8}}*100+{{Q8}}*10+{{Q3}}",
                "temp": "true"
            },
            {
                "name": "T5",
                "function": "{{Q5}}*1000+{{Q8}}*100+{{Q2}}*10+{{Q6}}",
                "temp": "true"
            },
            {
                "name": "T6",
                "function": "{{Q3}}*1000+{{Q1}}*100+{{Q4}}*10+{{Q8}}",
                "temp": "true"
            },
            {
                "name": "A1",
                "label": "{{T1}} = {{Q1}} × 10&lt;sup&gt;3&lt;/sup&gt; + {{Q2}} × 10&lt;sup&gt;2&lt;/sup&gt; + {{Q3}} × 10 + {{Q4}}"
            },
            {
                "name": "A2",
                "label": "{{T2}} = {{Q5}} × 10&lt;sup&gt;3&lt;/sup&gt; + {{Q6}} × 10&lt;sup&gt;2&lt;/sup&gt; + {{Q7}} × 10 + {{Q8}}",
                "feedback": "&lt;p&gt;A decomposição de {{T2}} é:&lt;/p&gt;&lt;p&gt;{{Q5}} × 10&lt;sup&gt;3&lt;/sup&gt; + {{Q6}} × 10&lt;sup&gt;2&lt;/sup&gt; + {{Q8}} × 10 + {{Q7}}&lt;/p&gt;",
                "incorrect": true
            },
            {
                "name": "A3",
                "label": "{{T3}} = {{Q6}} × 10&lt;sup&gt;3&lt;/sup&gt; + {{Q2}} × 10&lt;sup&gt;2&lt;/sup&gt; + {{Q5}} × 10 + {{Q1}}",
                "feedback": "&lt;p&gt;A decomposição de {{T3}} é:&lt;/p&gt;&lt;p&gt;{{Q6}} × 10&lt;sup&gt;3&lt;/sup&gt; + {{Q6}} × 10&lt;sup&gt;2&lt;/sup&gt; + {{Q5}} × 10 + {{Q1}}&lt;/p&gt;",
                "incorrect": true
            },
            {
                "name": "A4",
                "label": "{{T4}} = {{Q8}} × 10&lt;sup&gt;3&lt;/sup&gt; + {{Q1}} × 10&lt;sup&gt;2&lt;/sup&gt; + {{Q8}} × 10 + {{Q3}}",
                "feedback": "&lt;p&gt;A decomposição de {{T4}} é:&lt;/p&gt;&lt;p&gt;{{Q8}} × 10&lt;sup&gt;3&lt;/sup&gt; + {{Q8}} × 10&lt;sup&gt;2&lt;/sup&gt; + {{Q8}} × 10 + {{Q3}}&lt;/p&gt;",
                "incorrect": true
            },
            {
                "name": "A5",
                "label": "{{T5}} = {{Q4}} × 10&lt;sup&gt;3&lt;/sup&gt; + {{Q8}} × 10&lt;sup&gt;2&lt;/sup&gt; + {{Q2}} × 10 + {{Q6}}",
                "feedback": "&lt;p&gt;A decomposição de {{T5}} é:&lt;/p&gt;&lt;p&gt;{{Q5}} × 10&lt;sup&gt;3&lt;/sup&gt; + {{Q8}} × 10&lt;sup&gt;2&lt;/sup&gt; + {{Q2}} × 10 + {{Q6}}&lt;/p&gt;",
                "incorrect": true
            },
            {
                "name": "A6",
                "label": "{{T6}} = {{Q3}} × 10&lt;sup&gt;3&lt;/sup&gt; + {{Q1}} × 10&lt;sup&gt;2&lt;/sup&gt; + {{Q4}} × 10 + {{Q1}}",
                "feedback": "&lt;p&gt;A decomposição de {{T6}} é:&lt;p&gt;{{Q3}} × 10&lt;sup&gt;3&lt;/sup&gt; + {{Q1}} × 10&lt;sup&gt;2&lt;/sup&gt; + {{Q4}} × 10 + {{Q8}}&lt;/p&gt;",
                "incorrect": true
            }
        ],
        "uniques": true
    },
    "algorithm": {
        "name": "trueFalse",
        "template": "Multiple choice – standard",
        "params": {
            "countCorrect": 1,
            "countIncorrect": 2,
            "showCheckIcon": true
        }
    }
}</v>
      </c>
      <c r="D916" s="139" t="n">
        <f aca="false">IF(B916=C916,0,1)</f>
        <v>1</v>
      </c>
    </row>
    <row r="917" customFormat="false" ht="15.75" hidden="false" customHeight="true" outlineLevel="0" collapsed="false">
      <c r="A917" s="139" t="str">
        <f aca="false">Seeds!AB917</f>
        <v>M5-NyO-18b-E-1</v>
      </c>
      <c r="B917" s="139" t="str">
        <f aca="false">Seeds!Z917</f>
        <v>{
    "id": "M5-NyO-18b-E-1-BR",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7" s="139" t="str">
        <f aca="false">Seeds!AA917</f>
        <v>{
    "id": "M5-NyO-18b-E-1",
    "stimulus": "&lt;p&gt;Decomponha {{T1}}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7" s="139" t="n">
        <f aca="false">IF(B917=C917,0,1)</f>
        <v>1</v>
      </c>
    </row>
    <row r="918" customFormat="false" ht="15.75" hidden="false" customHeight="true" outlineLevel="0" collapsed="false">
      <c r="A918" s="139" t="str">
        <f aca="false">Seeds!AB918</f>
        <v>M5-NyO-18b-A-1</v>
      </c>
      <c r="B918" s="139" t="str">
        <f aca="false">Seeds!Z918</f>
        <v>{
    "id": "M5-NyO-18b-A-1-BR",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8" s="139" t="str">
        <f aca="false">Seeds!AA918</f>
        <v>{
    "id": "M5-NyO-18b-A-1",
    "stimulus": "&lt;p&gt;O dono de um açougue fez uma contagem e percebeu que ele tem {{T1}} salsichas.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8" s="139" t="n">
        <f aca="false">IF(B918=C918,0,1)</f>
        <v>1</v>
      </c>
    </row>
    <row r="919" customFormat="false" ht="15.75" hidden="false" customHeight="true" outlineLevel="0" collapsed="false">
      <c r="A919" s="139" t="str">
        <f aca="false">Seeds!AB919</f>
        <v>M5-NyO-18b-A-2</v>
      </c>
      <c r="B919" s="139" t="str">
        <f aca="false">Seeds!Z919</f>
        <v>{
    "id": "M5-NyO-18b-A-2-BR",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19" s="139" t="str">
        <f aca="false">Seeds!AA919</f>
        <v>{
    "id": "M5-NyO-18b-A-2",
    "stimulus": "&lt;p&gt;O diâmetro de um planeta é {{T1}} km.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19" s="139" t="n">
        <f aca="false">IF(B919=C919,0,1)</f>
        <v>1</v>
      </c>
    </row>
    <row r="920" customFormat="false" ht="15.75" hidden="false" customHeight="true" outlineLevel="0" collapsed="false">
      <c r="A920" s="139" t="str">
        <f aca="false">Seeds!AB920</f>
        <v>M5-NyO-18b-A-3</v>
      </c>
      <c r="B920" s="139" t="str">
        <f aca="false">Seeds!Z920</f>
        <v>{
    "id": "M5-NyO-18b-A-3-BR",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0" s="139" t="str">
        <f aca="false">Seeds!AA920</f>
        <v>{
    "id": "M5-NyO-18b-A-3",
    "stimulus": "&lt;p&gt;Um jogo de videogame foi comprado e baixado por {{T1}} pessoas até o momento.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0" s="139" t="n">
        <f aca="false">IF(B920=C920,0,1)</f>
        <v>1</v>
      </c>
    </row>
    <row r="921" customFormat="false" ht="15.75" hidden="false" customHeight="true" outlineLevel="0" collapsed="false">
      <c r="A921" s="139" t="str">
        <f aca="false">Seeds!AB921</f>
        <v>M5-NyO-18b-A-4</v>
      </c>
      <c r="B921" s="139" t="str">
        <f aca="false">Seeds!Z921</f>
        <v>{
    "id": "M5-NyO-18b-A-4-BR",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1" s="139" t="str">
        <f aca="false">Seeds!AA921</f>
        <v>{
    "id": "M5-NyO-18b-A-4",
    "stimulus": "&lt;p&gt;Existe um castelo na Europa que é feito de {{T1}} tijolos.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1" s="139" t="n">
        <f aca="false">IF(B921=C921,0,1)</f>
        <v>1</v>
      </c>
    </row>
    <row r="922" customFormat="false" ht="15.75" hidden="false" customHeight="true" outlineLevel="0" collapsed="false">
      <c r="A922" s="139" t="str">
        <f aca="false">Seeds!AB922</f>
        <v>M5-NyO-18b-A-5</v>
      </c>
      <c r="B922" s="139" t="str">
        <f aca="false">Seeds!Z922</f>
        <v>{
    "id": "M5-NyO-18b-A-5-BR",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C922" s="139" t="str">
        <f aca="false">Seeds!AA922</f>
        <v>{
    "id": "M5-NyO-18b-A-5",
    "stimulus": "&lt;p&gt;Em um povoado existem {{T1}} habitantes. Decomponha este número em potências de base 10.&lt;/p&gt;",
    "template": "&lt;p&gt;{{T1}} = {{response}} × 10&lt;sup&gt;3&lt;/sup&gt; + {{response}} × 10&lt;sup&gt;2&lt;/sup&gt; + {{response}} × 10 + {{response}}&lt;/p&gt;",
    "hint": "&lt;p&gt;Um número pode ser decomposto como a soma de  potências de base 10.&lt;/p&gt;",
    "feedback": "&lt;p&gt;Um número pode ser decomposto como a soma de  potências de base 10.&lt;/p&gt;&lt;p&gt;{{T1}} = {{T2}} + {{T3}} + {{T4}} + {{Q4}}&lt;/p&gt;&lt;p&gt;{{T1}} = {{Q1}} × 1 000 + {{Q2}} × 100 + {{Q3}} × 10 + {{Q4}}&lt;/p&gt;&lt;p&gt;{{T1}} = {{Q1}} × 10&lt;sup&gt;3&lt;/sup&gt; + {{Q2}} × 10&lt;sup&gt;2&lt;/sup&gt; + {{Q3}} × 10 + {{Q4}}&lt;/p&gt;",
    "seed": {
        "parameters": [
            {
                "name": "Q1",
                "label": null,
                "min": 1,
                "max": 9,
                "step": 1
            },
            {
                "name": "Q2",
                "label": null,
                "min": 1,
                "max": 9,
                "step": 1
            },
            {
                "name": "Q3",
                "label": null,
                "min": 1,
                "max": 9,
                "step": 1
            },
            {
                "name": "Q4",
                "label": null,
                "min": 1,
                "max": 9,
                "step": 1
            }
        ],
        "calculated": [
            {
                "name": "T1",
                "function": "{{Q1}}*1000+{{Q2}}*100+{{Q3}}*10+{{Q4}}",
                "temp": "true"
            },
            {
                "name": "T2",
                "function": "{{Q1}}*1000",
                "temp": "true"
            },
            {
                "name": "T3",
                "function": "{{Q2}}*100",
                "temp": "true"
            },
            {
                "name": "T4",
                "function": "{{Q3}}*10",
                "temp": "true"
            },
            {
                "name": "A1",
                "function": "{{Q1}}"
            },
            {
                "name": "A2",
                "function": "{{Q2}}"
            },
            {
                "name": "A3",
                "function": "{{Q3}}"
            },
            {
                "name": "A4",
                "function": "{{Q4}}"
            }
        ],
        "uniques": true
    },
    "algorithm": {
        "name": "calculateOperation",
        "params": {
            "method": "equivLiteral","keyboard": "NUMERICAL"
        }
    }
}</v>
      </c>
      <c r="D922" s="139" t="n">
        <f aca="false">IF(B922=C922,0,1)</f>
        <v>1</v>
      </c>
    </row>
    <row r="923" customFormat="false" ht="15.75" hidden="false" customHeight="true" outlineLevel="0" collapsed="false">
      <c r="A923" s="139" t="str">
        <f aca="false">Seeds!AB923</f>
        <v>M5-NyO-19c-I-1</v>
      </c>
      <c r="B923" s="139" t="str">
        <f aca="false">Seeds!Z923</f>
        <v>{
    "id": "M5-NyO-19c-I-1-BR",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3" s="139" t="str">
        <f aca="false">Seeds!AA923</f>
        <v>{
    "id": "M5-NyO-19c-I-1",
    "stimulus": "&lt;p&gt;Selecione a figura que representa a fração &lt;span class=\"fr-math-v2 fr-draggable\" contenteditable=\"false\" data-original-math=\"\\(\\frac{2}{5}\\)\" draggable=\"true\"&gt;\\(\\frac{2}{5}\\)&lt;/span&gt;.&lt;/p&gt;",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
            {
                "name": "A2",
                "label": "&lt;div style=\"display:flex; justify-content:center;\"&gt;&lt;img src=\"https://blueberry-assets.oneclick.es/{{Q2}}\" width=\"300\"&gt;&lt;/img&gt;&lt;/div&gt;",
                "incorrect": true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3" s="139" t="n">
        <f aca="false">IF(B923=C923,0,1)</f>
        <v>1</v>
      </c>
    </row>
    <row r="924" customFormat="false" ht="15.75" hidden="false" customHeight="true" outlineLevel="0" collapsed="false">
      <c r="A924" s="139" t="str">
        <f aca="false">Seeds!AB924</f>
        <v>M5-NyO-19c-I-2</v>
      </c>
      <c r="B924" s="139" t="str">
        <f aca="false">Seeds!Z924</f>
        <v>{
    "id": "M5-NyO-19c-I-2-BR",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4" s="139" t="str">
        <f aca="false">Seeds!AA924</f>
        <v>{
    "id": "M5-NyO-19c-I-2",
    "stimulus": "&lt;p&gt;Selecione a figura que representa a fração &lt;span class=\"fr-math-v2 fr-draggable\" contenteditable=\"false\" data-original-math=\"\\(\\frac{2}{6}\\)\" draggable=\"true\"&gt;\\(\\frac{2}{6}\\)&lt;/span&gt;.&lt;/p&gt;",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"M5_NyO_19c_3.svg",
                    "M5_NyO_19c_4.svg"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4" s="139" t="n">
        <f aca="false">IF(B924=C924,0,1)</f>
        <v>1</v>
      </c>
    </row>
    <row r="925" customFormat="false" ht="15.75" hidden="false" customHeight="true" outlineLevel="0" collapsed="false">
      <c r="A925" s="139" t="str">
        <f aca="false">Seeds!AB925</f>
        <v>M5-NyO-19c-I-3</v>
      </c>
      <c r="B925" s="139" t="str">
        <f aca="false">Seeds!Z925</f>
        <v>{
    "id": "M5-NyO-19c-I-3-BR",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C925" s="139" t="str">
        <f aca="false">Seeds!AA925</f>
        <v>{
    "id": "M5-NyO-19c-I-3",
    "stimulus": "&lt;p&gt;Selecione a figura que representa a fração &lt;span class=\"fr-math-v2 fr-draggable\" contenteditable=\"false\" data-original-math=\"\\(\\frac{3}{6}\\)\" draggable=\"true\"&gt;\\(\\frac{3}{6}\\)&lt;/span&gt;.&lt;/p&gt;",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
            {
                "name": "A3",
                "label": "&lt;div style=\"display:flex; justify-content:center;\"&gt;&lt;img src=\"https://blueberry-assets.oneclick.es/{{Q3}}\" width=\"300\"&gt;&lt;/img&gt;&lt;/div&gt;",
                "incorrect": true
            }
        ],
        "uniques": true
    },
    "algorithm": {
        "name": "trueFalse",
        "template": "Multiple choice – standard",
        "params": {
            "countCorrect": 1,
            "countIncorrect": 2,
            "columns": 3,
            "showCheckIcon": false
        }
    }
}</v>
      </c>
      <c r="D925" s="139" t="n">
        <f aca="false">IF(B925=C925,0,1)</f>
        <v>1</v>
      </c>
    </row>
    <row r="926" customFormat="false" ht="15.75" hidden="false" customHeight="true" outlineLevel="0" collapsed="false">
      <c r="A926" s="139" t="str">
        <f aca="false">Seeds!AB926</f>
        <v>M5-NyO-19c-I-4</v>
      </c>
      <c r="B926" s="139" t="str">
        <f aca="false">Seeds!Z926</f>
        <v>{
    "id": "M5-NyO-19c-I-4-BR",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6" s="139" t="str">
        <f aca="false">Seeds!AA926</f>
        <v>{
    "id": "M5-NyO-19c-I-4",
    "stimulus": "&lt;p&gt;Selecione a figura que representa a fração &lt;span class=\"fr-math-v2 fr-draggable\" contenteditable=\"false\" data-original-math=\"\\(\\frac{3}{5}\\)\" draggable=\"true\"&gt;\\(\\frac{3}{5}\\)&lt;/span&gt;.&lt;/p&gt;",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"M5_NyO_19c_7.svg",
                    "M5_NyO_19c_8.svg"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6" s="139" t="n">
        <f aca="false">IF(B926=C926,0,1)</f>
        <v>1</v>
      </c>
    </row>
    <row r="927" customFormat="false" ht="15.75" hidden="false" customHeight="true" outlineLevel="0" collapsed="false">
      <c r="A927" s="139" t="str">
        <f aca="false">Seeds!AB927</f>
        <v>M5-NyO-19c-I-5</v>
      </c>
      <c r="B927" s="139" t="str">
        <f aca="false">Seeds!Z927</f>
        <v>{
    "id": "M5-NyO-19c-I-5-BR",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C927" s="139" t="str">
        <f aca="false">Seeds!AA927</f>
        <v>{
    "id": "M5-NyO-19c-I-5",
    "stimulus": "&lt;p&gt;Selecione a figura que representa a fração &lt;span class=\"fr-math-v2 fr-draggable\" contenteditable=\"false\" data-original-math=\"\\(\\frac{2}{3}\\)\" draggable=\"true\"&gt;\\(\\frac{2}{3}\\)&lt;/span&gt;.&lt;/p&gt;",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"name": "Q2",
                "list": [
                    "M5_NyO_19c_5.svg",
                    "M5_NyO_19c_6.svg"
                ]
            },
            {
                "name": "Q3",
                "list": [
                    "M5_NyO_19c_9.svg",
                    "M5_NyO_19c_10.svg"
                ]
            }
        ],
        "calculated": [
            {
                "name": "A1",
                "label": "&lt;div style=\"display:flex; justify-content:center;\"&gt;&lt;img src=\"https://blueberry-assets.oneclick.es/{{Q1}}\" width=\"300\"&gt;&lt;/img&gt;&lt;/div&gt;",
                "incorrect": true
            },
            {
                "name": "A2",
                "label": "&lt;div style=\"display:flex; justify-content:center;\"&gt;&lt;img src=\"https://blueberry-assets.oneclick.es/{{Q2}}\" width=\"300\"&gt;&lt;/img&gt;&lt;/div&gt;",
                "incorrect": true
            },
            {
                "name": "A3",
                "label": "&lt;div style=\"display:flex; justify-content:center;\"&gt;&lt;img src=\"https://blueberry-assets.oneclick.es/{{Q3}}\" width=\"300\"&gt;&lt;/img&gt;&lt;/div&gt;"
            }
        ],
        "uniques": true
    },
    "algorithm": {
        "name": "trueFalse",
        "template": "Multiple choice – standard",
        "params": {
            "countCorrect": 1,
            "countIncorrect": 2,
            "columns": 3,
            "showCheckIcon": false
        }
    }
}</v>
      </c>
      <c r="D927" s="139" t="n">
        <f aca="false">IF(B927=C927,0,1)</f>
        <v>1</v>
      </c>
    </row>
    <row r="928" customFormat="false" ht="15.75" hidden="false" customHeight="true" outlineLevel="0" collapsed="false">
      <c r="A928" s="139" t="str">
        <f aca="false">Seeds!AB928</f>
        <v>M5-NyO-19c-E-1</v>
      </c>
      <c r="B928" s="139" t="str">
        <f aca="false">Seeds!Z928</f>
        <v>{
    "id": "M5-NyO-19c-E-1-BR",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C928" s="139" t="str">
        <f aca="false">Seeds!AA928</f>
        <v>{
    "id": "M5-NyO-19c-E-1",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"M5_NyO_19c_1.svg",
                    "M5_NyO_19c_2.svg"
                ]
            }
        ],
        "calculated": [
            {
                "name": "A1",
                "label": "{{function}}",
                "function": "\\frac{2}{5}"
            }
        ],
        "uniques": true
    },
    "algorithm": {
        "name": "calculateOperation",
        "params": {
            "method": "equivLiteral",
            "keyboard": "INTERMEDIATE"
        }
    }
}</v>
      </c>
      <c r="D928" s="139" t="n">
        <f aca="false">IF(B928=C928,0,1)</f>
        <v>1</v>
      </c>
    </row>
    <row r="929" customFormat="false" ht="15.75" hidden="false" customHeight="true" outlineLevel="0" collapsed="false">
      <c r="A929" s="139" t="str">
        <f aca="false">Seeds!AB929</f>
        <v>M5-NyO-19c-E-2</v>
      </c>
      <c r="B929" s="139" t="str">
        <f aca="false">Seeds!Z929</f>
        <v>{
    "id": "M5-NyO-19c-E-2-BR",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C929" s="139" t="str">
        <f aca="false">Seeds!AA929</f>
        <v>{
    "id": "M5-NyO-19c-E-2",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"M5_NyO_19c_3.svg",
                    "M5_NyO_19c_4.svg"
                ]
            }
        ],
        "calculated": [
            {
                "name": "A1",
                "label": "{{function}}",
                "function": "\\frac{2}{6}"
            }
        ],
        "uniques": true
    },
    "algorithm": {
        "name": "calculateOperation",
        "params": {
            "method": "equivLiteral",
            "keyboard": "INTERMEDIATE"
        }
    }
}</v>
      </c>
      <c r="D929" s="139" t="n">
        <f aca="false">IF(B929=C929,0,1)</f>
        <v>1</v>
      </c>
    </row>
    <row r="930" customFormat="false" ht="15.75" hidden="false" customHeight="true" outlineLevel="0" collapsed="false">
      <c r="A930" s="139" t="str">
        <f aca="false">Seeds!AB930</f>
        <v>M5-NyO-19c-E-3</v>
      </c>
      <c r="B930" s="139" t="str">
        <f aca="false">Seeds!Z930</f>
        <v>{
    "id": "M5-NyO-19c-E-3-BR",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C930" s="140" t="str">
        <f aca="false">Seeds!AA930</f>
        <v>{
    "id": "M5-NyO-19c-E-3",
    "stimulus": "&lt;p&gt;Escreva qual fração representa a parte colorida desta figura em relacão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"M5_NyO_19c_5.svg",
                    "M5_NyO_19c_6.svg"
                ]
            }
        ],
        "calculated": [
            {
                "name": "A1",
                "label": "{{function}}",
                "function": "\\frac{3}{6}"
            }
        ],
        "uniques": true
    },
    "algorithm": {
        "name": "calculateOperation",
        "params": {
            "method": "equivLiteral",
            "keyboard": "INTERMEDIATE"
        }
    }
}</v>
      </c>
      <c r="D930" s="139" t="n">
        <f aca="false">IF(B930=C930,0,1)</f>
        <v>1</v>
      </c>
    </row>
    <row r="931" customFormat="false" ht="15.75" hidden="false" customHeight="true" outlineLevel="0" collapsed="false">
      <c r="A931" s="139" t="str">
        <f aca="false">Seeds!AB931</f>
        <v>M5-NyO-19c-E-4</v>
      </c>
      <c r="B931" s="139" t="str">
        <f aca="false">Seeds!Z931</f>
        <v>{
    "id": "M5-NyO-19c-E-4-BR",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C931" s="139" t="str">
        <f aca="false">Seeds!AA931</f>
        <v>{
    "id": "M5-NyO-19c-E-4",
    "stimulus": "&lt;p&gt;Escreva qual fração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"M5_NyO_19c_7.svg",
                    "M5_NyO_19c_8.svg"
                ]
            }
        ],
        "calculated": [
            {
                "name": "A1",
                "label": "{{function}}",
                "function": "\\frac{3}{5}"
            }
        ],
        "uniques": true
    },
    "algorithm": {
        "name": "calculateOperation",
        "params": {
            "method": "equivLiteral",
            "keyboard": "INTERMEDIATE"
        }
    }
}</v>
      </c>
      <c r="D931" s="139" t="n">
        <f aca="false">IF(B931=C931,0,1)</f>
        <v>1</v>
      </c>
    </row>
    <row r="932" customFormat="false" ht="15.75" hidden="false" customHeight="true" outlineLevel="0" collapsed="false">
      <c r="A932" s="139" t="str">
        <f aca="false">Seeds!AB932</f>
        <v>M5-NyO-19c-E-5</v>
      </c>
      <c r="B932" s="139" t="str">
        <f aca="false">Seeds!Z932</f>
        <v>{
    "id": "M5-NyO-19c-E-5-BR",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C932" s="139" t="str">
        <f aca="false">Seeds!AA932</f>
        <v>{
    "id": "M5-NyO-19c-E-5",
    "stimulus": "&lt;p&gt;Escreva a fração que representa a parte colorida desta figura em relação ao todo.&lt;/p&gt;&lt;div style=\"display:flex; justify-content:center;\"&gt;&lt;img src=\"https://blueberry-assets.oneclick.es/{{Q1}}\" width=\"300\"&gt;&lt;/img&gt;&lt;/div&gt;",
    "template": "&lt;p&gt;A parte colorida representa {{response}} da figura.&lt;/p&gt;",
    "hint": "&lt;p&gt;O denominador representa o número de partes em que a figura está dividida e o numerador, o número de partes pintadas.&lt;/p&gt;",
    "feedback": "&lt;p&gt;O denominador representa o número de partes em que a figura está dividida e o numerador, o número de partes pintadas.&lt;/p&gt;",
    "seed": {
        "parameters": [
            {
                "name": "Q1",
                "list": [
                    "M5_NyO_19c_9.svg",
                    "M5_NyO_19c_10.svg"
                ]
            }
        ],
        "calculated": [
            {
                "name": "A1",
                "label": "{{function}}",
                "function": "\\frac{2}{3}"
            }
        ],
        "uniques": true
    },
    "algorithm": {
        "name": "calculateOperation",
        "params": {
            "method": "equivLiteral",
            "keyboard": "INTERMEDIATE"
        }
    }
}</v>
      </c>
      <c r="D932" s="139" t="n">
        <f aca="false">IF(B932=C932,0,1)</f>
        <v>1</v>
      </c>
    </row>
    <row r="933" customFormat="false" ht="15.75" hidden="false" customHeight="true" outlineLevel="0" collapsed="false">
      <c r="A933" s="139" t="str">
        <f aca="false">Seeds!AB933</f>
        <v>M5-NyO-19c-A-1</v>
      </c>
      <c r="B933" s="139" t="str">
        <f aca="false">Seeds!Z933</f>
        <v>{"id":"M5-NyO-19c-A-1-BR","stimulus":"&lt;p&gt;Veja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C933" s="139" t="str">
        <f aca="false">Seeds!AA933</f>
        <v>{"id":"M5-NyO-19c-A-1","stimulus":"&lt;p&gt;Veja na figura abaixo as porções que sobraram de uma lasanha. Expresse a quantidade que sobrou em relação ao todo como uma fração.&lt;/p&gt;&lt;div style=\"display:flex; justify-content:center;\"&gt;&lt;img src=\"https://blueberry-assets.oneclick.es/M5_NyO_19c_11.svg\" width=\"300\"&gt;&lt;/img&gt;&lt;/div&gt;","template":"&lt;p&gt;Sobraram {{response}} da lasanha.&lt;/p&gt;","hint":"&lt;p&gt;O denominador representa o número de partes em que a figura está dividida e o numerador, o número de partes consideradas.&lt;/p&gt;","feedback":"&lt;p&gt;O denominador representa o número de partes em que a figura está dividida e o numerador, o número de partes pintadas.&lt;/p&gt;","seed":{"parameters":[],"calculated":[{"name":"A1","label":"{{function}}","function":"\\frac{3}{10}"}],"uniques":true},"algorithm":{"name":"calculateOperation","params":{"method":"equivLiteral","keyboard":"INTERMEDIATE"}}}</v>
      </c>
      <c r="D933" s="139" t="n">
        <f aca="false">IF(B933=C933,0,1)</f>
        <v>1</v>
      </c>
    </row>
    <row r="934" customFormat="false" ht="15.75" hidden="false" customHeight="true" outlineLevel="0" collapsed="false">
      <c r="A934" s="139" t="str">
        <f aca="false">Seeds!AB934</f>
        <v>M5-NyO-19c-A-2</v>
      </c>
      <c r="B934" s="139" t="str">
        <f aca="false">Seeds!Z934</f>
        <v>{"id":"M5-NyO-19c-A-2-BR","stimulus":"&lt;p&gt;Pablo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C934" s="139" t="str">
        <f aca="false">Seeds!AA934</f>
        <v>{"id":"M5-NyO-19c-A-2","stimulus":"&lt;p&gt;Pablo pintou estas pétalas da flor de uma cerâmica. Que fração representa a quantidade de pétalas pintadas da flor?&lt;/p&gt;&lt;div style=\"display:flex; justify-content:center;\"&gt;&lt;img src=\"https://blueberry-assets.oneclick.es/M5_NyO_19c_12.svg\" width=\"400\"&gt;&lt;/img&gt;&lt;/div&gt;","template":"&lt;p&gt;A fração de pétalas pintadas é de {{response}}.&lt;/p&gt;","hint":"&lt;p&gt;O denominador representa o número de partes em que a figura está dividida e o numerador, o número de partes pintadas.&lt;/p&gt;","feedback":"&lt;p&gt;O denominador representa o número de partes em que a figura está dividida e o numerador, o número de partes pintadas.&lt;/p&gt;","seed":{"parameters":[],"calculated":[{"name":"A1","label":"{{function}}","function":"\\frac{8}{12}"}],"uniques":true},"algorithm":{"name":"calculateOperation","params":{"method":"equivLiteral","keyboard":"INTERMEDIATE"}}}</v>
      </c>
      <c r="D934" s="139" t="n">
        <f aca="false">IF(B934=C934,0,1)</f>
        <v>1</v>
      </c>
    </row>
    <row r="935" customFormat="false" ht="15.75" hidden="false" customHeight="true" outlineLevel="0" collapsed="false">
      <c r="A935" s="139" t="str">
        <f aca="false">Seeds!AB935</f>
        <v>M5-NyO-19c-A-3</v>
      </c>
      <c r="B935" s="139" t="str">
        <f aca="false">Seeds!Z935</f>
        <v>{"id":"M5-NyO-19c-A-3-BR","stimulus":"&lt;p&gt;Veja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C935" s="139" t="str">
        <f aca="false">Seeds!AA935</f>
        <v>{"id":"M5-NyO-19c-A-3","stimulus":"&lt;p&gt;Veja na imagem abaixo os gomos que Carmen ganhou de uma laranja. Que fração da laranja eles representam?&lt;/p&gt;&lt;div style=\"display:flex; justify-content:center;\"&gt;&lt;img src=\"https://blueberry-assets.oneclick.es/M5_NyO_19c_13.svg\" width=\"400\"&gt;&lt;/img&gt;&lt;/div&gt;","template":"&lt;p&gt;A Carmem recebeu {{response}} da laranja.&lt;/p&gt;","hint":"&lt;p&gt;O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consideradas.&lt;/p&gt;","seed":{"parameters":[],"calculated":[{"name":"A1","label":"{{function}}","function":"\\frac{4}{10}"}],"uniques":true},"algorithm":{"name":"calculateOperation","params":{"method":"equivLiteral","keyboard":"INTERMEDIATE"}}}</v>
      </c>
      <c r="D935" s="139" t="n">
        <f aca="false">IF(B935=C935,0,1)</f>
        <v>1</v>
      </c>
    </row>
    <row r="936" customFormat="false" ht="15.75" hidden="false" customHeight="true" outlineLevel="0" collapsed="false">
      <c r="A936" s="139" t="str">
        <f aca="false">Seeds!AB936</f>
        <v>M5-NyO-19c-A-4</v>
      </c>
      <c r="B936" s="139" t="str">
        <f aca="false">Seeds!Z936</f>
        <v>{"id":"M5-NyO-19c-A-4-BR","stimulus":"&lt;p&gt;Ariel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C936" s="139" t="str">
        <f aca="false">Seeds!AA936</f>
        <v>{"id":"M5-NyO-19c-A-4","stimulus":"&lt;p&gt;Ariel vai comer as seguintes fatias de pizza no jantar. Que fração da pizza ela vai comer?&lt;/p&gt;&lt;div style=\"display:flex; justify-content:center;\"&gt;&lt;img src=\"https://blueberry-assets.oneclick.es/M5_NyO_19c_14.svg\" width=\"400\"&gt;&lt;/img&gt;&lt;/div&gt;","template":"&lt;p&gt;Ela vai comer {{response}} da pizza.&lt;/p&gt;","hint":"&lt;p&gt;O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consideradas.&lt;/p&gt;","seed":{"parameters":[],"calculated":[{"name":"A1","label":"{{function}}","function":"\\frac{5}{8}"}],"uniques":true},"algorithm":{"name":"calculateOperation","params":{"method":"equivLiteral","keyboard":"INTERMEDIATE"}}}</v>
      </c>
      <c r="D936" s="139" t="n">
        <f aca="false">IF(B936=C936,0,1)</f>
        <v>1</v>
      </c>
    </row>
    <row r="937" customFormat="false" ht="15.75" hidden="false" customHeight="true" outlineLevel="0" collapsed="false">
      <c r="A937" s="139" t="str">
        <f aca="false">Seeds!AB937</f>
        <v>M5-NyO-19c-A-5</v>
      </c>
      <c r="B937" s="139" t="str">
        <f aca="false">Seeds!Z937</f>
        <v>{"id":"M5-NyO-19c-A-5-BR","stimulus":"&lt;p&gt;Mônica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C937" s="139" t="str">
        <f aca="false">Seeds!AA937</f>
        <v>{"id":"M5-NyO-19c-A-5","stimulus":"&lt;p&gt;Mônica ainda tem parte de uma barra de chocolate sobrando. Que fração da barra ela ainda tem para comer?&lt;/p&gt;&lt;div style=\"display:flex; justify-content:center;\"&gt;&lt;img src=\"https://blueberry-assets.oneclick.es/M5_NyO_19c_15.svg\" width=\"450\"&gt;&lt;/img&gt;&lt;/div&gt;","template":"&lt;p&gt;Mônica ainda tem {{response}} da barra.&lt;/p&gt;","hint":"&lt;p&gt;O denominador representa o número de partes em que a figura está dividida e o numerador, o número de partes pintadas.&lt;/p&gt;","feedback":"&lt;p&gt;O denominador representa o número de partes em que a figura está dividida e o numerador, o número de partes consideradas.&lt;/p&gt;","seed":{"parameters":[],"calculated":[{"name":"A1","label":"{{function}}","function":"\\frac{7}{10}"}],"uniques":true},"algorithm":{"name":"calculateOperation","params":{"method":"equivLiteral","keyboard":"INTERMEDIATE"}}}</v>
      </c>
      <c r="D937" s="139" t="n">
        <f aca="false">IF(B937=C937,0,1)</f>
        <v>1</v>
      </c>
    </row>
    <row r="938" customFormat="false" ht="15.75" hidden="false" customHeight="true" outlineLevel="0" collapsed="false">
      <c r="A938" s="139" t="str">
        <f aca="false">Seeds!AB938</f>
        <v>M5-NyO-19d-I-1</v>
      </c>
      <c r="B938" s="139" t="str">
        <f aca="false">Seeds!Z938</f>
        <v>{"id":"M5-NyO-19d-I-1-BR","stimulus":"&lt;p&gt;Indique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C938" s="139" t="str">
        <f aca="false">Seeds!AA938</f>
        <v>{"id":"M5-NyO-19d-I-1","stimulus":"&lt;p&gt;Indique entre quais dois números naturais está a fração &lt;span class=\"fr-math-v2 fr-draggable\" contenteditable=\"false\" data-original-math=\"\\(\\frac{{{T9}}}{{{Q2}}}\\)\" draggable=\"true\"&gt;\\(\\frac{{{T9}}}{{{Q2}}}\\)&lt;/span&gt;.&lt;/p&gt;","hint":"&lt;p&gt;Por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{{T1}} e {{T2}}.&lt;/p&gt;","seed":{"parameters":[{"name":"Q1","label":null,"min":2,"max":9,"step":1},{"name":"Q2","label":null,"min":2,"max":9,"step":1}],"calculated":[{"name":"T0","function":"Lemonlib.round(({{Q1}}*{{Q2}}+1)/{{Q2}}, 2)","temp":"true"},{"name":"T1","function":"math.floor({{T0}})","temp":"true"},{"name":"T2","function":"math.ceil({{T0}})","temp":"true"},{"name":"T5","function":"math.floor({{T0}})-1","temp":"true"},{"name":"T6","function":"math.floor({{T0}})","temp":"true"},{"name":"T7","function":"math.ceil({{T0}})","temp":"true"},{"name":"T8","function":"math.ceil({{T0}}) + 1","temp":"true"},{"name":"T9","function":"{{Q1}}*{{Q2}}+1","temp":"true"},{"name":"T10","function":"Lemonlib.round({{T0}}, 2)","temp":"true"},{"name":"A1","label":"{{function}}","function":"Entre {{T1}} e {{T2}}"},{"name":"A2","label":"{{function}}","function":"Entre {{T9}} e {{Q2}}","incorrect":true},{"name":"A3","label":"{{function}}","function":"Entre {{T5}} e {{T6}}","incorrect":true},{"name":"A4","label":"{{function}}","function":"Entre {{T7}} e {{T8}}","incorrect":true}],"uniques":true},"algorithm":{"name":"trueFalse","template":"Multiple choice – standard","params":{"countCorrect":1,"countIncorrect":2,"showCheckIcon":false,
            "columns": 3
        }
    }
}</v>
      </c>
      <c r="D938" s="139" t="n">
        <f aca="false">IF(B938=C938,0,1)</f>
        <v>1</v>
      </c>
    </row>
    <row r="939" customFormat="false" ht="15.75" hidden="false" customHeight="true" outlineLevel="0" collapsed="false">
      <c r="A939" s="139" t="str">
        <f aca="false">Seeds!AB939</f>
        <v>M5-NyO-19d-E-1</v>
      </c>
      <c r="B939" s="139" t="str">
        <f aca="false">Seeds!Z939</f>
        <v>{"id":"M5-NyO-19d-E-1-BR","stimulus":"&lt;p&gt;Escreva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39" s="139" t="str">
        <f aca="false">Seeds!AA939</f>
        <v>{"id":"M5-NyO-19d-E-1","stimulus":"&lt;p&gt;Escreva os números naturais entre os quais se encontram a fração &lt;span class=\"fr-math-v2 fr-draggable\" contenteditable=\"false\" data-original-math=\"\\(\\frac{{{T9}}}{{{Q2}}}\\)\" draggable=\"true\"&gt;\\(\\frac{{{T9}}}{{{Q2}}}\\)&lt;/span&gt;.&lt;/p&gt;","template":"&lt;p&gt;{{response}} &lt; &lt;span class=\"fr-math-v2 fr-draggable\" contenteditable=\"false\" data-original-math=\"\\(\\frac{{{T9}}}{{{Q2}}}\\)\" draggable=\"true\"&gt;\\(\\frac{{{T9}}}{{{Q2}}}\\)&lt;/span&gt; &lt;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{{A2}}.&lt;/p&gt;","seed":{"parameters":[{"name":"Q1","label":null,"min":2,"max":9,"step":1},{"name":"Q2","label":null,"min":2,"max":9,"step":1}],"calculated":[{"name":"T0","function":"Lemonlib.round(({{Q1}}*{{Q2}}+1)/{{Q2}},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39" s="139" t="n">
        <f aca="false">IF(B939=C939,0,1)</f>
        <v>1</v>
      </c>
    </row>
    <row r="940" customFormat="false" ht="15.75" hidden="false" customHeight="true" outlineLevel="0" collapsed="false">
      <c r="A940" s="139" t="str">
        <f aca="false">Seeds!AB940</f>
        <v>M5-NyO-19d-A-1</v>
      </c>
      <c r="B940" s="139" t="str">
        <f aca="false">Seeds!Z940</f>
        <v>{"id":"M5-NyO-19d-A-1-BR","stimulus":"&lt;p&gt;Em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0" s="139" t="str">
        <f aca="false">Seeds!AA940</f>
        <v>{"id":"M5-NyO-19d-A-1","stimulus":"&lt;p&gt;Em um torneio olímpico um atleta alcançou no salto em distância uma marca de &lt;span class=\"fr-math-v2 fr-draggable\" contenteditable=\"false\" data-original-math=\"\\(\\frac{{{T9}}}{{{Q2}}}\\)\" draggable=\"true\"&gt;\\(\\frac{{{T9}}}{{{Q2}}}\\)&lt;/span&gt; m. Indique entre quais números naturais consecutivos esta fração se encontra.&lt;/p&gt;","template":"&lt;p&gt;Sua marca está entre {{response}} e {{response}} m.&lt;/p&gt;","hint":"&lt;p&gt;Por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0" s="139" t="n">
        <f aca="false">IF(B940=C940,0,1)</f>
        <v>1</v>
      </c>
    </row>
    <row r="941" customFormat="false" ht="15.75" hidden="false" customHeight="true" outlineLevel="0" collapsed="false">
      <c r="A941" s="139" t="str">
        <f aca="false">Seeds!AB941</f>
        <v>M5-NyO-19d-A-2</v>
      </c>
      <c r="B941" s="139" t="str">
        <f aca="false">Seeds!Z941</f>
        <v>{"id":"M5-NyO-19d-A-2-BR","stimulus":"&lt;p&gt;Em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1" s="139" t="str">
        <f aca="false">Seeds!AA941</f>
        <v>{"id":"M5-NyO-19d-A-2","stimulus":"&lt;p&gt;Em uma cidade foi construída uma rotatória a &lt;span class=\"fr-math-v2 fr-draggable\" contenteditable=\"false\" data-original-math=\"\\(\\frac{{{T9}}}{{{Q2}}}\\)\" draggable=\"true\"&gt;\\(\\frac{{{T9}}}{{{Q2}}}\\)&lt;/span&gt; km de distância da entrada. Entre quais quilômetros inteiros consecutivos está essa distância?&lt;/p&gt;","template":"&lt;p&gt;A distância, em quilômetros, está entre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1" s="139" t="n">
        <f aca="false">IF(B941=C941,0,1)</f>
        <v>1</v>
      </c>
    </row>
    <row r="942" customFormat="false" ht="15.75" hidden="false" customHeight="true" outlineLevel="0" collapsed="false">
      <c r="A942" s="139" t="str">
        <f aca="false">Seeds!AB942</f>
        <v>M5-NyO-19d-A-3</v>
      </c>
      <c r="B942" s="139" t="str">
        <f aca="false">Seeds!Z942</f>
        <v>{"id":"M5-NyO-19d-A-3-BR","stimulus":"&lt;p&gt;Um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2" s="139" t="str">
        <f aca="false">Seeds!AA942</f>
        <v>{"id":"M5-NyO-19d-A-3","stimulus":"&lt;p&gt;Um ciclista atingiu o quilômetro &lt;span class=\"fr-math-v2 fr-draggable\" contenteditable=\"false\" data-original-math=\"\\(\\frac{{{T9}}}{{{Q2}}}\\)\" draggable=\"true\"&gt;\\(\\frac{{{T9}}}{{{Q2}}}\\)&lt;/span&gt; da estrada que liga duas cidades. Escreva entre quais quilômetros consecutivos o ciclista está.&lt;/p&gt;","template":"&lt;p&gt;Ele se enconra entre o quilômetro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2" s="139" t="n">
        <f aca="false">IF(B942=C942,0,1)</f>
        <v>1</v>
      </c>
    </row>
    <row r="943" customFormat="false" ht="15.75" hidden="false" customHeight="true" outlineLevel="0" collapsed="false">
      <c r="A943" s="139" t="str">
        <f aca="false">Seeds!AB943</f>
        <v>M5-NyO-19d-A-4</v>
      </c>
      <c r="B943" s="139" t="str">
        <f aca="false">Seeds!Z943</f>
        <v>{"id":"M5-NyO-19d-A-4-BR","stimulus":"&lt;p&gt;Uma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3" s="139" t="str">
        <f aca="false">Seeds!AA943</f>
        <v>{"id":"M5-NyO-19d-A-4","stimulus":"&lt;p&gt;Uma família tem em sua geladeira &lt;span class=\"fr-math-v2 fr-draggable\" contenteditable=\"false\" data-original-math=\"\\(\\frac{{{T9}}}{{{Q2}}}\\)\" draggable=\"true\"&gt;\\(\\frac{{{T9}}}{{{Q2}}}\\)&lt;/span&gt; l de água. Escreva entre quais dois naturais consecutivos se encontra essa quantidade.&lt;/p&gt;","template":"&lt;p&gt;Se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3" s="139" t="n">
        <f aca="false">IF(B943=C943,0,1)</f>
        <v>1</v>
      </c>
    </row>
    <row r="944" customFormat="false" ht="15.75" hidden="false" customHeight="true" outlineLevel="0" collapsed="false">
      <c r="A944" s="139" t="str">
        <f aca="false">Seeds!AB944</f>
        <v>M5-NyO-19d-A-5</v>
      </c>
      <c r="B944" s="139" t="str">
        <f aca="false">Seeds!Z944</f>
        <v>{"id":"M5-NyO-19d-A-5-BR","stimulus":"&lt;p&gt;Emílio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C944" s="139" t="str">
        <f aca="false">Seeds!AA944</f>
        <v>{"id":"M5-NyO-19d-A-5","stimulus":"&lt;p&gt;Emílio comprou &lt;span class=\"fr-math-v2 fr-draggable\" contenteditable=\"false\" data-original-math=\"\\(\\frac{{{T9}}}{{{Q2}}}\\)\" draggable=\"true\"&gt;\\(\\frac{{{T9}}}{{{Q2}}}\\)&lt;/span&gt; kg de carne para um churrasco. Entre quais dois números naturais consecutivos está esse valor?&lt;/p&gt;","template":"&lt;p&gt;Se encontra entre o {{response}} e {{response}}.&lt;/p&gt;","hint":"&lt;p&gt;Por exemplo, a fração &lt;span class=\"fr-math-v2 fr-draggable\" contenteditable=\"false\" data-original-math=\"\\(\\frac{{{3}}}{{{2}}}\\)\" draggable=\"true\"&gt;\\(\\frac{{{3}}}{{{2}}}\\)&lt;/span&gt; = 1.5 se encontra entre os números 1 e 2.&lt;/p&gt;","feedback":"&lt;p&gt;O valor desta fração é:&lt;/p&gt;&lt;p&gt;&lt;span class=\"fr-math-v2 fr-draggable\" contenteditable=\"false\" data-original-math=\"\\(\\frac{{{T9}}}{{{Q2}}}\\)\" draggable=\"true\"&gt;\\(\\frac{{{T9}}}{{{Q2}}}\\)&lt;/span&gt; = {{T9}} : {{Q2}} ≈ {{T10}}&lt;/p&gt;&lt;p&gt;Por isso, ela se encontra entre os números {{A1}} e {{A2}}.&lt;/p&gt;","seed":{"parameters":[{"name":"Q1","label":null,"min":2,"max":8,"step":1},{"name":"Q2","label":null,"min":2,"max":9,"step":1}],"calculated":[{"name":"T0","function":"Lemonlib.round(({{Q1}}*{{Q2}}+1)/{{Q2}}, 2)","temp":"true"},{"name":"T9","function":"{{Q1}}*{{Q2}}+1","temp":"true"},{"name":"T10","function":"Lemonlib.round({{T0}}, 2)","temp":"true"},{"name":"A1","function":"math.floor({{T0}})"},{"name":"A2","function":"math.ceil({{T0}})"}],"uniques":true},"algorithm":{"name":"calculateOperation","params":{"method":"equivLiteral","keyboard":"NUMERICAL"}}}</v>
      </c>
      <c r="D944" s="139" t="n">
        <f aca="false">IF(B944=C944,0,1)</f>
        <v>1</v>
      </c>
    </row>
    <row r="945" customFormat="false" ht="15.75" hidden="false" customHeight="true" outlineLevel="0" collapsed="false">
      <c r="A945" s="139" t="str">
        <f aca="false">Seeds!AB945</f>
        <v>M5-NyO-54a-I-1</v>
      </c>
      <c r="B945" s="139" t="str">
        <f aca="false">Seeds!Z945</f>
        <v>{
    "id": "M5-NyO-54a-I-1-BR",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C945" s="139" t="str">
        <f aca="false">Seeds!AA945</f>
        <v>{
    "id": "M5-NyO-54a-I-1",
    "stimulus": "&lt;p&gt;A qual operação a seguir a fração &lt;span class=\"fr-math-v2 fr-draggable\" contenteditable=\"false\" data-original-math=\"\\(\\frac{{{Q1}}}{{{T1}}}\\)\" draggable=\"true\"&gt;\\(\\frac{{{Q1}}}{{{T1}}}\\)&lt;/span&gt; é equivalente?&lt;/p&gt;",
    "hint": "&lt;p&gt;Uma fração é equivalente a uma divisão.&lt;/p&gt;",
    "feedback": "&lt;p&gt;Uma fração é equivalente a uma divisão.&lt;/p&gt;&lt;p&gt;&lt;span class=\"fr-math-v2 fr-draggable\" contenteditable=\"false\" data-original-math=\"\\(\\frac{{{Q1}}}{{{T1}}}\\)\" draggable=\"true\"&gt;\\(\\frac{{{Q1}}}{{{T1}}}\\)&lt;/span&gt; = {{Q1}} : {{T1}}&lt;/p&gt;",
    "seed": {
        "parameters": [
            {
                "name": "Q1",
                "label": null,
                "min": 1,
                "max": 9,
                "step": 1
            },
            {
                "name": "Q2",
                "label": null,
                "min": 1,
                "max": 9,
                "step": 1
            }
        ],
        "calculated": [
            {
                "name": "T1",
                "function": "{{Q1}}+{{Q2}}",
                "temp": true
            },
            {
                "name": "A1",
                "label": "{{Q1}} : {{T1}}"
            },
            {
                "name": "A2",
                "label": "{{Q1}} + {{T1}}",
                "incorrect": true
            },
            {
                "name": "A3",
                "label": "{{Q1}} − {{T1}}",
                "incorrect": true
            },
            {
                "name": "A4",
                "label": "{{Q1}} × {{T1}}",
                "incorrect": true
            },
            {
                "name": "A5",
                "label": "{{Q1}}&lt;sup&gt;{{T1}}&lt;/sup&gt;",
                "incorrect": true
            }
        ],
        "uniques": true
    },
    "algorithm": {
        "name": "trueFalse",
        "template": "Multiple choice – standard",
        "params": {
            "countCorrect": 1,
            "countIncorrect": 2,
            "showCheckIcon": false,
            "columns": 3
        }
    }
}</v>
      </c>
      <c r="D945" s="139" t="n">
        <f aca="false">IF(B945=C945,0,1)</f>
        <v>1</v>
      </c>
    </row>
    <row r="946" customFormat="false" ht="15.75" hidden="false" customHeight="true" outlineLevel="0" collapsed="false">
      <c r="A946" s="139" t="str">
        <f aca="false">Seeds!AB946</f>
        <v>M5-NyO-54a-E-1</v>
      </c>
      <c r="B946" s="139" t="str">
        <f aca="false">Seeds!Z946</f>
        <v>{
    "id": "M5-NyO-54a-E-1-BR",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C946" s="139" t="str">
        <f aca="false">Seeds!AA946</f>
        <v>{
    "id": "M5-NyO-54a-E-1",
    "stimulus": "&lt;p&gt;Escreva a divisão {{Q1}} : {{T1}} em forma de fração.&lt;/p&gt;",
    "template": "&lt;p&gt;Essa divisão equivale à fração {{response}}.&lt;/p&gt;",
    "hint": "Uma fração é equivalente a uma divisão.",
    "feedback": "&lt;p&gt;Uma fração é equivalente a uma divisão.&lt;/p&gt;&lt;p&gt;{{Q1}} : {{T1}} = &lt;span class=\"fr-math-v2 fr-draggable\" contenteditable=\"false\" data-original-math=\"\\(\\frac{{{Q1}}}{{{T1}}}\\)\" draggable=\"true\"&gt;\\(\\frac{{{Q1}}}{{{T1}}}\\)&lt;/span&gt;&lt;/p&gt;",
    "seed": {
        "parameters": [
            {
                "name": "Q1",
                "label": null,
                "min": 1,
                "max": 9,
                "step": 1
            },
            {
                "name": "Q2",
                "label": null,
                "min": 1,
                "max": 9,
                "step": 1
            }
        ],
        "calculated": [
            {
                "name": "T1",
                "label": "{{function}}",
                "function": "{{Q1}}+{{Q2}}",
                "temp": true
            },
            {
                "name": "A1",
                "label": "{{function}}",
                "function": "\\frac{{{Q1}}}{{{T1}}}"
            }
        ],
        "uniques": true
    },
    "algorithm": {
        "name": "calculateOperation",
        "params": {
            "method": "equivLiteral"
        }
    }
}</v>
      </c>
      <c r="D946" s="139" t="n">
        <f aca="false">IF(B946=C946,0,1)</f>
        <v>1</v>
      </c>
    </row>
    <row r="947" customFormat="false" ht="15.75" hidden="false" customHeight="true" outlineLevel="0" collapsed="false">
      <c r="A947" s="139" t="e">
        <f aca="false">#REF!</f>
        <v>#REF!</v>
      </c>
      <c r="B947" s="139" t="e">
        <f aca="false">#REF!</f>
        <v>#REF!</v>
      </c>
      <c r="C947" s="139" t="e">
        <f aca="false">#REF!</f>
        <v>#REF!</v>
      </c>
      <c r="D947" s="139" t="e">
        <f aca="false">IF(B947=C947,0,1)</f>
        <v>#REF!</v>
      </c>
    </row>
    <row r="948" customFormat="false" ht="15.75" hidden="false" customHeight="true" outlineLevel="0" collapsed="false">
      <c r="A948" s="139" t="e">
        <f aca="false">#REF!</f>
        <v>#REF!</v>
      </c>
      <c r="B948" s="139" t="e">
        <f aca="false">#REF!</f>
        <v>#REF!</v>
      </c>
      <c r="C948" s="139" t="e">
        <f aca="false">#REF!</f>
        <v>#REF!</v>
      </c>
      <c r="D948" s="139" t="e">
        <f aca="false">IF(B948=C948,0,1)</f>
        <v>#REF!</v>
      </c>
    </row>
    <row r="949" customFormat="false" ht="15.75" hidden="false" customHeight="true" outlineLevel="0" collapsed="false">
      <c r="A949" s="139" t="e">
        <f aca="false">#REF!</f>
        <v>#REF!</v>
      </c>
      <c r="B949" s="139" t="e">
        <f aca="false">#REF!</f>
        <v>#REF!</v>
      </c>
      <c r="C949" s="139" t="e">
        <f aca="false">#REF!</f>
        <v>#REF!</v>
      </c>
      <c r="D949" s="139" t="e">
        <f aca="false">IF(B949=C949,0,1)</f>
        <v>#REF!</v>
      </c>
    </row>
    <row r="950" customFormat="false" ht="15.75" hidden="false" customHeight="true" outlineLevel="0" collapsed="false">
      <c r="A950" s="139" t="e">
        <f aca="false">#REF!</f>
        <v>#REF!</v>
      </c>
      <c r="B950" s="139" t="e">
        <f aca="false">#REF!</f>
        <v>#REF!</v>
      </c>
      <c r="C950" s="139" t="e">
        <f aca="false">#REF!</f>
        <v>#REF!</v>
      </c>
      <c r="D950" s="139" t="e">
        <f aca="false">IF(B950=C950,0,1)</f>
        <v>#REF!</v>
      </c>
    </row>
    <row r="951" customFormat="false" ht="15.75" hidden="false" customHeight="true" outlineLevel="0" collapsed="false">
      <c r="A951" s="139" t="e">
        <f aca="false">#REF!</f>
        <v>#REF!</v>
      </c>
      <c r="B951" s="139" t="e">
        <f aca="false">#REF!</f>
        <v>#REF!</v>
      </c>
      <c r="C951" s="139" t="e">
        <f aca="false">#REF!</f>
        <v>#REF!</v>
      </c>
      <c r="D951" s="139" t="e">
        <f aca="false">IF(B951=C951,0,1)</f>
        <v>#REF!</v>
      </c>
    </row>
    <row r="952" customFormat="false" ht="15.75" hidden="false" customHeight="true" outlineLevel="0" collapsed="false">
      <c r="A952" s="139" t="str">
        <f aca="false">Seeds!AB947</f>
        <v>M5-NyO-20a-I-1</v>
      </c>
      <c r="B952" s="139" t="str">
        <f aca="false">Seeds!Z947</f>
        <v>{"id":"M5-NyO-20a-I-1-BR","stimulus":"&lt;p&gt;Arraste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C952" s="139" t="str">
        <f aca="false">Seeds!AA947</f>
        <v>{"id":"M5-NyO-20a-I-1","stimulus":"&lt;p&gt;Arraste as frações equivalentes.&lt;/p&gt;","hint":"&lt;p&gt;As frações equivalentes representam a mesma quantidade.&lt;/p&gt;","feedback":"&lt;p&gt;Para obter uma fração equivalente, multiplique ou divida o numerador e o denominador pelo mesmo número.&lt;/p&gt;","seed":{"parameters":[{"name":"Q1","label":null,"min":2,"max":5,"step":1},{"name":"Q2","label":null,"min":2,"max":5,"step":1},{"name":"Q3","label":null,"min":2,"max":5,"step":1},{"name":"Q4","label":null,"min":2,"max":5,"step":1}],"calculated":[{"name":"T1","function":"{{Q1}}+{{Q2}}","temp":true},{"name":"T2","function":"{{Q2}}+{{Q3}}","temp":true},{"name":"T3","function":"{{Q3}}+{{Q4}}","temp":true},{"name":"T5","function":"{{Q1}}*{{Q4}}","temp":true},{"name":"T6","function":"({{Q1}}+{{Q2}})*{{Q4}}","temp":true},{"name":"T7","function":"{{Q2}}*{{Q3}}","temp":true},{"name":"T8","function":"({{Q2}}+{{Q3}})*{{Q3}}","temp":true},{"name":"T9","function":"{{Q3}}*{{Q2}}","temp":true},{"name":"T10","function":"({{Q3}}+{{Q4}})*{{Q2}}","temp":true},{"name":"A1","label":"&lt;span class=\"fr-math-v2 fr-draggable\" contenteditable=\"false\" data-original-math=\"\\(\\frac{{{Q1}}}{{{T1}}}\\)\" draggable=\"true\"&gt;\\(\\frac{{{Q1}}}{{{T1}}}\\)&lt;/span&gt;","function":"&lt;span class=\"fr-math-v2 fr-draggable\" contenteditable=\"false\" data-original-math=\"\\(\\frac{{{T5}}}{{{T6}}}\\)\" draggable=\"true\"&gt;\\(\\frac{{{T5}}}{{{T6}}}\\)&lt;/span&gt;","feedback":"&lt;p&gt;Se for multiplicado &lt;span class=\"fr-math-v2 fr-draggable\" contenteditable=\"false\" data-original-math=\"\\(\\frac{{{Q1}}}{{{T1}}}\\)\" draggable=\"true\"&gt;\\(\\frac{{{Q1}}}{{{T1}}}\\)&lt;/span&gt; em cima e o embaixo por {{Q4}} o resultado é &lt;span class=\"fr-math-v2 fr-draggable\" contenteditable=\"false\" data-original-math=\"\\(\\frac{{{T5}}}{{{T6}}}\\)\" draggable=\"true\"&gt;\\(\\frac{{{T5}}}{{{T6}}}\\)&lt;/span&gt;.&lt;/p&gt;"},{"name":"A2","label":"&lt;span class=\"fr-math-v2 fr-draggable\" contenteditable=\"false\" data-original-math=\"\\(\\frac{{{Q2}}}{{{T2}}}\\)\" draggable=\"true\"&gt;\\(\\frac{{{Q2}}}{{{T2}}}\\)&lt;/span&gt;","function":"&lt;span class=\"fr-math-v2 fr-draggable\" contenteditable=\"false\" data-original-math=\"\\(\\frac{{{T7}}}{{{T8}}}\\)\" draggable=\"true\"&gt;\\(\\frac{{{T7}}}{{{T8}}}\\)&lt;/span&gt;","feedback":"&lt;p&gt;Se for multiplicado &lt;span class=\"fr-math-v2 fr-draggable\" contenteditable=\"false\" data-original-math=\"\\(\\frac{{{Q2}}}{{{T2}}}\\)\" draggable=\"true\"&gt;\\(\\frac{{{Q2}}}{{{T2}}}\\)&lt;/span&gt; em cima e embaixo por {{Q3}} o resultado é &lt;span class=\"fr-math-v2 fr-draggable\" contenteditable=\"false\" data-original-math=\"\\(\\frac{{{T7}}}{{{T8}}}\\)\" draggable=\"true\"&gt;\\(\\frac{{{T7}}}{{{T8}}}\\)&lt;/span&gt;.&lt;/p&gt;"},{"name":"A3","label":"&lt;span class=\"fr-math-v2 fr-draggable\" contenteditable=\"false\" data-original-math=\"\\(\\frac{{{T9}}}{{{T10}}}\\)\" draggable=\"true\"&gt;\\(\\frac{{{T9}}}{{{T10}}}\\)&lt;/span&gt;","function":"&lt;span class=\"fr-math-v2 fr-draggable\" contenteditable=\"false\" data-original-math=\"\\(\\frac{{{Q3}}}{{{T3}}}\\)\" draggable=\"true\"&gt;\\(\\frac{{{Q3}}}{{{T3}}}\\)&lt;/span&gt;","feedback":"&lt;p&gt;Se for dividido &lt;span class=\"fr-math-v2 fr-draggable\" contenteditable=\"false\" data-original-math=\"\\(\\frac{{{T9}}}{{{T10}}}\\)\" draggable=\"true\"&gt;\\(\\frac{{{T9}}}{{{T10}}}\\)&lt;/span&gt; em cima e embaixo por {{Q2}} o resultado é &lt;span class=\"fr-math-v2 fr-draggable\" contenteditable=\"false\" data-original-math=\"\\(\\frac{{{Q3}}}{{{T3}}}\\)\" draggable=\"true\"&gt;\\(\\frac{{{Q3}}}{{{T3}}}\\)&lt;/span&gt;.&lt;/p&gt;"}],"uniques":true},"algorithm":{"name":"linkOperationResult","params":{"invert":true},"template":"Match list"}}</v>
      </c>
      <c r="D952" s="139" t="n">
        <f aca="false">IF(B952=C952,0,1)</f>
        <v>1</v>
      </c>
    </row>
    <row r="953" customFormat="false" ht="15.75" hidden="false" customHeight="true" outlineLevel="0" collapsed="false">
      <c r="A953" s="139" t="str">
        <f aca="false">Seeds!AB948</f>
        <v>M5-NyO-20a-E-1</v>
      </c>
      <c r="B953" s="139" t="str">
        <f aca="false">Seeds!Z948</f>
        <v>{"id":"M5-NyO-20a-E-1-BR","stimulus":"&lt;p&gt;Qual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C953" s="139" t="str">
        <f aca="false">Seeds!AA948</f>
        <v>{"id":"M5-NyO-20a-E-1","stimulus":"&lt;p&gt;Qual deve ser o valor de ? para que as seguintes frações sejam equivalentes?&lt;/p&gt;&lt;p&gt;&lt;span class=\"fr-math-v2 fr-draggable\" contenteditable=\"false\" data-original-math=\"\\(\\frac{{{Q1}}}{{{T1}}}\\)\" draggable=\"true\"&gt;\\(\\frac{{{Q1}}}{{{T1}}}\\)&lt;/span&gt; = &lt;span class=\"fr-math-v2 fr-draggable\" contenteditable=\"false\" data-original-math=\"\\(\\frac{{{?}}}{{{T2}}}\\)\" draggable=\"true\"&gt;\\(\\frac{{{?}}}{{{T2}}}\\)&lt;/span&gt;&lt;/p&gt;","template":"&lt;p&gt;? = {{response}}&lt;/p&gt;","hint":"&lt;p&gt;As frações equivalentes representam a mesma quantidade.&lt;/p&gt;","feedback":"&lt;p&gt;Para obter uma fração equivalente, multiplique ou divida o numerador e o denominador pelo mesmo número.&lt;/p&gt;&lt;p&gt;Ao multiplicar {{T1}} por {{Q3}}, obtém-se {{T2}}. Portanto, o valor de ? é: {{Q1}} × {{Q3}} = {{A1}}.&lt;/p&gt;","seed":{"parameters":[{"name":"Q1","label":null,"min":1,"max":10,"step":1},{"name":"Q2","label":null,"min":1,"max":5,"step":1},{"name":"Q3","label":null,"min":2,"max":4,"step":1}],"calculated":[{"name":"T1","function":"{{Q1}}+{{Q2}}","temp":true},{"name":"T2","function":"({{Q1}}+{{Q2}})*{{Q3}}","temp":true},{"name":"A1","function":"{{Q1}}*{{Q3}}"}],"uniques":true},"algorithm":{"name":"calculateOperation","params":{"method":"equivLiteral","keyboard":"INTERMEDIATE"}}}</v>
      </c>
      <c r="D953" s="139" t="n">
        <f aca="false">IF(B953=C953,0,1)</f>
        <v>1</v>
      </c>
    </row>
    <row r="954" customFormat="false" ht="15.75" hidden="false" customHeight="true" outlineLevel="0" collapsed="false">
      <c r="A954" s="139" t="str">
        <f aca="false">Seeds!AB949</f>
        <v>M5-NyO-20a-E-2</v>
      </c>
      <c r="B954" s="139" t="str">
        <f aca="false">Seeds!Z949</f>
        <v>{"id":"M5-NyO-20a-E-2-BR","stimulus":"&lt;p&gt;Qual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C954" s="139" t="str">
        <f aca="false">Seeds!AA949</f>
        <v>{"id":"M5-NyO-20a-E-2","stimulus":"&lt;p&gt;Qual deve ser o valor de ? para que as seguintes frações sejam equivalentes?&lt;/p&gt;&lt;p&gt;&lt;span class=\"fr-math-v2 fr-draggable\" contenteditable=\"false\" data-original-math=\"\\(\\frac{{{T1}}}{{{T2}}}\\)\" draggable=\"true\"&gt;\\(\\frac{{{T1}}}{{{T2}}}\\)&lt;/span&gt; = &lt;span class=\"fr-math-v2 fr-draggable\" contenteditable=\"false\" data-original-math=\"\\(\\frac{{{?}}}{{{T3}}}\\)\" draggable=\"true\"&gt;\\(\\frac{{{?}}}{{{T3}}}\\)&lt;/span&gt;&lt;/p&gt;","template":"&lt;p&gt;? = {{response}}&lt;/p&gt;","hint":"&lt;p&gt;As frações equivalentes representam a mesma quantidade.&lt;/p&gt;","feedback":"&lt;p&gt;Para obter uma fração equivalente, multiplique ou divida o numerador e o denominador pelo mesmo número.&lt;/p&gt;&lt;p&gt;Ao dividir {{T2}} por {{Q3}}, obtém-se {{T3}}. Portanto, o valor de ? é: {{T1}} : {{Q3}} = {{A1}}.&lt;/p&gt;","seed":{"parameters":[{"name":"Q1","label":null,"min":1,"max":10,"step":1},{"name":"Q2","label":null,"min":1,"max":5,"step":1},{"name":"Q3","label":null,"min":2,"max":4,"step":1}],"calculated":[{"name":"T1","function":"{{Q1}}*{{Q3}}","temp":true},{"name":"T2","function":"({{Q1}}+{{Q2}})*{{Q3}}","temp":true},{"name":"T3","function":"{{Q1}}+{{Q2}}","temp":true},{"name":"A1","function":"{{Q1}}"}],"uniques":true},"algorithm":{"name":"calculateOperation","params":{"method":"equivLiteral","keyboard":"INTERMEDIATE"}}}</v>
      </c>
      <c r="D954" s="139" t="n">
        <f aca="false">IF(B954=C954,0,1)</f>
        <v>1</v>
      </c>
    </row>
    <row r="955" customFormat="false" ht="15.75" hidden="false" customHeight="true" outlineLevel="0" collapsed="false">
      <c r="A955" s="139" t="str">
        <f aca="false">Seeds!AB950</f>
        <v>M5-NyO-20a-A-1</v>
      </c>
      <c r="B955" s="139" t="str">
        <f aca="false">Seeds!Z950</f>
        <v>{"id":"M5-NyO-20a-A-1-BR","seed":{"parameters":[{"name":"Q1","label":null,"min":1,"max":4,"step":1},{"name":"Q2","label":null,"min":1,"max":4,"step":1},{"name":"Q3","label":null,"min":2,"max":4,"step":1}],"uniques":true},"scaffolding":[{"id":"step-0","stimulus":"&lt;p&gt;Ricardo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5" s="139" t="str">
        <f aca="false">Seeds!AA950</f>
        <v>{"id":"M5-NyO-20a-A-1","seed":{"parameters":[{"name":"Q1","label":null,"min":1,"max":4,"step":1},{"name":"Q2","label":null,"min":1,"max":4,"step":1},{"name":"Q3","label":null,"min":2,"max":4,"step":1}],"uniques":true},"scaffolding":[{"id":"step-0","stimulus":"&lt;p&gt;Ricardo e Abel comeram &lt;span class=\"fr-math-v2 fr-draggable\" contenteditable=\"false\" data-original-math=\"\\(\\frac{{{Q1}}}{{{T1}}}\\)\" draggable=\"true\"&gt;\\(\\frac{{{Q1}}}{{{T1}}}\\)&lt;/span&gt; de uma costela. Como seria essa fração se o denominador fosse {{T3}}?&lt;/p&gt;","template":"&lt;p&gt;A fração de costela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costela Ricardo e Abel comeram?&lt;/p&gt;","template":"&lt;p&gt;Eles comeram {{response}} da costela.&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da fração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obteve-se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de costela.&lt;/p&gt;","template":"&lt;p&gt;&lt;span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5" s="139" t="n">
        <f aca="false">IF(B955=C955,0,1)</f>
        <v>1</v>
      </c>
    </row>
    <row r="956" customFormat="false" ht="15.75" hidden="false" customHeight="true" outlineLevel="0" collapsed="false">
      <c r="A956" s="139" t="str">
        <f aca="false">Seeds!AB951</f>
        <v>M5-NyO-20a-A-2</v>
      </c>
      <c r="B956" s="139" t="str">
        <f aca="false">Seeds!Z951</f>
        <v>{"id":"M5-NyO-20a-A-2-BR","seed":{"parameters":[{"name":"Q1","label":null,"min":1,"max":4,"step":1},{"name":"Q2","label":null,"min":1,"max":4,"step":1},{"name":"Q3","label":null,"min":2,"max":4,"step":1}],"uniques":true},"scaffolding":[{"id":"step-0","stimulus":"&lt;p&gt;Júlia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C956" s="139" t="str">
        <f aca="false">Seeds!AA951</f>
        <v>{"id":"M5-NyO-20a-A-2","seed":{"parameters":[{"name":"Q1","label":null,"min":1,"max":4,"step":1},{"name":"Q2","label":null,"min":1,"max":4,"step":1},{"name":"Q3","label":null,"min":2,"max":4,"step":1}],"uniques":true},"scaffolding":[{"id":"step-0","stimulus":"&lt;p&gt;Júlia cobriu com merengue &lt;span class=\"fr-math-v2 fr-draggable\" contenteditable=\"false\" data-original-math=\"\\(\\frac{{{Q1}}}{{{T1}}}\\)\" draggable=\"true\"&gt;\\(\\frac{{{Q1}}}{{{T1}}}\\)&lt;/span&gt; de um bolo de casamento. Como seria escrita essa fração se o denominador fosse {{T3}}?&lt;/p&gt;","template":"&lt;p&gt;A fração do bolo coberto por merengue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é a fração do bolo com merengue?&lt;/p&gt;","template":"&lt;p&gt;Júlia cobriu {{response}} do bolo.&lt;/p&gt;","seed":{"calculated":[{"name":"T1","function":"{{Q1}}+{{Q2}}","temp":true},{"name":"1-A1","label":"{{function}}","function":"\\frac{{{Q1}}}{{{T1}}}"}]},"uniques":true,"algorithm":{"name":"calculateOperation","params":{"method":"equivLiteral","decimalPlaces":2,"keyboard":"INTERMEDIATE"}}},{"id":"step-2","stimulus":"&lt;p&gt;O que o enunciado pede?&lt;/p&gt;","seed":{"calculated":[{"name":"T3","function":"({{Q1}}+{{Q2}})*{{Q3}}","temp":true},{"name":"T1","function":"{{Q1}}+{{Q2}}","temp":true},{"name":"2-A1","label":"&lt;p&gt;Reescreva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 em {{T3}}, calcule o valor de ? para reescrever a fração do bolo com glacê.&lt;/p&gt;","template":"&lt;p&gt;&lt;span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2","function":"{{Q1}}*{{Q3}}","temp":true},{"name":"T3","function":"({{Q1}}+{{Q2}})*{{Q3}}","temp":true},{"name":"5-A2","label":"{{function}}","function":"{{Q1}}*{{Q3}}"}]},"uniques":true,"algorithm":{"name":"calculateOperation","params":{"method":"equivLiteral","decimalPlaces":2,"keyboard":"INTERMEDIATE"}}}]}</v>
      </c>
      <c r="D956" s="139" t="n">
        <f aca="false">IF(B956=C956,0,1)</f>
        <v>1</v>
      </c>
    </row>
    <row r="957" customFormat="false" ht="15.75" hidden="false" customHeight="true" outlineLevel="0" collapsed="false">
      <c r="A957" s="139" t="str">
        <f aca="false">Seeds!AB952</f>
        <v>M5-NyO-20a-A-3</v>
      </c>
      <c r="B957" s="139" t="str">
        <f aca="false">Seeds!Z952</f>
        <v>{"id":"M5-NyO-20a-A-3-BR","seed":{"parameters":[{"name":"Q1","label":null,"min":1,"max":4,"step":1},{"name":"Q2","label":null,"min":1,"max":4,"step":1},{"name":"Q3","label":null,"min":2,"max":4,"step":1}],"uniques":true},"scaffolding":[{"id":"step-0","stimulus":"&lt;p&gt;Nádia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C957" s="139" t="str">
        <f aca="false">Seeds!AA952</f>
        <v>{"id":"M5-NyO-20a-A-3","seed":{"parameters":[{"name":"Q1","label":null,"min":1,"max":4,"step":1},{"name":"Q2","label":null,"min":1,"max":4,"step":1},{"name":"Q3","label":null,"min":2,"max":4,"step":1}],"uniques":true},"scaffolding":[{"id":"step-0","stimulus":"&lt;p&gt;Nádia ocupou &lt;span class=\"fr-math-v2 fr-draggable\" contenteditable=\"false\" data-original-math=\"\\(\\frac{{{Q1}}}{{{T1}}}\\)\" draggable=\"true\"&gt;\\(\\frac{{{Q1}}}{{{T1}}}\\)&lt;/span&gt; de uma estante com livros. Como seria escrita essa fração se o denominador fosse {{T3}}?&lt;/p&gt;","template":"&lt;p&gt;A fração da estante ocupada com livros seria {{response}}.&lt;/p&gt;","seed":{"parameters":[],"calculated":[{"name":"T1","function":"{{Q1}}+{{Q2}}","temp":true},{"name":"T2","function":"{{Q1}}*{{Q3}}","temp":true},{"name":"T3","function":"({{Q1}}+{{Q2}})*{{Q3}}","temp":true},{"name":"0-A1","label":"{{function}}","function":"\\frac{{{T2}}}{{{T3}}}"}]},"uniques":true,"algorithm":{"name":"calculateOperation","params":{"method":"equivLiteral","decimalPlaces":2,"keyboard":"INTERMEDIATE"}}},{"id":"step-1","stimulus":"&lt;p&gt;Qual fração da estante está ocupada com livros?&lt;/p&gt;","template":"&lt;p&gt;A fração da estante ocupada com livros é de {{response}}.&lt;/p&gt;","seed":{"calculated":[{"name":"T1","function":"{{Q1}}+{{Q2}}","temp":true},{"name":"1-A1","label":"{{function}}","function":"\\frac{{{Q1}}}{{{T1}}}"}]},"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{{T3}}.&lt;/p&gt;"},{"name":"2-A2","label":"&lt;p&gt;Reescreva uma fração equivalente com numerador {{T3}}.&lt;/p&gt;","incorrect":true},{"name":"2-A3","label":"&lt;p&gt;Reescreva uma fração equivalente com denominador {{T1}}.&lt;/p&gt;","incorrect":true}]},"algorithm":{"name":"trueFalse","template":"Multiple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multiplicado?&lt;/p&gt;","template":"&lt;p&gt;&lt;span class=\"fr-math-v2 fr-draggable\" contenteditable=\"false\" data-original-math=\"\\(\\frac{{{Q1}}}{{{T1}}}\\)\" draggable=\"true\"&gt;\\(\\frac{{{Q1}}}{{{T1}}}\\)&lt;/span&gt; = &lt;span class=\"fr-math-v2 fr-draggable\" contenteditable=\"false\" data-original-math=\"\\(\\frac{{{?}}}{{{T3}}}\\)\" draggable=\"true\"&gt;\\(\\frac{{{?}}}{{{T3}}}\\)&lt;/span&gt;&lt;/p&gt;&lt;p&gt;Ao multiplicar {{T1}} por {{response}}, obtém-se {{T3}}.&lt;/p&gt;","seed":{"calculated":[{"name":"T1","function":"{{Q1}}+{{Q2}}","temp":true},{"name":"T2","function":"{{Q1}}*{{Q3}}","temp":true},{"name":"T3","function":"({{Q1}}+{{Q2}})*{{Q3}}","temp":true},{"name":"4-A1","label":"{{function}}","function":"{{Q3}}"}]},"uniques":true,"algorithm":{"name":"calculateOperation","params":{"method":"equivLiteral","decimalPlaces":2,"keyboard":"INTERMEDIATE"}}},{"id":"step-5","stimulus":"&lt;p&gt;Se multiplicar {{T1}} por {{Q3}} resultar em {{T3}}, calcule o valor de ? para reescrever a fração da estante com livros.&lt;/p&gt;","template":"&lt;p&gt;&lt;span class=\"fr-math-v2 fr-draggable\" contenteditable=\"false\" data-original-math=\"\\(\\frac{{{Q1}}}{{{T1}}}\\)\" draggable=\"true\"&gt;\\(\\frac{{{Q1}}}{{{T1}}}\\)&lt;/span&gt; = &lt;span class=\"fr-math-v2 fr-draggable\" contenteditable=\"false\" data-original-math=\"\\(\\frac{{{?}}}{{{T3}}}\\)\" draggable=\"true\"&gt;\\(\\frac{{{?}}}{{{T3}}}\\)&lt;/span&gt;&lt;/p&gt;&lt;p&gt;Ao multiplicar {{Q1}} por {{Q3}}, obtém-se {{response}}.&lt;/p&gt;","seed":{"calculated":[{"name":"T1","function":"{{Q1}}+{{Q2}}","temp":true},{"name":"T3","function":"({{Q1}}+{{Q2}})*{{Q3}}","temp":true},{"name":"5-A2","label":"{{function}}","function":"{{Q1}}*{{Q3}}"}]},"uniques":true,"algorithm":{"name":"calculateOperation","params":{"method":"equivLiteral","decimalPlaces":2,"keyboard":"INTERMEDIATE"}}}]}</v>
      </c>
      <c r="D957" s="139" t="n">
        <f aca="false">IF(B957=C957,0,1)</f>
        <v>1</v>
      </c>
    </row>
    <row r="958" customFormat="false" ht="15.75" hidden="false" customHeight="true" outlineLevel="0" collapsed="false">
      <c r="A958" s="139" t="str">
        <f aca="false">Seeds!AB953</f>
        <v>M5-NyO-20a-A-4</v>
      </c>
      <c r="B958" s="139" t="str">
        <f aca="false">Seeds!Z953</f>
        <v>{"id":"M5-NyO-20a-A-4-BR","seed":{"parameters":[{"name":"Q1","label":null,"min":1,"max":4,"step":1},{"name":"Q2","label":null,"min":1,"max":4,"step":1},{"name":"Q3","label":null,"min":2,"max":4,"step":1}],"uniques":true},"scaffolding":[{"id":"step-0","stimulus":"&lt;p&gt;Bruno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8" s="139" t="str">
        <f aca="false">Seeds!AA953</f>
        <v>{"id":"M5-NyO-20a-A-4","seed":{"parameters":[{"name":"Q1","label":null,"min":1,"max":4,"step":1},{"name":"Q2","label":null,"min":1,"max":4,"step":1},{"name":"Q3","label":null,"min":2,"max":4,"step":1}],"uniques":true},"scaffolding":[{"id":"step-0","stimulus":"&lt;p&gt;Bruno coletou &lt;span class=\"fr-math-v2 fr-draggable\" contenteditable=\"false\" data-original-math=\"\\(\\frac{{{T2}}}{{{T3}}}\\)\" draggable=\"true\"&gt;\\(\\frac{{{T2}}}{{{T3}}}\\)&lt;/span&gt; da colheita de seu bananal. Como seria escrita essa fração se o denominador fosse {{T1}}?&lt;/p&gt;","template":"&lt;p&gt;A fração da colheita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banana coletadas?&lt;/p&gt;","template":"&lt;p&gt;Bruno colheu {{response}} da colheita do bananal.&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da colheita.&lt;/p&gt;","template":"&lt;p&gt;&lt;span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8" s="139" t="n">
        <f aca="false">IF(B958=C958,0,1)</f>
        <v>1</v>
      </c>
    </row>
    <row r="959" customFormat="false" ht="15.75" hidden="false" customHeight="true" outlineLevel="0" collapsed="false">
      <c r="A959" s="139" t="str">
        <f aca="false">Seeds!AB954</f>
        <v>M5-NyO-20a-A-5</v>
      </c>
      <c r="B959" s="139" t="str">
        <f aca="false">Seeds!Z954</f>
        <v>{"id":"M5-NyO-20a-A-5-BR","seed":{"parameters":[{"name":"Q1","label":null,"min":1,"max":4,"step":1},{"name":"Q2","label":null,"min":1,"max":4,"step":1},{"name":"Q3","label":null,"min":2,"max":4,"step":1}],"uniques":true},"scaffolding":[{"id":"step-0","stimulus":"&lt;p&gt;Em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C959" s="139" t="str">
        <f aca="false">Seeds!AA954</f>
        <v>{"id":"M5-NyO-20a-A-5","seed":{"parameters":[{"name":"Q1","label":null,"min":1,"max":4,"step":1},{"name":"Q2","label":null,"min":1,"max":4,"step":1},{"name":"Q3","label":null,"min":2,"max":4,"step":1}],"uniques":true},"scaffolding":[{"id":"step-0","stimulus":"&lt;p&gt;Em uma aula de inglês participaram &lt;span class=\"fr-math-v2 fr-draggable\" contenteditable=\"false\" data-original-math=\"\\(\\frac{{{T2}}}{{{T3}}}\\)\" draggable=\"true\"&gt;\\(\\frac{{{T2}}}{{{T3}}}\\)&lt;/span&gt; de todos os alunos. Como seria escrita essa fração se o denominador fosse {{T1}}?&lt;/p&gt;","template":"&lt;p&gt;A fração de alunos seria {{response}}.&lt;/p&gt;","seed":{"parameters":[],"calculated":[{"name":"T1","function":"{{Q1}}+{{Q2}}","temp":true},{"name":"T2","function":"{{Q1}}*{{Q3}}","temp":true},{"name":"T3","function":"({{Q1}}+{{Q2}})*{{Q3}}","temp":true},{"name":"0-A1","label":"{{function}}","function":"\\frac{{{Q1}}}{{{T1}}}"}]},"uniques":true,"algorithm":{"name":"calculateOperation","params":{"method":"equivLiteral","decimalPlaces":2,"keyboard":"INTERMEDIATE"}}},{"id":"step-1","stimulus":"&lt;p&gt;Qual é a fração de alunos que participaram da aula de inglês?&lt;/p&gt;","template":"&lt;p&gt;Entre os alunos totais, {{response}} participaram da aula.&lt;/p&gt;","seed":{"calculated":[{"name":"T2","function":"{{Q1}}*{{Q3}}","temp":true},{"name":"T3","function":"({{Q1}}+{{Q2}})*{{Q3}}","temp":true},{"name":"1-A1","label":"{{function}}","function":"\\frac{{{T2}}}{{{T3}}}"}]},"uniques":true,"algorithm":{"name":"calculateOperation","params":{"method":"equivLiteral","decimalPlaces":2,"keyboard":"INTERMEDIATE"}}},{"id":"step-2","stimulus":"&lt;p&gt;O que o enunciado pede?&lt;/p&gt;","seed":{"calculated":[{"name":"T1","function":"{{Q1}}+{{Q2}}","temp":true},{"name":"T3","function":"({{Q1}}+{{Q2}})*{{Q3}}","temp":true},{"name":"2-A1","label":"&lt;p&gt;Reescreva uma fração equivalente com denominador {{T1}}.&lt;/p&gt;"},{"name":"2-A2","label":"&lt;p&gt;Reescreva uma fração equivalente com numerador {{T1}}.&lt;/p&gt;","incorrect":true},{"name":"2-A3","label":"&lt;p&gt;Reescreva uma fração equivalente com denominador {{T3}}.&lt;/p&gt;","incorrect":true}]},"algorithm":{"name":"trueFalse","template":"Multiple choice – standard"}},{"id":"step-3","stimulus":"&lt;p&gt;O que são frações equivalentes?&lt;/p&gt;","seed":{"calculated":[{"name":"2-A1","label":"&lt;p&gt;As frações equivalentes representam a mesma quantidade.&lt;/p&gt;"},{"name":"2-A2","label":"&lt;p&gt;As frações equivalentes representam quantidades diferentes.&lt;/p&gt;","incorrect":true},{"name":"2-A3","label":"&lt;p&gt;As frações equivalentes têm o mesmo denominador.&lt;/p&gt;","incorrect":true}]},"algorithm":{"name":"trueFalse","template":"Multiple choice – standard"}},{"id":"step-4","stimulus":"&lt;p&gt;Ao dividir ou multiplicar o numerador e o denominador de uma fração por um mesmo número, obtém-se uma fração equivalente. Neste caso, por qual número foi o denominador foi dividido?&lt;/p&gt;","template":"&lt;p&gt;&lt;span class=\"fr-math-v2 fr-draggable\" contenteditable=\"false\" data-original-math=\"\\(\\frac{{{T2}}}{{{T3}}}\\)\" draggable=\"true\"&gt;\\(\\frac{{{T2}}}{{{T3}}}\\)&lt;/span&gt; = &lt;span class=\"fr-math-v2 fr-draggable\" contenteditable=\"false\" data-original-math=\"\\(\\frac{{{?}}}{{{T1}}}\\)\" draggable=\"true\"&gt;\\(\\frac{{{?}}}{{{T1}}}\\)&lt;/span&gt;&lt;/p&gt;&lt;p&gt;Ao dividir {{T3}} por {{response}}, obtém-se {{T1}}.&lt;/p&gt;","seed":{"calculated":[{"name":"T1","function":"{{Q1}}+{{Q2}}","temp":true},{"name":"T2","function":"{{Q1}}*{{Q3}}","temp":true},{"name":"T3","function":"({{Q1}}+{{Q2}})*{{Q3}}","temp":true},{"name":"4-A1","label":"{{function}}","function":"{{Q3}}"}]},"uniques":true,"algorithm":{"name":"calculateOperation","params":{"method":"equivLiteral","decimalPlaces":2,"keyboard":"INTERMEDIATE"}}},{"id":"step-5","stimulus":"&lt;p&gt;Se dividir {{T3}} por {{Q3}} resulta em {{T1}}, calcule o valor de ? para reescrever a fração de alunos presentes na aula de inglês.&lt;/p&gt;","template":"&lt;p&gt;&lt;span class=\"fr-math-v2 fr-draggable\" contenteditable=\"false\" data-original-math=\"\\(\\frac{{{T2}}}{{{T3}}}\\)\" draggable=\"true\"&gt;\\(\\frac{{{T2}}}{{{T3}}}\\)&lt;/span&gt; = &lt;span class=\"fr-math-v2 fr-draggable\" contenteditable=\"false\" data-original-math=\"\\(\\frac{{{?}}}{{{T1}}}\\)\" draggable=\"true\"&gt;\\(\\frac{{{?}}}{{{T1}}}\\)&lt;/span&gt;&lt;/p&gt;&lt;p&gt;Ao dividir {{T2}} por {{Q3}}, obtém-se {{response}}.&lt;/p&gt;","seed":{"calculated":[{"name":"T1","function":"{{Q1}}+{{Q2}}","temp":true},{"name":"T2","function":"{{Q1}}*{{Q3}}","temp":true},{"name":"T3","function":"({{Q1}}+{{Q2}})*{{Q3}}","temp":true},{"name":"5-A2","label":"{{function}}","function":"{{Q1}}"}]},"uniques":true,"algorithm":{"name":"calculateOperation","params":{"method":"equivLiteral","decimalPlaces":2,"keyboard":"INTERMEDIATE"}}}]}</v>
      </c>
      <c r="D959" s="139" t="n">
        <f aca="false">IF(B959=C959,0,1)</f>
        <v>1</v>
      </c>
    </row>
    <row r="960" customFormat="false" ht="15.75" hidden="false" customHeight="true" outlineLevel="0" collapsed="false">
      <c r="A960" s="139" t="str">
        <f aca="false">Seeds!AB955</f>
        <v>M5-NyO-20b-I-1</v>
      </c>
      <c r="B960" s="139" t="str">
        <f aca="false">Seeds!Z955</f>
        <v>{"id":"M5-NyO-20b-I-1-BR","stimulus":"&lt;p&gt;Indique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C960" s="139" t="str">
        <f aca="false">Seeds!AA955</f>
        <v>{"id":"M5-NyO-20b-I-1","stimulus":"&lt;p&gt;Indique quais destas frações são irredutíveis.&lt;/p&gt;","hint":"&lt;p&gt;As frações que não se pode simplificar são irredutíveis.&lt;/p&gt;","feedback":"&lt;p&gt;Uma fração que não se pode mais simplificar é uma fração irredutível.&lt;/p&gt;","seed":{"parameters":[{"name":"Q1","label":null,"list":[1,2,3,4]},{"name":"Q2","label":null,"list":[5,6,7]},{"name":"Q3","label":null,"list":[1,2,3,4]},{"name":"Q4","label":null,"list":[5,6,7]},{"name":"Q5","label":null,"list":[1,2,3,4,5,6,7,8]},{"name":"Q6","label":null,"list":[1,2,3,4,5,6,7,8]},{"name":"Q7","label":null,"list":[1,2,3,4,5,6,7,8]},{"name":"Q8","label":null,"list":[1,2,3,4,5,6,7,8]}],"calculated":[{"name":"A1","label":"&lt;span class=\"fr-math-v2 fr-draggable\" contenteditable=\"false\" data-original-math=\"\\(\\frac{{{T1}}}{{{T2}}}\\)\" draggable=\"true\"&gt;\\(\\frac{{{T1}}}{{{T2}}}\\)&lt;/span&gt;","function":""},{"name":"A2","label":"&lt;span class=\"fr-math-v2 fr-draggable\" contenteditable=\"false\" data-original-math=\"\\(\\frac{{{T3}}}{{{T4}}}\\)\" draggable=\"true\"&gt;\\(\\frac{{{T3}}}{{{T4}}}\\)&lt;/span&gt;","function":""},{"name":"A3","label":"&lt;span class=\"fr-math-v2 fr-draggable\" contenteditable=\"false\" data-original-math=\"\\(\\frac{{{T5}}}{{{T6}}}\\)\" draggable=\"true\"&gt;\\(\\frac{{{T5}}}{{{T6}}}\\)&lt;/span&gt;","incorrect":true,"feedback":"&lt;p&gt;Esta fracción se puede simplicar: &lt;span class=\"fr-math-v2 fr-draggable\" contenteditable=\"false\" data-original-math=\"\\(\\frac{{{T5}}}{{{T6}}}\\)\" draggable=\"true\"&gt;\\(\\frac{{{T5}}}{{{T6}}}\\)&lt;/span&gt; = &lt;span class=\"fr-math-v2 fr-draggable\" contenteditable=\"false\" data-original-math=\"\\(\\frac{{{Q5}}}{{{Q6}}}\\)\" draggable=\"true\"&gt;\\(\\frac{{{Q5}}}{{{Q6}}}\\)&lt;/span&gt;&lt;/p&gt;"},{"name":"A4","label":"&lt;span class=\"fr-math-v2 fr-draggable\" contenteditable=\"false\" data-original-math=\"\\(\\frac{{{T7}}}{{{T8}}}\\)\" draggable=\"true\"&gt;\\(\\frac{{{T7}}}{{{T8}}}\\)&lt;/span&gt;","function":"","incorrect":true,"feedback":"&lt;p&gt;Esta fracción se puede simplicar: &lt;span class=\"fr-math-v2 fr-draggable\" contenteditable=\"false\" data-original-math=\"\\(\\frac{{{T7}}}{{{T8}}}\\)\" draggable=\"true\"&gt;\\(\\frac{{{T7}}}{{{T8}}}\\)&lt;/span&gt; = &lt;span class=\"fr-math-v2 fr-draggable\" contenteditable=\"false\" data-original-math=\"\\(\\frac{{{Q7}}}{{{Q8}}}\\)\" draggable=\"true\"&gt;\\(\\frac{{{Q7}}}{{{Q8}}}\\)&lt;/span&gt;&lt;/p&gt;"},{"name":"T1","label":"","function":"{{Q1}}/math.gcd({{Q1}}, {{Q2}}+{{Q1}})","temp":true},{"name":"T2","label":"","function":"({{Q2}}+{{Q1}})/math.gcd({{Q1}}, {{Q2}}+{{Q1}})","temp":true},{"name":"T3","label":"","function":"{{Q3}}/math.gcd({{Q3}}, {{Q3}}+{{Q4}})","temp":true},{"name":"T4","label":"","function":"({{Q3}}+{{Q4}})/math.gcd({{Q3}}, {{Q3}}+{{Q4}})","temp":true},{"name":"T5","label":"","function":"2*{{Q5}}","temp":true},{"name":"T6","label":"","function":"2*{{Q6}}","temp":true},{"name":"T7","label":"","function":"3*{{Q7}}","temp":true},{"name":"T8","label":"","function":"3*{{Q8}}","temp":true}],"uniques":true},"algorithm":{"name":"trueFalse","template":"Multiple choice – multiple response","params":{"countCorrect":2,"countIncorrect":1,"showCheckIcon":false,
            "columns": 3
        }
    }
}</v>
      </c>
      <c r="D960" s="139" t="n">
        <f aca="false">IF(B960=C960,0,1)</f>
        <v>1</v>
      </c>
    </row>
    <row r="961" customFormat="false" ht="15.75" hidden="false" customHeight="true" outlineLevel="0" collapsed="false">
      <c r="A961" s="139" t="str">
        <f aca="false">Seeds!AB956</f>
        <v>M5-NyO-20b-E-1</v>
      </c>
      <c r="B961" s="139" t="str">
        <f aca="false">Seeds!Z956</f>
        <v>{"id":"M5-NyO-20b-E-1-BR","stimulus":"&lt;p&gt;Obtenha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C961" s="139" t="str">
        <f aca="false">Seeds!AA956</f>
        <v>{"id":"M5-NyO-20b-E-1","stimulus":"&lt;p&gt;Obtenha a fração irredutível.&lt;/p&gt;","template":"&lt;p&gt;&lt;span class=\"fr-math-v2 fr-draggable\" contenteditable=\"false\" data-original-math=\"\\(\\frac{{{T2}}}{{{T3}}}\\)\" draggable=\"true\"&gt;\\(\\frac{{{T2}}}{{{T3}}}\\)&lt;/span&gt; =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6}}.&lt;/p&gt;","seed":{"parameters":[{"name":"Q1","label":null,"min":1,"max":10,"step":1},{"name":"Q2","label":null,"min":2,"max":10,"step":1},{"name":"Q3","label":null,"min":2,"max":6,"step":1}],"calculated":[{"name":"A1","function":"\\frac{{{T4}}}{{{T5}}}"},{"name":"T1","label":"&lt;span class=\"fr-math-v2 fr-draggable\" contenteditable=\"false\" data-original-math=\"\\(\\frac{{{T2}}}{{{T3}}}\\)\" draggable=\"true\"&gt;\\(\\frac{{{T2}}}{{{T3}}}\\)&lt;/span&gt;","function":"","temp":true},{"name":"T2","label":"{{function}}","function":"{{Q1}}*{{Q3}}","temp":true},{"name":"T3","label":"{{function}}","function":"({{Q1}}+{{Q2}})*{{Q3}}","temp":true},{"name":"T4","label":"{{function}}","function":"{{Q1}}/math.gcd({{Q1}}, ({{Q1}}+{{Q2}}))","temp":true},{"name":"T5","label":"{{function}}","function":"({{Q1}}+{{Q2}})/math.gcd({{Q1}}, ({{Q1}}+{{Q2}}))","temp":true},{"name":"T6","label":"{{function}}","function":"math.gcd({{T2}}, {{T3}})","temp":true}],"uniques":true},"algorithm":{"name":"calculateOperation","params":{"method":"equivLiteral","keyboard":"INTERMEDIATE"}}}</v>
      </c>
      <c r="D961" s="139" t="n">
        <f aca="false">IF(B961=C961,0,1)</f>
        <v>1</v>
      </c>
    </row>
    <row r="962" customFormat="false" ht="15.75" hidden="false" customHeight="true" outlineLevel="0" collapsed="false">
      <c r="A962" s="139" t="str">
        <f aca="false">Seeds!AB957</f>
        <v>M5-NyO-20b-A-1</v>
      </c>
      <c r="B962" s="139" t="str">
        <f aca="false">Seeds!Z957</f>
        <v>{"id":"M5-NyO-20b-A-1-BR","stimulus":"&lt;p&gt;Um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2" s="139" t="str">
        <f aca="false">Seeds!AA957</f>
        <v>{"id":"M5-NyO-20b-A-1","stimulus":"&lt;p&gt;Um carpinteiro usou &lt;span class=\"fr-math-v2 fr-draggable\" contenteditable=\"false\" data-original-math=\"\\(\\frac{{{T1}}}{{{T2}}}\\)\" draggable=\"true\"&gt;\\(\\frac{{{T1}}}{{{T2}}}\\)&lt;/span&gt; de uma tábua de madeira para fazer uma prateleira. Escreva a fração irredutível da madeira que foi usada.&lt;/p&gt;","template":"&lt;p&gt;A fração irredutível é {{response}}.&lt;/p&gt;","hint":"&lt;p&gt;As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2" s="139" t="n">
        <f aca="false">IF(B962=C962,0,1)</f>
        <v>1</v>
      </c>
    </row>
    <row r="963" customFormat="false" ht="15.75" hidden="false" customHeight="true" outlineLevel="0" collapsed="false">
      <c r="A963" s="139" t="str">
        <f aca="false">Seeds!AB958</f>
        <v>M5-NyO-20b-A-2</v>
      </c>
      <c r="B963" s="139" t="str">
        <f aca="false">Seeds!Z958</f>
        <v>{"id":"M5-NyO-20b-A-2-BR","stimulus":"&lt;p&gt;Maria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3" s="139" t="str">
        <f aca="false">Seeds!AA958</f>
        <v>{"id":"M5-NyO-20b-A-2","stimulus":"&lt;p&gt;Maria colheu de seu jardim &lt;span class=\"fr-math-v2 fr-draggable\" contenteditable=\"false\" data-original-math=\"\\(\\frac{{{T1}}}{{{T2}}}\\)\" draggable=\"true\"&gt;\\(\\frac{{{T1}}}{{{T2}}}\\)&lt;/span&gt; das rosas que plantou. Escreva esse valor como uma fração irredutível.&lt;/p&gt;","template":"&lt;p&gt;Maria colheu {{response}} de suas rosas.&lt;/p&gt;","hint":"&lt;p&gt;As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3" s="139" t="n">
        <f aca="false">IF(B963=C963,0,1)</f>
        <v>1</v>
      </c>
    </row>
    <row r="964" customFormat="false" ht="15.75" hidden="false" customHeight="true" outlineLevel="0" collapsed="false">
      <c r="A964" s="139" t="str">
        <f aca="false">Seeds!AB959</f>
        <v>M5-NyO-20b-A-3</v>
      </c>
      <c r="B964" s="139" t="str">
        <f aca="false">Seeds!Z959</f>
        <v>{"id":"M5-NyO-20b-A-3-BR","stimulus":"&lt;p&gt;Ao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4" s="139" t="str">
        <f aca="false">Seeds!AA959</f>
        <v>{"id":"M5-NyO-20b-A-3","stimulus":"&lt;p&gt;Ao voltar do colégio, Diego comeu &lt;span class=\"fr-math-v2 fr-draggable\" contenteditable=\"false\" data-original-math=\"\\(\\frac{{{T1}}}{{{T2}}}\\)\" draggable=\"true\"&gt;\\(\\frac{{{T1}}}{{{T2}}}\\)&lt;/span&gt; de uma torta. Expresse essa quantidade como uma fração irredutível.&lt;/p&gt;","template":"&lt;p&gt;Diego comeu {{response}} da torta.&lt;/p&gt;","hint":"&lt;p&gt;As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4" s="139" t="n">
        <f aca="false">IF(B964=C964,0,1)</f>
        <v>1</v>
      </c>
    </row>
    <row r="965" customFormat="false" ht="15.75" hidden="false" customHeight="true" outlineLevel="0" collapsed="false">
      <c r="A965" s="139" t="str">
        <f aca="false">Seeds!AB960</f>
        <v>M5-NyO-20b-A-4</v>
      </c>
      <c r="B965" s="139" t="str">
        <f aca="false">Seeds!Z960</f>
        <v>{"id":"M5-NyO-20b-A-4-BR","stimulus":"&lt;p&gt;Rita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5" s="139" t="str">
        <f aca="false">Seeds!AA960</f>
        <v>{"id":"M5-NyO-20b-A-4","stimulus":"&lt;p&gt;Rita partiu &lt;span class=\"fr-math-v2 fr-draggable\" contenteditable=\"false\" data-original-math=\"\\(\\frac{{{T1}}}{{{T2}}}\\)\" draggable=\"true\"&gt;\\(\\frac{{{T1}}}{{{T2}}}\\)&lt;/span&gt; de um bolo de sorvete. Qual é a fração irredutível dessa quantidade?&lt;/p&gt;","template":"&lt;p&gt;Rita partiu {{response}} do bolo.&lt;/p&gt;","hint":"&lt;p&gt;As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5" s="139" t="n">
        <f aca="false">IF(B965=C965,0,1)</f>
        <v>1</v>
      </c>
    </row>
    <row r="966" customFormat="false" ht="15.75" hidden="false" customHeight="true" outlineLevel="0" collapsed="false">
      <c r="A966" s="139" t="str">
        <f aca="false">Seeds!AB961</f>
        <v>M5-NyO-20b-A-5</v>
      </c>
      <c r="B966" s="139" t="str">
        <f aca="false">Seeds!Z961</f>
        <v>{"id":"M5-NyO-20b-A-5-BR","stimulus":"&lt;p&gt;Henrique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C966" s="139" t="str">
        <f aca="false">Seeds!AA961</f>
        <v>{"id":"M5-NyO-20b-A-5","stimulus":"&lt;p&gt;Henrique quer pintar &lt;span class=\"fr-math-v2 fr-draggable\" contenteditable=\"false\" data-original-math=\"\\(\\frac{{{T1}}}{{{T2}}}\\)\" draggable=\"true\"&gt;\\(\\frac{{{T1}}}{{{T2}}}\\)&lt;/span&gt; da parede de seu quarto de amarelo. Expresse essa quantidade como uma fração irredutível.&lt;/p&gt;","template":"&lt;p&gt;Ele quer pintar de amarelo {{response}} da parede.&lt;/p&gt;","hint":"&lt;p&gt;As frações que não se pode simplificar são irredutíveis.&lt;/p&gt;","feedback":"&lt;p&gt;Para obter a fração irredutível, simplifique a fração até que o numerador e o denominador não tenham mais um divisor comum.&lt;/p&gt;&lt;p&gt;Nesse caso, divida em cima e embaixo por {{T5}}.&lt;/p&gt;","seed":{"parameters":[{"name":"Q1","label":null,"min":1,"max":9,"step":1},{"name":"Q2","label":null,"min":1,"max":5,"step":1},{"name":"Q3","label":null,"min":2,"max":6,"step":1}],"calculated":[{"name":"A1","function":"\\frac{{{T3}}}{{{T4}}}"},{"name":"T1","label":"{{function}}","function":"{{Q1}}*{{Q3}}","temp":true},{"name":"T2","label":"{{function}}","function":"({{Q1}}+{{Q2}})*{{Q3}}","temp":true},{"name":"T3","label":"{{function}}","function":"{{Q1}} / math.gcd({{Q1}}, ({{Q1}}+{{Q2}}))","temp":true},{"name":"T4","label":"{{function}}","function":"({{Q1}}+{{Q2}})/math.gcd({{Q1}}, ({{Q1}}+{{Q2}}))","temp":true},{"name":"T5","label":"{{function}}","function":"math.gcd({{T1}}, {{T2}})","temp":true}],"uniques":true},"algorithm":{"name":"calculateOperation","params":{"method":"equivLiteral","keyboard":"INTERMEDIATE"}}}</v>
      </c>
      <c r="D966" s="139" t="n">
        <f aca="false">IF(B966=C966,0,1)</f>
        <v>1</v>
      </c>
    </row>
    <row r="967" customFormat="false" ht="15.75" hidden="false" customHeight="true" outlineLevel="0" collapsed="false">
      <c r="A967" s="139" t="str">
        <f aca="false">Seeds!AB962</f>
        <v>M5-NyO-21a-I-1</v>
      </c>
      <c r="B967" s="139" t="str">
        <f aca="false">Seeds!Z962</f>
        <v>{
    "id": "M5-NyO-21a-I-1-BR",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C967" s="139" t="str">
        <f aca="false">Seeds!AA962</f>
        <v>{
    "id": "M5-NyO-21a-I-1",
    "stimulus": "&lt;p&gt;Indique o resultado da seguinte soma: &lt;span class=\"fr-math-v2 fr-draggable\" contenteditable=\"false\" data-original-math=\"\\(\\frac{{{Q1}}}{{{Q2}}}\\)\" draggable=\"true\"&gt;\\(\\frac{{{Q1}}}{{{Q2}}}\\)&lt;/span&gt; + &lt;span class=\"fr-math-v2 fr-draggable\" contenteditable=\"false\" data-original-math=\"\\(\\frac{{{Q3}}}{{{Q2}}}\\)\" draggable=\"true\"&gt;\\(\\frac{{{Q3}}}{{{Q2}}}\\)&lt;/span&gt; = ...&lt;/p&gt;",
    "hint": "&lt;p&gt;Para somar frações com o mesmo denominador, some os numeradores e mantenha o denominador.&lt;/p&gt;",
    "feedback": "&lt;p&gt;Como os denominadores são iguais, basta somar os numeradores e manter o denominador.&lt;/p&gt;",
    "seed": {
        "parameters": [
            {
                "name": "Q1",
                "label": null,
                "min": 1,
                "max": 20,
                "step": 1
            },
            {
                "name": "Q2",
                "label": null,
                "min": 2,
                "max": 20,
                "step": 1
            },
            {
                "name": "Q3",
                "label": null,
                "min": 1,
                "max": 5,
                "step": 1
            }
        ],
        "calculated": [
            {
                "name": "A1",
                "label": "&lt;span class=\"fr-math-v2 fr-draggable\" contenteditable=\"false\" data-original-math=\"\\(\\frac{{{T1}}}{{{T2}}}\\)\" draggable=\"true\"&gt;\\(\\frac{{{T1}}}{{{T2}}}\\)&lt;/span&gt;",
                "function": ""
            },
            {
                "name": "A2",
                "label": "&lt;span class=\"fr-math-v2 fr-draggable\" contenteditable=\"false\" data-original-math=\"\\(\\frac{{{T3}}}{{{T4}}}\\)\" draggable=\"true\"&gt;\\(\\frac{{{T3}}}{{{T4}}}\\)&lt;/span&gt;",
                "function": "",
                "incorrect": true
            },
            {
                "name": "A3",
                "label": "&lt;span class=\"fr-math-v2 fr-draggable\" contenteditable=\"false\" data-original-math=\"\\(\\frac{{{T5}}}{{{T6}}}\\)\" draggable=\"true\"&gt;\\(\\frac{{{T5}}}{{{T6}}}\\)&lt;/span&gt;",
                "function": "",
                "incorrect": true
            },
            {
                "name": "A4",
                "label": "&lt;span class=\"fr-math-v2 fr-draggable\" contenteditable=\"false\" data-original-math=\"\\(\\frac{{{T7}}}{{{T8}}}\\)\" draggable=\"true\"&gt;\\(\\frac{{{T7}}}{{{T8}}}\\)&lt;/span&gt;",
                "function": "",
                "incorrect": true
            },
            {
                "name": "T1",
                "label": "",
                "function": "{{Q1}} + {{Q3}}",
                "temp": true
            },
            {
                "name": "T2",
                "label": "",
                "function": "{{Q2}}",
                "temp": true
            },
            {
                "name": "T3",
                "label": "",
                "function": "{{Q1}}",
                "temp": true
            },
            {
                "name": "T4",
                "label": "",
                "function": "{{Q2}}+{{Q3}}",
                "temp": true
            },
            {
                "name": "T5",
                "label": "",
                "function": "{{Q1}}+{{Q3}}",
                "temp": true
            },
            {
                "name": "T6",
                "label": "",
                "function": "{{Q2}}+{{Q3}}",
                "temp": true
            },
            {
                "name": "T7",
                "label": "",
                "function": "{{Q1}}+{{Q3}}",
                "temp": true
            },
            {
                "name": "T8",
                "label": "",
                "function": "{{Q2}}+{{Q2}}",
                "temp": true
            }
        ],
        "uniques": true
    },
     "algorithm": {
        "name": "trueFalse",
        "template": "Multiple choice – standard",
        "params": {
            "countCorrect": 1,
            "countIncorrect": 3,
            "showCheckIcon": false,
            "columns": 4
        }
    }
}</v>
      </c>
      <c r="D967" s="139" t="n">
        <f aca="false">IF(B967=C967,0,1)</f>
        <v>1</v>
      </c>
    </row>
    <row r="968" customFormat="false" ht="15.75" hidden="false" customHeight="true" outlineLevel="0" collapsed="false">
      <c r="A968" s="139" t="str">
        <f aca="false">Seeds!AB963</f>
        <v>M5-NyO-21a-E-1</v>
      </c>
      <c r="B968" s="139" t="str">
        <f aca="false">Seeds!Z963</f>
        <v>{
    "id": "M5-NyO-21a-E-1-BR",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C968" s="139" t="str">
        <f aca="false">Seeds!AA963</f>
        <v>{
    "id": "M5-NyO-21a-E-1",
    "stimulus": "&lt;p&gt;Calcule o resultado desta soma. Deixa a resposta em forma de fração irredutível quando possível.&lt;/p&gt;",
    "template": "&lt;p&gt;&lt;span class=\"fr-math-v2 fr-draggable\" contenteditable=\"false\" data-original-math=\"\\(\\frac{{{Q1}}}{{{T1}}}\\)\" draggable=\"true\"&gt;\\(\\frac{{{Q1}}}{{{T1}}}\\)&lt;/span&gt; + &lt;span class=\"fr-math-v2 fr-draggable\" contenteditable=\"false\" data-original-math=\"\\(\\frac{{{Q3}}}{{{T1}}}\\)\" draggable=\"true\"&gt;\\(\\frac{{{Q3}}}{{{T1}}}\\)&lt;/span&gt; = {{response}}&lt;/p&gt;",
    "hint": "&lt;p&gt;Para somar frações com o mesmo denominador, some os numeradores e mantenha o denominador.&lt;/p&gt;",
    "feedback": "&lt;p&gt;Como os denominadores são iguais, basta somar os numeradores e manter o denominador.&lt;/p&gt;",
    "seed": {
        "parameters": [
            {
                "name": "Q1",
                "label": null,
                "min": 1,
                "max": 5,
                "step": 1
            },
            {
                "name": "Q2",
                "label": null,
                "min": 5,
                "max": 10,
                "step": 1
            },
            {
                "name": "Q3",
                "label": null,
                "min": 1,
                "max": 5,
                "step": 1
            }
        ],
        "calculated": [
            {
                "name": "A1",
                "function": "\\frac{{{T2}}}{{{T3}}}"
            },
            {
                "name": "T1",
                "label": "{{function}}",
                "function": "{{Q1}}+{{Q2}}",
                "temp": true
            },
            {
                "name": "T2",
                "label": "{{function}}",
                "function": "({{Q1}}+{{Q3}})/math.gcd({{Q1}}+{{Q2}}, {{Q1}}+{{Q3}})",
                "temp": true
            },
            {
                "name": "T3",
                "label": "{{function}}",
                "function": "({{Q1}}+{{Q2}})/math.gcd({{Q1}}+{{Q2}}, {{Q1}}+{{Q3}})",
                "temp": true
            }
        ],
        "uniques": true
    },
    "algorithm": {
        "name": "calculateOperation",
        "params": {
            "method": "equivLiteral","keyboard": "INTERMEDIATE"
        }
    }
}</v>
      </c>
      <c r="D968" s="139" t="n">
        <f aca="false">IF(B968=C968,0,1)</f>
        <v>1</v>
      </c>
    </row>
    <row r="969" customFormat="false" ht="15.75" hidden="false" customHeight="true" outlineLevel="0" collapsed="false">
      <c r="A969" s="139" t="str">
        <f aca="false">Seeds!AB964</f>
        <v>M5-NyO-21a-A-1</v>
      </c>
      <c r="B969" s="139" t="str">
        <f aca="false">Seeds!Z964</f>
        <v>{
    "id": "M5-NyO-21a-A-1-BR",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C969" s="139" t="str">
        <f aca="false">Seeds!AA964</f>
        <v>{
    "id": "M5-NyO-21a-A-1",
    "seed": {
        "parameters": [
            {
                "name": "Q1",
                "label": null,
                "min": 1,
                "max": 20,
                "step": 1
            },
            {
                "name": "Q2",
                "label": null,
                "min": 2,
                "max": 20,
                "step": 1
            },
            {
                "name": "Q3",
                "label": null,
                "min": 1,
                "max": 5,
                "step": 1
            }
        ],
        "uniques": true
    },
    "scaffolding": [
        {
            "id": "step-0",
            "stimulus": "&lt;p&gt;Manuel e Antônia foram a um restaurante para comer &lt;i&gt;sushi.&lt;/i&gt; Manuel comeu &lt;span class=\"fr-math-v2 fr-draggable\" contenteditable=\"false\" data-original-math=\"\\(\\frac{{{Q1}}}{{{T1}}}\\)\" draggable=\"true\"&gt;\\(\\frac{{{Q1}}}{{{T1}}}\\)&lt;/span&gt; das porções, enquanto Antônia comeu &lt;span class=\"fr-math-v2 fr-draggable\" contenteditable=\"false\" data-original-math=\"\\(\\frac{{{Q3}}}{{{T1}}}\\)\" draggable=\"true\"&gt;\\(\\frac{{{Q3}}}{{{T1}}}\\)&lt;/span&gt;. Que fração de &lt;i&gt;sushi&lt;/i&gt; eles comeram juntos? Quando possível, indique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"parameters": [],
                "calculated": [
                    {
                        "name": "A1",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"id": "step-1",
            "stimulus": "&lt;p&gt;Que fração das porções de &lt;i&gt;sushi&lt;/i&gt; Manuel comeu? E Antônia?&lt;/p&gt;",
            "template": "&lt;p&gt;Manuel comeu {{response}} das porções.&lt;/p&gt;&lt;p&gt;Antônia comeu {{response}} das porções.&lt;/p&gt;",
            "seed": {
                "calculated": [
                    {
                        "name": "1-A1",
                        "label": "{{function}}",
                        "function": "\\frac{{{Q1}}}{{{1-T1}}}"
                    },
                    {
                        "name": "1-A2",
                        "label": "{{function}}",
                        "function": "\\frac{{{Q3}}}{{{1-T1}}}"
                    },
                    {
                        "name": "1-T1",
                        "label": "{{function}}",
                        "function": "{{Q1}}+{{Q2}}",
                        "temp": true
                    }
                ]
            },
            "algorithm": {
                "name": "calculateOperation",
                "params": {
                    "method": "equivLiteral","keyboard": "INTERMEDIATE"
                }
            }
        },
        {
            "id": "step-2",
            "stimulus": "&lt;p&gt;O que o enunciado pede?&lt;/p&gt;",
            "seed": {
                "calculated": [
                    {
                        "name": "2-A1",
                        "label": "&lt;p&gt;Obtenha a fração de &lt;i&gt;sushi&lt;/i&gt; que eles comeram juntos.&lt;/p&gt;"
                    },
                    {
                        "name": "2-A2",
                        "label": "&lt;p&gt;Obtenha a fração de &lt;i&gt;sushi&lt;/i&gt; que sobrou.&lt;/p&gt;",
                        "incorrect": true
                    },
                    {
                        "name": "2-A3",
                        "label": "&lt;p&gt;Obtenha a porcentagem de &lt;i&gt;sushi&lt;/i&gt; que eles comeram juntos.&lt;/p&gt;",
                        "incorrect": true
                    }
                ]
            },
            "algorithm": {
                "name": "trueFalse",
                "template": "Multiple choice – standard"
            }
        },
        {
            "id": "step-3",
            "stimulus": "&lt;p&gt;Para calcular a fração total é preciso realizar a soma das frações. Como somar frações com o mesmo denominador?&lt;/p&gt;",
            "seed": {
                "calculated": [
                    {
                        "name": "3-A1",
                        "label": "&lt;p&gt;Mantém o denominador igual e soma os numeradores.&lt;/p&gt;",
                        "function": ""
                    },
                    {
                        "name": "3-A2",
                        "label": "&lt;p&gt;Mantém o denominador igual e multiplica os numeradores.&lt;/p&gt;",
                        "incorrect": true
                    },
                    {
                        "name": "3-A3",
                        "label": "&lt;p&gt;Mantém o maior numerador e soma os denominadores.&lt;/p&gt;",
                        "incorrect": true
                    }
                ]
            },
            "algorithm": {
                "name": "trueFalse",
                "template": "Multiple choice – standard"
            }
        },
        {
            "id": "step-4",
            "stimulus": "&lt;p&gt;Portanto, complete o seguinte cálculo para obter a fração de &lt;i&gt;sushi&lt;/i&gt; que Manuel e Antônia comeram. Escreva o resultado como uma fração irredutível.&lt;/p&gt;",
            "template": "&lt;p&gt;&lt;span class=\"fr-math-v2 fr-draggable\" contenteditable=\"false\" data-original-math=\"\\(\\frac{{{Q1}}}{{{T1}}}\\)\" draggable=\"true\"&gt;\\(\\frac{{{Q1}}}{{{T1}}}\\)&lt;/span&gt; + &lt;span class=\"fr-math-v2 fr-draggable\" contenteditable=\"false\" data-original-math=\"\\(\\frac{{{Q3}}}{{{T1}}}\\)\" draggable=\"true\"&gt;\\(\\frac{{{Q3}}}{{{T1}}}\\)&lt;/span&gt; = {{response}}&lt;/p&gt;",
            "seed": {
                "calculated": [
                    {
                        "name": "4-A1",
                        "label": "{{function}}",
                        "function": "\\frac{{{T2}}}{{{T3}}}"
                    },
                    {
                        "name": "T1",
                        "label": "{{function}}",
                        "function": "{{Q1}}+{{Q2}}",
                        "temp": true
                    },
                    {
                        "name": "T2",
                        "label": "{{function}}",
                        "function": "({{Q1}}+{{Q3}})/math.gcd({{Q1}}+{{Q2}}, {{Q1}}+{{Q3}})",
                        "temp": true
                    },
                    {
                        "name": "T3",
                        "label": "{{function}}",
                        "function": "({{Q1}}+{{Q2}})/math.gcd({{Q1}}+{{Q2}}, {{Q1}}+{{Q3}})",
                        "temp": true
                    }
                ]
            },
            "algorithm": {
                "name": "calculateOperation",
                "params": {
                    "method": "equivLiteral","keyboard": "INTERMEDIATE"
                }
            }
        }
    ]
}</v>
      </c>
      <c r="D969" s="139" t="n">
        <f aca="false">IF(B969=C969,0,1)</f>
        <v>1</v>
      </c>
    </row>
    <row r="970" customFormat="false" ht="15.75" hidden="false" customHeight="true" outlineLevel="0" collapsed="false">
      <c r="A970" s="139" t="str">
        <f aca="false">Seeds!AB965</f>
        <v>M5-NyO-21a-A-2</v>
      </c>
      <c r="B970" s="139" t="str">
        <f aca="false">Seeds!Z965</f>
        <v>{
    "id": "M5-NyO-21a-A-2-BR",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0" s="139" t="str">
        <f aca="false">Seeds!AA965</f>
        <v>{
    "id": "M5-NyO-21a-A-2",
    "seed": {
        "parameters": [
            {
                "name": "Q1",
                "label": null,
                "min": 1,
                "max": 7,
                "step": 1
            },
            {
                "name": "Q2",
                "label": null,
                "min": 15,
                "max": 30,
                "step": 1
            },
            {
                "name": "Q3",
                "label": null,
                "min": 1,
                "max": 7,
                "step": 1
            }
        ],
        "uniques": true
    },
    "scaffolding": [
        {
            "id": "step-0",
            "stimulus": "&lt;p&gt;Júlio foi a uma concessionária de automóveis onde &lt;span class=\"fr-math-v2 fr-draggable\" contenteditable=\"false\" data-original-math=\"\\(\\frac{{{Q1}}}{{{Q2}}}\\)\" draggable=\"true\"&gt;\\(\\frac{{{Q1}}}{{{Q2}}}\\)&lt;/span&gt; dos carros são SUV e &lt;span class=\"fr-math-v2 fr-draggable\" contenteditable=\"false\" data-original-math=\"\\(\\frac{{{Q3}}}{{{Q2}}}\\)\" draggable=\"true\"&gt;\\(\\frac{{{Q3}}}{{{Q2}}}\\)&lt;/span&gt; são jipes . Qual fração representa esses dois modelos em relação ao total de carros da concessionária? Quando possível, deixe a resposta como uma fração irredutível.&lt;/p&gt;",
            "template": "&lt;p&gt;Esses modelos representam {{response}} dos carros.&lt;/p&gt;",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carros são SUVs? E qual fração são de jipes?&lt;/p&gt;",
            "template": "&lt;p&gt;{{response}} são SUVs.&lt;/p&gt;&lt;p&gt;{{response}} são jipes.&lt;/p&gt;",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de carros que compõem esses dois modelos.&lt;/p&gt;"
                    },
                    {
                        "name": "2-A2",
                        "label": "&lt;p&gt;Obtenha a fração de carros que não são desses dois modelos.&lt;/p&gt;",
                        "incorrect": true
                    },
                    {
                        "name": "2-A3",
                        "label": "&lt;p&gt;Obtenha a porcentagem de carros que são de ambos os modelos.&lt;/p&gt;",
                        "incorrect": true
                    }
                ]
            },
            "algorithm": {
                "name": "trueFalse",
                "template": "Multiple choice – standard"
            }
        },
        {
            "id": "step-3",
            "stimulus": "&lt;p&gt;Para calcular a fracão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obter a fração de SUVs e jipes em relação ao total de carros.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0" s="139" t="n">
        <f aca="false">IF(B970=C970,0,1)</f>
        <v>1</v>
      </c>
    </row>
    <row r="971" customFormat="false" ht="15.75" hidden="false" customHeight="true" outlineLevel="0" collapsed="false">
      <c r="A971" s="139" t="str">
        <f aca="false">Seeds!AB966</f>
        <v>M5-NyO-21a-A-3</v>
      </c>
      <c r="B971" s="139" t="str">
        <f aca="false">Seeds!Z966</f>
        <v>{
    "id": "M5-NyO-21a-A-3-BR",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1" s="139" t="str">
        <f aca="false">Seeds!AA966</f>
        <v>{
    "id": "M5-NyO-21a-A-3",
    "seed": {
        "parameters": [
            {
                "name": "Q1",
                "label": null,
                "min": 1,
                "max": 7,
                "step": 1
            },
            {
                "name": "Q2",
                "label": null,
                "min": 15,
                "max": 30,
                "step": 1
            },
            {
                "name": "Q3",
                "label": null,
                "min": 1,
                "max": 7,
                "step": 1
            }
        ],
        "uniques": true
    },
    "scaffolding": [
        {
            "id": "step-0",
            "stimulus": "&lt;p&gt;Helena colocou um anúncio para vender algumas peças de seu vestuário. Do que ela colocou à venda, &lt;span class=\"fr-math-v2 fr-draggable\" contenteditable=\"false\" data-original-math=\"\\(\\frac{{{Q1}}}{{{Q2}}}\\)\" draggable=\"true\"&gt;\\(\\frac{{{Q1}}}{{{Q2}}}\\)&lt;/span&gt; são tênis e  &lt;span class=\"fr-math-v2 fr-draggable\" contenteditable=\"false\" data-original-math=\"\\(\\frac{{{Q3}}}{{{Q2}}}\\)\" draggable=\"true\"&gt;\\(\\frac{{{Q3}}}{{{Q2}}}\\)&lt;/span&gt; são botas. Qual é a fração que representa a quantidade desses calçados em relação aos itens que Helena quer vender? Se possível, deixe o resultado na forma de fração irredutível.&lt;/p&gt;",
            "template": "&lt;p&gt;Estes calçados representam {{response}} dos itens que ela colocou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itens são tênis? E que fração são botas?&lt;/p&gt;",
            "template": "&lt;p&gt;{{response}} são tênis.&lt;/p&gt;&lt;p&gt;{{response}} são botas.&lt;/p&gt;",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de tênis e botas em relação ao total de itens à venda.&lt;/p&gt;"
                    },
                    {
                        "name": "2-A2",
                        "label": "&lt;p&gt;Obter a fração de itens que não são calçados em relação ao total de itens à venda.&lt;/p&gt;",
                        "incorrect": true
                    },
                    {
                        "name": "2-A3",
                        "label": "&lt;p&gt;Obter a porcentagem de calçados que está à venda.&lt;/p&gt;",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de tênis e botas em relação aos itens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1" s="139" t="n">
        <f aca="false">IF(B971=C971,0,1)</f>
        <v>1</v>
      </c>
    </row>
    <row r="972" customFormat="false" ht="15.75" hidden="false" customHeight="true" outlineLevel="0" collapsed="false">
      <c r="A972" s="139" t="str">
        <f aca="false">Seeds!AB967</f>
        <v>M5-NyO-21a-A-4</v>
      </c>
      <c r="B972" s="139" t="str">
        <f aca="false">Seeds!Z967</f>
        <v>{
    "id": "M5-NyO-21a-A-4-BR",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2" s="139" t="str">
        <f aca="false">Seeds!AA967</f>
        <v>{
    "id": "M5-NyO-21a-A-4",
    "seed": {
        "parameters": [
            {
                "name": "Q1",
                "label": null,
                "min": 1,
                "max": 10,
                "step": 1
            },
            {
                "name": "Q2",
                "label": null,
                "min": 21,
                "max": 30,
                "step": 1
            },
            {
                "name": "Q3",
                "label": null,
                "min": 1,
                "max": 10,
                "step": 1
            }
        ],
        "uniques": true
    },
    "scaffolding": [
        {
            "id": "step-0",
            "stimulus": "&lt;p&gt;Paula consumiu &lt;span class=\"fr-math-v2 fr-draggable\" contenteditable=\"false\" data-original-math=\"\\(\\frac{{{Q1}}}{{{Q2}}}\\)\" draggable=\"true\"&gt;\\(\\frac{{{Q1}}}{{{Q2}}}\\)&lt;/span&gt; da bateria de um fone de ouvido sem fio, enquanto seu irmão consumiu &lt;span class=\"fr-math-v2 fr-draggable\" contenteditable=\"false\" data-original-math=\"\\(\\frac{{{Q3}}}{{{Q2}}}\\)\" draggable=\"true\"&gt;\\(\\frac{{{Q3}}}{{{Q2}}}\\)&lt;/span&gt; da bateria do mesmo fone. Qual é a fração de energia da bateria que eles gastaram juntos? Quando possível, deixe o resultado como uma fração irredutível.&lt;/p&gt;",
            "template": "&lt;p&gt;Eles usaram {{response}} da bateria.&lt;/p&gt;",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da bateria Paula consumiu? E seu irmão?&lt;/p&gt;",
            "template": "&lt;p&gt;Paula consumiu {{response}}.&lt;/p&gt;&lt;p&gt;Seu irmão consumiu {{response}}.&lt;/p&gt;",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"&lt;p&gt;Obtenha a fração total de bateria que eles gastaram juntos.&lt;/p&gt;"
                    },
                    {
                        "name": "2-A2",
                        "label": "&lt;p&gt;Obtenha a fração de bateria restante nos fones de ouvido.&lt;/p&gt;",
                        "incorrect": true
                    },
                    {
                        "name": "2-A3",
                        "label": "&lt;p&gt;Obtenha a porcentagem de bateria que foi gasta pelos dois.&lt;/p&gt;",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seguinte cálculo para descobrir a fração de bateria que foi gasta pelos dois irmãos.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2" s="139" t="n">
        <f aca="false">IF(B972=C972,0,1)</f>
        <v>1</v>
      </c>
    </row>
    <row r="973" customFormat="false" ht="15.75" hidden="false" customHeight="true" outlineLevel="0" collapsed="false">
      <c r="A973" s="139" t="str">
        <f aca="false">Seeds!AB968</f>
        <v>M5-NyO-21a-A-5</v>
      </c>
      <c r="B973" s="139" t="str">
        <f aca="false">Seeds!Z968</f>
        <v>{
    "id": "M5-NyO-21a-A-5-BR",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C973" s="139" t="str">
        <f aca="false">Seeds!AA968</f>
        <v>{
    "id": "M5-NyO-21a-A-5",
    "seed": {
        "parameters": [
            {
                "name": "Q1",
                "label": null,
                "min": 1,
                "max": 7,
                "step": 1
            },
            {
                "name": "Q2",
                "label": null,
                "min": 15,
                "max": 30,
                "step": 1
            },
            {
                "name": "Q3",
                "label": null,
                "min": 1,
                "max": 7,
                "step": 1
            }
        ],
        "uniques": true
    },
    "scaffolding": [
        {
            "id": "step-0",
            "stimulus": "&lt;p&gt;Uma joalheria tem diversos acessórios à venda. Destes, &lt;span class=\"fr-math-v2 fr-draggable\" contenteditable=\"false\" data-original-math=\"\\(\\frac{{{Q1}}}{{{Q2}}}\\)\" draggable=\"true\"&gt;\\(\\frac{{{Q1}}}{{{Q2}}}\\)&lt;/span&gt; são pulseiras e &lt;span class=\"fr-math-v2 fr-draggable\" contenteditable=\"false\" data-original-math=\"\\(\\frac{{{Q3}}}{{{Q2}}}\\)\" draggable=\"true\"&gt;\\(\\frac{{{Q3}}}{{{Q2}}}\\)&lt;/span&gt; são anéis. Qual é a fração que representa o número de pulseiras e anéis que estão à venda? Quando possível, deixe o resultado como uma fração irredutível.&lt;/p&gt;",
            "template": "&lt;p&gt;Pulseiras e anéis são {{response}} dos acessórios que estão à venda.&lt;/p&gt;",
            "seed": {
                "parameters": [],
                "calculated": [
                    {
                        "name": "T1",
                        "function": "({{Q1}}+{{Q3}})/math.gcd({{Q2}}, {{Q1}}+{{Q3}})",
                        "temp": true
                    },
                    {
                        "name": "T2",
                        "function": "{{Q2}}/math.gcd({{Q2}}, {{Q1}}+{{Q3}})",
                        "temp": true
                    },
                    {
                        "name": "A1",
                        "label": "{{function}}",
                        "function": "\\frac{{{T1}}}{{{T2}}}"
                    }
                ]
            },
            "uniques": true,
            "algorithm": {
                "name": "calculateOperation",
                "params": {
                    "method": "equivLiteral","keyboard": "INTERMEDIATE",
                    "decimalPlaces": 2
                }
            }
        },
        {
            "id": "step-1",
            "stimulus": "&lt;p&gt;Que fração dos acessórios são pulseiras? E que fração são anéis?&lt;/p&gt;",
            "template": "&lt;p&gt;{{response}} são pulseiras.&lt;/p&gt;&lt;p&gt;{{response}} são anéis.&lt;/p&gt;",
            "seed": {
                "calculated": [
                    {
                        "name": "1-A1",
                        "label": "{{function}}",
                        "function": "\\frac{{{Q1}}}{{{Q2}}}"
                    },
                    {
                        "name": "1-A2",
                        "label": "{{function}}",
                        "function": "\\frac{{{Q3}}}{{{Q2}}}"
                    }
                ]
            },
            "uniques": true,
            "algorithm": {
                "name": "calculateOperation",
                "params": {
                    "method": "equivLiteral","keyboard": "INTERMEDIATE",
                    "decimalPlaces": 2
                }
            }
        },
        {
            "id": "step-2",
            "stimulus": "&lt;p&gt;O que o enunciado pede?&lt;/p&gt;",
            "seed": {
                "calculated": [
                    {
                        "name": "T1",
                        "function": "{{Q1}}+{{Q2}}",
                        "temp": true
                    },
                    {
                        "name": "T3",
                        "function": "({{Q1}}+{{Q2}})*{{Q3}}",
                        "temp": true
                    },
                    {
                        "name": "2-A1",
                        "label": "&lt;p&gt;Obter a fração total de acessórios que são pulseiras e anéis.&lt;/p&gt;"
                    },
                    {
                        "name": "2-A2",
                        "label": "&lt;p&gt;Obter a fração de acessórios que não são pulseiras nem anéis.&lt;/p&gt;",
                        "incorrect": true
                    },
                    {
                        "name": "2-A3",
                        "label": "&lt;p&gt;Obter a porcentagem de acessórios que não são pulseiras nem anéis.&lt;/p&gt;",
                        "incorrect": true
                    }
                ]
            },
            "algorithm": {
                "name": "trueFalse",
                "template": "Multiple choice – standard"
            }
        },
        {
            "id": "step-3",
            "stimulus": "&lt;p&gt;Para calcular a fração total é preciso somar as frações. Como somar frações com o mesmo denominador?&lt;/p&gt;",
            "seed": {
                "calculated": [
                    {
                        "name": "2-A1",
                        "label": "&lt;p&gt;Mantém o denominador igual e soma os numeradores.&lt;/p&gt;"
                    },
                    {
                        "name": "2-A2",
                        "label": "&lt;p&gt;Mantém o denominador igual e multiplica os numeradores.&lt;/p&gt;",
                        "incorrect": true
                    },
                    {
                        "name": "2-A3",
                        "label": "&lt;p&gt;Mantém o maior numerador e soma os denominadores.&lt;/p&gt;",
                        "incorrect": true
                    }
                ]
            },
            "algorithm": {
                "name": "trueFalse",
                "template": "Multiple choice – standard"
            }
        },
        {
            "id": "step-4",
            "stimulus": "&lt;p&gt;Portanto, complete o cálculo a seguir para encontrar a fração total de pulseiras e anéis que estão à venda. Escreva o resultado como uma fração irredutível.&lt;/p&gt;",
            "template": "&lt;p&gt;&lt;span class=\"fr-math-v2 fr-draggable\" contenteditable=\"false\" data-original-math=\"\\(\\frac{{{Q1}}}{{{Q2}}}\\)\" draggable=\"true\"&gt;\\(\\frac{{{Q1}}}{{{Q2}}}\\)&lt;/span&gt; + &lt;span class=\"fr-math-v2 fr-draggable\" contenteditable=\"false\" data-original-math=\"\\(\\frac{{{Q3}}}{{{Q2}}}\\)\" draggable=\"true\"&gt;\\(\\frac{{{Q3}}}{{{Q2}}}\\)&lt;/span&gt; = {{response}}&lt;/p&gt;",
            "seed": {
                "calculated": [
                    {
                        "name": "T1",
                        "function": "({{Q1}}+{{Q3}})/math.gcd({{Q2}}, {{Q1}}+{{Q3}})",
                        "temp": true
                    },
                    {
                        "name": "T2",
                        "function": "{{Q2}}/math.gcd({{Q2}}, {{Q1}}+{{Q3}})",
                        "temp": true
                    },
                    {
                        "name": "A1",
                        "label": "{{function}}",
                        "function": "\\frac{{{T1}}}{{{T2}}}"
                    }
                ]
            },
            "uniques": true,
            "algorithm": {
                "name": "calculateOperation",
                "params": {
                    "method": "equivLiteral","keyboard": "INTERMEDIATE",
                    "decimalPlaces": 2
                }
            }
        }
    ]
}</v>
      </c>
      <c r="D973" s="139" t="n">
        <f aca="false">IF(B973=C973,0,1)</f>
        <v>1</v>
      </c>
    </row>
    <row r="974" customFormat="false" ht="15.75" hidden="false" customHeight="true" outlineLevel="0" collapsed="false">
      <c r="A974" s="139" t="str">
        <f aca="false">Seeds!AB969</f>
        <v>M5-NyO-21b-I-1</v>
      </c>
      <c r="B974" s="139" t="str">
        <f aca="false">Seeds!Z969</f>
        <v>{
    "id": "M5-NyO-21b-I-1-BR",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C974" s="139" t="str">
        <f aca="false">Seeds!AA969</f>
        <v>{
    "id": "M5-NyO-21b-I-1",
    "stimulus": "&lt;p&gt;Arraste o resultado correto desta subtração.&lt;/p&gt;",
    "template": "&lt;p&gt;&lt;span class=\"fr-math-v2 fr-draggable\" contenteditable=\"false\" data-original-math=\"\\(\\frac{{{Q1}}}{{{T1}}}\\)\" draggable=\"true\"&gt;\\(\\frac{{{Q1}}}{{{T1}}}\\)&lt;/span&gt; − &lt;span class=\"fr-math-v2 fr-draggable\" contenteditable=\"false\" data-original-math=\"\\(\\frac{{{Q3}}}{{{T1}}}\\)\" draggable=\"true\"&gt;\\(\\frac{{{Q3}}}{{{T1}}}\\)&lt;/span&gt;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4,
                "step": 1
            }
        ],
        "calculated": [
            {
                "name": "T1",
                "function": "{{Q1}}+{{Q2}}",
                "temp": true
            },
            {
                "name": "T2",
                "function": "{{Q1}} - {{Q3}}",
                "temp": true
            },
            {
                "name": "T3",
                "function": "{{Q1}} + {{Q3}}",
                "temp": true
            },
            {
                "name": "T4",
                "function": "{{T1}}*2",
                "temp": true
            },
            {
                "name": "A1",
                "label": "&lt;span class=\"fr-math-v2 fr-draggable\" contenteditable=\"false\" data-original-math=\"\\(\\frac{{{T2}}}{{{T1}}}\\)\" draggable=\"true\"&gt;\\(\\frac{{{T2}}}{{{T1}}}\\)&lt;/span&gt;"
            },
            {
                "name": "A2",
                "label": "&lt;span class=\"fr-math-v2 fr-draggable\" contenteditable=\"false\" data-original-math=\"\\(\\frac{{{T3}}}{{{T1}}}\\)\" draggable=\"true\"&gt;\\(\\frac{{{T3}}}{{{T1}}}\\)&lt;/span&gt;",
                "incorrect": true
            },
            {
                "name": "A3",
                "label": "&lt;span class=\"fr-math-v2 fr-draggable\" contenteditable=\"false\" data-original-math=\"\\(\\frac{{{T2}}}{{{T4}}}\\)\" draggable=\"true\"&gt;\\(\\frac{{{T2}}}{{{T4}}}\\)&lt;/span&gt;",
                "incorrect": true
            },
            {
                "name": "A4",
                "label": "&lt;span class=\"fr-math-v2 fr-draggable\" contenteditable=\"false\" data-original-math=\"\\(\\frac{{{T3}}}{{{T4}}}\\)\" draggable=\"true\"&gt;\\(\\frac{{{T3}}}{{{T4}}}\\)&lt;/span&gt;",
                "incorrect": true
            }
        ],
        "uniques": true
    },
    "algorithm": {
        "name": "calculateOperation",
        "template": "Cloze with drag &amp; drop"
    }
}</v>
      </c>
      <c r="D974" s="139" t="n">
        <f aca="false">IF(B974=C974,0,1)</f>
        <v>1</v>
      </c>
    </row>
    <row r="975" customFormat="false" ht="15.75" hidden="false" customHeight="true" outlineLevel="0" collapsed="false">
      <c r="A975" s="139" t="str">
        <f aca="false">Seeds!AB970</f>
        <v>M5-NyO-21b-E-1</v>
      </c>
      <c r="B975" s="139" t="str">
        <f aca="false">Seeds!Z970</f>
        <v>{
    "id": "M5-NyO-21b-E-1-BR",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5" s="139" t="str">
        <f aca="false">Seeds!AA970</f>
        <v>{
    "id": "M5-NyO-21b-E-1",
    "stimulus": "&lt;p&gt;Calcule essa subtração.&lt;/p&gt;",
    "template": "&lt;p&gt;&lt;span class=\"fr-math-v2 fr-draggable\" contenteditable=\"false\" data-original-math=\"\\(\\frac{{{T1}}}{{{T2}}}\\)\" draggable=\"true\"&gt;\\(\\frac{{{T1}}}{{{T2}}}\\)&lt;/span&gt; − &lt;span class=\"fr-math-v2 fr-draggable\" contenteditable=\"false\" data-original-math=\"\\(\\frac{{{Q2}}}{{{T2}}}\\)\" draggable=\"true\"&gt;\\(\\frac{{{Q2}}}{{{T2}}}\\)&lt;/span&gt; = {{response}}&lt;/p&gt;",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5" s="139" t="n">
        <f aca="false">IF(B975=C975,0,1)</f>
        <v>1</v>
      </c>
    </row>
    <row r="976" customFormat="false" ht="15.75" hidden="false" customHeight="true" outlineLevel="0" collapsed="false">
      <c r="A976" s="139" t="str">
        <f aca="false">Seeds!AB971</f>
        <v>M5-NyO-21b-A-1</v>
      </c>
      <c r="B976" s="139" t="str">
        <f aca="false">Seeds!Z971</f>
        <v>{
    "id": "M5-NyO-21b-A-1-BR",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6" s="139" t="str">
        <f aca="false">Seeds!AA971</f>
        <v>{
    "id": "M5-NyO-21b-A-1",
    "stimulus": "&lt;p&gt;Lucas gastou &lt;span class=\"fr-math-v2 fr-draggable\" contenteditable=\"false\" data-original-math=\"\\(\\frac{{{T1}}}{{{T2}}}\\)\" draggable=\"true\"&gt;\\(\\frac{{{T1}}}{{{T2}}}\\)&lt;/span&gt; do dinheiro que economizou em presentes. Se ele usou &lt;span class=\"fr-math-v2 fr-draggable\" contenteditable=\"false\" data-original-math=\"\\(\\frac{{{Q2}}}{{{T2}}}\\)\" draggable=\"true\"&gt;\\(\\frac{{{Q2}}}{{{T2}}}\\)&lt;/span&gt; de suas economias para dar a seu sobrinho um carro de controle remoto, que fração das economias ele gastou em outros presentes?&lt;/p&gt;",
    "template": "&lt;p&gt;Para o resto dos presentes, ele usou {{response}} de suas economias.&lt;/p&gt;",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6" s="139" t="n">
        <f aca="false">IF(B976=C976,0,1)</f>
        <v>1</v>
      </c>
    </row>
    <row r="977" customFormat="false" ht="15.75" hidden="false" customHeight="true" outlineLevel="0" collapsed="false">
      <c r="A977" s="139" t="str">
        <f aca="false">Seeds!AB972</f>
        <v>M5-NyO-21b-A-2</v>
      </c>
      <c r="B977" s="139" t="str">
        <f aca="false">Seeds!Z972</f>
        <v>{
    "id": "M5-NyO-21b-A-2-BR",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7" s="139" t="str">
        <f aca="false">Seeds!AA972</f>
        <v>{
    "id": "M5-NyO-21b-A-2",
    "stimulus": "&lt;p&gt;As músicas no celular de Marcos ocupam &lt;span class=\"fr-math-v2 fr-draggable\" contenteditable=\"false\" data-original-math=\"\\(\\frac{{{T1}}}{{{T2}}}\\)\" draggable=\"true\"&gt;\\(\\frac{{{T1}}}{{{T2}}}\\)&lt;/span&gt; da memória do dispositivo. Se &lt;span class=\"fr-math-v2 fr-draggable\" contenteditable=\"false\" data-original-math=\"\\(\\frac{{{Q2}}}{{{T2}}}\\)\" draggable=\"true\"&gt;\\(\\frac{{{Q2}}}{{{T2}}}\\)&lt;/span&gt; são canções de &lt;i&gt;jazz,&lt;/i&gt; qual fração representa as canções que ele tem de outros gêneros?&lt;/p&gt;",
    "template": "&lt;p&gt;{{response}} da memória do celular de Marcos contém canções que não são de &lt;i&gt;jazz.&lt;/i&gt;&lt;/p&gt;",
    "hint": "&lt;p&gt;Para calcular uma subtração de frações com o mesmo denominador, os numeradores são subtraídos e o denominador é mantido.&lt;/p&gt;",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7" s="139" t="n">
        <f aca="false">IF(B977=C977,0,1)</f>
        <v>1</v>
      </c>
    </row>
    <row r="978" customFormat="false" ht="15.75" hidden="false" customHeight="true" outlineLevel="0" collapsed="false">
      <c r="A978" s="139" t="str">
        <f aca="false">Seeds!AB973</f>
        <v>M5-NyO-21b-A-3</v>
      </c>
      <c r="B978" s="139" t="str">
        <f aca="false">Seeds!Z973</f>
        <v>{
    "id": "M5-NyO-21b-A-3-BR",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C978" s="139" t="str">
        <f aca="false">Seeds!AA973</f>
        <v>{
    "id": "M5-NyO-21b-A-3",
    "stimulus": "&lt;p&gt;Em um canil, &lt;span class=\"fr-math-v2 fr-draggable\" contenteditable=\"false\" data-original-math=\"\\(\\frac{{{T1}}}{{{T2}}}\\)\" draggable=\"true\"&gt;\\(\\frac{{{T1}}}{{{T2}}}\\)&lt;/span&gt; de todos os cães são {{Q4}} e, ainda considerando todos os cães, &lt;span class=\"fr-math-v2 fr-draggable\" contenteditable=\"false\" data-original-math=\"\\(\\frac{{{Q2}}}{{{T2}}}\\)\" draggable=\"true\"&gt;\\(\\frac{{{Q2}}}{{{T2}}}\\)&lt;/span&gt; são {{Q4}} pretos. Qual fração representa quantos {{Q4}} são de outras cores em relação ao total de cães?&lt;/p&gt;",
    "template": "&lt;p&gt;{{response}} de todos os cães são {{Q4}}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"name": "Q4",
                "list": [
                    "galgos",
                    "labradores",
                    "pugs"
                ]
            }
        ],
        "calculated": [
            {
                "name": "T1",
                "function": "{{Q2}}+{{Q3}}",
                "temp": true
            },
            {
                "name": "T2",
                "function": "{{Q1}}+{{Q2}}",
                "temp": true
            },
            {
                "name": "A1",
                "label": "{{function}}",
                "function": "\\frac{{{Q3}}}{{{T2}}}"
            }
        ],
        "uniques": true
    },
    "algorithm": {
        "name": "calculateOperation",
        "params": {
            "method": "equivLiteral","keyboard": "INTERMEDIATE"
        }
    }
}</v>
      </c>
      <c r="D978" s="139" t="n">
        <f aca="false">IF(B978=C978,0,1)</f>
        <v>1</v>
      </c>
    </row>
    <row r="979" customFormat="false" ht="15.75" hidden="false" customHeight="true" outlineLevel="0" collapsed="false">
      <c r="A979" s="139" t="str">
        <f aca="false">Seeds!AB974</f>
        <v>M5-NyO-21b-A-4</v>
      </c>
      <c r="B979" s="139" t="str">
        <f aca="false">Seeds!Z974</f>
        <v>{
    "id": "M5-NyO-21b-A-4-BR",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79" s="139" t="str">
        <f aca="false">Seeds!AA974</f>
        <v>{
    "id": "M5-NyO-21b-A-4",
    "stimulus": "&lt;p&gt;Martin trouxe &lt;span class=\"fr-math-v2 fr-draggable\" contenteditable=\"false\" data-original-math=\"\\(\\frac{{{T1}}}{{{T2}}}\\)\" draggable=\"true\"&gt;\\(\\frac{{{T1}}}{{{T2}}}\\)&lt;/span&gt; de sua coleção de adesivos para mostrar aos amigos, mas na hora do recreio ele perdeu &lt;span class=\"fr-math-v2 fr-draggable\" contenteditable=\"false\" data-original-math=\"\\(\\frac{{{Q2}}}{{{T2}}}\\)\" draggable=\"true\"&gt;\\(\\frac{{{Q2}}}{{{T2}}}\\)&lt;/span&gt; da coleção. Com qual fração de adesivos ele voltou para casa?&lt;/p&gt;",
    "template": "&lt;p&gt;Martin voltou para casa com {{response}} de sua coleção.&lt;/p&gt;",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79" s="139" t="n">
        <f aca="false">IF(B979=C979,0,1)</f>
        <v>1</v>
      </c>
    </row>
    <row r="980" customFormat="false" ht="15.75" hidden="false" customHeight="true" outlineLevel="0" collapsed="false">
      <c r="A980" s="139" t="str">
        <f aca="false">Seeds!AB975</f>
        <v>M5-NyO-21b-A-5</v>
      </c>
      <c r="B980" s="139" t="str">
        <f aca="false">Seeds!Z975</f>
        <v>{
    "id": "M5-NyO-21b-A-5-BR",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C980" s="139" t="str">
        <f aca="false">Seeds!AA975</f>
        <v>{
    "id": "M5-NyO-21b-A-5",
    "stimulus": "&lt;p&gt;Dos carros em miniatura que Ignácio coleciona, &lt;span class=\"fr-math-v2 fr-draggable\" contenteditable=\"false\" data-original-math=\"\\(\\frac{{{T1}}}{{{T2}}}\\)\" draggable=\"true\"&gt;\\(\\frac{{{T1}}}{{{T2}}}\\)&lt;/span&gt; são de metal. Se &lt;span class=\"fr-math-v2 fr-draggable\" contenteditable=\"false\" data-original-math=\"\\(\\frac{{{Q2}}}{{{T2}}}\\)\" draggable=\"true\"&gt;\\(\\frac{{{Q2}}}{{{T2}}}\\)&lt;/span&gt; de sua coleção são carros de metal vermelhos, quantos carros de metal são de outras cores?&lt;/p&gt;",
    "template": "&lt;p&gt;De sua coleção, {{response}} são carros de metal de outras cores.&lt;/p&gt;",
    "hint": "&lt;p&gt;Para calcular uma subtração de frações com o mesmo denominador, subtraia os numeradores e mantenha o denominador.&lt;/p&gt;",
    "feedback": "&lt;p&gt;Como os denominadores são iguais, basta subtrair os numeradores e manter o denominador.&lt;/p&gt;",
    "seed": {
        "parameters": [
            {
                "name": "Q1",
                "label": null,
                "min": 5,
                "max": 9,
                "step": 1
            },
            {
                "name": "Q2",
                "label": null,
                "min": 5,
                "max": 9,
                "step": 1
            },
            {
                "name": "Q3",
                "label": null,
                "min": 1,
                "max": 5,
                "step": 1
            }
        ],
        "calculated": [
            {
                "name": "T1",
                "function": "{{Q2}}+{{Q3}}",
                "temp": true
            },
            {
                "name": "T2",
                "function": "{{Q1}}+{{Q2}}",
                "temp": true
            },
            {
                "name": "A1",
                "label": "{{function}}",
                "function": "\\frac{{{Q3}}}{{{T2}}}"
            }
        ],
        "uniques": true
    },
    "algorithm": {
        "name": "calculateOperation",
        "params": {
            "method": "equivLiteral","keyboard": "INTERMEDIATE"
        }
    }
}</v>
      </c>
      <c r="D980" s="139" t="n">
        <f aca="false">IF(B980=C980,0,1)</f>
        <v>1</v>
      </c>
    </row>
    <row r="981" customFormat="false" ht="15.75" hidden="false" customHeight="true" outlineLevel="0" collapsed="false">
      <c r="A981" s="139" t="str">
        <f aca="false">Seeds!AB976</f>
        <v>M5-NyO-22a-I-1</v>
      </c>
      <c r="B981" s="139" t="str">
        <f aca="false">Seeds!Z976</f>
        <v>{"id":"M5-NyO-22a-I-1-BR","stimulus":"&lt;p&gt;Classifique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C981" s="139" t="str">
        <f aca="false">Seeds!AA976</f>
        <v>{"id":"M5-NyO-22a-I-1","stimulus":"&lt;p&gt;Classifique as seguintes frações.&lt;/p&gt;","template":"&lt;table style=\"width: 100%;\"&gt;&lt;tbody&gt;&lt;tr&gt;&lt;td style=\"width: 33.3333%; vertical-align: middle; text-align: center; background-color: #9FC1FD;\"&gt;&lt;span style=\"color: rgb(255, 255, 255);\"&gt;Própia&lt;/span&gt;&lt;/td&gt;&lt;td style=\"width: 33.3333%; vertical-align: middle; text-align: center; background-color: #9FC1FD;\"&gt;&lt;span style=\"color: rgb(255, 255, 255);\"&gt;Imprópia&lt;/span&gt;&lt;/td&gt;&lt;td style=\"width: 33.3333%; vertical-align: middle; text-align: center; background-color: #9FC1FD;\"&gt;&lt;span style=\"color: rgb(255, 255, 255);\"&gt;Igual a la unidad&lt;/span&gt;&lt;/td&gt;&lt;/tr&gt;&lt;tr&gt;&lt;td style=\"width: 33.3333%; vertical-align: middle; text-align: center;\"&gt;{{response}}&lt;/td&gt;&lt;td style=\"width: 33.3333%; vertical-align: middle; text-align: center;\"&gt;{{response}}&lt;/td&gt;&lt;td style=\"width: 33.3333%; vertical-align: middle; text-align: center;\"&gt;{{response}}&lt;/td&gt;&lt;/tr&gt;&lt;/tbody&gt;&lt;/table&gt;","hint":"&lt;p&gt;As frações próprias são menores que 1 inteiro e as frações impróprias são maiores que 1 inteiro.&lt;/p&gt;","feedback":"&lt;p&gt;Nas &lt;b&gt;frações próprias,&lt;/b&gt; o numerador é menor que o denominador, isto é, a fração é menor que 1 inteiro: &lt;span class=\"fr-math-v2 fr-draggable\" contenteditable=\"false\" data-original-math=\"\\(\\frac{{{Q1}}}{{{T1}}}\\)\" draggable=\"true\"&gt;\\(\\frac{{{Q1}}}{{{T1}}}\\)&lt;/span&gt; &lt; 1.&lt;/p&gt;&lt;p&gt;Nas &lt;b&gt;frações impróprias,&lt;/b&gt; o numerador é maior que o denominador, isto é, a fração é maior que 1 inteiro: &lt;span class=\"fr-math-v2 fr-draggable\" contenteditable=\"false\" data-original-math=\"\\(\\frac{{{T2}}}{{{Q4}}}\\)\" draggable=\"true\"&gt;\\(\\frac{{{T2}}}{{{Q4}}}\\)&lt;/span&gt; &gt; 1.&lt;/p&gt;&lt;p&gt;Entre esses dois casos estão as &lt;b&gt;frações iguais a 1 inteiro:&lt;/b&gt;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draggable=\"true\"&gt;\\(\\frac{{{Q1}}}{{{T1}}}\\)&lt;/span&gt;"},{"name":"A2","label":"&lt;span class=\"fr-math-v2 fr-draggable\" contenteditable=\"false\" data-original-math=\"\\(\\frac{{{T2}}}{{{Q4}}}\\)\" draggable=\"true\"&gt;\\(\\frac{{{T2}}}{{{Q4}}}\\)&lt;/span&gt;"},{"name":"A3","label":"&lt;span class=\"fr-math-v2 fr-draggable\" contenteditable=\"false\" data-original-math=\"\\(\\frac{{{Q5}}}{{{Q5}}}\\)\" draggable=\"true\"&gt;\\(\\frac{{{Q5}}}{{{Q5}}}\\)&lt;/span&gt;"}],"uniques":true},"algorithm":{"name":"calculateOperation","template":"Cloze with drag &amp; drop","params":{"keyboard":"INTERMEDIATE"}}}</v>
      </c>
      <c r="D981" s="139" t="n">
        <f aca="false">IF(B981=C981,0,1)</f>
        <v>1</v>
      </c>
    </row>
    <row r="982" customFormat="false" ht="15.75" hidden="false" customHeight="true" outlineLevel="0" collapsed="false">
      <c r="A982" s="139" t="str">
        <f aca="false">Seeds!AB977</f>
        <v>M5-NyO-22a-E-1</v>
      </c>
      <c r="B982" s="139" t="str">
        <f aca="false">Seeds!Z977</f>
        <v>{"id":"M5-NyO-22a-E-1-BR","stimulus":"&lt;p&gt;Selecione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2" s="139" t="str">
        <f aca="false">Seeds!AA977</f>
        <v>{"id":"M5-NyO-22a-E-1","stimulus":"&lt;p&gt;Selecione a fração própia.&lt;/p&gt;","hint":"&lt;p&gt;As frações próprias são menores que 1 inteiro.&lt;/p&gt;","feedback":"&lt;p&gt;Nas frações própias, o numerador é menor que o denominador, isto é, a fração é menor que 1 inteiro: &lt;span class=\"fr-math-v2 fr-draggable\" contenteditable=\"false\" data-original-math=\"\\(\\frac{{{Q1}}}{{{T1}}}\\)\" draggable=\"true\"&gt;\\(\\frac{{{Q1}}}{{{T1}}}\\)&lt;/span&gt; &lt;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draggable=\"true\"&gt;\\(\\frac{{{Q1}}}{{{T1}}}\\)&lt;/span&gt;","function":"{{Q1}}*{{Q6}}"},{"name":"A2","label":"&lt;span class=\"fr-math-v2 fr-draggable\" contenteditable=\"false\" data-original-math=\"\\(\\frac{{{T2}}}{{{Q4}}}\\)\" draggable=\"true\"&gt;\\(\\frac{{{T2}}}{{{Q4}}}\\)&lt;/span&gt;","function":"{{Q2}}*{{Q6}}","incorrect":true},{"name":"A3","label":"&lt;span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2" s="139" t="n">
        <f aca="false">IF(B982=C982,0,1)</f>
        <v>1</v>
      </c>
    </row>
    <row r="983" customFormat="false" ht="15.75" hidden="false" customHeight="true" outlineLevel="0" collapsed="false">
      <c r="A983" s="139" t="str">
        <f aca="false">Seeds!AB978</f>
        <v>M5-NyO-22a-E-2</v>
      </c>
      <c r="B983" s="139" t="str">
        <f aca="false">Seeds!Z978</f>
        <v>{"id":"M5-NyO-22a-E-2-BR","stimulus":"&lt;p&gt;Selecione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C983" s="139" t="str">
        <f aca="false">Seeds!AA978</f>
        <v>{"id":"M5-NyO-22a-E-2","stimulus":"&lt;p&gt;Selecione a fração imprópia.&lt;/p&gt;","hint":"&lt;p&gt;As frações impróprias são maiores do que 1 inteiro.&lt;/p&gt;","feedback":"&lt;p&gt;Nas frações impróprias, o numerador é maior que o denominador, isto é, a fração é maior que 1 inteiro: &lt;span class=\"fr-math-v2 fr-draggable\" contenteditable=\"false\" data-original-math=\"\\(\\frac{{{T2}}}{{{Q4}}}\\)\" draggable=\"true\"&gt;\\(\\frac{{{T2}}}{{{Q4}}}\\)&lt;/span&gt; &gt;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draggable=\"true\"&gt;\\(\\frac{{{T2}}}{{{Q4}}}\\)&lt;/span&gt;","function":"{{Q2}}*{{Q6}}"},{"name":"A3","label":"&lt;span class=\"fr-math-v2 fr-draggable\" contenteditable=\"false\" data-original-math=\"\\(\\frac{{{Q5}}}{{{Q5}}}\\)\" draggable=\"true\"&gt;\\(\\frac{{{Q5}}}{{{Q5}}}\\)&lt;/span&gt;","function":"{{Q3}}*{{Q6}}","incorrect":true}],"uniques":true},"algorithm":{"name":"trueFalse","template":"Multiple choice – standard","params":{"countCorrect":1,"countIncorrect":2,"showCheckIcon":false,"columns":3}}}</v>
      </c>
      <c r="D983" s="139" t="n">
        <f aca="false">IF(B983=C983,0,1)</f>
        <v>1</v>
      </c>
    </row>
    <row r="984" customFormat="false" ht="15.75" hidden="false" customHeight="true" outlineLevel="0" collapsed="false">
      <c r="A984" s="139" t="str">
        <f aca="false">Seeds!AB979</f>
        <v>M5-NyO-22a-E-3</v>
      </c>
      <c r="B984" s="139" t="str">
        <f aca="false">Seeds!Z979</f>
        <v>{"id":"M5-NyO-22a-E-3-BR","stimulus":"&lt;p&gt;Selecione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C984" s="139" t="str">
        <f aca="false">Seeds!AA979</f>
        <v>{"id":"M5-NyO-22a-E-3","stimulus":"&lt;p&gt;Selecione a fração igual 1 inteiro.&lt;/p&gt;","hint":"&lt;p&gt;As frações iguais 1 inteiro estão entre as frações própias e impróprias.&lt;/p&gt;","feedback":"&lt;p&gt;Entre as frações própias e impróprias estão as frações iguais à unidade: &lt;span class=\"fr-math-v2 fr-draggable\" contenteditable=\"false\" data-original-math=\"\\(\\frac{{{Q5}}}{{{Q5}}}\\)\" draggable=\"true\"&gt;\\(\\frac{{{Q5}}}{{{Q5}}}\\)&lt;/span&gt; = 1.&lt;/p&gt;","seed":{"parameters":[{"name":"Q1","label":null,"min":1,"max":9,"step":1},{"name":"Q2","label":null,"min":1,"max":9,"step":1},{"name":"Q3","label":null,"min":1,"max":9,"step":1},{"name":"Q4","label":null,"min":1,"max":9,"step":1},{"name":"Q5","label":null,"min":1,"max":9,"step":1}],"calculated":[{"name":"T1","function":"{{Q1}}+{{Q2}}","temp":true},{"name":"T2","function":"{{Q3}}+{{Q4}}","temp":true},{"name":"A1","label":"&lt;span class=\"fr-math-v2 fr-draggable\" contenteditable=\"false\" data-original-math=\"\\(\\frac{{{Q1}}}{{{T1}}}\\)\" draggable=\"true\"&gt;\\(\\frac{{{Q1}}}{{{T1}}}\\)&lt;/span&gt;","function":"{{Q1}}*{{Q6}}","incorrect":true},{"name":"A2","label":"&lt;span class=\"fr-math-v2 fr-draggable\" contenteditable=\"false\" data-original-math=\"\\(\\frac{{{T2}}}{{{Q4}}}\\)\" draggable=\"true\"&gt;\\(\\frac{{{T2}}}{{{Q4}}}\\)&lt;/span&gt;","function":"{{Q2}}*{{Q6}}","incorrect":true},{"name":"A3","label":"&lt;span class=\"fr-math-v2 fr-draggable\" contenteditable=\"false\" data-original-math=\"\\(\\frac{{{Q5}}}{{{Q5}}}\\)\" draggable=\"true\"&gt;\\(\\frac{{{Q5}}}{{{Q5}}}\\)&lt;/span&gt;","function":"{{Q3}}*{{Q6}}"}],"uniques":true},"algorithm":{"name":"trueFalse","template":"Multiple choice – standard","params":{"countCorrect":1,"countIncorrect":2,"showCheckIcon":false,"columns":3}}}</v>
      </c>
      <c r="D984" s="139" t="n">
        <f aca="false">IF(B984=C984,0,1)</f>
        <v>1</v>
      </c>
    </row>
    <row r="985" customFormat="false" ht="15.75" hidden="false" customHeight="true" outlineLevel="0" collapsed="false">
      <c r="A985" s="139" t="str">
        <f aca="false">Seeds!AB980</f>
        <v>M5-NyO-22b-I-1</v>
      </c>
      <c r="B985" s="139" t="str">
        <f aca="false">Seeds!Z980</f>
        <v>{"id":"M5-NyO-22b-I-1-BR","stimulus":"&lt;p&gt;Arraste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C985" s="139" t="str">
        <f aca="false">Seeds!AA980</f>
        <v>{"id":"M5-NyO-22b-I-1","stimulus":"&lt;p&gt;Arraste cada fração imprópia para o seu número misto.&lt;/p&gt;","hint":"&lt;p&gt;Um número misto é a soma de um número natural e uma fração.&lt;/p&gt;","feedback":"&lt;p&gt;Um número misto é a soma de um número natural e uma fração.&lt;/p&gt;","seed":{"parameters":[{"name":"Q1","label":null,"min":1,"max":4,"step":1},{"name":"Q2","label":null,"min":1,"max":4,"step":1},{"name":"Q3","label":null,"min":1,"max":4,"step":1},{"name":"Q4","label":null,"min":5,"max":10,"step":1}],"calculated":[{"name":"T1","function":"{{Q4}}*{{Q1}}+{{Q2}}","temp":true},{"name":"T2","function":"{{Q1}}*{{Q4}}","temp":true},{"name":"T3","function":"{{Q4}}*{{Q3}}+{{Q2}}","temp":true},{"name":"T4","function":"{{Q3}}*{{Q4}}","temp":true},{"name":"T5","function":"{{Q4}}*{{Q2}}+{{Q1}}","temp":true},{"name":"T6","function":"{{Q2}}*{{Q4}}","temp":true},{"name":"A1","label":"{{Q1}} &lt;span class=\"fr-math-v2 fr-draggable\" contenteditable=\"false\" data-original-math=\"\\(\\frac{{{Q2}}}{{{Q4}}}\\)\" draggable=\"true\"&gt;\\(\\frac{{{Q2}}}{{{Q4}}}\\)&lt;/span&gt;","function":"&lt;span class=\"fr-math-v2 fr-draggable\" contenteditable=\"false\" data-original-math=\"\\(\\frac{{{T1}}}{{{Q4}}}\\)\" draggable=\"true\"&gt;\\(\\frac{{{T1}}}{{{Q4}}}\\)&lt;/span&gt;","feedback":"{{Q1}} &lt;span class=\"fr-math-v2 fr-draggable\" contenteditable=\"false\" data-original-math=\"\\(\\frac{{{Q2}}}{{{Q4}}}\\)\" draggable=\"true\"&gt;\\(\\frac{{{Q2}}}{{{Q4}}}\\)&lt;/span&gt; = {{Q1}} + &lt;span class=\"fr-math-v2 fr-draggable\" contenteditable=\"false\" data-original-math=\"\\(\\frac{{{Q2}}}{{{Q4}}}\\)\" draggable=\"true\"&gt;\\(\\frac{{{Q2}}}{{{Q4}}}\\)&lt;/span&gt; = &lt;span class=\"fr-math-v2 fr-draggable\" contenteditable=\"false\" data-original-math=\"\\(\\frac{{{T2}}}{{{Q4}}}\\)\" draggable=\"true\"&gt;\\(\\frac{{{T2}}}{{{Q4}}}\\)&lt;/span&gt; + &lt;span class=\"fr-math-v2 fr-draggable\" contenteditable=\"false\" data-original-math=\"\\(\\frac{{{Q2}}}{{{Q4}}}\\)\" draggable=\"true\"&gt;\\(\\frac{{{Q2}}}{{{Q4}}}\\)&lt;/span&gt; = &lt;span class=\"fr-math-v2 fr-draggable\" contenteditable=\"false\" data-original-math=\"\\(\\frac{{{T1}}}{{{Q4}}}\\)\" draggable=\"true\"&gt;\\(\\frac{{{T1}}}{{{Q4}}}\\)&lt;/span&gt;"},{"name":"A2","label":"{{Q3}} &lt;span class=\"fr-math-v2 fr-draggable\" contenteditable=\"false\" data-original-math=\"\\(\\frac{{{Q2}}}{{{Q4}}}\\)\" draggable=\"true\"&gt;\\(\\frac{{{Q2}}}{{{Q4}}}\\)&lt;/span&gt;","function":"&lt;span class=\"fr-math-v2 fr-draggable\" contenteditable=\"false\" data-original-math=\"\\(\\frac{{{T3}}}{{{Q4}}}\\)\" draggable=\"true\"&gt;\\(\\frac{{{T3}}}{{{Q4}}}\\)&lt;/span&gt;","feedback":"{{Q3}} &lt;span class=\"fr-math-v2 fr-draggable\" contenteditable=\"false\" data-original-math=\"\\(\\frac{{{Q2}}}{{{Q4}}}\\)\" draggable=\"true\"&gt;\\(\\frac{{{Q2}}}{{{Q4}}}\\)&lt;/span&gt; = {{Q3}} + &lt;span class=\"fr-math-v2 fr-draggable\" contenteditable=\"false\" data-original-math=\"\\(\\frac{{{Q2}}}{{{Q4}}}\\)\" draggable=\"true\"&gt;\\(\\frac{{{Q2}}}{{{Q4}}}\\)&lt;/span&gt; = &lt;span class=\"fr-math-v2 fr-draggable\" contenteditable=\"false\" data-original-math=\"\\(\\frac{{{T4}}}{{{Q4}}}\\)\" draggable=\"true\"&gt;\\(\\frac{{{T4}}}{{{Q4}}}\\)&lt;/span&gt; + &lt;span class=\"fr-math-v2 fr-draggable\" contenteditable=\"false\" data-original-math=\"\\(\\frac{{{Q2}}}{{{Q4}}}\\)\" draggable=\"true\"&gt;\\(\\frac{{{Q2}}}{{{Q4}}}\\)&lt;/span&gt; = &lt;span class=\"fr-math-v2 fr-draggable\" contenteditable=\"false\" data-original-math=\"\\(\\frac{{{T3}}}{{{Q4}}}\\)\" draggable=\"true\"&gt;\\(\\frac{{{T3}}}{{{Q4}}}\\)&lt;/span&gt;"},{"name":"A3","label":"{{Q2}} &lt;span class=\"fr-math-v2 fr-draggable\" contenteditable=\"false\" data-original-math=\"\\(\\frac{{{Q1}}}{{{Q4}}}\\)\" draggable=\"true\"&gt;\\(\\frac{{{Q1}}}{{{Q4}}}\\)&lt;/span&gt;","function":"&lt;span class=\"fr-math-v2 fr-draggable\" contenteditable=\"false\" data-original-math=\"\\(\\frac{{{T5}}}{{{Q4}}}\\)\" draggable=\"true\"&gt;\\(\\frac{{{T5}}}{{{Q4}}}\\)&lt;/span&gt;","feedback":"{{Q2}} &lt;span class=\"fr-math-v2 fr-draggable\" contenteditable=\"false\" data-original-math=\"\\(\\frac{{{Q1}}}{{{Q4}}}\\)\" draggable=\"true\"&gt;\\(\\frac{{{Q1}}}{{{Q4}}}\\)&lt;/span&gt; = {{Q2}} + &lt;span class=\"fr-math-v2 fr-draggable\" contenteditable=\"false\" data-original-math=\"\\(\\frac{{{Q1}}}{{{Q4}}}\\)\" draggable=\"true\"&gt;\\(\\frac{{{Q1}}}{{{Q4}}}\\)&lt;/span&gt; = &lt;span class=\"fr-math-v2 fr-draggable\" contenteditable=\"false\" data-original-math=\"\\(\\frac{{{T6}}}{{{Q4}}}\\)\" draggable=\"true\"&gt;\\(\\frac{{{T6}}}{{{Q4}}}\\)&lt;/span&gt; + &lt;span class=\"fr-math-v2 fr-draggable\" contenteditable=\"false\" data-original-math=\"\\(\\frac{{{Q1}}}{{{Q4}}}\\)\" draggable=\"true\"&gt;\\(\\frac{{{Q1}}}{{{Q4}}}\\)&lt;/span&gt; = &lt;span class=\"fr-math-v2 fr-draggable\" contenteditable=\"false\" data-original-math=\"\\(\\frac{{{T5}}}{{{Q4}}}\\)\" draggable=\"true\"&gt;\\(\\frac{{{T5}}}{{{Q4}}}\\)&lt;/span&gt;"}],"uniques":true},"algorithm":{"name":"linkOperationResult","params":{"invert":true},"template":"Match list"}}</v>
      </c>
      <c r="D985" s="139" t="n">
        <f aca="false">IF(B985=C985,0,1)</f>
        <v>1</v>
      </c>
    </row>
    <row r="986" customFormat="false" ht="15.75" hidden="false" customHeight="true" outlineLevel="0" collapsed="false">
      <c r="A986" s="139" t="str">
        <f aca="false">Seeds!AB981</f>
        <v>M5-NyO-22b-E-1</v>
      </c>
      <c r="B986" s="139" t="str">
        <f aca="false">Seeds!Z981</f>
        <v>{"id":"M5-NyO-22b-E-1-BR","stimulus":"&lt;p&gt;Escreva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C986" s="139" t="str">
        <f aca="false">Seeds!AA981</f>
        <v>{"id":"M5-NyO-22b-E-1","stimulus":"&lt;p&gt;Escreva este número misto como uma fração.&lt;/p&gt;","template":"&lt;p&gt;{{Q1}} &lt;span class=\"fr-math-v2 fr-draggable\" contenteditable=\"false\" data-original-math=\"\\(\\frac{{{Q2}}}{{{Q3}}}\\)\" draggable=\"true\"&gt;\\(\\frac{{{Q2}}}{{{Q3}}}\\)&lt;/span&gt; = {{response}}&lt;/p&gt;","hint":"&lt;p&gt;Um número misto é a soma de um número natural e uma fração.&lt;/p&gt;","feedback":"&lt;p&gt;Um número misto é a soma de um número natural e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3}}*{{Q1}}+{{Q2}}","temp":true},{"name":"T2","function":"{{Q3}}*{{Q1}}","temp":true},{"name":"A1","function":"\\frac{{{T1}}}{{{Q3}}}"}],"uniques":true},"algorithm":{"name":"calculateOperation","params":{"method":"equivLiteral","keyboard":"INTERMEDIATE"}}}</v>
      </c>
      <c r="D986" s="139" t="n">
        <f aca="false">IF(B986=C986,0,1)</f>
        <v>1</v>
      </c>
    </row>
    <row r="987" customFormat="false" ht="15.75" hidden="false" customHeight="true" outlineLevel="0" collapsed="false">
      <c r="A987" s="139" t="str">
        <f aca="false">Seeds!AB982</f>
        <v>M5-NyO-22b-E-2</v>
      </c>
      <c r="B987" s="139" t="str">
        <f aca="false">Seeds!Z982</f>
        <v>{"id":"M5-NyO-22b-E-2-BR","stimulus":"&lt;p&gt;Escreva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7" s="139" t="str">
        <f aca="false">Seeds!AA982</f>
        <v>{"id":"M5-NyO-22b-E-2","stimulus":"&lt;p&gt;Escreva essa fração como um número misto.&lt;/p&gt;","template":"&lt;p&gt;&lt;span class=\"fr-math-v2 fr-draggable\" contenteditable=\"false\" data-original-math=\"\\(\\frac{{{T1}}}{{{Q3}}}\\)\" draggable=\"true\"&gt;\\(\\frac{{{T1}}}{{{Q3}}}\\)&lt;/span&gt; = {{response}} {{response}}&lt;/p&gt;","hint":"&lt;p&gt;Um número misto e a soma de um número natural com uma fração.&lt;/p&gt;","feedback":"&lt;p&gt;Um número misto e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7" s="139" t="n">
        <f aca="false">IF(B987=C987,0,1)</f>
        <v>1</v>
      </c>
    </row>
    <row r="988" customFormat="false" ht="15.75" hidden="false" customHeight="true" outlineLevel="0" collapsed="false">
      <c r="A988" s="139" t="str">
        <f aca="false">Seeds!AB983</f>
        <v>M5-NyO-22b-A-1</v>
      </c>
      <c r="B988" s="139" t="str">
        <f aca="false">Seeds!Z983</f>
        <v>{"id":"M5-NyO-22b-A-1-BR","stimulus":"&lt;p&gt;Miguel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88" s="139" t="str">
        <f aca="false">Seeds!AA983</f>
        <v>{"id":"M5-NyO-22b-A-1","stimulus":"&lt;p&gt;Miguel juntou suas economias e obteve um empréstimo para poder viajar para a Tailândia. Desse modo, ele gastou {{Q1}} &lt;span class=\"fr-math-v2 fr-draggable\" contenteditable=\"false\" data-original-math=\"\\(\\frac{{{Q2}}}{{{Q3}}}\\)\" draggable=\"true\"&gt;\\(\\frac{{{Q2}}}{{{Q3}}}\\)&lt;/span&gt; de suas economias na viagem. Converta este número misto em uma fração.&lt;/p&gt;","template":"&lt;p&gt;A viagem custou {{response}} das economias de Miguel.&lt;/p&gt;","hint":"&lt;p&gt;Um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88" s="139" t="n">
        <f aca="false">IF(B988=C988,0,1)</f>
        <v>1</v>
      </c>
    </row>
    <row r="989" customFormat="false" ht="15.75" hidden="false" customHeight="true" outlineLevel="0" collapsed="false">
      <c r="A989" s="139" t="str">
        <f aca="false">Seeds!AB984</f>
        <v>M5-NyO-22b-A-2</v>
      </c>
      <c r="B989" s="139" t="str">
        <f aca="false">Seeds!Z984</f>
        <v>{"id":"M5-NyO-22b-A-2-BR","stimulus":"&lt;p&gt;Um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89" s="139" t="str">
        <f aca="false">Seeds!AA984</f>
        <v>{"id":"M5-NyO-22b-A-2","stimulus":"&lt;p&gt;Um filhote de golfinho tem em média &lt;span class=\"no-break\"&gt;&lt;span class=\"fr-math-v2 fr-draggable\" contenteditable=\"false\" data-original-math=\"\\(\\frac{{{T1}}}{{{Q3}}}\\)\" draggable=\"true\"&gt;\\(\\frac{{{T1}}}{{{Q3}}}\\)&lt;/span&gt; m de comprimento. Escreva esta fração como um número misto.&lt;/p&gt;","template":"&lt;p&gt;Um filhote de golfinho tem em média {{response}} {{response}} m de comprimento.&lt;/p&gt;","hint":"&lt;p&gt;Um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89" s="139" t="n">
        <f aca="false">IF(B989=C989,0,1)</f>
        <v>1</v>
      </c>
    </row>
    <row r="990" customFormat="false" ht="15.75" hidden="false" customHeight="true" outlineLevel="0" collapsed="false">
      <c r="A990" s="139" t="str">
        <f aca="false">Seeds!AB985</f>
        <v>M5-NyO-22b-A-3</v>
      </c>
      <c r="B990" s="139" t="str">
        <f aca="false">Seeds!Z985</f>
        <v>{"id":"M5-NyO-22b-A-3-BR","stimulus":"&lt;p&gt;Martina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0" s="139" t="str">
        <f aca="false">Seeds!AA985</f>
        <v>{"id":"M5-NyO-22b-A-3","stimulus":"&lt;p&gt;Martina utilizou {{Q1}} &lt;span class=\"fr-math-v2 fr-draggable\" contenteditable=\"false\" data-original-math=\"\\(\\frac{{{Q2}}}{{{Q3}}}\\)\" draggable=\"true\"&gt;\\(\\frac{{{Q2}}}{{{Q3}}}\\)&lt;/span&gt; m de tule para confeccionar um vestido. Escreva esta quantidade como uma fração imprópria.&lt;/p&gt;","template":"&lt;p&gt;Martina utilizou {{response}} m.&lt;/p&gt;","hint":"&lt;p&gt;Um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0" s="139" t="n">
        <f aca="false">IF(B990=C990,0,1)</f>
        <v>1</v>
      </c>
    </row>
    <row r="991" customFormat="false" ht="15.75" hidden="false" customHeight="true" outlineLevel="0" collapsed="false">
      <c r="A991" s="139" t="str">
        <f aca="false">Seeds!AB986</f>
        <v>M5-NyO-22b-A-4</v>
      </c>
      <c r="B991" s="139" t="str">
        <f aca="false">Seeds!Z986</f>
        <v>{"id":"M5-NyO-22b-A-4-BR","stimulus":"&lt;p&gt;Um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C991" s="139" t="str">
        <f aca="false">Seeds!AA986</f>
        <v>{"id":"M5-NyO-22b-A-4","stimulus":"&lt;p&gt;Um competidor do Rali Dakar percorreu &lt;span class=\"no-break\"&gt;&lt;span class=\"fr-math-v2 fr-draggable\" contenteditable=\"false\" data-original-math=\"\\(\\frac{{{T1}}}{{{Q3}}}\\)\" draggable=\"true\"&gt;\\(\\frac{{{T1}}}{{{Q3}}}\\)&lt;/span&gt; km em uma etapa da prova. Transforme esta fração em um número misto.&lt;/p&gt;","template":"&lt;p&gt;Ele percorreu {{response}} {{response}} km.&lt;/p&gt;","hint":"&lt;p&gt;Um número misto é a soma de um número natural com uma fração.&lt;/p&gt;","feedback":"&lt;p&gt;Um número misto é a soma de um número natural com uma fração.&lt;/p&gt;&lt;p&gt;&lt;span class=\"fr-math-v2 fr-draggable\" contenteditable=\"false\" data-original-math=\"\\(\\frac{{{T1}}}{{{Q3}}}\\)\" draggable=\"true\"&gt;\\(\\frac{{{T1}}}{{{Q3}}}\\)&lt;/span&gt; = &lt;span class=\"fr-math-v2 fr-draggable\" contenteditable=\"false\" data-original-math=\"\\(\\frac{{{T2}}}{{{Q3}}}\\)\" draggable=\"true\"&gt;\\(\\frac{{{T2}}}{{{Q3}}}\\)&lt;/span&gt; + &lt;span class=\"fr-math-v2 fr-draggable\" contenteditable=\"false\" data-original-math=\"\\(\\frac{{{Q2}}}{{{Q3}}}\\)\" draggable=\"true\"&gt;\\(\\frac{{{Q2}}}{{{Q3}}}\\)&lt;/span&gt; = {{A1}} + &lt;span class=\"fr-math-v2 fr-draggable\" contenteditable=\"false\" data-original-math=\"\\(\\frac{{{Q2}}}{{{Q3}}}\\)\" draggable=\"true\"&gt;\\(\\frac{{{Q2}}}{{{Q3}}}\\)&lt;/span&gt; = {{A1}} &lt;span class=\"fr-math-v2 fr-draggable\" contenteditable=\"false\" data-original-math=\"\\(\\frac{{{Q2}}}{{{Q3}}}\\)\" draggable=\"true\"&gt;\\(\\frac{{{Q2}}}{{{Q3}}}\\)&lt;/span&gt;&lt;/p&gt;","seed":{"parameters":[{"name":"Q1","label":null,"min":1,"max":4,"step":1},{"name":"Q2","label":null,"min":1,"max":4,"step":1},{"name":"Q3","label":null,"min":5,"max":10,"step":1}],"calculated":[{"name":"T1","function":"{{Q3}}*{{Q1}}+{{Q2}}","temp":true},{"name":"T2","function":"{{Q3}}*{{Q1}}","temp":true},{"name":"A1","function":"{{Q1}}"},{"name":"A2","function":"\\frac{{{Q2}}}{{{Q3}}}"}],"uniques":true},"algorithm":{"name":"calculateOperation","params":{"method":"equivLiteral","keyboard":"INTERMEDIATE"}}}</v>
      </c>
      <c r="D991" s="139" t="n">
        <f aca="false">IF(B991=C991,0,1)</f>
        <v>1</v>
      </c>
    </row>
    <row r="992" customFormat="false" ht="15.75" hidden="false" customHeight="true" outlineLevel="0" collapsed="false">
      <c r="A992" s="139" t="str">
        <f aca="false">Seeds!AB987</f>
        <v>M5-NyO-22b-A-5</v>
      </c>
      <c r="B992" s="139" t="str">
        <f aca="false">Seeds!Z987</f>
        <v>{"id":"M5-NyO-22b-A-5-BR","stimulus":"&lt;p&gt;Paula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C992" s="139" t="str">
        <f aca="false">Seeds!AA987</f>
        <v>{"id":"M5-NyO-22b-A-5","stimulus":"&lt;p&gt;Paula necessita de {{Q1}} &lt;span class=\"fr-math-v2 fr-draggable\" contenteditable=\"false\" data-original-math=\"\\(\\frac{{{Q2}}}{{{Q3}}}\\)\" draggable=\"true\"&gt;\\(\\frac{{{Q2}}}{{{Q3}}}\\)&lt;/span&gt; litros de tinta para redecorar sua casa. Escreva este número misto como uma fração imprópria.&lt;/p&gt;","template":"&lt;p&gt;Paula necessita de {{response}} litros de tinta.&lt;/p&gt;","hint":"&lt;p&gt;Um número misto é a soma de um número natural com uma fração.&lt;/p&gt;","feedback":"&lt;p&gt;Um número misto é a soma de um número natural com uma fração.&lt;/p&gt;&lt;p&gt;{{Q1}} &lt;span class=\"fr-math-v2 fr-draggable\" contenteditable=\"false\" data-original-math=\"\\(\\frac{{{Q2}}}{{{Q3}}}\\)\" draggable=\"true\"&gt;\\(\\frac{{{Q2}}}{{{Q3}}}\\)&lt;/span&gt; = {{Q1}} + &lt;span class=\"fr-math-v2 fr-draggable\" contenteditable=\"false\" data-original-math=\"\\(\\frac{{{Q2}}}{{{Q3}}}\\)\" draggable=\"true\"&gt;\\(\\frac{{{Q2}}}{{{Q3}}}\\)&lt;/span&gt; = &lt;span class=\"fr-math-v2 fr-draggable\" contenteditable=\"false\" data-original-math=\"\\(\\frac{{{T2}}}{{{Q3}}}\\)\" draggable=\"true\"&gt;\\(\\frac{{{T2}}}{{{Q3}}}\\)&lt;/span&gt; + &lt;span class=\"fr-math-v2 fr-draggable\" contenteditable=\"false\" data-original-math=\"\\(\\frac{{{Q2}}}{{{Q3}}}\\)\" draggable=\"true\"&gt;\\(\\frac{{{Q2}}}{{{Q3}}}\\)&lt;/span&gt; = &lt;span class=\"fr-math-v2 fr-draggable\" contenteditable=\"false\" data-original-math=\"\\(\\frac{{{T1}}}{{{Q3}}}\\)\" draggable=\"true\"&gt;\\(\\frac{{{T1}}}{{{Q3}}}\\)&lt;/span&gt;&lt;/p&gt;","seed":{"parameters":[{"name":"Q1","label":null,"min":1,"max":4,"step":1},{"name":"Q2","label":null,"min":1,"max":4,"step":1},{"name":"Q3","label":null,"min":5,"max":10,"step":1}],"calculated":[{"name":"T1","function":"{{Q1}}*{{Q3}} + {{Q2}}","temp":true},{"name":"T2","function":"{{Q3}}*{{Q1}}","temp":true},{"name":"A1","function":"\\frac{{{T1}}}{{{Q3}}}"}],"uniques":true},"algorithm":{"name":"calculateOperation","params":{"method":"equivLiteral","keyboard":"INTERMEDIATE"}}}</v>
      </c>
      <c r="D992" s="139" t="n">
        <f aca="false">IF(B992=C992,0,1)</f>
        <v>1</v>
      </c>
    </row>
    <row r="993" customFormat="false" ht="15.75" hidden="false" customHeight="true" outlineLevel="0" collapsed="false">
      <c r="A993" s="139" t="str">
        <f aca="false">Seeds!AB988</f>
        <v>M5-NyO-23a-I-1</v>
      </c>
      <c r="B993" s="139" t="str">
        <f aca="false">Seeds!Z988</f>
        <v>{"id":"M5-NyO-23a-I-1-BR","stimulus":"&lt;p&gt;Escolha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C993" s="139" t="str">
        <f aca="false">Seeds!AA988</f>
        <v>{"id":"M5-NyO-23a-I-1","stimulus":"&lt;p&gt;Escolha o conjunto de frações que está ordenado corretamente da menor para a maior.&lt;/p&gt;","hint":"&lt;p&gt;Quando os denominadores são iguais, comparamos os numeradores.&lt;/p&gt;","feedback":"&lt;p&gt;Quando os denominadores são iguais, comparamos os numeradores.&lt;/p&gt;&lt;p&gt;Sendo assim, &lt;span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 porque {{Q11}} &lt; {{Q12}} &lt; {{Q13}}.&lt;/p&gt;","seed":{"parameters":[{"name":"Q11","list":["1","2","3"]},{"name":"Q12","list":["4","5","6"]},{"name":"Q13","list":["7","8","9"]},{"name":"Q21","list":["1","2","3"]},{"name":"Q22","list":["4","5","6"]},{"name":"Q23","list":["7","8","9"]},{"name":"Q31","list":["1","2","3"]},{"name":"Q32","list":["4","5","6"]},{"name":"Q33","list":["7","8","9"]}],"calculated":[{"name":"T1","function":"{{Q13}}+{{Q11}}","temp":true},{"name":"T2","function":"{{Q23}}+{{Q21}}","temp":true},{"name":"T3","function":"{{Q33}}+{{Q31}}","temp":true},{"name":"A1","label":"&lt;span class=\"fr-math-v2 fr-draggable\" contenteditable=\"false\" data-original-math=\"\\(\\frac{{{Q11}}}{{{T1}}}\\)\" draggable=\"true\"&gt;\\(\\frac{{{Q11}}}{{{T1}}}\\)&lt;/span&gt; &lt; &lt;span class=\"fr-math-v2 fr-draggable\" contenteditable=\"false\" data-original-math=\"\\(\\frac{{{Q12}}}{{{T1}}}\\)\" draggable=\"true\"&gt;\\(\\frac{{{Q12}}}{{{T1}}}\\)&lt;/span&gt; &lt; &lt;span class=\"fr-math-v2 fr-draggable\" contenteditable=\"false\" data-original-math=\"\\(\\frac{{{Q13}}}{{{T1}}}\\)\" draggable=\"true\"&gt;\\(\\frac{{{Q13}}}{{{T1}}}\\)&lt;/span&gt;"},{"name":"A2","label":"&lt;span class=\"fr-math-v2 fr-draggable\" contenteditable=\"false\" data-original-math=\"\\(\\frac{{{Q23}}}{{{T2}}}\\)\" draggable=\"true\"&gt;\\(\\frac{{{Q23}}}{{{T2}}}\\)&lt;/span&gt; &gt; &lt;span class=\"fr-math-v2 fr-draggable\" contenteditable=\"false\" data-original-math=\"\\(\\frac{{{Q22}}}{{{T2}}}\\)\" draggable=\"true\"&gt;\\(\\frac{{{Q22}}}{{{T2}}}\\)&lt;/span&gt; &gt; &lt;span class=\"fr-math-v2 fr-draggable\" contenteditable=\"false\" data-original-math=\"\\(\\frac{{{Q21}}}{{{T2}}}\\)\" draggable=\"true\"&gt;\\(\\frac{{{Q21}}}{{{T2}}}\\)&lt;/span&gt;","incorrect":true},{"name":"A3","label":"&lt;span class=\"fr-math-v2 fr-draggable\" contenteditable=\"false\" data-original-math=\"\\(\\frac{{{Q31}}}{{{T3}}}\\)\" draggable=\"true\"&gt;\\(\\frac{{{Q31}}}{{{T3}}}\\)&lt;/span&gt; &lt; &lt;span class=\"fr-math-v2 fr-draggable\" contenteditable=\"false\" data-original-math=\"\\(\\frac{{{Q32}}}{{{T3}}}\\)\" draggable=\"true\"&gt;\\(\\frac{{{Q32}}}{{{T3}}}\\)&lt;/span&gt; &lt; &lt;span class=\"fr-math-v2 fr-draggable\" contenteditable=\"false\" data-original-math=\"\\(\\frac{{{Q33}}}{{{T3}}}\\)\" draggable=\"true\"&gt;\\(\\frac{{{Q33}}}{{{T3}}}\\)&lt;/span&gt;"},{"name":"A4","label":"&lt;span class=\"fr-math-v2 fr-draggable\" contenteditable=\"false\" data-original-math=\"\\(\\frac{{{Q12}}}{{{T1}}}\\)\" draggable=\"true\"&gt;\\(\\frac{{{Q12}}}{{{T1}}}\\)&lt;/span&gt; &lt; &lt;span class=\"fr-math-v2 fr-draggable\" contenteditable=\"false\" data-original-math=\"\\(\\frac{{{Q13}}}{{{T1}}}\\)\" draggable=\"true\"&gt;\\(\\frac{{{Q13}}}{{{T1}}}\\)&lt;/span&gt; &lt; &lt;span class=\"fr-math-v2 fr-draggable\" contenteditable=\"false\" data-original-math=\"\\(\\frac{{{Q11}}}{{{T1}}}\\)\" draggable=\"true\"&gt;\\(\\frac{{{Q11}}}{{{T1}}}\\)&lt;/span&gt;","incorrect":true},{"name":"A5","label":"&lt;span class=\"fr-math-v2 fr-draggable\" contenteditable=\"false\" data-original-math=\"\\(\\frac{{{Q21}}}{{{T2}}}\\)\" draggable=\"true\"&gt;\\(\\frac{{{Q21}}}{{{T2}}}\\)&lt;/span&gt; &gt; &lt;span class=\"fr-math-v2 fr-draggable\" contenteditable=\"false\" data-original-math=\"\\(\\frac{{{Q22}}}{{{T2}}}\\)\" draggable=\"true\"&gt;\\(\\frac{{{Q22}}}{{{T2}}}\\)&lt;/span&gt; &gt; &lt;span class=\"fr-math-v2 fr-draggable\" contenteditable=\"false\" data-original-math=\"\\(\\frac{{{Q23}}}{{{T2}}}\\)\" draggable=\"true\"&gt;\\(\\frac{{{Q23}}}{{{T2}}}\\)&lt;/span&gt;","incorrect":true},{"name":"A6","label":"&lt;span class=\"fr-math-v2 fr-draggable\" contenteditable=\"false\" data-original-math=\"\\(\\frac{{{Q32}}}{{{T3}}}\\)\" draggable=\"true\"&gt;\\(\\frac{{{Q32}}}{{{T3}}}\\)&lt;/span&gt; &gt; &lt;span class=\"fr-math-v2 fr-draggable\" contenteditable=\"false\" data-original-math=\"\\(\\frac{{{Q31}}}{{{T3}}}\\)\" draggable=\"true\"&gt;\\(\\frac{{{Q31}}}{{{T3}}}\\)&lt;/span&gt; &gt; &lt;span class=\"fr-math-v2 fr-draggable\" contenteditable=\"false\" data-original-math=\"\\(\\frac{{{Q33}}}{{{T3}}}\\)\" draggable=\"true\"&gt;\\(\\frac{{{Q33}}}{{{T3}}}\\)&lt;/span&gt;","incorrect":true}],"uniques":true},"algorithm":{"name":"trueFalse","template":"Multiple choice – standard","params":{"countCorrect":1,"countIncorrect":2}}}</v>
      </c>
      <c r="D993" s="139" t="n">
        <f aca="false">IF(B993=C993,0,1)</f>
        <v>1</v>
      </c>
    </row>
    <row r="994" customFormat="false" ht="15.75" hidden="false" customHeight="true" outlineLevel="0" collapsed="false">
      <c r="A994" s="139" t="str">
        <f aca="false">Seeds!AB989</f>
        <v>M5-NyO-23a-E-1</v>
      </c>
      <c r="B994" s="139" t="str">
        <f aca="false">Seeds!Z989</f>
        <v>{"id":"M5-NyO-23a-E-1-BR","stimulus":"&lt;p&gt;Arraste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4" s="139" t="str">
        <f aca="false">Seeds!AA989</f>
        <v>{"id":"M5-NyO-23a-E-1","stimulus":"&lt;p&gt;Arraste e ordene as seguintes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3,"step":1},{"name":"Q2","label":null,"min":1,"max":10,"step":1},{"name":"Q3","label":null,"min":1,"max":10,"step":1},{"name":"Q4","label":null,"min":1,"max":10,"step":1}],"calculated":[{"name":"T1","function":"math.max({{Q1}}, {{Q2}}, {{Q3}})+{{Q1}}","temp":true},{"name":"T2","function":"math.min({{Q2}},{{Q3}},{{Q4}})","temp":true},{"name":"T3","function":"{{Q2}}+{{Q3}}+{{Q4}}-math.min({{Q2}},{{Q3}},{{Q4}})-math.max({{Q2}},{{Q3}},{{Q4}})","temp":true},{"name":"T4","function":"math.max({{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4" s="139" t="n">
        <f aca="false">IF(B994=C994,0,1)</f>
        <v>1</v>
      </c>
    </row>
    <row r="995" customFormat="false" ht="15.75" hidden="false" customHeight="true" outlineLevel="0" collapsed="false">
      <c r="A995" s="139" t="str">
        <f aca="false">Seeds!AB990</f>
        <v>M5-NyO-23a-E-2</v>
      </c>
      <c r="B995" s="139" t="str">
        <f aca="false">Seeds!Z990</f>
        <v>{"id":"M5-NyO-23a-E-2-BR","stimulus":"&lt;p&gt;Arraste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C995" s="139" t="str">
        <f aca="false">Seeds!AA990</f>
        <v>{"id":"M5-NyO-23a-E-2","stimulus":"&lt;p&gt;Arraste e ordene as seguintes frações da maior para a menor.&lt;/p&gt;","template":"&lt;p style=\"text-align:center;\"&gt;{{response}} &gt;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3,"step":1},{"name":"Q2","label":null,"min":1,"max":10,"step":1},{"name":"Q3","label":null,"min":1,"max":10,"step":1},{"name":"Q4","label":null,"min":1,"max":10,"step":1}],"calculated":[{"name":"T1","function":"math.max({{Q1}}, {{Q2}}, {{Q3}})+{{Q1}}","temp":true},{"name":"T2","function":"math.max({{Q2}},{{Q3}},{{Q4}})","temp":true},{"name":"T3","function":"{{Q2}}+{{Q3}}+{{Q4}}-math.min({{Q2}},{{Q3}},{{Q4}})-math.max({{Q2}},{{Q3}},{{Q4}})","temp":true},{"name":"T4","function":"math.min({{Q2}},{{Q3}},{{Q4}})","temp":true},{"name":"A1","label":"&lt;span class=\"fr-math-v2 fr-draggable\" contenteditable=\"false\" data-original-math=\"\\(\\frac{{{T2}}}{{{T1}}}\\)\" draggable=\"true\"&gt;\\(\\frac{{{T2}}}{{{T1}}}\\)&lt;/span&gt;","function":"{{T2}}"},{"name":"A2","label":"&lt;span class=\"fr-math-v2 fr-draggable\" contenteditable=\"false\" data-original-math=\"\\(\\frac{{{T3}}}{{{T1}}}\\)\" draggable=\"true\"&gt;\\(\\frac{{{T3}}}{{{T1}}}\\)&lt;/span&gt;","function":"{{T3}}"},{"name":"A3","label":"&lt;span class=\"fr-math-v2 fr-draggable\" contenteditable=\"false\" data-original-math=\"\\(\\frac{{{T4}}}{{{T1}}}\\)\" draggable=\"true\"&gt;\\(\\frac{{{T4}}}{{{T1}}}\\)&lt;/span&gt;","function":"{{T4}}"}],"uniques":true},"algorithm":{"name":"calculateOperation","template":"Cloze with drag &amp; drop","params":{"keyboard":"INTERMEDIATE"}}}</v>
      </c>
      <c r="D995" s="139" t="n">
        <f aca="false">IF(B995=C995,0,1)</f>
        <v>1</v>
      </c>
    </row>
    <row r="996" customFormat="false" ht="15.75" hidden="false" customHeight="true" outlineLevel="0" collapsed="false">
      <c r="A996" s="139" t="str">
        <f aca="false">Seeds!AB991</f>
        <v>M5-NyO-23a-A-1</v>
      </c>
      <c r="B996" s="139" t="str">
        <f aca="false">Seeds!Z991</f>
        <v>{"id":"M5-NyO-23a-A-1-BR","stimulus":"&lt;p&gt;Em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6" s="139" t="str">
        <f aca="false">Seeds!AA991</f>
        <v>{"id":"M5-NyO-23a-A-1","stimulus":"&lt;p&gt;Em uma plataforma de &lt;i&gt;streaming&lt;/i&gt; &lt;span class=\"fr-math-v2 fr-draggable\" contenteditable=\"false\" data-original-math=\"\\(\\frac{{{Q1}}}{{{T1}}}\\)\" draggable=\"true\"&gt;\\(\\frac{{{Q1}}}{{{T1}}}\\)&lt;/span&gt; de seus filmes são de ação, &lt;span class=\"fr-math-v2 fr-draggable\" contenteditable=\"false\" data-original-math=\"\\(\\frac{{{Q2}}}{{{T1}}}\\)\" draggable=\"true\"&gt;\\(\\frac{{{Q2}}}{{{T1}}}\\)&lt;/span&gt; são de comédia e &lt;span class=\"fr-math-v2 fr-draggable\" contenteditable=\"false\" data-original-math=\"\\(\\frac{{{Q3}}}{{{T1}}}\\)\" draggable=\"true\"&gt;\\(\\frac{{{Q3}}}{{{T1}}}\\)&lt;/span&gt;, de animação.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6" s="139" t="n">
        <f aca="false">IF(B996=C996,0,1)</f>
        <v>1</v>
      </c>
    </row>
    <row r="997" customFormat="false" ht="15.75" hidden="false" customHeight="true" outlineLevel="0" collapsed="false">
      <c r="A997" s="139" t="str">
        <f aca="false">Seeds!AB992</f>
        <v>M5-NyO-23a-A-2</v>
      </c>
      <c r="B997" s="139" t="str">
        <f aca="false">Seeds!Z992</f>
        <v>{"id":"M5-NyO-23a-A-2-BR","stimulus":"&lt;p&gt;Na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C997" s="139" t="str">
        <f aca="false">Seeds!AA992</f>
        <v>{"id":"M5-NyO-23a-A-2","stimulus":"&lt;p&gt;Na &lt;i&gt;playlist&lt;/i&gt; de Andréia, &lt;span class=\"fr-math-v2 fr-draggable\" contenteditable=\"false\" data-original-math=\"\\(\\frac{{{Q1}}}{{{T1}}}\\)\" draggable=\"true\"&gt;\\(\\frac{{{Q1}}}{{{T1}}}\\)&lt;/span&gt; são músicas em espanhol, &lt;span class=\"fr-math-v2 fr-draggable\" contenteditable=\"false\" data-original-math=\"\\(\\frac{{{Q2}}}{{{T1}}}\\)\" draggable=\"true\"&gt;\\(\\frac{{{Q2}}}{{{T1}}}\\)&lt;/span&gt;, em inglês e &lt;span class=\"fr-math-v2 fr-draggable\" contenteditable=\"false\" data-original-math=\"\\(\\frac{{{Q3}}}{{{T1}}}\\)\" draggable=\"true\"&gt;\\(\\frac{{{Q3}}}{{{T1}}}\\)&lt;/span&gt;, em português. Arraste e ordene 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draggable=\"true\"&gt;\\(\\frac{{{T2}}}{{{T1}}}\\)&lt;/span&gt;","function":"{{Q1}}/{{T1}}"},{"name":"A2","label":"&lt;span class=\"fr-math-v2 fr-draggable\" contenteditable=\"false\" data-original-math=\"\\(\\frac{{{T3}}}{{{T1}}}\\)\" draggable=\"true\"&gt;\\(\\frac{{{T3}}}{{{T1}}}\\)&lt;/span&gt;","function":"{{Q2}}/{{T1}}"},{"name":"A3","label":"&lt;span class=\"fr-math-v2 fr-draggable\" contenteditable=\"false\" data-original-math=\"\\(\\frac{{{T4}}}{{{T1}}}\\)\" draggable=\"true\"&gt;\\(\\frac{{{T4}}}{{{T1}}}\\)&lt;/span&gt;","function":"{{Q3}}/{{T1}}"}],"uniques":true},"algorithm":{"name":"calculateOperation","template":"Cloze with drag &amp; drop","params":{"keyboard":"INTERMEDIATE"}}}</v>
      </c>
      <c r="D997" s="139" t="n">
        <f aca="false">IF(B997=C997,0,1)</f>
        <v>1</v>
      </c>
    </row>
    <row r="998" customFormat="false" ht="15.75" hidden="false" customHeight="true" outlineLevel="0" collapsed="false">
      <c r="A998" s="139" t="str">
        <f aca="false">Seeds!AB993</f>
        <v>M5-NyO-23a-A-3</v>
      </c>
      <c r="B998" s="139" t="str">
        <f aca="false">Seeds!Z993</f>
        <v>{"id":"M5-NyO-23a-A-3-BR","stimulus":"&lt;p&gt;Em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8" s="139" t="str">
        <f aca="false">Seeds!AA993</f>
        <v>{"id":"M5-NyO-23a-A-3","stimulus":"&lt;p&gt;Em uma loja de eletrônicos &lt;span class=\"fr-math-v2 fr-draggable\" contenteditable=\"false\" data-original-math=\"\\(\\frac{{{Q1}}}{{{T1}}}\\)\" draggable=\"true\"&gt;\\(\\frac{{{Q1}}}{{{T1}}}\\)&lt;/span&gt; de seus produtos são &lt;i&gt;joysticks,&lt;/i&gt; &lt;span class=\"fr-math-v2 fr-draggable\" contenteditable=\"false\" data-original-math=\"\\(\\frac{{{Q2}}}{{{T1}}}\\)\" draggable=\"true\"&gt;\\(\\frac{{{Q2}}}{{{T1}}}\\)&lt;/span&gt; são videogames e &lt;span class=\"fr-math-v2 fr-draggable\" contenteditable=\"false\" data-original-math=\"\\(\\frac{{{Q3}}}{{{T1}}}\\)\" draggable=\"true\"&gt;\\(\\frac{{{Q3}}}{{{T1}}}\\)&lt;/span&gt;, consoles de jogos eletrônicos. Arraste e ordene essas frações da maior para a menor.&lt;/p&gt;","template":"&lt;p style=\"text-align:center;\"&gt;{{response}} &gt; {{response}} &gt;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&gt; &lt;span class=\"fr-math-v2 fr-draggable\" contenteditable=\"false\" data-original-math=\"\\(\\frac{{{T3}}}{{{T1}}}\\)\" draggable=\"true\"&gt;\\(\\frac{{{T3}}}{{{T1}}}\\)&lt;/span&gt; &gt; &lt;span class=\"fr-math-v2 fr-draggable\" contenteditable=\"false\" data-original-math=\"\\(\\frac{{{T4}}}{{{T1}}}\\)\" draggable=\"true\"&gt;\\(\\frac{{{T4}}}{{{T1}}}\\)&lt;/span&gt; porque {{T2}} &gt; {{T3}} &gt; {{T4}}.&lt;/p&gt;","seed":{"parameters":[{"name":"Q1","label":null,"min":1,"max":10,"step":1},{"name":"Q2","label":null,"min":1,"max":10,"step":1},{"name":"Q3","label":null,"min":1,"max":10,"step":1},{"name":"Q4","label":null,"min":1,"max":10,"step":1}],"calculated":[{"name":"T1","function":"{{Q1}}+{{Q2}}+{{Q3}}+{{Q4}}","temp":true},{"name":"T2","function":"math.max({{Q1}},{{Q2}},{{Q3}})","temp":true},{"name":"T3","function":"{{Q1}}+{{Q2}}+{{Q3}}-math.min({{Q1}},{{Q2}},{{Q3}})-math.max({{Q1}},{{Q2}},{{Q3}})","temp":true},{"name":"T4","function":"math.min({{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8" s="139" t="n">
        <f aca="false">IF(B998=C998,0,1)</f>
        <v>1</v>
      </c>
    </row>
    <row r="999" customFormat="false" ht="15.75" hidden="false" customHeight="true" outlineLevel="0" collapsed="false">
      <c r="A999" s="139" t="str">
        <f aca="false">Seeds!AB994</f>
        <v>M5-NyO-23a-A-4</v>
      </c>
      <c r="B999" s="139" t="str">
        <f aca="false">Seeds!Z994</f>
        <v>{"id":"M5-NyO-23a-A-4-BR","stimulus":"&lt;p&gt;No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999" s="139" t="str">
        <f aca="false">Seeds!AA994</f>
        <v>{"id":"M5-NyO-23a-A-4","stimulus":"&lt;p&gt;No aquário de Lúcia &lt;span class=\"fr-math-v2 fr-draggable\" contenteditable=\"false\" data-original-math=\"\\(\\frac{{{Q1}}}{{{T1}}}\\)\" draggable=\"true\"&gt;\\(\\frac{{{Q1}}}{{{T1}}}\\)&lt;/span&gt; dos peixes são carpas, &lt;span class=\"fr-math-v2 fr-draggable\" contenteditable=\"false\" data-original-math=\"\\(\\frac{{{Q2}}}{{{T1}}}\\)\" draggable=\"true\"&gt;\\(\\frac{{{Q2}}}{{{T1}}}\\)&lt;/span&gt; são dourados e &lt;span class=\"fr-math-v2 fr-draggable\" contenteditable=\"false\" data-original-math=\"\\(\\frac{{{Q3}}}{{{T1}}}\\)\" draggable=\"true\"&gt;\\(\\frac{{{Q3}}}{{{T1}}}\\)&lt;/span&gt; são peixes &lt;i&gt;bettas.&lt;/i&gt; Arraste e ordene as espécies de acordo com as quantidades,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999" s="139" t="n">
        <f aca="false">IF(B999=C999,0,1)</f>
        <v>1</v>
      </c>
    </row>
    <row r="1000" customFormat="false" ht="15.75" hidden="false" customHeight="true" outlineLevel="0" collapsed="false">
      <c r="A1000" s="139" t="str">
        <f aca="false">Seeds!AB995</f>
        <v>M5-NyO-23a-A-5</v>
      </c>
      <c r="B1000" s="139" t="str">
        <f aca="false">Seeds!Z995</f>
        <v>{"id":"M5-NyO-23a-A-5-BR","stimulus":"&lt;p&gt;Os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C1000" s="139" t="str">
        <f aca="false">Seeds!AA995</f>
        <v>{"id":"M5-NyO-23a-A-5","stimulus":"&lt;p&gt;Os resultados de uma pesquisa sobre mobilidade em uma cidade mostraram que &lt;span class=\"fr-math-v2 fr-draggable\" contenteditable=\"false\" data-original-math=\"\\(\\frac{{{Q1}}}{{{T1}}}\\)\" draggable=\"true\"&gt;\\(\\frac{{{Q1}}}{{{T1}}}\\)&lt;/span&gt; da população costuma usar metrô para se deslocar, &lt;span class=\"fr-math-v2 fr-draggable\" contenteditable=\"false\" data-original-math=\"\\(\\frac{{{Q2}}}{{{T1}}}\\)\" draggable=\"true\"&gt;\\(\\frac{{{Q2}}}{{{T1}}}\\)&lt;/span&gt; se desloca de ônibus e &lt;span class=\"fr-math-v2 fr-draggable\" contenteditable=\"false\" data-original-math=\"\\(\\frac{{{Q3}}}{{{T1}}}\\)\" draggable=\"true\"&gt;\\(\\frac{{{Q3}}}{{{T1}}}\\)&lt;/span&gt; usa carro próprio. Arraste e ordene essas frações da menor para a maior.&lt;/p&gt;","template":"&lt;p style=\"text-align:center;\"&gt;{{response}} &lt; {{response}} &lt; {{response}}&lt;/p&gt;","hint":"&lt;p&gt;Quando os denominadores são iguais, comparamos os numeradores.&lt;/p&gt;","feedback":"&lt;p&gt;Quando os denominadores são iguais, comparamos os numeradores.&lt;/p&gt;&lt;p&gt;Sendo assim, &lt;span class=\"fr-math-v2 fr-draggable\" contenteditable=\"false\" data-original-math=\"\\(\\frac{{{T2}}}{{{T1}}}\\)\" draggable=\"true\"&gt;\\(\\frac{{{T2}}}{{{T1}}}\\)&lt;/span&gt; &lt; &lt;span class=\"fr-math-v2 fr-draggable\" contenteditable=\"false\" data-original-math=\"\\(\\frac{{{T3}}}{{{T1}}}\\)\" draggable=\"true\"&gt;\\(\\frac{{{T3}}}{{{T1}}}\\)&lt;/span&gt; &lt; &lt;span class=\"fr-math-v2 fr-draggable\" contenteditable=\"false\" data-original-math=\"\\(\\frac{{{T4}}}{{{T1}}}\\)\" draggable=\"true\"&gt;\\(\\frac{{{T4}}}{{{T1}}}\\)&lt;/span&gt; porque {{T2}} &lt; {{T3}} &lt; {{T4}}.&lt;/p&gt;","seed":{"parameters":[{"name":"Q1","label":null,"min":1,"max":10,"step":1},{"name":"Q2","label":null,"min":1,"max":10,"step":1},{"name":"Q3","label":null,"min":1,"max":10,"step":1},{"name":"Q4","label":null,"min":1,"max":10,"step":1}],"calculated":[{"name":"T1","function":"{{Q1}}+{{Q2}}+{{Q3}}+{{Q4}}","temp":true},{"name":"T2","function":"math.min({{Q1}},{{Q2}},{{Q3}})","temp":true},{"name":"T3","function":"{{Q1}}+{{Q2}}+{{Q3}}-math.min({{Q1}},{{Q2}},{{Q3}})-math.max({{Q1}},{{Q2}},{{Q3}})","temp":true},{"name":"T4","function":"math.max({{Q1}},{{Q2}},{{Q3}})","temp":true},{"name":"A1","label":"&lt;span class=\"fr-math-v2 fr-draggable\" contenteditable=\"false\" data-original-math=\"\\(\\frac{{{T2}}}{{{T1}}}\\)\" draggable=\"true\"&gt;\\(\\frac{{{T2}}}{{{T1}}}\\)&lt;/span&gt;","function":"{{T2}}/{{T1}}"},{"name":"A2","label":"&lt;span class=\"fr-math-v2 fr-draggable\" contenteditable=\"false\" data-original-math=\"\\(\\frac{{{T3}}}{{{T1}}}\\)\" draggable=\"true\"&gt;\\(\\frac{{{T3}}}{{{T1}}}\\)&lt;/span&gt;","function":"{{T3}}/{{T1}}"},{"name":"A3","label":"&lt;span class=\"fr-math-v2 fr-draggable\" contenteditable=\"false\" data-original-math=\"\\(\\frac{{{T4}}}{{{T1}}}\\)\" draggable=\"true\"&gt;\\(\\frac{{{T4}}}{{{T1}}}\\)&lt;/span&gt;","function":"{{T4}}/{{T1}}"}],"uniques":true},"algorithm":{"name":"calculateOperation","template":"Cloze with drag &amp; drop","params":{"keyboard":"INTERMEDIATE"}}}</v>
      </c>
      <c r="D1000" s="139" t="n">
        <f aca="false">IF(B1000=C1000,0,1)</f>
        <v>1</v>
      </c>
    </row>
    <row r="1001" customFormat="false" ht="15.75" hidden="false" customHeight="true" outlineLevel="0" collapsed="false">
      <c r="A1001" s="139" t="str">
        <f aca="false">Seeds!AB996</f>
        <v>M5-NyO-60a-I-1</v>
      </c>
      <c r="B1001" s="139" t="str">
        <f aca="false">Seeds!Z996</f>
        <v>{"id":"M5-NyO-60a-I-1-BR","stimulus":"&lt;p&gt;Selecione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C1001" s="139" t="str">
        <f aca="false">Seeds!AA996</f>
        <v>{"id":"M5-NyO-60a-I-1","stimulus":"&lt;p&gt;Selecione as frações, ordenando-as da menor para a maior.&lt;/p&gt;","hint":"&lt;p&gt;Quando os numeradores são iguais, comparamos os denominadores.&lt;/p&gt;","feedback":"&lt;p&gt;Quando os numeradores são iguais, compare os denominadores. Sendo assim, &lt;span class=\"fr-math-v2 fr-draggable\" contenteditable=\"false\" data-original-math=\"\\(\\frac{{{1}}}{{{3}}}\\)\" draggable=\"true\"&gt;\\(\\frac{{{1}}}{{{3}}}\\)&lt;/span&gt; &gt; &lt;span class=\"fr-math-v2 fr-draggable\" contenteditable=\"false\" data-original-math=\"\\(\\frac{{{1}}}{{{4}}}\\)\" draggable=\"true\"&gt;\\(\\frac{{{1}}}{{{4}}}\\)&lt;/span&gt; porque 3 &lt; 4.&lt;/p&gt;","seed":{"parameters":[{"name":"Q1","label":null,"min":1,"max":5,"step":1},{"name":"Q2","label":null,"min":1,"max":5,"step":1},{"name":"Q3","label":null,"min":1,"max":5,"step":1},{"name":"Q4","label":null,"min":1,"max":5,"step":1}],"calculated":[{"name":"A1","label":"&lt;span class=\"fr-math-v2 fr-draggable\" contenteditable=\"false\" data-original-math=\"\\(\\frac{{{Q1}}}{{{8}}}\\)\" draggable=\"true\"&gt;\\(\\frac{{{Q1}}}{{{8}}}\\)&lt;/span&gt;, &lt;span class=\"fr-math-v2 fr-draggable\" contenteditable=\"false\" data-original-math=\"\\(\\frac{{{Q1}}}{{{5}}}\\)\" draggable=\"true\"&gt;\\(\\frac{{{Q1}}}{{{5}}}\\)&lt;/span&gt;, &lt;span class=\"fr-math-v2 fr-draggable\" contenteditable=\"false\" data-original-math=\"\\(\\frac{{{Q1}}}{{{2}}}\\)\" draggable=\"true\"&gt;\\(\\frac{{{Q1}}}{{{2}}}\\)&lt;/span&gt;","function":"{{Q1}}*{{Q6}}"},{"name":"A2","label":"&lt;span class=\"fr-math-v2 fr-draggable\" contenteditable=\"false\" data-original-math=\"\\(\\frac{{{Q2}}}{{{11}}}\\)\" draggable=\"true\"&gt;\\(\\frac{{{Q2}}}{{{11}}}\\)&lt;/span&gt;, &lt;span class=\"fr-math-v2 fr-draggable\" contenteditable=\"false\" data-original-math=\"\\(\\frac{{{Q2}}}{{{10}}}\\)\" draggable=\"true\"&gt;\\(\\frac{{{Q2}}}{{{10}}}\\)&lt;/span&gt;, &lt;span class=\"fr-math-v2 fr-draggable\" contenteditable=\"false\" data-original-math=\"\\(\\frac{{{Q2}}}{{{4}}}\\)\" draggable=\"true\"&gt;\\(\\frac{{{Q2}}}{{{4}}}\\)&lt;/span&gt;","function":"{{Q2}}*{{Q6}}"},{"name":"A3","label":"&lt;span class=\"fr-math-v2 fr-draggable\" contenteditable=\"false\" data-original-math=\"\\(\\frac{{{Q3}}}{{{6}}}\\)\" draggable=\"true\"&gt;\\(\\frac{{{Q3}}}{{{6}}}\\)&lt;/span&gt;, &lt;span class=\"fr-math-v2 fr-draggable\" contenteditable=\"false\" data-original-math=\"\\(\\frac{{{Q3}}}{{{5}}}\\)\" draggable=\"true\"&gt;\\(\\frac{{{Q3}}}{{{5}}}\\)&lt;/span&gt;, &lt;span class=\"fr-math-v2 fr-draggable\" contenteditable=\"false\" data-original-math=\"\\(\\frac{{{Q3}}}{{{2}}}\\)\" draggable=\"true\"&gt;\\(\\frac{{{Q3}}}{{{2}}}\\)&lt;/span&gt;","function":"{{Q3}}*{{Q6}}"},{"name":"A4","label":"&lt;span class=\"fr-math-v2 fr-draggable\" contenteditable=\"false\" data-original-math=\"\\(\\frac{{{Q4}}}{{{7}}}\\)\" draggable=\"true\"&gt;\\(\\frac{{{Q4}}}{{{7}}}\\)&lt;/span&gt;, &lt;span class=\"fr-math-v2 fr-draggable\" contenteditable=\"false\" data-original-math=\"\\(\\frac{{{Q4}}}{{{4}}}\\)\" draggable=\"true\"&gt;\\(\\frac{{{Q4}}}{{{4}}}\\)&lt;/span&gt;, &lt;span class=\"fr-math-v2 fr-draggable\" contenteditable=\"false\" data-original-math=\"\\(\\frac{{{Q4}}}{{{3}}}\\)\" draggable=\"true\"&gt;\\(\\frac{{{Q4}}}{{{3}}}\\)&lt;/span&gt;","function":"{{Q3}}*{{Q6}}"},{"name":"A5","label":"&lt;span class=\"fr-math-v2 fr-draggable\" contenteditable=\"false\" data-original-math=\"\\(\\frac{{{Q1}}}{{{2}}}\\)\" draggable=\"true\"&gt;\\(\\frac{{{Q1}}}{{{2}}}\\)&lt;/span&gt;, &lt;span class=\"fr-math-v2 fr-draggable\" contenteditable=\"false\" data-original-math=\"\\(\\frac{{{Q1}}}{{{4}}}\\)\" draggable=\"true\"&gt;\\(\\frac{{{Q1}}}{{{4}}}\\)&lt;/span&gt;, &lt;span class=\"fr-math-v2 fr-draggable\" contenteditable=\"false\" data-original-math=\"\\(\\frac{{{Q1}}}{{{9}}}\\)\" draggable=\"true\"&gt;\\(\\frac{{{Q1}}}{{{9}}}\\)&lt;/span&gt;","function":"{{Q5}}*{{Q6}}","incorrect":true},{"name":"A6","label":"&lt;span class=\"fr-math-v2 fr-draggable\" contenteditable=\"false\" data-original-math=\"\\(\\frac{{{Q2}}}{{{9}}}\\)\" draggable=\"true\"&gt;\\(\\frac{{{Q2}}}{{{9}}}\\)&lt;/span&gt;, &lt;span class=\"fr-math-v2 fr-draggable\" contenteditable=\"false\" data-original-math=\"\\(\\frac{{{Q2}}}{{{10}}}\\)\" draggable=\"true\"&gt;\\(\\frac{{{Q2}}}{{{10}}}\\)&lt;/span&gt;, &lt;span class=\"fr-math-v2 fr-draggable\" contenteditable=\"false\" data-original-math=\"\\(\\frac{{{Q2}}}{{{11}}}\\)\" draggable=\"true\"&gt;\\(\\frac{{{Q2}}}{{{11}}}\\)&lt;/span&gt;","function":"{{Q5}}*{{Q6}}","incorrect":true},{"name":"A7","label":"&lt;span class=\"fr-math-v2 fr-draggable\" contenteditable=\"false\" data-original-math=\"\\(\\frac{{{Q3}}}{{{2}}}\\)\" draggable=\"true\"&gt;\\(\\frac{{{Q3}}}{{{2}}}\\)&lt;/span&gt;, &lt;span class=\"fr-math-v2 fr-draggable\" contenteditable=\"false\" data-original-math=\"\\(\\frac{{{Q3}}}{{{3}}}\\)\" draggable=\"true\"&gt;\\(\\frac{{{Q3}}}{{{3}}}\\)&lt;/span&gt;, &lt;span class=\"fr-math-v2 fr-draggable\" contenteditable=\"false\" data-original-math=\"\\(\\frac{{{Q3}}}{{{6}}}\\)\" draggable=\"true\"&gt;\\(\\frac{{{Q3}}}{{{6}}}\\)&lt;/span&gt;","function":"{{Q5}}*{{Q6}}","incorrect":true},{"name":"A8","label":"&lt;span class=\"fr-math-v2 fr-draggable\" contenteditable=\"false\" data-original-math=\"\\(\\frac{{{Q4}}}{{{5}}}\\)\" draggable=\"true\"&gt;\\(\\frac{{{Q4}}}{{{5}}}\\)&lt;/span&gt;, &lt;span class=\"fr-math-v2 fr-draggable\" contenteditable=\"false\" data-original-math=\"\\(\\frac{{{Q4}}}{{{6}}}\\)\" draggable=\"true\"&gt;\\(\\frac{{{Q4}}}{{{6}}}\\)&lt;/span&gt;, &lt;span class=\"fr-math-v2 fr-draggable\" contenteditable=\"false\" data-original-math=\"\\(\\frac{{{Q4}}}{{{9}}}\\)\" draggable=\"true\"&gt;\\(\\frac{{{Q4}}}{{{9}}}\\)&lt;/span&gt;","function":"{{Q5}}*{{Q6}}","incorrect":true}],"uniques":true},"algorithm":{"name":"trueFalse","template":"Multiple choice – standard","params":{"countCorrect":1,"countIncorrect":2,"showCheckIcon":true,"columns":3}}}</v>
      </c>
      <c r="D1001" s="139" t="n">
        <f aca="false">IF(B1001=C1001,0,1)</f>
        <v>1</v>
      </c>
    </row>
    <row r="1002" customFormat="false" ht="15.75" hidden="false" customHeight="true" outlineLevel="0" collapsed="false">
      <c r="A1002" s="139" t="str">
        <f aca="false">Seeds!AB997</f>
        <v>M5-NyO-60a-E-1</v>
      </c>
      <c r="B1002" s="139" t="str">
        <f aca="false">Seeds!Z997</f>
        <v>{"id":"M5-NyO-60a-E-1-BR","stimulus":"&lt;p&gt;Arraste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2" s="139" t="str">
        <f aca="false">Seeds!AA997</f>
        <v>{"id":"M5-NyO-60a-E-1","stimulus":"&lt;p&gt;Arraste e ordene as seguintes frações da menor para a maior.&lt;/p&gt;","template":"&lt;p style=\"text-align:center;\"&gt;{{response}} &lt; {{response}} &lt; {{response}}&lt;/p&gt;","hint":"&lt;p&gt;Quando os numeradores são iguais, comparamos os denominadores.&lt;/p&gt;","feedback":"&lt;p&gt;Quando os numeradores são iguais, comparamos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2" s="139" t="n">
        <f aca="false">IF(B1002=C1002,0,1)</f>
        <v>1</v>
      </c>
    </row>
    <row r="1003" customFormat="false" ht="15.75" hidden="false" customHeight="true" outlineLevel="0" collapsed="false">
      <c r="A1003" s="139" t="str">
        <f aca="false">Seeds!AB998</f>
        <v>M5-NyO-60a-E-2</v>
      </c>
      <c r="B1003" s="139" t="str">
        <f aca="false">Seeds!Z998</f>
        <v>{"id":"M5-NyO-60a-E-2-BR","stimulus":"&lt;p&gt;Arraste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3" s="139" t="str">
        <f aca="false">Seeds!AA998</f>
        <v>{"id":"M5-NyO-60a-E-2","stimulus":"&lt;p&gt;Arraste e ordene as seguintes frações da maior para a menor.&lt;/p&gt;","template":"&lt;p style=\"text-align:center;\"&gt;{{response}} &gt; {{response}} &gt; {{response}}&lt;/p&gt;","hint":"&lt;p&gt;Quando os numeradores são iguais, comparamos os denominadores.&lt;/p&gt;","feedback":"&lt;p&gt;Quando os numeradores são iguais, compare os denominadores.&lt;/p&gt;&lt;p&gt;Ou seja,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3" s="139" t="n">
        <f aca="false">IF(B1003=C1003,0,1)</f>
        <v>1</v>
      </c>
    </row>
    <row r="1004" customFormat="false" ht="15.75" hidden="false" customHeight="true" outlineLevel="0" collapsed="false">
      <c r="A1004" s="139" t="str">
        <f aca="false">Seeds!AB999</f>
        <v>M5-NyO-60a-A-1</v>
      </c>
      <c r="B1004" s="139" t="str">
        <f aca="false">Seeds!Z999</f>
        <v>{"id":"M5-NyO-60a-A-1-BR","stimulus":"&lt;p&gt;Um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4" s="139" t="str">
        <f aca="false">Seeds!AA999</f>
        <v>{"id":"M5-NyO-60a-A-1","stimulus":"&lt;p&gt;Um fazendeiro foi ver o estado de seus cavalos e verificou que o primeiro comeu &lt;span class=\"fr-math-v2 fr-draggable\" contenteditable=\"false\" data-original-math=\"\\(\\frac{{{Q1}}}{{{T1}}}\\)\" draggable=\"true\"&gt;\\(\\frac{{{Q1}}}{{{T1}}}\\)&lt;/span&gt; da comida dele, o segundo, &lt;span class=\"fr-math-v2 fr-draggable\" contenteditable=\"false\" data-original-math=\"\\(\\frac{{{Q1}}}{{{T2}}}\\)\" draggable=\"true\"&gt;\\(\\frac{{{Q1}}}{{{T2}}}\\)&lt;/span&gt; e o terceiro,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4" s="139" t="n">
        <f aca="false">IF(B1004=C1004,0,1)</f>
        <v>1</v>
      </c>
    </row>
    <row r="1005" customFormat="false" ht="15.75" hidden="false" customHeight="true" outlineLevel="0" collapsed="false">
      <c r="A1005" s="139" t="str">
        <f aca="false">Seeds!AB1000</f>
        <v>M5-NyO-60a-A-2</v>
      </c>
      <c r="B1005" s="139" t="str">
        <f aca="false">Seeds!Z1000</f>
        <v>{"id":"M5-NyO-60a-A-2-BR","stimulus":"&lt;p&gt;Para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5" s="139" t="str">
        <f aca="false">Seeds!AA1000</f>
        <v>{"id":"M5-NyO-60a-A-2","stimulus":"&lt;p&gt;Para uma atividade escolar, Santiago usou três círculos de papel do mesmo tamanho. Ele pintou de verde &lt;span class=\"fr-math-v2 fr-draggable\" contenteditable=\"false\" data-original-math=\"\\(\\frac{{{Q1}}}{{{T1}}}\\)\" draggable=\"true\"&gt;\\(\\frac{{{Q1}}}{{{T1}}}\\)&lt;/span&gt; do primero, &lt;span class=\"fr-math-v2 fr-draggable\" contenteditable=\"false\" data-original-math=\"\\(\\frac{{{Q1}}}{{{T2}}}\\)\" draggable=\"true\"&gt;\\(\\frac{{{Q1}}}{{{T2}}}\\)&lt;/span&gt; do segundo y &lt;span class=\"fr-math-v2 fr-draggable\" contenteditable=\"false\" data-original-math=\"\\(\\frac{{{Q1}}}{{{T3}}}\\)\" draggable=\"true\"&gt;\\(\\frac{{{Q1}}}{{{T3}}}\\)&lt;/span&gt; do tercero. Arraste e ordene essas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5" s="139" t="n">
        <f aca="false">IF(B1005=C1005,0,1)</f>
        <v>1</v>
      </c>
    </row>
    <row r="1006" customFormat="false" ht="15.75" hidden="false" customHeight="true" outlineLevel="0" collapsed="false">
      <c r="A1006" s="139" t="str">
        <f aca="false">Seeds!AB1001</f>
        <v>M5-NyO-60a-A-3</v>
      </c>
      <c r="B1006" s="139" t="str">
        <f aca="false">Seeds!Z1001</f>
        <v>{"id":"M5-NyO-60a-A-3-BR","stimulus":"&lt;p&gt;Três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C1006" s="139" t="str">
        <f aca="false">Seeds!AA1001</f>
        <v>{"id":"M5-NyO-60a-A-3","stimulus":"&lt;p&gt;Três amigos estão comparando suas coleções. Alice já tem &lt;span class=\"fr-math-v2 fr-draggable\" contenteditable=\"false\" data-original-math=\"\\(\\frac{{{Q1}}}{{{T1}}}\\)\" draggable=\"true\"&gt;\\(\\frac{{{Q1}}}{{{T1}}}\\)&lt;/span&gt; das figurinhas de seu álbum, Eduardo completou &lt;span class=\"fr-math-v2 fr-draggable\" contenteditable=\"false\" data-original-math=\"\\(\\frac{{{Q1}}}{{{T2}}}\\)\" draggable=\"true\"&gt;\\(\\frac{{{Q1}}}{{{T2}}}\\)&lt;/span&gt; e André, &lt;span class=\"fr-math-v2 fr-draggable\" contenteditable=\"false\" data-original-math=\"\\(\\frac{{{Q1}}}{{{T3}}}\\)\" draggable=\"true\"&gt;\\(\\frac{{{Q1}}}{{{T3}}}\\)&lt;/span&gt;.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draggable=\"true\"&gt;\\(\\frac{{{Q1}}}{{{T6}}}\\)&lt;/span&gt;","function":"{{T6}}"},{"name":"A2","label":"&lt;span class=\"fr-math-v2 fr-draggable\" contenteditable=\"false\" data-original-math=\"\\(\\frac{{{Q1}}}{{{T5}}}\\)\" draggable=\"true\"&gt;\\(\\frac{{{Q1}}}{{{T5}}}\\)&lt;/span&gt;","function":"{{T5}}"},{"name":"A3","label":"&lt;span class=\"fr-math-v2 fr-draggable\" contenteditable=\"false\" data-original-math=\"\\(\\frac{{{Q1}}}{{{T4}}}\\)\" draggable=\"true\"&gt;\\(\\frac{{{Q1}}}{{{T4}}}\\)&lt;/span&gt;","function":"{{T4}}"}],"uniques":true},"algorithm":{"name":"calculateOperation","template":"Cloze with drag &amp; drop","params":{"keyboard":"INTERMEDIATE"}}}</v>
      </c>
      <c r="D1006" s="139" t="n">
        <f aca="false">IF(B1006=C1006,0,1)</f>
        <v>1</v>
      </c>
    </row>
    <row r="1007" customFormat="false" ht="15.75" hidden="false" customHeight="true" outlineLevel="0" collapsed="false">
      <c r="A1007" s="139" t="str">
        <f aca="false">Seeds!AB1002</f>
        <v>M5-NyO-60a-A-4</v>
      </c>
      <c r="B1007" s="139" t="str">
        <f aca="false">Seeds!Z1002</f>
        <v>{"id":"M5-NyO-60a-A-4-BR","stimulus":"&lt;p&gt;Isabel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C1007" s="139" t="str">
        <f aca="false">Seeds!AA1002</f>
        <v>{"id":"M5-NyO-60a-A-4","stimulus":"&lt;p&gt;Isabel completou &lt;span class=\"fr-math-v2 fr-draggable\" contenteditable=\"false\" data-original-math=\"\\(\\frac{{{Q1}}}{{{T1}}}\\)\" draggable=\"true\"&gt;\\(\\frac{{{Q1}}}{{{T1}}}\\)&lt;/span&gt; do percurso até o escritório, Erica completou &lt;span class=\"fr-math-v2 fr-draggable\" contenteditable=\"false\" data-original-math=\"\\(\\frac{{{Q1}}}{{{T2}}}\\)\" draggable=\"true\"&gt;\\(\\frac{{{Q1}}}{{{T2}}}\\)&lt;/span&gt; e Pablo, &lt;span class=\"fr-math-v2 fr-draggable\" contenteditable=\"false\" data-original-math=\"\\(\\frac{{{Q1}}}{{{T3}}}\\)\" draggable=\"true\"&gt;\\(\\frac{{{Q1}}}{{{T3}}}\\)&lt;/span&gt;. Arraste e ordene as frações da menor para a maior.&lt;/p&gt;","template":"&lt;p style=\"text-align:center;\"&gt;{{response}} &lt; {{response}} &lt; {{response}}&lt;/p&gt;","hint":"&lt;p&gt;Quando os numeradores são iguais, comparamos os denominadores.&lt;/p&gt;","feedback":"&lt;p&gt;Quando os numeradores são iguais, compare os denominadores.&lt;/p&gt;&lt;p&gt;Sendo assim, &lt;span class=\"fr-math-v2 fr-draggable\" contenteditable=\"false\" data-original-math=\"\\(\\frac{{{Q1}}}{{{T4}}}\\)\" draggable=\"true\"&gt;\\(\\frac{{{Q1}}}{{{T4}}}\\)&lt;/span&gt; &lt; &lt;span class=\"fr-math-v2 fr-draggable\" contenteditable=\"false\" data-original-math=\"\\(\\frac{{{Q1}}}{{{T5}}}\\)\" draggable=\"true\"&gt;\\(\\frac{{{Q1}}}{{{T5}}}\\)&lt;/span&gt; &lt; &lt;span class=\"fr-math-v2 fr-draggable\" contenteditable=\"false\" data-original-math=\"\\(\\frac{{{Q1}}}{{{T6}}}\\)\" draggable=\"true\"&gt;\\(\\frac{{{Q1}}}{{{T6}}}\\)&lt;/span&gt; porque {{T4}} &gt; {{T5}} &gt; {{T6}}.&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data-original-math=\"\\(\\frac{{{Q1}}}{{{T4}}}\\)\" draggable=\"true\"&gt;\\(\\frac{{{Q1}}}{{{T4}}}\\)&lt;/span&gt;","function":"{{T4}}"},{"name":"A2","label":"&lt;span class=\"fr-math-v2 fr-draggable\" contenteditable=\"false\" data-original-math=\"\\(\\frac{{{Q1}}}{{{T5}}}\\)\" draggable=\"true\"&gt;\\(\\frac{{{Q1}}}{{{T5}}}\\)&lt;/span&gt;","function":"{{T5}}"},{"name":"A3","label":"&lt;span class=\"fr-math-v2 fr-draggable\" contenteditable=\"false\" data-original-math=\"\\(\\frac{{{Q1}}}{{{T6}}}\\)\" draggable=\"true\"&gt;\\(\\frac{{{Q1}}}{{{T6}}}\\)&lt;/span&gt;","function":"{{T6}}"}],"uniques":true},"algorithm":{"name":"calculateOperation","template":"Cloze with drag &amp; drop","params":{"keyboard":"INTERMEDIATE"}}}</v>
      </c>
      <c r="D1007" s="139" t="n">
        <f aca="false">IF(B1007=C1007,0,1)</f>
        <v>1</v>
      </c>
    </row>
    <row r="1008" customFormat="false" ht="15.75" hidden="false" customHeight="true" outlineLevel="0" collapsed="false">
      <c r="A1008" s="139" t="str">
        <f aca="false">Seeds!AB1003</f>
        <v>M5-NyO-60a-A-5</v>
      </c>
      <c r="B1008" s="139" t="str">
        <f aca="false">Seeds!Z1003</f>
        <v>{"id":"M5-NyO-60a-A-5-BR","stimulus":"&lt;p&gt;Em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C1008" s="139" t="str">
        <f aca="false">Seeds!AA1003</f>
        <v>{"id":"M5-NyO-60a-A-5","stimulus":"&lt;p&gt;Em uma padaria eles venderam &lt;span class=\"fr-math-v2 fr-draggable\" contenteditable=\"false\" data-original-math=\"\\(\\frac{{{Q1}}}{{{T1}}}\\)\" draggable=\"true\"&gt;\\(\\frac{{{Q1}}}{{{T1}}}\\)&lt;/span&gt; dos bolos de morango, &lt;span class=\"fr-math-v2 fr-draggable\" contenteditable=\"false\" data-original-math=\"\\(\\frac{{{Q1}}}{{{T2}}}\\)\" draggable=\"true\"&gt;\\(\\frac{{{Q1}}}{{{T2}}}\\)&lt;/span&gt; dos bolos de chocolate e &lt;span class=\"fr-math-v2 fr-draggable\" contenteditable=\"false\" data-original-math=\"\\(\\frac{{{Q1}}}{{{T3}}}\\)\" draggable=\"true\"&gt;\\(\\frac{{{Q1}}}{{{T3}}}\\)&lt;/span&gt; das tortas de creme. Arraste e ordene essas frações da maior para a menor.&lt;/p&gt;","template":"&lt;p style=\"text-align:center;\"&gt;{{response}} &gt; {{response}} &gt; {{response}}&lt;/p&gt;","hint":"&lt;p&gt;Quando os numeradores são iguais, comparamos os denominadores.&lt;/p&gt;","feedback":"&lt;p&gt;Quando os numeradores são iguais, compare os denominadores.&lt;/p&gt;&lt;p&gt;Sendo assim, &lt;span class=\"fr-math-v2 fr-draggable\" contenteditable=\"false\" data-original-math=\"\\(\\frac{{{Q1}}}{{{T6}}}\\)\" draggable=\"true\"&gt;\\(\\frac{{{Q1}}}{{{T6}}}\\)&lt;/span&gt; &gt; &lt;span class=\"fr-math-v2 fr-draggable\" contenteditable=\"false\" data-original-math=\"\\(\\frac{{{Q1}}}{{{T5}}}\\)\" draggable=\"true\"&gt;\\(\\frac{{{Q1}}}{{{T5}}}\\)&lt;/span&gt; &gt; &lt;span class=\"fr-math-v2 fr-draggable\" contenteditable=\"false\" data-original-math=\"\\(\\frac{{{Q1}}}{{{T4}}}\\)\" draggable=\"true\"&gt;\\(\\frac{{{Q1}}}{{{T4}}}\\)&lt;/span&gt; porque {{T6}} &lt; {{T5}} &lt; {{T4}}.&lt;/p&gt;","seed":{"parameters":[{"name":"Q1","label":null,"min":1,"max":5,"step":1},{"name":"Q2","label":null,"min":1,"max":10,"step":1},{"name":"Q3","label":null,"min":1,"max":10,"step":1},{"name":"Q4","label":null,"min":1,"max":10,"step":1}],"calculated":[{"name":"T1","function":"{{Q1}}+{{Q2}}","temp":true},{"name":"T2","function":"{{Q1}}+{{Q3}}","temp":true},{"name":"T3","function":"{{Q1}}+{{Q4}}","temp":true},{"name":"T4","function":"math.max({{T1}},{{T2}},{{T3}})","temp":true},{"name":"T5","function":"{{T1}}+{{T2}}+{{T3}}-math.min({{T1}},{{T2}},{{T3}})-math.max({{T1}},{{T2}},{{T3}})","temp":true},{"name":"T6","function":"math.min({{T1}},{{T2}},{{T3}})","temp":true},{"name":"A1","label":"&lt;span class=\"fr-math-v2 fr-draggable\" contenteditable=\"false\" data-original-math=\"\\(\\frac{{{Q1}}}{{{T6}}}\\)\" draggable=\"true\"&gt;\\(\\frac{{{Q1}}}{{{T6}}}\\)&lt;/span&gt;","function":"{{Q2}}"},{"name":"A2","label":"&lt;span class=\"fr-math-v2 fr-draggable\" contenteditable=\"false\" data-original-math=\"\\(\\frac{{{Q1}}}{{{T5}}}\\)\" draggable=\"true\"&gt;\\(\\frac{{{Q1}}}{{{T5}}}\\)&lt;/span&gt;","function":"{{Q3}}"},{"name":"A3","label":"&lt;span class=\"fr-math-v2 fr-draggable\" contenteditable=\"false\" data-original-math=\"\\(\\frac{{{Q1}}}{{{T4}}}\\)\" draggable=\"true\"&gt;\\(\\frac{{{Q1}}}{{{T4}}}\\)&lt;/span&gt;","function":"{{Q4}}"}],"uniques":true},"algorithm":{"name":"calculateOperation","template":"Cloze with drag &amp; drop","params":{"keyboard":"INTERMEDIATE"}}}</v>
      </c>
      <c r="D1008" s="139" t="n">
        <f aca="false">IF(B1008=C1008,0,1)</f>
        <v>1</v>
      </c>
    </row>
    <row r="1009" customFormat="false" ht="15.75" hidden="false" customHeight="true" outlineLevel="0" collapsed="false">
      <c r="A1009" s="139" t="str">
        <f aca="false">Seeds!AB1004</f>
        <v>M5-NyO-24b-I-1</v>
      </c>
      <c r="B1009" s="139" t="str">
        <f aca="false">Seeds!Z1004</f>
        <v>{"id":"M5-NyO-24b-I-1-BR","stimulus":"&lt;p&gt;Escolha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C1009" s="139" t="str">
        <f aca="false">Seeds!AA1004</f>
        <v>{"id":"M5-NyO-24b-I-1","stimulus":"&lt;p&gt;Escolha a resposta correta.&lt;/p&gt;","template":"&lt;p&gt;&lt;span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name":"A2","label":"{{function}}","function":"{{Q2}}*{{Q3}}","incorrect":true},{"name":"A3","label":"{{function}}","function":"{{Q3}}*{{Q3}}","incorrect":true}],"uniques":true},"algorithm":{"name":"calculateOperation","template":"Cloze with drag &amp; drop","params":{"keyboard":"INTERMEDIATE"}}}</v>
      </c>
      <c r="D1009" s="139" t="n">
        <f aca="false">IF(B1009=C1009,0,1)</f>
        <v>1</v>
      </c>
    </row>
    <row r="1010" customFormat="false" ht="15.75" hidden="false" customHeight="true" outlineLevel="0" collapsed="false">
      <c r="A1010" s="139" t="str">
        <f aca="false">Seeds!AB1005</f>
        <v>M5-NyO-24b-E-1</v>
      </c>
      <c r="B1010" s="139" t="str">
        <f aca="false">Seeds!Z1005</f>
        <v>{"id":"M5-NyO-24b-E-1-BR","stimulus":"&lt;p&gt;Calcule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C1010" s="139" t="str">
        <f aca="false">Seeds!AA1005</f>
        <v>{"id":"M5-NyO-24b-E-1","stimulus":"&lt;p&gt;Calcule o valor de &lt;span class=\"fr-math-v2 fr-draggable\" contenteditable=\"false\" data-original-math=\"\\(\\frac{{{Q1}}}{{{T2}}}\\)\" draggable=\"true\"&gt;\\(\\frac{{{Q1}}}{{{T2}}}\\)&lt;/span&gt; de {{T1}}.&lt;/p&gt;","template":"&lt;p&gt;&lt;span class=\"fr-math-v2 fr-draggable\" contenteditable=\"false\" data-original-math=\"\\(\\frac{{{Q1}}}{{{T2}}}\\)\" draggable=\"true\"&gt;\\(\\frac{{{Q1}}}{{{T2}}}\\)&lt;/span&gt; de {{T1}} = {{response}}&lt;/p&gt;","hint":"&lt;p&gt;Multiplique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6,"step":1},{"name":"Q2","label":null,"min":1,"max":6,"step":1},{"name":"Q3","label":null,"min":20,"max":30,"step":1}],"calculated":[{"name":"T1","function":"({{Q1}}+{{Q2}})*{{Q3}}","temp":true},{"name":"T2","function":"{{Q1}}+{{Q2}}","temp":true},{"name":"A1","label":"{{function}}","function":"{{Q1}}*{{Q3}}"}],"uniques":true},"algorithm":{"name":"calculateOperation","params":{"method":"equivLiteral","keyboard":"NUMERICAL"}}}</v>
      </c>
      <c r="D1010" s="139" t="n">
        <f aca="false">IF(B1010=C1010,0,1)</f>
        <v>1</v>
      </c>
    </row>
    <row r="1011" customFormat="false" ht="15.75" hidden="false" customHeight="true" outlineLevel="0" collapsed="false">
      <c r="A1011" s="139" t="str">
        <f aca="false">Seeds!AB1006</f>
        <v>M5-NyO-24b-A-1</v>
      </c>
      <c r="B1011" s="139" t="str">
        <f aca="false">Seeds!Z1006</f>
        <v>{"id":"M5-NyO-24b-A-1-BR","stimulus":"&lt;p&gt;Um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C1011" s="139" t="str">
        <f aca="false">Seeds!AA1006</f>
        <v>{"id":"M5-NyO-24b-A-1","stimulus":"&lt;p&gt;Um motorista está fazendo uma viagem de &lt;span class=\"no-break\"&gt;{{T1}} km.&lt;/span&gt; Se ele já percorreu &lt;span class=\"fr-math-v2 fr-draggable\" contenteditable=\"false\" data-original-math=\"\\(\\frac{{{Q2}}}{{{Q3}}}\\)\" draggable=\"true\"&gt;\\(\\frac{{{Q2}}}{{{Q3}}}\\)&lt;/span&gt; da viagem, quantos quilômetros ele já andou?&lt;/p&gt;","template":"&lt;p&gt;Ele já percorreu {{response}} km.&lt;/p&gt;","hint":"&lt;p&gt;Multiplique o número pelo numerador e divida o resultado pelo denominador.&lt;/p&gt;","feedback":"&lt;p&gt;Para obter a resposta, multiplique o número pelo numerador e divida o resultado pelo denominador:&lt;/p&gt;&lt;p&gt;&lt;span class=\"fr-math-v2 fr-draggable\" contenteditable=\"false\" data-original-math=\"\\(\\frac{{{Q2}}}{{{Q3}}}\\)\" draggable=\"true\"&gt;\\(\\frac{{{Q2}}}{{{Q3}}}\\)&lt;/span&gt; de {{T1}} = &lt;span class=\"fr-math-v2 fr-draggable\" contenteditable=\"false\" data-original-math=\"\\(\\frac{{{Q2}}}{{{Q3}}}\\)\" draggable=\"true\"&gt;\\(\\frac{{{Q2}}}{{{Q3}}}\\)&lt;/span&gt; × {{T1}} = {{Q2}} × {{T1}} : {{Q3}} = {{A1}}&lt;/p&gt;","seed":{"parameters":[{"name":"Q1","label":null,"min":1,"max":5,"step":1},{"name":"Q2","label":null,"min":1,"max":5,"step":1},{"name":"Q3","label":null,"min":20,"max":30,"step":1}],"calculated":[{"name":"T1","function":"({{Q1}}+{{Q2}})*{{Q3}}","temp":true},{"name":"T2","function":"{{Q1}}+{{Q2}}","temp":true},{"name":"A1","label":"{{function}}","function":"{{Q2}}*{{T1}}/{{Q3}}"}],"uniques":true},"algorithm":{"name":"calculateOperation","params":{"method":"equivLiteral","keyboard":"NUMERICAL"}}}</v>
      </c>
      <c r="D1011" s="139" t="n">
        <f aca="false">IF(B1011=C1011,0,1)</f>
        <v>1</v>
      </c>
    </row>
    <row r="1012" customFormat="false" ht="15.75" hidden="false" customHeight="true" outlineLevel="0" collapsed="false">
      <c r="A1012" s="139" t="str">
        <f aca="false">Seeds!AB1007</f>
        <v>M5-NyO-24b-A-2</v>
      </c>
      <c r="B1012" s="139" t="str">
        <f aca="false">Seeds!Z1007</f>
        <v>{"id":"M5-NyO-24b-A-2-BR","stimulus":"&lt;p&gt;Alessandra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2" s="139" t="str">
        <f aca="false">Seeds!AA1007</f>
        <v>{"id":"M5-NyO-24b-A-2","stimulus":"&lt;p&gt;Alessandra já leu &lt;span class=\"fr-math-v2 fr-draggable\" contenteditable=\"false\" data-original-math=\"\\(\\frac{{{Q1}}}{{{T2}}}\\)\" draggable=\"true\"&gt;\\(\\frac{{{Q1}}}{{{T2}}}\\)&lt;/span&gt; de um romance de {{T1}} páginas. Quantas páginas do livro ela leu até o momento?&lt;/p&gt;","template":"&lt;p&gt;Ela já leu {{response}} páginas.&lt;/p&gt;","hint":"&lt;p&gt;Multiplique o número pelo numerador e divida o resultado pelo denominador.&lt;/p&gt;","feedback":"&lt;p&gt;Para obter a resposta,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2" s="139" t="n">
        <f aca="false">IF(B1012=C1012,0,1)</f>
        <v>1</v>
      </c>
    </row>
    <row r="1013" customFormat="false" ht="15.75" hidden="false" customHeight="true" outlineLevel="0" collapsed="false">
      <c r="A1013" s="139" t="str">
        <f aca="false">Seeds!AB1008</f>
        <v>M5-NyO-24b-A-3</v>
      </c>
      <c r="B1013" s="139" t="str">
        <f aca="false">Seeds!Z1008</f>
        <v>{"id":"M5-NyO-24b-A-3-BR","stimulus":"&lt;p&gt;Nívia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3" s="139" t="str">
        <f aca="false">Seeds!AA1008</f>
        <v>{"id":"M5-NyO-24b-A-3","stimulus":"&lt;p&gt;Nívia tem um terreno de &lt;span class=\"no-break\"&gt;{{T1}} m&lt;sup&gt;2&lt;/sup&gt;.&lt;/span&gt; Se ela deseja usar &lt;span class=\"fr-math-v2 fr-draggable\" contenteditable=\"false\" data-original-math=\"\\(\\frac{{{Q1}}}{{{T2}}}\\)\" draggable=\"true\"&gt;\\(\\frac{{{Q1}}}{{{T2}}}\\)&lt;/span&gt; deste terreno para construir uma quadra de padel, qual área terá a quadra?&lt;/p&gt;","template":"&lt;p&gt;A quadra medirá &lt;span class=\"no-break\"&gt;{{response}} m&lt;sup&gt;2&lt;/sup&gt;.&lt;/span&gt;&lt;/p&gt;","hint":"&lt;p&gt;Multiplique o número pelo numerador e divida o resultado pelo denominador.&lt;/p&gt;","feedback":"&lt;p&gt;Para obter os m&lt;sup&gt;2&lt;/sup&gt; da quadra de padel,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3" s="139" t="n">
        <f aca="false">IF(B1013=C1013,0,1)</f>
        <v>1</v>
      </c>
    </row>
    <row r="1014" customFormat="false" ht="15.75" hidden="false" customHeight="true" outlineLevel="0" collapsed="false">
      <c r="A1014" s="139" t="str">
        <f aca="false">Seeds!AB1009</f>
        <v>M5-NyO-24b-A-4</v>
      </c>
      <c r="B1014" s="139" t="str">
        <f aca="false">Seeds!Z1009</f>
        <v>{"id":"M5-NyO-24b-A-4-BR","stimulus":"&lt;p&gt;O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C1014" s="139" t="str">
        <f aca="false">Seeds!AA1009</f>
        <v>{"id":"M5-NyO-24b-A-4","stimulus":"&lt;p&gt;O curso que Augusto quer fazer custa &lt;span class=\"no-break\"&gt; R$ {{T1}}.&lt;/span&gt; No entanto, a bolsa que lhe deram para poder se matricular cobre apenas &lt;span class=\"fr-math-v2 fr-draggable\" contenteditable=\"false\" data-original-math=\"\\(\\frac{{{Q1}}}{{{T2}}}\\)\" draggable=\"true\"&gt;\\(\\frac{{{Q1}}}{{{T2}}}\\)&lt;/span&gt; desse preço. Quanto dinheiro Augusto vai receber pela bolsa?&lt;/p&gt;","template":"&lt;p&gt;A bolsa é de R$ {{response}}.&lt;/p&gt;","hint":"&lt;p&gt;Multiplique o número pelo numerador e divida o resultado pelo denominador.&lt;/p&gt;","feedback":"&lt;p&gt;Para obter o valor da bolsa,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120,"max":140,"step":1}],"calculated":[{"name":"T1","function":"({{Q1}}+{{Q2}})*{{Q3}}","temp":true},{"name":"T2","function":"{{Q1}}+{{Q2}}","temp":true},{"name":"A1","label":"{{function}}","function":"{{Q1}}*{{Q3}}"}],"uniques":true},"algorithm":{"name":"calculateOperation","params":{"method":"equivLiteral","keyboard":"NUMERICAL"}}}</v>
      </c>
      <c r="D1014" s="139" t="n">
        <f aca="false">IF(B1014=C1014,0,1)</f>
        <v>1</v>
      </c>
    </row>
    <row r="1015" customFormat="false" ht="15.75" hidden="false" customHeight="true" outlineLevel="0" collapsed="false">
      <c r="A1015" s="139" t="str">
        <f aca="false">Seeds!AB1010</f>
        <v>M5-NyO-24b-A-5</v>
      </c>
      <c r="B1015" s="139" t="str">
        <f aca="false">Seeds!Z1010</f>
        <v>{"id":"M5-NyO-24b-A-5-BR","stimulus":"&lt;p&gt;Segundo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C1015" s="139" t="str">
        <f aca="false">Seeds!AA1010</f>
        <v>{"id":"M5-NyO-24b-A-5","stimulus":"&lt;p&gt;Segundo uma pesquisa, &lt;span class=\"fr-math-v2 fr-draggable\" contenteditable=\"false\" data-original-math=\"\\(\\frac{{{Q1}}}{{{T2}}}\\)\" draggable=\"true\"&gt;\\(\\frac{{{Q1}}}{{{T2}}}\\)&lt;/span&gt; dos habitantes de uma pequena cidade não sabem nadar. Se {{T1}} pessoas foram entrevistadas, quantas responderam que não sabiam nadar?&lt;/p&gt;","template":"&lt;p&gt;{{response}} entrevistados responderam que não sabem nadar.&lt;/p&gt;","hint":"&lt;p&gt;Multiplique o número pelo numerador e divida o resultado pelo denominador.&lt;/p&gt;","feedback":"&lt;p&gt;Para obtener quantas pessoas não sabem nadar, multiplique o número pelo numerador e divida o resultado pelo denominador:&lt;/p&gt;&lt;span class=\"fr-math-v2 fr-draggable\" contenteditable=\"false\" data-original-math=\"\\(\\frac{{{Q1}}}{{{T2}}}\\)\" draggable=\"true\"&gt;\\(\\frac{{{Q1}}}{{{T2}}}\\)&lt;/span&gt; de {{T1}} = &lt;span class=\"fr-math-v2 fr-draggable\" contenteditable=\"false\" data-original-math=\"\\(\\frac{{{Q1}}}{{{T2}}}\\)\" draggable=\"true\"&gt;\\(\\frac{{{Q1}}}{{{T2}}}\\)&lt;/span&gt; × {{T1}} = {{Q1}} × {{T1}} : {{T2}} = {{A1}}","seed":{"parameters":[{"name":"Q1","label":null,"min":1,"max":5,"step":1},{"name":"Q2","label":null,"min":1,"max":5,"step":1},{"name":"Q3","label":null,"min":20,"max":30,"step":1}],"calculated":[{"name":"T1","function":"({{Q1}}+{{Q2}})*{{Q3}}","temp":true},{"name":"T2","function":"{{Q1}}+{{Q2}}","temp":true},{"name":"A1","label":"{{function}}","function":"{{Q1}}*{{Q3}}"}],"uniques":true},"algorithm":{"name":"calculateOperation","params":{"method":"equivLiteral","keyboard":"NUMERICAL"}}}</v>
      </c>
      <c r="D1015" s="139" t="n">
        <f aca="false">IF(B1015=C1015,0,1)</f>
        <v>1</v>
      </c>
    </row>
    <row r="1016" customFormat="false" ht="15.75" hidden="false" customHeight="true" outlineLevel="0" collapsed="false">
      <c r="A1016" s="139" t="str">
        <f aca="false">Seeds!AB1011</f>
        <v>M5-NyO-25a-I-1</v>
      </c>
      <c r="B1016" s="139" t="str">
        <f aca="false">Seeds!Z1011</f>
        <v>{
    "id": "M5-NyO-25a-I-1-BR",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C1016" s="139" t="str">
        <f aca="false">Seeds!AA1011</f>
        <v>{
    "id": "M5-NyO-25a-I-1",
    "stimulus": "&lt;p&gt;Selecione as frações que são o resultado da redução de &lt;span class=\"fr-math-v2 fr-draggable\" contenteditable=\"false\" data-original-math=\"\\(\\frac{{{Q1}}}{{{T1}}}\\)\" draggable=\"true\"&gt;\\(\\frac{{{Q1}}}{{{T1}}}\\)&lt;/span&gt; e &lt;span class=\"fr-math-v2 fr-draggable\" contenteditable=\"false\" data-original-math=\"\\(\\frac{{{Q2}}}{{{T2}}}\\)\" draggable=\"true\"&gt;\\(\\frac{{{Q2}}}{{{T2}}}\\)&lt;/span&gt;&lt;/p&gt;",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 draggable=\"true\"&gt;\\(\\frac{{{Q1}}}{{{T1}}}\\)&lt;/span&gt; = &lt;span class=\"fr-math-v2 fr-draggable\" contenteditable=\"false\" data-original-math=\"\\(\\frac{{{Q1}} \\ × \\ {{T2}}}{{{T1}} \\ × \\ {{T2}}}\\)\" draggable=\"true\"&gt;\\(\\frac{{{Q1}} \\ × \\ {{T2}}}{{{T1}} \\ × \\ {{T2}}}\\)&lt;/span&gt; = &lt;span class=\"fr-math-v2 fr-draggable\" contenteditable=\"false\" data-original-math=\"\\(\\frac{{{T3}}}{{{T7}}}\\)\" draggable=\"true\"&gt;\\(\\frac{{{T3}}}{{{T7}}}\\)&lt;/span&gt;&lt;/p&gt;&lt;p&gt;&lt;span class=\"fr-math-v2 fr-draggable\" contenteditable=\"false\" data-original-math=\"\\(\\frac{{{Q2}}}{{{T2}}}\\)\" draggable=\"true\"&gt;\\(\\frac{{{Q2}}}{{{T2}}}\\)&lt;/span&gt; = &lt;span class=\"fr-math-v2 fr-draggable\" contenteditable=\"false\" data-original-math=\"\\(\\frac{{{Q2}} \\ × \\ {{T1}}}{{{T2}} \\ × \\ {{T1}}}\\)\" draggable=\"true\"&gt;\\(\\frac{{{Q2}} \\ × \\ {{T1}}}{{{T2}} \\ × \\ {{T1}}}\\)&lt;/span&gt; = &lt;span class=\"fr-math-v2 fr-draggable\" contenteditable=\"false\" data-original-math=\"\\(\\frac{{{T4}}}{{{T7}}}\\)\" draggable=\"true\"&gt;\\(\\frac{{{T4}}}{{{T7}}}\\)&lt;/span&gt;&lt;/p&gt;",
    "seed": {
        "parameters": [
            {
                "name": "Q1",
                "label": null,
                "min": 1,
                "max": 6,
                "step": 1
            },
            {
                "name": "Q2",
                "label": null,
                "min": 1,
                "max": 6,
                "step": 1
            }
        ],
        "calculated": [
            {
                "name": "T1",
                "function": "{{Q1}} + 2",
                "temp": true
            },
            {
                "name": "T2",
                "function": "{{Q2}}+ 3",
                "temp": true
            },
            {
                "name": "T3",
                "function": "{{Q1}}*{{T2}}",
                "temp": true
            },
            {
                "name": "T4",
                "function": "{{Q2}}*{{T1}}",
                "temp": true
            },
            {
                "name": "T5",
                "function": "{{Q1}}*{{T1}}",
                "temp": true
            },
            {
                "name": "T6",
                "function": "{{Q2}}*{{T2}}",
                "temp": true
            },
            {
                "name": "T7",
                "function": "{{T1}}*{{T2}}",
                "temp": true
            },
            {
                "name": "A1",
                "label": "&lt;span class=\"fr-math-v2 fr-draggable\" contenteditable=\"false\" data-original-math=\"\\(\\frac{{{T3}}}{{{T7}}}\\)\" draggable=\"true\"&gt;\\(\\frac{{{T3}}}{{{T7}}}\\)&lt;/span&gt; y &lt;span class=\"fr-math-v2 fr-draggable\" contenteditable=\"false\" data-original-math=\"\\(\\frac{{{T4}}}{{{T7}}}\\)\" draggable=\"true\"&gt;\\(\\frac{{{T4}}}{{{T7}}}\\)&lt;/span&gt;",
                "function": "{{T1}}*{{T2}}"
            },
            {
                "name": "A2",
                "label": "&lt;span class=\"fr-math-v2 fr-draggable\" contenteditable=\"false\" data-original-math=\"\\(\\frac{{{T4}}}{{{T7}}}\\)\" draggable=\"true\"&gt;\\(\\frac{{{T4}}}{{{T7}}}\\)&lt;/span&gt; y &lt;span class=\"fr-math-v2 fr-draggable\" contenteditable=\"false\" data-original-math=\"\\(\\frac{{{T5}}}{{{T7}}}\\)\" draggable=\"true\"&gt;\\(\\frac{{{T5}}}{{{T7}}}\\)&lt;/span&gt;",
                "function": "{{Q3}}",
                "incorrect": true
            },
            {
                "name": "A3",
                "label": "&lt;span class=\"fr-math-v2 fr-draggable\" contenteditable=\"false\" data-original-math=\"\\(\\frac{{{T3}}}{{{T7}}}\\)\" draggable=\"true\"&gt;\\(\\frac{{{T3}}}{{{T7}}}\\)&lt;/span&gt; y &lt;span class=\"fr-math-v2 fr-draggable\" contenteditable=\"false\" data-original-math=\"\\(\\frac{{{T5}}}{{{T7}}}\\)\" draggable=\"true\"&gt;\\(\\frac{{{T5}}}{{{T7}}}\\)&lt;/span&gt;",
                "function": "{{Q4}}",
                "incorrect": true
            },
            {
                "name": "A4",
                "label": "&lt;span class=\"fr-math-v2 fr-draggable\" contenteditable=\"false\" data-original-math=\"\\(\\frac{{{T6}}}{{{T7}}}\\)\" draggable=\"true\"&gt;\\(\\frac{{{T6}}}{{{T7}}}\\)&lt;/span&gt; y &lt;span class=\"fr-math-v2 fr-draggable\" contenteditable=\"false\" data-original-math=\"\\(\\frac{{{T5}}}{{{T7}}}\\)\" draggable=\"true\"&gt;\\(\\frac{{{T5}}}{{{T7}}}\\)&lt;/span&gt;",
                "function": "{{Q4}}",
                "incorrect": true
            }
        ],
        "uniques": true
    },
    "algorithm": {
        "name": "trueFalse",
        "template": "Multiple choice – standard",
        "params": {
            "countCorrect": 1,
            "countIncorrect": 2,
            "showCheckIcon": false,
            "columns": 3
        }
    }
}</v>
      </c>
      <c r="D1016" s="139" t="n">
        <f aca="false">IF(B1016=C1016,0,1)</f>
        <v>1</v>
      </c>
    </row>
    <row r="1017" customFormat="false" ht="15.75" hidden="false" customHeight="true" outlineLevel="0" collapsed="false">
      <c r="A1017" s="139" t="str">
        <f aca="false">Seeds!AB1012</f>
        <v>M5-NyO-25a-E-1</v>
      </c>
      <c r="B1017" s="139" t="str">
        <f aca="false">Seeds!Z1012</f>
        <v>{
    "id": "M5-NyO-25a-E-1-BR",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7" s="139" t="str">
        <f aca="false">Seeds!AA1012</f>
        <v>{
    "id": "M5-NyO-25a-E-1",
    "stimulus": "&lt;p&gt;Reduza &lt;span class=\"fr-math-v2 fr-draggable\" contenteditable=\"false\" data-original-math=\"\\(\\frac{{{Q1}}}{{{T11}}}\\)\" draggable=\"true\"&gt;\\(\\frac{{{Q1}}}{{{T11}}}\\)&lt;/span&gt; e &lt;span class=\"fr-math-v2 fr-draggable\" contenteditable=\"false\" data-original-math=\"\\(\\frac{{{Q3}}}{{{T12}}}\\)\" draggable=\"true\"&gt;\\(\\frac{{{Q3}}}{{{T12}}}\\)&lt;/span&gt; a um denominador comum pelo método dos produtos cruzados.&lt;/p&gt;",
    "template": "&lt;p&gt;&lt;span class=\"fr-math-v2 fr-draggable\" contenteditable=\"false\" data-original-math=\"\\(\\frac{{{Q1}}}{{{T11}}}\\)\" draggable=\"true\"&gt;\\(\\frac{{{Q1}}}{{{T11}}}\\)&lt;/span&gt; = {{response}}&lt;/p&gt;&lt;p&gt;&lt;span class=\"fr-math-v2 fr-draggable\" contenteditable=\"false\" data-original-math=\"\\(\\frac{{{Q3}}}{{{T12}}}\\)\" draggable=\"true\"&gt;\\(\\frac{{{Q3}}}{{{T12}}}\\)&lt;/span&gt; =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7" s="139" t="n">
        <f aca="false">IF(B1017=C1017,0,1)</f>
        <v>1</v>
      </c>
    </row>
    <row r="1018" customFormat="false" ht="15.75" hidden="false" customHeight="true" outlineLevel="0" collapsed="false">
      <c r="A1018" s="139" t="str">
        <f aca="false">Seeds!AB1013</f>
        <v>M5-NyO-25a-A-1</v>
      </c>
      <c r="B1018" s="139" t="str">
        <f aca="false">Seeds!Z1013</f>
        <v>{
    "id": "M5-NyO-25a-A-1-BR",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8" s="139" t="str">
        <f aca="false">Seeds!AA1013</f>
        <v>{
    "id": "M5-NyO-25a-A-1",
    "stimulus": "&lt;p&gt;Em uma concessionária, &lt;span class=\"fr-math-v2 fr-draggable\" contenteditable=\"false\" data-original-math=\"\\(\\frac{{{Q1}}}{{{T11}}}\\)\" draggable=\"true\"&gt;\\(\\frac{{{Q1}}}{{{T11}}}\\)&lt;/span&gt; dos carros vendidos são {{Q5}}, enquanto &lt;span class=\"fr-math-v2 fr-draggable\" contenteditable=\"false\" data-original-math=\"\\(\\frac{{{Q3}}}{{{T12}}}\\)\" draggable=\"true\"&gt;\\(\\frac{{{Q3}}}{{{T12}}}\\)&lt;/span&gt; são {{Q6}}. Reduza estas frações a um denominador comum pelo método dos produtos cruzados.&lt;/p&gt;",
    "template": "&lt;p&gt;Dos carros vendidos {{response}} são {{Q5}} e {{response}} são {{Q6}}.&lt;/p&gt;",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"name": "Q5",
                "list": [
                    "vermelhos",
                    "pretos"
                ]
            },
            {
                "name": "Q6",
                "list": [
                    "brancos",
                    "cinzas"
                ]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8" s="139" t="n">
        <f aca="false">IF(B1018=C1018,0,1)</f>
        <v>1</v>
      </c>
    </row>
    <row r="1019" customFormat="false" ht="15.75" hidden="false" customHeight="true" outlineLevel="0" collapsed="false">
      <c r="A1019" s="139" t="str">
        <f aca="false">Seeds!AB1014</f>
        <v>M5-NyO-25a-A-2</v>
      </c>
      <c r="B1019" s="139" t="str">
        <f aca="false">Seeds!Z1014</f>
        <v>{
    "id": "M5-NyO-25a-A-2-BR",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19" s="139" t="str">
        <f aca="false">Seeds!AA1014</f>
        <v>{
    "id": "M5-NyO-25a-A-2",
    "stimulus": "&lt;p&gt;Para fazer uma receita, Miriam necessita utilizar &lt;span class=\"fr-math-v2 fr-draggable\" contenteditable=\"false\" data-original-math=\"\\(\\frac{{{Q1}}}{{{T11}}}\\)\" draggable=\"true\"&gt;\\(\\frac{{{Q1}}}{{{T11}}}\\)&lt;/span&gt; l de leite e &lt;span class=\"fr-math-v2 fr-draggable\" contenteditable=\"false\" data-original-math=\"\\(\\frac{{{Q3}}}{{{T12}}}\\)\" draggable=\"true\"&gt;\\(\\frac{{{Q3}}}{{{T12}}}\\)&lt;/span&gt; l de suco de laranja. Reduza estas frações a um denominador comum pelo método dos produtos cruzados.&lt;/p&gt;",
    "template": "&lt;p&gt;Miriam necessita de {{response}} l de leite e {{response}} l de suco de laranja.&lt;/p&gt;",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19" s="139" t="n">
        <f aca="false">IF(B1019=C1019,0,1)</f>
        <v>1</v>
      </c>
    </row>
    <row r="1020" customFormat="false" ht="15.75" hidden="false" customHeight="true" outlineLevel="0" collapsed="false">
      <c r="A1020" s="139" t="str">
        <f aca="false">Seeds!AB1015</f>
        <v>M5-NyO-25a-A-3</v>
      </c>
      <c r="B1020" s="139" t="str">
        <f aca="false">Seeds!Z1015</f>
        <v>{
    "id": "M5-NyO-25a-A-3-BR",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0" s="139" t="str">
        <f aca="false">Seeds!AA1015</f>
        <v>{
    "id": "M5-NyO-25a-A-3",
    "stimulus": "&lt;p&gt;Segundo uma notícia, &lt;span class=\"fr-math-v2 fr-draggable\" contenteditable=\"false\" data-original-math=\"\\(\\frac{{{Q1}}}{{{T11}}}\\)\" draggable=\"true\"&gt;\\(\\frac{{{Q1}}}{{{T11}}}\\)&lt;/span&gt; de uma floresta foi desmatada em um determinado ano. Alguns anos depois, a área desmatada foi &lt;span class=\"fr-math-v2 fr-draggable\" contenteditable=\"false\" data-original-math=\"\\(\\frac{{{Q3}}}{{{T12}}}\\)\" draggable=\"true\"&gt;\\(\\frac{{{Q3}}}{{{T12}}}\\)&lt;/span&gt; da superfície. Utilizando o método dos produtos cruzados, reduza estas frações a um denominador comum.&lt;/p&gt;",
    "template": "&lt;p&gt;A parte desmatada no primeiro ano foi de {{response}} da floresta, e anos depois foi de {{response}}.&lt;/p&gt;",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0" s="139" t="n">
        <f aca="false">IF(B1020=C1020,0,1)</f>
        <v>1</v>
      </c>
    </row>
    <row r="1021" customFormat="false" ht="15.75" hidden="false" customHeight="true" outlineLevel="0" collapsed="false">
      <c r="A1021" s="139" t="str">
        <f aca="false">Seeds!AB1016</f>
        <v>M5-NyO-25a-A-4</v>
      </c>
      <c r="B1021" s="139" t="str">
        <f aca="false">Seeds!Z1016</f>
        <v>{
    "id": "M5-NyO-25a-A-4-BR",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1" s="139" t="str">
        <f aca="false">Seeds!AA1016</f>
        <v>{
    "id": "M5-NyO-25a-A-4",
    "stimulus": "&lt;p&gt;Vanessa e Marina compraram um saco de carvão para fazer um churrasco. Primeiramente Vanesa colocou na churrasqueira &lt;span class=\"fr-math-v2 fr-draggable\" contenteditable=\"false\" data-original-math=\"\\(\\frac{{{Q1}}}{{{T11}}}\\)\" draggable=\"true\"&gt;\\(\\frac{{{Q1}}}{{{T11}}}\\)&lt;/span&gt; do carvão que havia no saco, mas mais tarde Marina acrescentou mais &lt;span class=\"fr-math-v2 fr-draggable\" contenteditable=\"false\" data-original-math=\"\\(\\frac{{{Q3}}}{{{T12}}}\\)\" draggable=\"true\"&gt;\\(\\frac{{{Q3}}}{{{T12}}}\\)&lt;/span&gt; do que havia de início no saco. Reduza estas frações a um denominador comum pelo método dos produtos cruzados.&lt;/p&gt;",
    "template": "&lt;p&gt;Vanessa utilizou {{response}} do saco enquanto Marina, {{response}} do saco.&lt;/p&gt;",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1" s="139" t="n">
        <f aca="false">IF(B1021=C1021,0,1)</f>
        <v>1</v>
      </c>
    </row>
    <row r="1022" customFormat="false" ht="15.75" hidden="false" customHeight="true" outlineLevel="0" collapsed="false">
      <c r="A1022" s="139" t="str">
        <f aca="false">Seeds!AB1017</f>
        <v>M5-NyO-25a-A-5</v>
      </c>
      <c r="B1022" s="139" t="str">
        <f aca="false">Seeds!Z1017</f>
        <v>{
    "id": "M5-NyO-25a-A-5-BR",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C1022" s="139" t="str">
        <f aca="false">Seeds!AA1017</f>
        <v>{
    "id": "M5-NyO-25a-A-5",
    "stimulus": "&lt;p&gt;Em uma prateleira, &lt;span class=\"fr-math-v2 fr-draggable\" contenteditable=\"false\" data-original-math=\"\\(\\frac{{{Q1}}}{{{T11}}}\\)\" draggable=\"true\"&gt;\\(\\frac{{{Q1}}}{{{T11}}}\\)&lt;/span&gt; dos livros são de História e &lt;span class=\"fr-math-v2 fr-draggable\" contenteditable=\"false\" data-original-math=\"\\(\\frac{{{Q3}}}{{{T12}}}\\)\" draggable=\"true\"&gt;\\(\\frac{{{Q3}}}{{{T12}}}\\)&lt;/span&gt;, de Matemática. Reduza estas frações a um denominador comum pelo método dos produtos cruzados.&lt;/p&gt;",
    "template": "&lt;p&gt;{{response}} são livros de História e {{response}} são de Matemática.&lt;/p&gt;",
    "hint": "&lt;p&gt;O método do produto cruzado consiste em multiplicar os termos de cada fração pelo denominador da outra.&lt;/p&gt;",
    "feedback": "&lt;p&gt;O método do produto cruzado consiste em multiplicar os termos de cada fração pelo denominador da outra.&lt;/p&gt;&lt;p&gt;&lt;span class=\"fr-math-v2 fr-draggable\" contenteditable=\"false\" data-original-math=\"\\(\\frac{{{Q1}}}{{{T11}}}\\)\" draggable=\"true\"&gt;\\(\\frac{{{Q1}}}{{{T11}}}\\)&lt;/span&gt; = &lt;span class=\"fr-math-v2 fr-draggable\" contenteditable=\"false\" data-original-math=\"\\(\\frac{{{Q1}} \\ × \\ {{T12}}}{{{T11}} \\ × \\ {{T12}}}\\)\" draggable=\"true\"&gt;\\(\\frac{{{Q1}} \\ × \\ {{T12}}}{{{T11}} \\ × \\ {{T12}}}\\)&lt;/span&gt; = &lt;span class=\"fr-math-v2 fr-draggable\" contenteditable=\"false\" data-original-math=\"\\(\\frac{{{T1}}}{{{T2}}}\\)\" draggable=\"true\"&gt;\\(\\frac{{{T1}}}{{{T2}}}\\)&lt;/span&gt;&lt;/p&gt;&lt;p&gt;&lt;span class=\"fr-math-v2 fr-draggable\" contenteditable=\"false\" data-original-math=\"\\(\\frac{{{Q3}}}{{{T12}}}\\)\" draggable=\"true\"&gt;\\(\\frac{{{Q3}}}{{{T12}}}\\)&lt;/span&gt; = &lt;span class=\"fr-math-v2 fr-draggable\" contenteditable=\"false\" data-original-math=\"\\(\\frac{{{Q3}} \\ × \\ {{T11}}}{{{T12}} \\ × \\ {{T11}}}\\)\" draggable=\"true\"&gt;\\(\\frac{{{Q3}} \\ × \\ {{T11}}}{{{T12}} \\ × \\ {{T11}}}\\)&lt;/span&gt; = &lt;span class=\"fr-math-v2 fr-draggable\" contenteditable=\"false\" data-original-math=\"\\(\\frac{{{T3}}}{{{T2}}}\\)\" draggable=\"true\"&gt;\\(\\frac{{{T3}}}{{{T2}}}\\)&lt;/span&gt;&lt;/p&gt;",
    "seed": {
        "parameters": [
            {
                "name": "Q1",
                "label": null,
                "min": 1,
                "max": 5,
                "step": 1
            },
            {
                "name": "Q2",
                "label": null,
                "min": 1,
                "max": 5,
                "step": 1
            },
            {
                "name": "Q3",
                "label": null,
                "min": 1,
                "max": 5,
                "step": 1
            },
            {
                "name": "Q4",
                "label": null,
                "min": 1,
                "max": 5,
                "step": 1
            }
        ],
        "calculated": [
            {
                "name": "T11",
                "function": "{{Q1}}+{{Q2}}",
                "temp": true
            },
            {
                "name": "T12",
                "function": "{{Q3}}+{{Q4}}",
                "temp": true
            },
            {
                "name": "T1",
                "function": "{{Q1}}*{{T12}}",
                "temp": true
            },
            {
                "name": "T2",
                "function": "{{T11}}*{{T12}}",
                "temp": true
            },
            {
                "name": "T3",
                "function": "{{Q3}}*{{T11}}",
                "temp": true
            },
            {
                "name": "T6",
                "function": "{{Q2}}*{{T2}}",
                "temp": true
            },
            {
                "name": "A1",
                "label": "{{function}}",
                "function": "\\frac{{{T1}}}{{{T2}}}"
            },
            {
                "name": "A2",
                "label": "{{function}}",
                "function": "\\frac{{{T3}}}{{{T2}}}"
            }
        ],
        "uniques": true
    },
    "algorithm": {
        "name": "calculateOperation",
        "params": {
            "method": "equivLiteral","keyboard": "INTERMEDIATE"
        }
    }
}</v>
      </c>
      <c r="D1022" s="139" t="n">
        <f aca="false">IF(B1022=C1022,0,1)</f>
        <v>1</v>
      </c>
    </row>
    <row r="1023" customFormat="false" ht="15.75" hidden="false" customHeight="true" outlineLevel="0" collapsed="false">
      <c r="A1023" s="139" t="str">
        <f aca="false">Seeds!AB1018</f>
        <v>M5-NyO-25b-I-1</v>
      </c>
      <c r="B1023" s="139" t="str">
        <f aca="false">Seeds!Z1018</f>
        <v>{
    "id": "M5-NyO-25b-I-1-BR",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C1023" s="139" t="str">
        <f aca="false">Seeds!AA1018</f>
        <v>{
    "id": "M5-NyO-25b-I-1",
    "stimulus": "&lt;p&gt;Selecione as frações que são o resultado da redução &lt;span class=\"fr-math-v2 fr-draggable\" contenteditable=\"false\" data-original-math=\"\\(\\frac{{{Q1}}}{{{T10}}}\\)\" draggable=\"true\"&gt;\\(\\frac{{{Q1}}}{{{T10}}}\\)&lt;/span&gt; e &lt;span class=\"fr-math-v2 fr-draggable\" contenteditable=\"false\" data-original-math=\"\\(\\frac{{{Q3}}}{{{T11}}}\\)\" draggable=\"true\"&gt;\\(\\frac{{{Q3}}}{{{T11}}}\\)&lt;/span&gt; a um denominador comum pelo método do mínimo múltiplo comum.&lt;/p&gt;",
    "hint": "&lt;p&gt;Encontre o mínimo múltiplo comum dos denominadores para determinar o novo denominador.&lt;/p&gt;",
    "feedback": "&lt;p&gt;O mínimo múltiplo comum de {{T10}} e {{T11}} é {{T1}}. Portanto, devemos escolher duas frações equivalentes com este denominador.&lt;/p&gt;",
    "seed": {
        "parameters": [
            {
                "name": "Q1",
                "label": null,
                "min": 1,
                "max": 6,
                "step": 1
            },
            {
                "name": "Q2",
                "label": null,
                "min": 1,
                "max": 6,
                "step": 1
            },
            {
                "name": "Q3",
                "label": null,
                "min": 1,
                "max": 6,
                "step": 1
            },
            {
                "name": "Q4",
                "label": null,
                "min": 1,
                "max": 6,
                "step": 1
            }
        ],
        "calculated": [
            {
                "name": "T10",
                "function": "{{Q1}}+{{Q2}}",
                "temp": "true"
            },
            {
                "name": "T11",
                "function": "{{Q1}}+{{Q4}}",
                "temp": "true"
            },
            {
                "name": "T1",
                "function": "math.lcm({{T10}},{{T11}})",
                "temp": true
            },
            {
                "name": "T2",
                "function": "{{T1}}*{{Q1}}/{{T10}}",
                "temp": "true"
            },
            {
                "name": "T3",
                "function": "{{T1}}*{{Q3}}/{{T11}}",
                "temp": "true"
            },
            {
                "name": "T4",
                "function": "{{T1}}*{{Q1}}/{{T10}}+1",
                "temp": "true"
            },
            {
                "name": "T5",
                "function": "{{T1}}*{{Q3}}/{{T11}}+2",
                "temp": "true"
            },
            {
                "name": "A1",
                "label": "&lt;span class=\"fr-math-v2 fr-draggable\" contenteditable=\"false\" data-original-math=\"\\(\\frac{{{T2}}}{{{T1}}}\\)\" draggable=\"true\"&gt;\\(\\frac{{{T2}}}{{{T1}}}\\)&lt;/span&gt; e &lt;span class=\"fr-math-v2 fr-draggable\" contenteditable=\"false\" data-original-math=\"\\(\\frac{{{T3}}}{{{T1}}}\\)\" draggable=\"true\"&gt;\\(\\frac{{{T3}}}{{{T1}}}\\)&lt;/span&gt;"
            },
            {
                "name": "A2",
                "label": "&lt;span class=\"fr-math-v2 fr-draggable\" contenteditable=\"false\" data-original-math=\"\\(\\frac{{{T3}}}{{{T1}}}\\)\" draggable=\"true\"&gt;\\(\\frac{{{T3}}}{{{T1}}}\\)&lt;/span&gt; e &lt;span class=\"fr-math-v2 fr-draggable\" contenteditable=\"false\" data-original-math=\"\\(\\frac{{{T4}}}{{{T1}}}\\)\" draggable=\"true\"&gt;\\(\\frac{{{T4}}}{{{T1}}}\\)&lt;/span&gt;",
                "incorrect": true
            },
            {
                "name": "A3",
                "label": "&lt;span class=\"fr-math-v2 fr-draggable\" contenteditable=\"false\" data-original-math=\"\\(\\frac{{{T2}}}{{{T1}}}\\)\" draggable=\"true\"&gt;\\(\\frac{{{T2}}}{{{T1}}}\\)&lt;/span&gt; e &lt;span class=\"fr-math-v2 fr-draggable\" contenteditable=\"false\" data-original-math=\"\\(\\frac{{{T5}}}{{{T1}}}\\)\" draggable=\"true\"&gt;\\(\\frac{{{T5}}}{{{T1}}}\\)&lt;/span&gt;",
                "incorrect": true
            },
            {
                "name": "A4",
                "label": "&lt;span class=\"fr-math-v2 fr-draggable\" contenteditable=\"false\" data-original-math=\"\\(\\frac{{{T5}}}{{{T1}}}\\)\" draggable=\"true\"&gt;\\(\\frac{{{T5}}}{{{T1}}}\\)&lt;/span&gt; e &lt;span class=\"fr-math-v2 fr-draggable\" contenteditable=\"false\" data-original-math=\"\\(\\frac{{{T4}}}{{{T1}}}\\)\" draggable=\"true\"&gt;\\(\\frac{{{T4}}}{{{T1}}}\\)&lt;/span&gt;",
                "incorrect": true
            }
        ],
        "uniques": true
    },
    "algorithm": {
        "name": "trueFalse",
        "template": "Multiple choice – standard",
        "params": {
            "countCorrect": 1,
            "countIncorrect": 2,
            "showCheckIcon": false,
            "columns": 3
        }
    }
}</v>
      </c>
      <c r="D1023" s="139" t="n">
        <f aca="false">IF(B1023=C1023,0,1)</f>
        <v>1</v>
      </c>
    </row>
    <row r="1024" customFormat="false" ht="15.75" hidden="false" customHeight="true" outlineLevel="0" collapsed="false">
      <c r="A1024" s="139" t="str">
        <f aca="false">Seeds!AB1019</f>
        <v>M5-NyO-25b-E-1</v>
      </c>
      <c r="B1024" s="139" t="str">
        <f aca="false">Seeds!Z1019</f>
        <v>{
    "id": "M5-NyO-25b-E-1-BR",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4" s="139" t="str">
        <f aca="false">Seeds!AA1019</f>
        <v>{
    "id": "M5-NyO-25b-E-1",
    "stimulus": "&lt;p&gt;Reduza &lt;span class=\"fr-math-v2 fr-draggable\" contenteditable=\"false\" data-original-math=\"\\(\\frac{{{Q1}}}{{{T1}}}\\)\" draggable=\"true\"&gt;\\(\\frac{{{Q1}}}{{{T1}}}\\)&lt;/span&gt; e &lt;span class=\"fr-math-v2 fr-draggable\" contenteditable=\"false\" data-original-math=\"\\(\\frac{{{Q3}}}{{{T2}}}\\)\" draggable=\"true\"&gt;\\(\\frac{{{Q3}}}{{{T2}}}\\)&lt;/span&gt;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4" s="139" t="n">
        <f aca="false">IF(B1024=C1024,0,1)</f>
        <v>1</v>
      </c>
    </row>
    <row r="1025" customFormat="false" ht="15.75" hidden="false" customHeight="true" outlineLevel="0" collapsed="false">
      <c r="A1025" s="139" t="str">
        <f aca="false">Seeds!AB1020</f>
        <v>M5-NyO-25b-E-2</v>
      </c>
      <c r="B1025" s="139" t="str">
        <f aca="false">Seeds!Z1020</f>
        <v>{
    "id": "M5-NyO-25b-E-2-BR",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5" s="139" t="str">
        <f aca="false">Seeds!AA1020</f>
        <v>{
    "id": "M5-NyO-25b-E-2",
    "stimulus": "&lt;p&gt;Reduza &lt;span class=\"fr-math-v2 fr-draggable\" contenteditable=\"false\" data-original-math=\"\\(\\frac{{{Q1}}}{{{T1}}}\\)\" draggable=\"true\"&gt;\\(\\frac{{{Q1}}}{{{T1}}}\\)&lt;/span&gt;, &lt;span class=\"fr-math-v2 fr-draggable\" contenteditable=\"false\" data-original-math=\"\\(\\frac{{{Q3}}}{{{T2}}}\\)\" draggable=\"true\"&gt;\\(\\frac{{{Q3}}}{{{T2}}}\\)&lt;/span&gt; e &lt;span class=\"fr-math-v2 fr-draggable\" contenteditable=\"false\" data-original-math=\"\\(\\frac{{{Q2}}}{{{T3}}}\\)\" draggable=\"true\"&gt;\\(\\frac{{{Q2}}}{{{T3}}}\\)&lt;/span&gt; a um denominador comum pelo método do mínimo múltiplo comum.&lt;/p&gt;",
    "template": "&lt;p&gt;&lt;span class=\"fr-math-v2 fr-draggable\" contenteditable=\"false\" data-original-math=\"\\(\\frac{{{Q1}}}{{{T1}}}\\)\" draggable=\"true\"&gt;\\(\\frac{{{Q1}}}{{{T1}}}\\)&lt;/span&gt; = {{response}}&lt;/p&gt;&lt;p&gt;&lt;span class=\"fr-math-v2 fr-draggable\" contenteditable=\"false\" data-original-math=\"\\(\\frac{{{Q3}}}{{{T2}}}\\)\" draggable=\"true\"&gt;\\(\\frac{{{Q3}}}{{{T2}}}\\)&lt;/span&gt; = {{response}}&lt;/p&gt;&lt;p&gt;&lt;span class=\"fr-math-v2 fr-draggable\" contenteditable=\"false\" data-original-math=\"\\(\\frac{{{Q2}}}{{{T3}}}\\)\" draggable=\"true\"&gt;\\(\\frac{{{Q2}}}{{{T3}}}\\)&lt;/span&gt; =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"{{Q1}}+{{Q4}}",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5" s="139" t="n">
        <f aca="false">IF(B1025=C1025,0,1)</f>
        <v>1</v>
      </c>
    </row>
    <row r="1026" customFormat="false" ht="15.75" hidden="false" customHeight="true" outlineLevel="0" collapsed="false">
      <c r="A1026" s="139" t="str">
        <f aca="false">Seeds!AB1021</f>
        <v>M5-NyO-25b-A-1</v>
      </c>
      <c r="B1026" s="139" t="str">
        <f aca="false">Seeds!Z1021</f>
        <v>{
    "id": "M5-NyO-25b-A-1-BR",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6" s="139" t="str">
        <f aca="false">Seeds!AA1021</f>
        <v>{
    "id": "M5-NyO-25b-A-1",
    "stimulus": "&lt;p&gt;Para um concerto foram vendidos &lt;span class=\"fr-math-v2 fr-draggable\" contenteditable=\"false\" data-original-math=\"\\(\\frac{{{Q1}}}{{{T1}}}\\)\" draggable=\"true\"&gt;\\(\\frac{{{Q1}}}{{{T1}}}\\)&lt;/span&gt; dos ingressos de pista e &lt;span class=\"fr-math-v2 fr-draggable\" contenteditable=\"false\" data-original-math=\"\\(\\frac{{{Q3}}}{{{T2}}}\\)\" draggable=\"true\"&gt;\\(\\frac{{{Q3}}}{{{T2}}}\\)&lt;/span&gt; dos ingressos de arquibancada. Reduza estas frações a um denominador comum pelo método do mínimo múltiplo comum.&lt;/p&gt;",
    "template": "&lt;p&gt;Foram vendidos {{response}} dos ingressos de pista e {{response}} dos igressos de arquibancada.&lt;/p&gt;",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6" s="139" t="n">
        <f aca="false">IF(B1026=C1026,0,1)</f>
        <v>1</v>
      </c>
    </row>
    <row r="1027" customFormat="false" ht="15.75" hidden="false" customHeight="true" outlineLevel="0" collapsed="false">
      <c r="A1027" s="139" t="str">
        <f aca="false">Seeds!AB1022</f>
        <v>M5-NyO-25b-A-2</v>
      </c>
      <c r="B1027" s="139" t="str">
        <f aca="false">Seeds!Z1022</f>
        <v>{
    "id": "M5-NyO-25b-A-2-BR",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7" s="139" t="str">
        <f aca="false">Seeds!AA1022</f>
        <v>{
    "id": "M5-NyO-25b-A-2",
    "stimulus": "&lt;p&gt;Marcela utiliza &lt;span class=\"fr-math-v2 fr-draggable\" contenteditable=\"false\" data-original-math=\"\\(\\frac{{{Q1}}}{{{T1}}}\\)\" draggable=\"true\"&gt;\\(\\frac{{{Q1}}}{{{T1}}}\\)&lt;/span&gt; de seu salário para pagar o aluguel, enquanto Ricardo gasta &lt;span class=\"fr-math-v2 fr-draggable\" contenteditable=\"false\" data-original-math=\"\\(\\frac{{{Q3}}}{{{T2}}}\\)\" draggable=\"true\"&gt;\\(\\frac{{{Q3}}}{{{T2}}}\\)&lt;/span&gt; do seu salário nas prestações de uma hipoteca. Reduza estas frações a um denominador comum pelo método do mínimo múltiplo comum.&lt;/p&gt;",
    "template": "&lt;p&gt;Marcela destina {{response}} do seu salário para o aluguel, enquanto que Ricardo usa {{response}} do seu salário para a hipoteca.&lt;/p&gt;",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7" s="139" t="n">
        <f aca="false">IF(B1027=C1027,0,1)</f>
        <v>1</v>
      </c>
    </row>
    <row r="1028" customFormat="false" ht="15.75" hidden="false" customHeight="true" outlineLevel="0" collapsed="false">
      <c r="A1028" s="139" t="str">
        <f aca="false">Seeds!AB1023</f>
        <v>M5-NyO-25b-A-3</v>
      </c>
      <c r="B1028" s="139" t="str">
        <f aca="false">Seeds!Z1023</f>
        <v>{
    "id": "M5-NyO-25b-A-3-BR",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C1028" s="139" t="str">
        <f aca="false">Seeds!AA1023</f>
        <v>{
    "id": "M5-NyO-25b-A-3",
    "stimulus": "&lt;p&gt;Em uma grande companhia aérea, &lt;span class=\"fr-math-v2 fr-draggable\" contenteditable=\"false\" data-original-math=\"\\(\\frac{{{Q1}}}{{{T1}}}\\)\" draggable=\"true\"&gt;\\(\\frac{{{Q1}}}{{{T1}}}\\)&lt;/span&gt; dos voos são viagens internacionais, enquanto em outra companhia mais pequena, a fração desses voos é de &lt;span class=\"fr-math-v2 fr-draggable\" contenteditable=\"false\" data-original-math=\"\\(\\frac{{{Q3}}}{{{T2}}}\\)\" draggable=\"true\"&gt;\\(\\frac{{{Q3}}}{{{T2}}}\\)&lt;/span&gt;. Reduza estas frações a um denominador comum pelo método do mínimo múltiplo comum.&lt;/p&gt;",
    "template": "&lt;p&gt;{{response}} dos voos  companhia grande são viagens internacionais, enquanto que na companhia pequena a fração desses voos é de {{response}}.&lt;/p&gt;",
    "hint": "&lt;p&gt;Encontre o mínimo múltiplo comum dos denominadores para determinar o novo denominador.&lt;/p&gt;",
    "feedback": "&lt;p&gt;O mínimo múltiplo comum de {{T1}} e {{T2}} é {{T0}}. Portanto, devemos escrever duas frações equivalentes com este denominador.&lt;/p&gt;",
    "seed": {
        "parameters": [
            {
                "name": "Q1",
                "label": null,
                "min": 1,
                "max": 6,
                "step": 1
            },
            {
                "name": "Q2",
                "label": null,
                "min": 1,
                "max": 6,
                "step": 1
            },
            {
                "name": "Q3",
                "label": null,
                "min": 1,
                "max": 3,
                "step": 1
            },
            {
                "name": "Q4",
                "label": null,
                "min": 1,
                "max": 6,
                "step": 1
            }
        ],
        "calculated": [
            {
                "name": "T1",
                "function": "{{Q1}}+{{Q2}}",
                "temp": true
            },
            {
                "name": "T2",
                "function": "{{Q1}}+{{Q4}}",
                "temp": true
            },
            {
                "name": "T0",
                "function": "math.lcm({{T1}},{{T2}})",
                "temp": true
            },
            {
                "name": "T3",
                "function": "{{T0}}*{{Q1}}/{{T1}}",
                "temp": true
            },
            {
                "name": "T4",
                "function": "{{T0}}*{{Q3}}/{{T2}}",
                "temp": true
            },
            {
                "name": "A1",
                "label": "{{function}}",
                "function": "\\frac{{{T3}}}{{{T0}}}"
            },
            {
                "name": "A2",
                "label": "{{function}}",
                "function": "\\frac{{{T4}}}{{{T0}}}"
            }
        ],
        "uniques": true
    },
    "algorithm": {
        "name": "calculateOperation",
        "params": {
            "method": "equivLiteral","keyboard": "INTERMEDIATE"
        }
    }
}</v>
      </c>
      <c r="D1028" s="139" t="n">
        <f aca="false">IF(B1028=C1028,0,1)</f>
        <v>1</v>
      </c>
    </row>
    <row r="1029" customFormat="false" ht="15.75" hidden="false" customHeight="true" outlineLevel="0" collapsed="false">
      <c r="A1029" s="139" t="str">
        <f aca="false">Seeds!AB1024</f>
        <v>M5-NyO-25b-A-4</v>
      </c>
      <c r="B1029" s="139" t="str">
        <f aca="false">Seeds!Z1024</f>
        <v>{
    "id": "M5-NyO-25b-A-4-BR",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29" s="139" t="str">
        <f aca="false">Seeds!AA1024</f>
        <v>{
    "id": "M5-NyO-25b-A-4",
    "stimulus": "&lt;p&gt;Na usina de reciclagem A, &lt;span class=\"fr-math-v2 fr-draggable\" contenteditable=\"false\" data-original-math=\"\\(\\frac{{{Q1}}}{{{T1}}}\\)\" draggable=\"true\"&gt;\\(\\frac{{{Q1}}}{{{T1}}}\\)&lt;/span&gt; dos resíduos recebidos é papel, enquanto na usina B essa fração é de &lt;span class=\"fr-math-v2 fr-draggable\" contenteditable=\"false\" data-original-math=\"\\(\\frac{{{Q3}}}{{{T2}}}\\)\" draggable=\"true\"&gt;\\(\\frac{{{Q3}}}{{{T2}}}\\)&lt;/span&gt; e na usina C, é de &lt;span class=\"fr-math-v2 fr-draggable\" contenteditable=\"false\" data-original-math=\"\\(\\frac{{{Q2}}}{{{T3}}}\\)\" draggable=\"true\"&gt;\\(\\frac{{{Q2}}}{{{T3}}}\\)&lt;/span&gt;. Reduza estas frações a um denominador comum pelo método do mínimo múltiplo comum.&lt;/p&gt;",
    "template": "&lt;p&gt;{{response}} dos resíduos recebidos pela usina A é papel, enquanto que na usina B a fração é {{response}} e na usina C, {{response}}.&lt;/p&gt;",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29" s="139" t="n">
        <f aca="false">IF(B1029=C1029,0,1)</f>
        <v>1</v>
      </c>
    </row>
    <row r="1030" customFormat="false" ht="15.75" hidden="false" customHeight="true" outlineLevel="0" collapsed="false">
      <c r="A1030" s="139" t="str">
        <f aca="false">Seeds!AB1025</f>
        <v>M5-NyO-25b-A-5</v>
      </c>
      <c r="B1030" s="139" t="str">
        <f aca="false">Seeds!Z1025</f>
        <v>{
    "id": "M5-NyO-25b-A-5-BR",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C1030" s="139" t="str">
        <f aca="false">Seeds!AA1025</f>
        <v>{
    "id": "M5-NyO-25b-A-5",
    "stimulus": "&lt;p&gt;Na árvore de natal de Ramiro &lt;span class=\"fr-math-v2 fr-draggable\" contenteditable=\"false\" data-original-math=\"\\(\\frac{{{Q1}}}{{{T1}}}\\)\" draggable=\"true\"&gt;\\(\\frac{{{Q1}}}{{{T1}}}\\)&lt;/span&gt; das bolas são verdes, enquanto &lt;span class=\"fr-math-v2 fr-draggable\" contenteditable=\"false\" data-original-math=\"\\(\\frac{{{Q3}}}{{{T2}}}\\)\" draggable=\"true\"&gt;\\(\\frac{{{Q3}}}{{{T2}}}\\)&lt;/span&gt; na de Angélica são vermelhas e &lt;span class=\"fr-math-v2 fr-draggable\" contenteditable=\"false\" data-original-math=\"\\(\\frac{{{Q2}}}{{{T3}}}\\)\" draggable=\"true\"&gt;\\(\\frac{{{Q2}}}{{{T3}}}\\)&lt;/span&gt; na de Carlos são azuis. Reduza estas frações a um denominador comum pelo método do mínimo múltiplo comum.&lt;/p&gt;",
    "template": "&lt;p&gt;{{response}} das bolas da árvore de natal de Ramiro são verdes, {{response}} das bolas da árvore de Angélica são vermelhas e {{response}} das de Carlos, azuis.&lt;/p&gt;",
    "hint": "&lt;p&gt;Encontre o mínimo múltiplo comum dos denominadores para determinar o novo denominador.&lt;/p&gt;",
    "feedback": "&lt;p&gt;O mínimo múltiplo comum de {{T1}}, {{T2}} e {{T3}} é {{T0}}. Portanto, devemos escrever três frações equivalentes com este denominador.&lt;/p&gt;",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"{{T0}}*{{Q3}}/{{T2}}",
                "temp": true
            },
            {
                "name": "T6",
                "function": "{{T0}}*{{Q2}}/{{T3}}",
                "temp": true
            },
            {
                "name": "A1",
                "label": "{{function}}",
                "function": "\\frac{{{T4}}}{{{T0}}}"
            },
            {
                "name": "A2",
                "label": "{{function}}",
                "function": "\\frac{{{T5}}}{{{T0}}}"
            },
            {
                "name": "A3",
                "label": "{{function}}",
                "function": "\\frac{{{T6}}}{{{T0}}}"
            }
        ],
        "uniques": true
    },
    "algorithm": {
        "name": "calculateOperation",
        "params": {
            "method": "equivLiteral","keyboard": "INTERMEDIATE"
        }
    }
}</v>
      </c>
      <c r="D1030" s="139" t="n">
        <f aca="false">IF(B1030=C1030,0,1)</f>
        <v>1</v>
      </c>
    </row>
    <row r="1031" customFormat="false" ht="15.75" hidden="false" customHeight="true" outlineLevel="0" collapsed="false">
      <c r="A1031" s="139" t="str">
        <f aca="false">Seeds!AB1026</f>
        <v>M5-NyO-25c-I-1</v>
      </c>
      <c r="B1031" s="139" t="str">
        <f aca="false">Seeds!Z1026</f>
        <v>{
    "id": "M5-NyO-25c-I-1-BR",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C1031" s="139" t="str">
        <f aca="false">Seeds!AA1026</f>
        <v>{
    "id": "M5-NyO-25c-I-1",
    "stimulus": "&lt;p&gt;Selecione as frações que são maiores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
            {
                "name": "A2",
                "label": "&lt;span class=\"fr-math-v2 fr-draggable\" contenteditable=\"false\" data-original-math=\"\\(\\frac{{{T3}}}{{{T4}}}\\)\" draggable=\"true\"&gt;\\(\\frac{{{T3}}}{{{T4}}}\\)&lt;/span&gt;",
                "function": "{{Q3}}"
            },
            {
                "name": "A3",
                "label": "&lt;span class=\"fr-math-v2 fr-draggable\" contenteditable=\"false\" data-original-math=\"\\(\\frac{{{T5}}}{{{T2}}}\\)\" draggable=\"true\"&gt;\\(\\frac{{{T5}}}{{{T2}}}\\)&lt;/span&gt;",
                "function": "{{Q4}}",
                "incorrect": true
            },
            {
                "name": "A4",
                "label": "&lt;span class=\"fr-math-v2 fr-draggable\" contenteditable=\"false\" data-original-math=\"\\(\\frac{{{T1}}}{{{T6}}}\\)\" draggable=\"true\"&gt;\\(\\frac{{{T1}}}{{{T6}}}\\)&lt;/span&gt;",
                "function": "{{Q4}}",
                "incorrect": true
            }
        ],
        "uniques": true
    },
    "algorithm": {
        "name": "trueFalse",
        "template": "Multiple choice – multiple responses",
        "params": {
            "countCorrect": 2,
            "countIncorrect": 2,
            "showCheckIcon":false,
            "columns": 3
        }
    }
}</v>
      </c>
      <c r="D1031" s="139" t="n">
        <f aca="false">IF(B1031=C1031,0,1)</f>
        <v>1</v>
      </c>
    </row>
    <row r="1032" customFormat="false" ht="15.75" hidden="false" customHeight="true" outlineLevel="0" collapsed="false">
      <c r="A1032" s="139" t="str">
        <f aca="false">Seeds!AB1027</f>
        <v>M5-NyO-25c-I-2</v>
      </c>
      <c r="B1032" s="139" t="str">
        <f aca="false">Seeds!Z1027</f>
        <v>{
    "id": "M5-NyO-25c-I-2-BR",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C1032" s="139" t="str">
        <f aca="false">Seeds!AA1027</f>
        <v>{
    "id": "M5-NyO-25c-I-2",
    "stimulus": "&lt;p&gt;Selecione as frações que são menores que &lt;span class=\"fr-math-v2 fr-draggable\" contenteditable=\"false\" data-original-math=\"\\(\\frac{{{Q1}}}{{{T0}}}\\)\" draggable=\"true\"&gt;\\(\\frac{{{Q1}}}{{{T0}}}\\)&lt;/span&gt;.&lt;/p&gt;",
    "hint": "&lt;p&gt;Reduza as frações a um mesmo denominador e, depois, compare os numeradores.&lt;/p&gt;",
    "feedback": "&lt;p&gt;Reduza as frações a um mesmo denominador e, depois, compare os numeradores.&lt;/p&gt;",
    "seed": {
        "parameters": [
            {
                "name": "Q1",
                "label": null,
                "min": 3,
                "max": 7,
                "step": 1
            },
            {
                "name": "Q2",
                "label": null,
                "min": 3,
                "max": 7,
                "step": 1
            },
            {
                "name": "Q3",
                "label": null,
                "min": 3,
                "max": 7,
                "step": 1
            }
        ],
        "calculated": [
            {
                "name": "T0",
                "function": "{{Q1}}+{{Q2}}",
                "temp": true
            },
            {
                "name": "T1",
                "function": "{{Q1}}+1",
                "temp": true
            },
            {
                "name": "T2",
                "function": "{{Q1}}+{{Q2}}-1",
                "temp": true
            },
            {
                "name": "T3",
                "function": "{{Q1}}+{{Q3}}",
                "temp": true
            },
            {
                "name": "T4",
                "function": "{{Q1}}+{{Q2}}+1",
                "temp": true
            },
            {
                "name": "T5",
                "function": "{{Q1}}-1",
                "temp": true
            },
            {
                "name": "T6",
                "function": "{{Q1}}+{{Q2}}+{{Q3}}",
                "temp": true
            },
            {
                "name": "A1",
                "label": "&lt;span class=\"fr-math-v2 fr-draggable\" contenteditable=\"false\" data-original-math=\"\\(\\frac{{{T1}}}{{{T2}}}\\)\" draggable=\"true\"&gt;\\(\\frac{{{T1}}}{{{T2}}}\\)&lt;/span&gt;",
                "function": "{{T1}}*{{T2}}",
                "incorrect": true
            },
            {
                "name": "A2",
                "label": "&lt;span class=\"fr-math-v2 fr-draggable\" contenteditable=\"false\" data-original-math=\"\\(\\frac{{{T3}}}{{{T4}}}\\)\" draggable=\"true\"&gt;\\(\\frac{{{T3}}}{{{T4}}}\\)&lt;/span&gt;",
                "function": "{{Q3}}",
                "incorrect": true
            },
            {
                "name": "A3",
                "label": "&lt;span class=\"fr-math-v2 fr-draggable\" contenteditable=\"false\" data-original-math=\"\\(\\frac{{{T5}}}{{{T2}}}\\)\" draggable=\"true\"&gt;\\(\\frac{{{T5}}}{{{T2}}}\\)&lt;/span&gt;",
                "function": "{{Q4}}"
            },
            {
                "name": "A4",
                "label": "&lt;span class=\"fr-math-v2 fr-draggable\" contenteditable=\"false\" data-original-math=\"\\(\\frac{{{T1}}}{{{T6}}}\\)\" draggable=\"true\"&gt;\\(\\frac{{{T1}}}{{{T6}}}\\)&lt;/span&gt;",
                "function": "{{Q4}}"
            }
        ],
        "uniques": true
    },
    "algorithm": {
        "name": "trueFalse",
        "template": "Multiple choice – multiple responses",
        "params": {
            "countCorrect": 2,
            "countIncorrect": 2,
            "showCheckIcon":false,
            "columns": 3
        }
    }
}
</v>
      </c>
      <c r="D1032" s="139" t="n">
        <f aca="false">IF(B1032=C1032,0,1)</f>
        <v>1</v>
      </c>
    </row>
    <row r="1033" customFormat="false" ht="15.75" hidden="false" customHeight="true" outlineLevel="0" collapsed="false">
      <c r="A1033" s="139" t="str">
        <f aca="false">Seeds!AB1028</f>
        <v>M5-NyO-25c-E-1</v>
      </c>
      <c r="B1033" s="139" t="str">
        <f aca="false">Seeds!Z1028</f>
        <v>{
    "id": "M5-NyO-25c-E-1-BR",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C1033" s="139" t="str">
        <f aca="false">Seeds!AA1028</f>
        <v>{
    "id": "M5-NyO-25c-E-1",
    "stimulus": "&lt;p&gt;Ordene da menor para a maior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"asc"
        }
    }
}</v>
      </c>
      <c r="D1033" s="139" t="n">
        <f aca="false">IF(B1033=C1033,0,1)</f>
        <v>1</v>
      </c>
    </row>
    <row r="1034" customFormat="false" ht="15.75" hidden="false" customHeight="true" outlineLevel="0" collapsed="false">
      <c r="A1034" s="139" t="str">
        <f aca="false">Seeds!AB1029</f>
        <v>M5-NyO-25c-E-2</v>
      </c>
      <c r="B1034" s="139" t="str">
        <f aca="false">Seeds!Z1029</f>
        <v>{
    "id": "M5-NyO-25c-E-2-BR",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C1034" s="139" t="str">
        <f aca="false">Seeds!AA1029</f>
        <v>{
    "id": "M5-NyO-25c-E-2",
    "stimulus": "&lt;p&gt;Ordene da maior para a menor as seguintes frações.&lt;/p&gt;",
    "hint": "&lt;p&gt;Reduza as frações a um mesmo denominador e, depois, compare os numeradores.&lt;/p&gt;",
    "feedback": "&lt;p&gt;Reduza as frações a um mesmo denominador e, depois, compare os numeradores.&lt;/p&gt;&lt;p&gt;&lt;span class=\"fr-math-v2 fr-draggable\" contenteditable=\"false\" data-original-math=\"\\(\\frac{{{Q1}}}{{{T1}}}\\)\" draggable=\"true\"&gt;\\(\\frac{{{Q1}}}{{{T1}}}\\)&lt;/span&gt; = &lt;span class=\"fr-math-v2 fr-draggable\" contenteditable=\"false\" data-original-math=\"\\(\\frac{{{T4}}}{{{T0}}}\\)\" draggable=\"true\"&gt;\\(\\frac{{{T4}}}{{{T0}}}\\)&lt;/span&gt;&lt;/p&gt;&lt;p&gt;&lt;span class=\"fr-math-v2 fr-draggable\" contenteditable=\"false\" data-original-math=\"\\(\\frac{{{Q2}}}{{{T2}}}\\)\" draggable=\"true\"&gt;\\(\\frac{{{Q2}}}{{{T2}}}\\)&lt;/span&gt; = &lt;span class=\"fr-math-v2 fr-draggable\" contenteditable=\"false\" data-original-math=\"\\(\\frac{{{T5}}}{{{T0}}}\\)\" draggable=\"true\"&gt;\\(\\frac{{{T5}}}{{{T0}}}\\)&lt;/span&gt;&lt;/p&gt;&lt;p&gt;&lt;span class=\"fr-math-v2 fr-draggable\" contenteditable=\"false\" data-original-math=\"\\(\\frac{{{Q3}}}{{{T3}}}\\)\" draggable=\"true\"&gt;\\(\\frac{{{Q3}}}{{{T3}}}\\)&lt;/span&gt; = &lt;span class=\"fr-math-v2 fr-draggable\" contenteditable=\"false\" data-original-math=\"\\(\\frac{{{T6}}}{{{T0}}}\\)\" draggable=\"true\"&gt;\\(\\frac{{{T6}}}{{{T0}}}\\)&lt;/span&gt;&lt;/p&gt;",
    "seed": {
        "parameters": [
            {
                "name": "Q1",
                "label": null,
                "min": 1,
                "max": 6,
                "step": 1
            },
            {
                "name": "Q2",
                "label": null,
                "min": 1,
                "max": 6,
                "step": 1
            },
            {
                "name": "Q3",
                "label": null,
                "min": 1,
                "max": 6,
                "step": 1
            },
            {
                "name": "Q4",
                "label": null,
                "min": 1,
                "max": 6,
                "step": 1
            }
        ],
        "calculated": [
            {
                "name": "T1",
                "function": "{{Q1}}+{{Q2}}",
                "temp": true
            },
            {
                "name": "T2",
                "function": "{{Q3}}+{{Q4}}",
                "temp": true
            },
            {
                "name": "T3",
                "function": "{{Q2}}+{{Q3}}",
                "temp": true
            },
            {
                "name": "T0",
                "function": "math.lcm({{T1}},{{T2}},{{T3}})",
                "temp": true
            },
            {
                "name": "T4",
                "function": "{{T0}}*{{Q1}}/{{T1}}",
                "temp": true
            },
            {
                "name": "T5",
                "function": "{{T0}}*{{Q2}}/{{T2}}",
                "temp": true
            },
            {
                "name": "T6",
                "function": "{{T0}}*{{Q3}}/{{T3}}",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"uniques": true
    },
    "algorithm": {
        "name": "orderNumbers",
        "params": {
            "order": "desc"
        }
    }
}</v>
      </c>
      <c r="D1034" s="139" t="n">
        <f aca="false">IF(B1034=C1034,0,1)</f>
        <v>1</v>
      </c>
    </row>
    <row r="1035" customFormat="false" ht="15.75" hidden="false" customHeight="true" outlineLevel="0" collapsed="false">
      <c r="A1035" s="139" t="str">
        <f aca="false">Seeds!AB1030</f>
        <v>M5-NyO-25c-A-1</v>
      </c>
      <c r="B1035" s="139" t="str">
        <f aca="false">Seeds!Z1030</f>
        <v>{
    "id": "M5-NyO-25c-A-1-BR",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5" s="139" t="str">
        <f aca="false">Seeds!AA1030</f>
        <v>{
    "id": "M5-NyO-25c-A-1",
    "seed": {
        "parameters": [
            {
                "name": "Q1",
                "label": null,
                "min": 1,
                "max": 6,
                "step": 1
            },
            {
                "name": "Q2",
                "label": null,
                "min": 1,
                "max": 6,
                "step": 1
            },
            {
                "name": "Q3",
                "label": null,
                "min": 1,
                "max": 6,
                "step": 1
            },
            {
                "name": "Q4",
                "label": null,
                "min": 1,
                "max": 6,
                "step": 1
            },
            {
                "name": "Q7",
                "list": [
                    "branco",
                    "verde"
                ]
            },
            {
                "name": "Q8",
                "list": [
                    "azul",
                    "vermelho"
                ]
            },
            {
                "name": "Q9",
                "list": [
                    "rosa",
                    "amarelo"
                ]
            }
        ],
        "uniques": true
    },
    "scaffolding": [
        {
            "id": "step-0",
            "stimulus": "&lt;p&gt;Em seu apartamento, Rubens pintou &lt;span class=\"fr-math-v2 fr-draggable\" contenteditable=\"false\" data-original-math=\"\\(\\frac{{{Q1}}}{{{T1}}}\\)\" draggable=\"true\"&gt;\\(\\frac{{{Q1}}}{{{T1}}}\\)&lt;/span&gt; de uma parede de {{Q7}}, &lt;span class=\"fr-math-v2 fr-draggable\" contenteditable=\"false\" data-original-math=\"\\(\\frac{{{Q2}}}{{{T2}}}\\)\" draggable=\"true\"&gt;\\(\\frac{{{Q2}}}{{{T2}}}\\)&lt;/span&gt; de outra parede de {{Q8}} e &lt;span class=\"fr-math-v2 fr-draggable\" contenteditable=\"false\" data-original-math=\"\\(\\frac{{{Q3}}}{{{T3}}}\\)\" draggable=\"true\"&gt;\\(\\frac{{{Q3}}}{{{T3}}}\\)&lt;/span&gt; de uma outra parede de {{Q9}}. Ordene estas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frações que foram pintadas das paredes.&lt;/p&gt;"
                    },
                    {
                        "name": "1-A2",
                        "label": "&lt;p&gt;Ordenar da maior para a menor as frações que foram pintadas das paredes.&lt;/p&gt;",
                        "incorrect": true
                    },
                    {
                        "name": "1-A3",
                        "label": "&lt;p&gt;Verificar qual parede teve a maior parte pintada.&lt;/p&gt;",
                        "incorrect": true
                    }
                ]
            },
            "algorithm": {
                "name": "trueFalse",
                "template": "Multiple choice – standard"
            }
        },
        {
            "id": "step-2",
            "stimulus": "&lt;p&gt;Para comparar as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5" s="139" t="n">
        <f aca="false">IF(B1035=C1035,0,1)</f>
        <v>1</v>
      </c>
    </row>
    <row r="1036" customFormat="false" ht="15.75" hidden="false" customHeight="true" outlineLevel="0" collapsed="false">
      <c r="A1036" s="139" t="str">
        <f aca="false">Seeds!AB1031</f>
        <v>M5-NyO-25c-A-2</v>
      </c>
      <c r="B1036" s="139" t="str">
        <f aca="false">Seeds!Z1031</f>
        <v>{
    "id": "M5-NyO-25c-A-2-BR",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6" s="139" t="str">
        <f aca="false">Seeds!AA1031</f>
        <v>{
    "id": "M5-NyO-25c-A-2",
    "seed": {
        "parameters": [
            {
                "name": "Q1",
                "label": null,
                "min": 1,
                "max": 6,
                "step": 1
            },
            {
                "name": "Q2",
                "label": null,
                "min": 1,
                "max": 6,
                "step": 1
            },
            {
                "name": "Q3",
                "label": null,
                "min": 1,
                "max": 6,
                "step": 1
            },
            {
                "name": "Q4",
                "label": null,
                "min": 1,
                "max": 6,
                "step": 1
            }
        ],
        "uniques": true
    },
    "scaffolding": [
        {
            "id": "step-0",
            "stimulus": "&lt;p&gt;Sara, Vinícius e José Miguel dedicam, respectivamente,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de seus tempos de estudo fazendo atividades.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tempo para as atividades.&lt;/p&gt;"
                    },
                    {
                        "name": "1-A2",
                        "label": "&lt;p&gt;Ordene da menor para a maior as frações de tempo para as atividades&lt;/p&gt;",
                        "incorrect": true
                    },
                    {
                        "name": "1-A3",
                        "label": "&lt;p&gt;Descobrir quem dedica mais tempo para fazer as atividades.&lt;/p&gt;",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6" s="139" t="n">
        <f aca="false">IF(B1036=C1036,0,1)</f>
        <v>1</v>
      </c>
    </row>
    <row r="1037" customFormat="false" ht="15.75" hidden="false" customHeight="true" outlineLevel="0" collapsed="false">
      <c r="A1037" s="139" t="str">
        <f aca="false">Seeds!AB1032</f>
        <v>M5-NyO-25c-A-3</v>
      </c>
      <c r="B1037" s="139" t="str">
        <f aca="false">Seeds!Z1032</f>
        <v>{
    "id": "M5-NyO-25c-A-3-BR",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7" s="139" t="str">
        <f aca="false">Seeds!AA1032</f>
        <v>{
    "id": "M5-NyO-25c-A-3",
    "seed": {
        "parameters": [
            {
                "name": "Q1",
                "label": null,
                "min": 1,
                "max": 6,
                "step": 1
            },
            {
                "name": "Q2",
                "label": null,
                "min": 1,
                "max": 6,
                "step": 1
            },
            {
                "name": "Q3",
                "label": null,
                "min": 1,
                "max": 6,
                "step": 1
            },
            {
                "name": "Q4",
                "label": null,
                "min": 1,
                "max": 6,
                "step": 1
            }
        ],
        "uniques": true
    },
    "scaffolding": [
        {
            "id": "step-0",
            "stimulus": "&lt;p&gt;Três atletas querem comparar o tempo que dedicam à natação. O primeiro usa &lt;span class=\"fr-math-v2 fr-draggable\" contenteditable=\"false\" data-original-math=\"\\(\\frac{{{Q1}}}{{{T1}}}\\)\" draggable=\"true\"&gt;\\(\\frac{{{Q1}}}{{{T1}}}\\)&lt;/span&gt; do seu tempo para nadar, enquanto o segundo e o terceiro dedicam &lt;span class=\"fr-math-v2 fr-draggable\" contenteditable=\"false\" data-original-math=\"\\(\\frac{{{Q2}}}{{{T2}}}\\)\" draggable=\"true\"&gt;\\(\\frac{{{Q2}}}{{{T2}}}\\)&lt;/span&gt;  e &lt;span class=\"fr-math-v2 fr-draggable\" contenteditable=\"false\" data-original-math=\"\\(\\frac{{{Q3}}}{{{T3}}}\\)\" draggable=\"true\"&gt;\\(\\frac{{{Q3}}}{{{T3}}}\\)&lt;/span&gt; de seus tempos,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do menor para o maior o tempo que dedicam à natação.&lt;/p&gt;"
                    },
                    {
                        "name": "1-A2",
                        "label": "&lt;p&gt;Ordenar do maior para o menor o tempo que dedicam à natação.&lt;/p&gt;",
                        "incorrect": true
                    },
                    {
                        "name": "1-A3",
                        "label": "&lt;p&gt;Descobrir quem dedica mais tempo à natação.&lt;/p&gt;",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7" s="139" t="n">
        <f aca="false">IF(B1037=C1037,0,1)</f>
        <v>1</v>
      </c>
    </row>
    <row r="1038" customFormat="false" ht="15.75" hidden="false" customHeight="true" outlineLevel="0" collapsed="false">
      <c r="A1038" s="139" t="str">
        <f aca="false">Seeds!AB1033</f>
        <v>M5-NyO-25c-A-4</v>
      </c>
      <c r="B1038" s="139" t="str">
        <f aca="false">Seeds!Z1033</f>
        <v>{
    "id": "M5-NyO-25c-A-4-BR",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C1038" s="139" t="str">
        <f aca="false">Seeds!AA1033</f>
        <v>{
    "id": "M5-NyO-25c-A-4",
    "seed": {
        "parameters": [
            {
                "name": "Q1",
                "label": null,
                "min": 1,
                "max": 6,
                "step": 1
            },
            {
                "name": "Q2",
                "label": null,
                "min": 1,
                "max": 6,
                "step": 1
            },
            {
                "name": "Q3",
                "label": null,
                "min": 1,
                "max": 6,
                "step": 1
            },
            {
                "name": "Q4",
                "label": null,
                "min": 1,
                "max": 6,
                "step": 1
            }
        ],
        "uniques": true
    },
    "scaffolding": [
        {
            "id": "step-0",
            "stimulus": "&lt;p&gt;Em uma cidade, &lt;span class=\"fr-math-v2 fr-draggable\" contenteditable=\"false\" data-original-math=\"\\(\\frac{{{Q1}}}{{{T1}}}\\)\" draggable=\"true\"&gt;\\(\\frac{{{Q1}}}{{{T1}}}\\)&lt;/span&gt; dos habitantes possuem um carro, &lt;span class=\"fr-math-v2 fr-draggable\" contenteditable=\"false\" data-original-math=\"\\(\\frac{{{Q2}}}{{{T2}}}\\)\" draggable=\"true\"&gt;\\(\\frac{{{Q2}}}{{{T2}}}\\)&lt;/span&gt; têm uma bicicleta e &lt;span class=\"fr-math-v2 fr-draggable\" contenteditable=\"false\" data-original-math=\"\\(\\frac{{{Q3}}}{{{T3}}}\\)\" draggable=\"true\"&gt;\\(\\frac{{{Q3}}}{{{T3}}}\\)&lt;/span&gt; têm um patinete. Ordene essas frações da maior para a menor.&lt;/p&gt;",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"desc"
                }
            }
        },
        {
            "id": "step-1",
            "stimulus": "&lt;p&gt;O que pede o enunciado?&lt;/p&gt;",
            "seed": {
                "calculated": [
                    {
                        "name": "1-A1",
                        "label": "&lt;p&gt;Ordene da maior para a menor as frações de habitantes que possuem determinados meios de transporte.&lt;/p&gt;"
                    },
                    {
                        "name": "1-A2",
                        "label": "&lt;p&gt;Ordene da menor para a maior as frações de habitantes que possuem determinados meios de transporte.&lt;/p&gt;",
                        "incorrect": true
                    },
                    {
                        "name": "1-A3",
                        "label": "&lt;p&gt;Descobrir qual meio de transporte é mais utilizado pelos habitantes.&lt;/p&gt;",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maior para a menor,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"desc"
                }
            }
        }
    ]
}</v>
      </c>
      <c r="D1038" s="139" t="n">
        <f aca="false">IF(B1038=C1038,0,1)</f>
        <v>1</v>
      </c>
    </row>
    <row r="1039" customFormat="false" ht="15.75" hidden="false" customHeight="true" outlineLevel="0" collapsed="false">
      <c r="A1039" s="139" t="str">
        <f aca="false">Seeds!AB1034</f>
        <v>M5-NyO-25c-A-5</v>
      </c>
      <c r="B1039" s="139" t="str">
        <f aca="false">Seeds!Z1034</f>
        <v>{
    "id": "M5-NyO-25c-A-5-BR",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C1039" s="139" t="str">
        <f aca="false">Seeds!AA1034</f>
        <v>{
    "id": "M5-NyO-25c-A-5",
    "seed": {
        "parameters": [
            {
                "name": "Q1",
                "label": null,
                "min": 1,
                "max": 6,
                "step": 1
            },
            {
                "name": "Q2",
                "label": null,
                "min": 1,
                "max": 6,
                "step": 1
            },
            {
                "name": "Q3",
                "label": null,
                "min": 1,
                "max": 6,
                "step": 1
            },
            {
                "name": "Q4",
                "label": null,
                "min": 1,
                "max": 6,
                "step": 1
            }
        ],
        "uniques": true
    },
    "scaffolding": [
        {
            "id": "step-0",
            "stimulus": "&lt;p&gt;Em três povoados diferentes, a fração de pessoas loiras é &lt;span class=\"fr-math-v2 fr-draggable\" contenteditable=\"false\" data-original-math=\"\\(\\frac{{{Q1}}}{{{T1}}}\\)\" draggable=\"true\"&gt;\\(\\frac{{{Q1}}}{{{T1}}}\\)&lt;/span&gt;, &lt;span class=\"fr-math-v2 fr-draggable\" contenteditable=\"false\" data-original-math=\"\\(\\frac{{{Q2}}}{{{T2}}}\\)\" draggable=\"true\"&gt;\\(\\frac{{{Q2}}}{{{T2}}}\\)&lt;/span&gt; e &lt;span class=\"fr-math-v2 fr-draggable\" contenteditable=\"false\" data-original-math=\"\\(\\frac{{{Q3}}}{{{T3}}}\\)\" draggable=\"true\"&gt;\\(\\frac{{{Q3}}}{{{T3}}}\\)&lt;/span&gt; respectivamente. Ordene essas frações da menor para a maior.&lt;/p&gt;",
            "seed": {
                "parameters": [],
                "calculated": [
                    {
                        "name": "T1",
                        "function": "{{Q1}}+{{Q2}}",
                        "temp": true
                    },
                    {
                        "name": "T2",
                        "function": "{{Q3}}+{{Q4}}",
                        "temp": true
                    },
                    {
                        "name": "T3",
                        "function": "{{Q2}}+{{Q3}}",
                        "temp": true
                    },
                    {
                        "name": "A1",
                        "label": "&lt;span class=\"fr-math-v2 fr-draggable\" contenteditable=\"false\" data-original-math=\"\\(\\frac{{{Q1}}}{{{T1}}}\\)\" draggable=\"true\"&gt;\\(\\frac{{{Q1}}}{{{T1}}}\\)&lt;/span&gt;",
                        "function": "{{Q1}}/{{T1}}"
                    },
                    {
                        "name": "A2",
                        "label": "&lt;span class=\"fr-math-v2 fr-draggable\" contenteditable=\"false\" data-original-math=\"\\(\\frac{{{Q2}}}{{{T2}}}\\)\" draggable=\"true\"&gt;\\(\\frac{{{Q2}}}{{{T2}}}\\)&lt;/span&gt;",
                        "function": "{{Q2}}/{{T2}}"
                    },
                    {
                        "name": "A3",
                        "label": "&lt;span class=\"fr-math-v2 fr-draggable\" contenteditable=\"false\" data-original-math=\"\\(\\frac{{{Q3}}}{{{T3}}}\\)\" draggable=\"true\"&gt;\\(\\frac{{{Q3}}}{{{T3}}}\\)&lt;/span&gt;",
                        "function": "{{Q3}}/{{T3}}"
                    }
                ]
            },
            "algorithm": {
                "name": "orderNumbers",
                "params": {
                    "order": "asc"
                }
            }
        },
        {
            "id": "step-1",
            "stimulus": "&lt;p&gt;O que pede o enunciado?&lt;/p&gt;",
            "seed": {
                "calculated": [
                    {
                        "name": "1-A1",
                        "label": "&lt;p&gt;Ordenar da menor para a maior as fracões de pessoas loiras dos povoados.&lt;/p&gt;"
                    },
                    {
                        "name": "1-A2",
                        "label": "&lt;p&gt;Ordenar da maior para a menor as fracões de pessoas loiras dos povoados.&lt;/p&gt;",
                        "incorrect": true
                    },
                    {
                        "name": "1-A3",
                        "label": "&lt;p&gt;Descobrir quantas pessoas loiras residem nos três povoados.&lt;/p&gt;",
                        "incorrect": true
                    }
                ]
            },
            "algorithm": {
                "name": "trueFalse",
                "template": "Multiple choice – standard"
            }
        },
        {
            "id": "step-2",
            "stimulus": "&lt;p&gt;Para comparar frações, elas devem ser escritas com o mesmo denominador. Qual é o mínimo múltiplo comum de {{T1}}, {{T2}} e {{T3}}?&lt;/p&gt;",
            "template": "&lt;p&gt;O mínimo múltiplo comum é {{response}}.&lt;/p&gt;",
            "seed": {
                "calculated": [
                    {
                        "name": "T1",
                        "function": "{{Q1}}+{{Q2}}",
                        "temp": true
                    },
                    {
                        "name": "T2",
                        "function": "{{Q3}}+{{Q4}}",
                        "temp": true
                    },
                    {
                        "name": "T3",
                        "function": "{{Q2}}+{{Q3}}",
                        "temp": true
                    },
                    {
                        "name": "A1",
                        "function": "math.lcm({{T1}}, {{T2}}, {{T3}})"
                    }
                ]
            },
            "algorithm": {
                "name": "calculateOperation",
                "params": {
                    "method": "equivLiteral","keyboard": "INTERMEDIATE"
                }
            }
        },
        {
            "id": "step-3",
            "stimulus": "&lt;p&gt;Agora converta as frações em outras equivalentes cujos denominadores sejam {{T4}}.&lt;/p&gt;",
            "template": "&lt;p&gt;&lt;span class=\"fr-math-v2 fr-draggable\" contenteditable=\"false\" data-original-math=\"\\(\\frac{{{Q1}}}{{{T1}}}\\)\" draggable=\"true\"&gt;\\(\\frac{{{Q1}}}{{{T1}}}\\)&lt;/span&gt; = {{response}}&lt;/p&gt;&lt;p&gt;&lt;span class=\"fr-math-v2 fr-draggable\" contenteditable=\"false\" data-original-math=\"\\(\\frac{{{Q2}}}{{{T2}}}\\)\" draggable=\"true\"&gt;\\(\\frac{{{Q2}}}{{{T2}}}\\)&lt;/span&gt; = {{response}}&lt;/p&gt;&lt;p&gt;&lt;span class=\"fr-math-v2 fr-draggable\" contenteditable=\"false\" data-original-math=\"\\(\\frac{{{Q3}}}{{{T3}}}\\)\" draggable=\"true\"&gt;\\(\\frac{{{Q3}}}{{{T3}}}\\)&lt;/span&gt; = {{response}}&lt;/p&gt;",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"A5",
                        "function": "\\frac{{{T5}}}{{{T4}}}"
                    },
                    {
                        "name": "A6",
                        "function": "\\frac{{{T6}}}{{{T4}}}"
                    },
                    {
                        "name": "A7",
                        "function": "\\frac{{{T7}}}{{{T4}}}"
                    }
                ]
            },
            "algorithm": {
                "name": "calculateOperation",
                "params": {
                    "method": "equivLiteral","keyboard": "INTERMEDIATE"
                }
            }
        },
        {
            "id": "step-4",
            "stimulus": "&lt;p&gt;Por fim, ordene as frações da menor para a maior levando em consideração o valor de suas frações equivalentes.&lt;/p&gt;",
            "seed": {
                "calculated": [
                    {
                        "name": "T1",
                        "function": "{{Q1}}+{{Q2}}",
                        "temp": true
                    },
                    {
                        "name": "T2",
                        "function": "{{Q3}}+{{Q4}}",
                        "temp": true
                    },
                    {
                        "name": "T3",
                        "function": "{{Q2}}+{{Q3}}",
                        "temp": true
                    },
                    {
                        "name": "T4",
                        "function": "math.lcm({{T1}}, {{T2}}, {{T3}})",
                        "temp": true
                    },
                    {
                        "name": "T5",
                        "function": "{{Q1}}*{{T4}}/{{T1}}",
                        "temp": true
                    },
                    {
                        "name": "T6",
                        "function": "{{Q2}}*{{T4}}/{{T2}}",
                        "temp": true
                    },
                    {
                        "name": "T7",
                        "function": "{{Q3}}*{{T4}}/{{T3}}",
                        "temp": true
                    },
                    {
                        "name": "A1",
                        "label": "&lt;span class=\"fr-math-v2 fr-draggable\" contenteditable=\"false\" data-original-math=\"\\(\\frac{{{Q1}}}{{{T1}}}\\)\" draggable=\"true\"&gt;\\(\\frac{{{Q1}}}{{{T1}}}\\)&lt;/span&gt; = &lt;span class=\"fr-math-v2 fr-draggable\" contenteditable=\"false\" data-original-math=\"\\(\\frac{{{T5}}}{{{T4}}}\\)\" draggable=\"true\"&gt;\\(\\frac{{{T5}}}{{{T4}}}\\)&lt;/span&gt;",
                        "function": "{{Q1}}/{{T1}}"
                    },
                    {
                        "name": "A2",
                        "label": "&lt;span class=\"fr-math-v2 fr-draggable\" contenteditable=\"false\" data-original-math=\"\\(\\frac{{{Q2}}}{{{T2}}}\\)\" draggable=\"true\"&gt;\\(\\frac{{{Q2}}}{{{T2}}}\\)&lt;/span&gt; = &lt;span class=\"fr-math-v2 fr-draggable\" contenteditable=\"false\" data-original-math=\"\\(\\frac{{{T6}}}{{{T4}}}\\)\" draggable=\"true\"&gt;\\(\\frac{{{T6}}}{{{T4}}}\\)&lt;/span&gt;",
                        "function": "{{Q2}}/{{T2}}"
                    },
                    {
                        "name": "A3",
                        "label": "&lt;span class=\"fr-math-v2 fr-draggable\" contenteditable=\"false\" data-original-math=\"\\(\\frac{{{Q3}}}{{{T3}}}\\)\" draggable=\"true\"&gt;\\(\\frac{{{Q3}}}{{{T3}}}\\)&lt;/span&gt; = &lt;span class=\"fr-math-v2 fr-draggable\" contenteditable=\"false\" data-original-math=\"\\(\\frac{{{T7}}}{{{T4}}}\\)\" draggable=\"true\"&gt;\\(\\frac{{{T7}}}{{{T4}}}\\)&lt;/span&gt;",
                        "function": "{{Q3}}/{{T3}}"
                    }
                ]
            },
            "algorithm": {
                "name": "orderNumbers",
                "params": {
                    "order": "asc"
                }
            }
        }
    ]
}</v>
      </c>
      <c r="D1039" s="139" t="n">
        <f aca="false">IF(B1039=C1039,0,1)</f>
        <v>1</v>
      </c>
    </row>
    <row r="1040" customFormat="false" ht="15.75" hidden="false" customHeight="true" outlineLevel="0" collapsed="false">
      <c r="A1040" s="139" t="str">
        <f aca="false">Seeds!AB1035</f>
        <v>M5-NyO-35a-I-1</v>
      </c>
      <c r="B1040" s="139" t="str">
        <f aca="false">Seeds!Z1035</f>
        <v>{
    "id": "M5-NyO-35a-I-1-BR",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C1040" s="139" t="str">
        <f aca="false">Seeds!AA1035</f>
        <v>{
    "id": "M5-NyO-35a-I-1",
    "stimulus": "&lt;p&gt;Indique o resultado desta soma.&lt;/p&gt;{{Q1}} &lt;span class=\"fr-math-v2 fr-draggable\" contenteditable=\"false\" data-original-math=\"\\(\\frac{{{Q2}}}{{{T1}}}\\)\" draggable=\"true\"&gt;\\(\\frac{{{Q2}}}{{{T1}}}\\)&lt;/span&gt; + &lt;span class=\"fr-math-v2 fr-draggable\" contenteditable=\"false\" data-original-math=\"\\(\\frac{{{Q4}}}{{{T2}}}\\)\" draggable=\"true\"&gt;\\(\\frac{{{Q4}}}{{{T2}}}\\)&lt;/span&gt; = ...",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"name": "Q5",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"{{Q2}}+{{Q3}}",
                "temp": "true"
            },
            {
                "name": "T2",
                "function": "{{Q4}}+{{Q5}}",
                "temp": "true"
            },
            {
                "name": "T0",
                "function": "math.lcm({{T1}},{{T2}})",
                "temp": "true"
            },
            {
                "name": "T3",
                "function": "{{Q1}}*{{T0}}+{{Q2}}*{{T0}}/{{T1}}+{{Q4}}*{{T0}}/{{T2}}",
                "temp": "true"
            },
            {
                "name": "T4",
                "function": "{{T3}}+1",
                "temp": "true"
            },
            {
                "name": "T5",
                "function": "{{T3}}-1",
                "temp": "true"
            },
            {
                "name": "T6",
                "function": "{{T0}}+1",
                "temp": "true"
            },
            {
                "name": "T7",
                "function": "{{T0}}-1",
                "temp": "true"
            },
            {
                "name": "T10",
                "function": "{{Q2}}*{{T0}}/{{T1}}",
                "temp": "true"
            },
            {
                "name": "T11",
                "function": "{{Q4}}*{{T0}}/{{T2}}",
                "temp": "true"
            },
            {
                "name": "T12",
                "function": "{{Q1}}*{{T0}}",
                "temp": "true"
            }
        ],
        "uniques": true
    },
    "algorithm": {
        "name": "trueFalse",
        "template": "Multiple choice – standard",
        "params": {
            "countCorrect": 1,
            "countIncorrect": 2,
            "showCheckIcon": false,
            "columns": 3
        }
    }
}</v>
      </c>
      <c r="D1040" s="139" t="n">
        <f aca="false">IF(B1040=C1040,0,1)</f>
        <v>1</v>
      </c>
    </row>
    <row r="1041" customFormat="false" ht="15.75" hidden="false" customHeight="true" outlineLevel="0" collapsed="false">
      <c r="A1041" s="139" t="str">
        <f aca="false">Seeds!AB1036</f>
        <v>M5-NyO-35a-I-2</v>
      </c>
      <c r="B1041" s="139" t="str">
        <f aca="false">Seeds!Z1036</f>
        <v>{
    "id": "M5-NyO-35a-I-2-BR",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C1041" s="139" t="str">
        <f aca="false">Seeds!AA1036</f>
        <v>{
    "id": "M5-NyO-35a-I-2",
    "stimulus": "&lt;p&gt;Indique o resultado desta soma.&lt;/p&gt;&lt;span class=\"fr-math-v2 fr-draggable\" contenteditable=\"false\" data-original-math=\"\\(\\frac{{{Q1}}}{{{T1}}}\\)\" draggable=\"true\"&gt;\\(\\frac{{{Q1}}}{{{T1}}}\\)&lt;/span&gt; + &lt;span class=\"fr-math-v2 fr-draggable\" contenteditable=\"false\" data-original-math=\"\\(\\frac{{{Q3}}}{{{T2}}}\\)\" draggable=\"true\"&gt;\\(\\frac{{{Q3}}}{{{T2}}}\\)&lt;/span&gt; = ...",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{{A1}}&lt;/p&gt;",
    "seed": {
        "parameters": [
            {
                "name": "Q1",
                "label": null,
                "min": 1,
                "max": 6,
                "step": 1
            },
            {
                "name": "Q2",
                "label": null,
                "min": 1,
                "max": 6,
                "step": 1
            },
            {
                "name": "Q3",
                "label": null,
                "min": 1,
                "max": 6,
                "step": 1
            },
            {
                "name": "Q4",
                "label": null,
                "min": 1,
                "max": 6,
                "step": 1
            }
        ],
        "calculated": [
            {
                "name": "A1",
                "label": "{{function}}",
                "function": "&lt;span class=\"fr-math-v2 fr-draggable\" contenteditable=\"false\" data-original-math=\"\\(\\frac{{{T3}}}{{{T0}}}\\)\" draggable=\"true\"&gt;\\(\\frac{{{T3}}}{{{T0}}}\\)&lt;/span&gt;"
            },
            {
                "name": "A2",
                "label": "{{function}}",
                "function": "&lt;span class=\"fr-math-v2 fr-draggable\" contenteditable=\"false\" data-original-math=\"\\(\\frac{{{T4}}}{{{T0}}}\\)\" draggable=\"true\"&gt;\\(\\frac{{{T4}}}{{{T0}}}\\)&lt;/span&gt;",
                "incorrect": true
            },
            {
                "name": "A3",
                "label": "{{function}}",
                "function": "&lt;span class=\"fr-math-v2 fr-draggable\" contenteditable=\"false\" data-original-math=\"\\(\\frac{{{T5}}}{{{T0}}}\\)\" draggable=\"true\"&gt;\\(\\frac{{{T5}}}{{{T0}}}\\)&lt;/span&gt;",
                "incorrect": true
            },
            {
                "name": "A4",
                "label": "{{function}}",
                "function": "&lt;span class=\"fr-math-v2 fr-draggable\" contenteditable=\"false\" data-original-math=\"\\(\\frac{{{T3}}}{{{T6}}}\\)\" draggable=\"true\"&gt;\\(\\frac{{{T3}}}{{{T6}}}\\)&lt;/span&gt;",
                "incorrect": true
            },
            {
                "name": "A5",
                "label": "{{function}}",
                "function": "&lt;span class=\"fr-math-v2 fr-draggable\" contenteditable=\"false\" data-original-math=\"\\(\\frac{{{T3}}}{{{T7}}}\\)\" draggable=\"true\"&gt;\\(\\frac{{{T3}}}{{{T7}}}\\)&lt;/span&gt;",
                "incorrect": true
            },
            {
                "name": "T1",
                "function": "{{Q1}}+{{Q2}}",
                "temp": "true"
            },
            {
                "name": "T2",
                "function": "{{Q3}}+{{Q4}}",
                "temp": "true"
            },
            {
                "name": "T0",
                "function": "math.lcm({{T1}},{{T2}})",
                "temp": "true"
            },
            {
                "name": "T3",
                "function": "{{Q1}}*{{T0}}/{{T1}}+{{Q3}}*{{T0}}/{{T2}}",
                "temp": "true"
            },
            {
                "name": "T4",
                "function": "{{T3}}+1",
                "temp": "true"
            },
            {
                "name": "T5",
                "function": "{{T3}}-1",
                "temp": "true"
            },
            {
                "name": "T6",
                "function": "{{T0}}+1",
                "temp": "true"
            },
            {
                "name": "T7",
                "function": "{{T0}}-1",
                "temp": "true"
            },
            {
                "name": "T10",
                "function": "{{Q1}}*{{T0}}/{{T1}}",
                "temp": "true"
            },
            {
                "name": "T11",
                "function": "{{Q3}}*{{T0}}/{{T2}}",
                "temp": "true"
            }
        ],
        "uniques": true
    },
    "algorithm": {
        "name": "trueFalse",
        "template": "Multiple choice – standard",
        "params": {
            "countCorrect": 1,
            "countIncorrect": 2,
            "showCheckIcon": false,
            "columns": 3
        }
    }
}</v>
      </c>
      <c r="D1041" s="139" t="n">
        <f aca="false">IF(B1041=C1041,0,1)</f>
        <v>1</v>
      </c>
    </row>
    <row r="1042" customFormat="false" ht="15.75" hidden="false" customHeight="true" outlineLevel="0" collapsed="false">
      <c r="A1042" s="139" t="str">
        <f aca="false">Seeds!AB1037</f>
        <v>M5-NyO-35a-E-1</v>
      </c>
      <c r="B1042" s="139" t="str">
        <f aca="false">Seeds!Z1037</f>
        <v>{
    "id": "M5-NyO-35a-E-1-BR",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C1042" s="139" t="str">
        <f aca="false">Seeds!AA1037</f>
        <v>{
    "id": "M5-NyO-35a-E-1",
    "stimulus": "&lt;p&gt;Escreva o resultado da seguinte soma.&lt;/p&gt;",
    "template": "&lt;p&gt;{{Q1}} &lt;span class=\"fr-math-v2 fr-draggable\" contenteditable=\"false\" data-original-math=\"\\(\\frac{{{Q2}}}{{{T1}}}\\)\" draggable=\"true\"&gt;\\(\\frac{{{Q2}}}{{{T1}}}\\)&lt;/span&gt; + &lt;span class=\"fr-math-v2 fr-draggable\" contenteditable=\"false\" data-original-math=\"\\(\\frac{{{Q4}}}{{{T2}}}\\)\" draggable=\"true\"&gt;\\(\\frac{{{Q4}}}{{{T2}}}\\)&lt;/span&gt; = {{response}}&lt;/p&gt;",
    "hint": "&lt;p&gt;Comece reduzindo as frações a um denominador comum.&lt;/p&gt;",
    "feedback": "&lt;p&gt;Antes de somar, reduza as frações a um mesmo denominador:&lt;/p&gt;&lt;p&gt;{{Q1}} &lt;span class=\"fr-math-v2 fr-draggable\" contenteditable=\"false\" data-original-math=\"\\(\\frac{{{Q2}}}{{{T1}}}\\)\" draggable=\"true\"&gt;\\(\\frac{{{Q2}}}{{{T1}}}\\)&lt;/span&gt; + &lt;span class=\"fr-math-v2 fr-draggable\" contenteditable=\"false\" data-original-math=\"\\(\\frac{{{Q4}}}{{{T2}}}\\)\" draggable=\"true\"&gt;\\(\\frac{{{Q4}}}{{{T2}}}\\)&lt;/span&gt; = &lt;span class=\"fr-math-v2 fr-draggable\" contenteditable=\"false\" data-original-math=\"\\(\\frac{{{T12}}}{{{T0}}}\\)\" draggable=\"true\"&gt;\\(\\frac{{{T12}}}{{{T0}}}\\)&lt;/span&gt;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"name": "Q5",
                "label": null,
                "min": 1,
                "max": 6,
                "step": 1
            }
        ],
        "calculated": [
            {
                "name": "A1",
                "label": "{{function}}",
                "function": "\\frac{{{T4}}}{{{T5}}}"
            },
            {
                "name": "T1",
                "function": "{{Q2}}+{{Q3}}",
                "temp": "true"
            },
            {
                "name": "T2",
                "function": "{{Q4}}+{{Q5}}",
                "temp": "true"
            },
            {
                "name": "T0",
                "function": "math.lcm({{T1}},{{T2}})",
                "temp": "true"
            },
            {
                "name": "T3",
                "function": "{{Q1}}*{{T0}}+{{Q2}}*{{T0}}/{{T1}}+{{Q4}}*{{T0}}/{{T2}}",
                "temp": "true"
            },
            {
                "name": "T4",
                "function": "{{T3}}/math.gcd({{T0}},{{T3}})",
                "temp": "true"
            },
            {
                "name": "T5",
                "function": "{{T0}}/math.gcd({{T0}},{{T3}})",
                "temp": "true"
            },
            {
                "name": "T10",
                "function": "{{Q2}}*{{T0}}/{{T1}}",
                "temp": "true"
            },
            {
                "name": "T11",
                "function": "{{Q4}}*{{T0}}/{{T2}}",
                "temp": "true"
            },
            {
                "name": "T12",
                "function": "{{Q1}}*{{T0}}",
                "temp": "true"
            }
        ],
        "uniques": true
    },
    "algorithm": {
        "name": "calculateOperation",
        "params": {
            "method": "equivLiteral","keyboard": "INTERMEDIATE"
        }
    }
}</v>
      </c>
      <c r="D1042" s="139" t="n">
        <f aca="false">IF(B1042=C1042,0,1)</f>
        <v>1</v>
      </c>
    </row>
    <row r="1043" customFormat="false" ht="15.75" hidden="false" customHeight="true" outlineLevel="0" collapsed="false">
      <c r="A1043" s="139" t="str">
        <f aca="false">Seeds!AB1038</f>
        <v>M5-NyO-35a-E-2</v>
      </c>
      <c r="B1043" s="139" t="str">
        <f aca="false">Seeds!Z1038</f>
        <v>{
    "id": "M5-NyO-35a-E-2-BR",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C1043" s="139" t="str">
        <f aca="false">Seeds!AA1038</f>
        <v>{
    "id": "M5-NyO-35a-E-2",
    "stimulus": "&lt;p&gt;Escreva o resultado da seguinte soma. Dê o resultado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somar,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data-original-math=\"\\(\\frac{{{T10}}}{{{T0}}}\\)\" draggable=\"true\"&gt;\\(\\frac{{{T10}}}{{{T0}}}\\)&lt;/span&gt; + &lt;span class=\"fr-math-v2 fr-draggable\" contenteditable=\"false\" data-original-math=\"\\(\\frac{{{T11}}}{{{T0}}}\\)\" draggable=\"true\"&gt;\\(\\frac{{{T11}}}{{{T0}}}\\)&lt;/span&gt; = &lt;span class=\"fr-math-v2 fr-draggable\" contenteditable=\"false\" data-original-math=\"\\(\\frac{{{T4}}}{{{T5}}}\\)\" draggable=\"true\"&gt;\\(\\frac{{{T4}}}{{{T5}}}\\)&lt;/span&gt;&lt;/p&gt;",
    "seed": {
        "parameters": [
            {
                "name": "Q1",
                "label": null,
                "min": 1,
                "max": 6,
                "step": 1
            },
            {
                "name": "Q2",
                "label": null,
                "min": 1,
                "max": 6,
                "step": 1
            },
            {
                "name": "Q3",
                "label": null,
                "min": 1,
                "max": 6,
                "step": 1
            },
            {
                "name": "Q4",
                "label": null,
                "min": 1,
                "max": 6,
                "step": 1
            }
        ],
        "calculated": [
            {
                "name": "A1",
                "label": "{{function}}",
                "function": "\\frac{{{T4}}}{{{T5}}}"
            },
            {
                "name": "T1",
                "function": "{{Q1}}+{{Q2}}",
                "temp": "true"
            },
            {
                "name": "T2",
                "function": "{{Q3}}+{{Q4}}",
                "temp": "true"
            },
            {
                "name": "T0",
                "function": "math.lcm({{T1}},{{T2}})",
                "temp": "true"
            },
            {
                "name": "T3",
                "function": "{{Q1}}*{{T0}}/{{T1}}+{{Q3}}*{{T0}}/{{T2}}",
                "temp": "true"
            },
            {
                "name": "T4",
                "function": "{{T3}}/math.gcd({{T0}},{{T3}})",
                "temp": "true"
            },
            {
                "name": "T5",
                "function": "{{T0}}/math.gcd({{T0}},{{T3}})",
                "temp": "true"
            },
            {
                "name": "T10",
                "function": "{{Q1}}*{{T0}}/{{T1}}",
                "temp": "true"
            },
            {
                "name": "T11",
                "function": "{{Q3}}*{{T0}}/{{T2}}",
                "temp": "true"
            }
        ],
        "uniques": true
    },
    "algorithm": {
        "name": "calculateOperation",
        "params": {
            "method": "equivLiteral","keyboard": "INTERMEDIATE"
        }
    }
}</v>
      </c>
      <c r="D1043" s="139" t="n">
        <f aca="false">IF(B1043=C1043,0,1)</f>
        <v>1</v>
      </c>
    </row>
    <row r="1044" customFormat="false" ht="15.75" hidden="false" customHeight="true" outlineLevel="0" collapsed="false">
      <c r="A1044" s="139" t="str">
        <f aca="false">Seeds!AB1039</f>
        <v>M5-NyO-53a-I-1</v>
      </c>
      <c r="B1044" s="139" t="str">
        <f aca="false">Seeds!Z1039</f>
        <v>{
    "id": "M5-NyO-53a-I-1-BR",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4" s="139" t="str">
        <f aca="false">Seeds!AA1039</f>
        <v>{
    "id": "M5-NyO-53a-I-1",
    "seed": {
        "parameters": [
            {
                "name": "Q1",
                "label": null,
                "min": 1,
                "max": 5,
                "step": 2
            },
            {
                "name": "Q2",
                "label": null,
                "min": 2,
                "max": 6,
                "step": 2
            }
        ],
        "uniques": true
    },
    "scaffolding": [
        {
            "id": "step-0",
            "stimulus": "&lt;p&gt;Sidnei juntou este mês &lt;span class=\"fr-math-v2 fr-draggable\" contenteditable=\"false\" data-original-math=\"\\(\\frac{{{Q1}}}{{{T1}}}\\)\" draggable=\"true\"&gt;\\(\\frac{{{Q1}}}{{{T1}}}\\)&lt;/span&gt; do dinheiro que precisa para fazer uma viagem. No mês passado ele conseguiu juntar &lt;span class=\"fr-math-v2 fr-draggable\" contenteditable=\"false\" data-original-math=\"\\(\\frac{{{Q2}}}{{{T2}}}\\)\" draggable=\"true\"&gt;\\(\\frac{{{Q2}}}{{{T2}}}\\)&lt;/span&gt; desse dinheiro. Qual fração do custo da viagem ele conseguiu juntar até este momento? Escreva o resultado como uma fração irredutível.&lt;/p&gt;",
            "template": "&lt;p&gt;Sidnei juntou {{response}} do custo da viagem.&lt;/p&gt;",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do custo da viagem Sidnei juntou este mês? E no mês passado?&lt;/p&gt;",
            "template": "&lt;p&gt;Este mês ele juntou {{response}} e no mês passado,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qual fração do custo da viagem Sidnei conseguiu juntar até o momento.&lt;/p&gt;"
                    },
                    {
                        "name": "2-A2",
                        "label": "&lt;p&gt;Calcular qual fração do custo da viagem Sidnei juntou mês passado.&lt;/p&gt;",
                        "incorrect": true
                    },
                    {
                        "name": "2-A3",
                        "label": "&lt;p&gt;Calcular qual fração do custo da viagem Sidnei ainda precisa juntar.&lt;/p&gt;",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4" s="139" t="n">
        <f aca="false">IF(B1044=C1044,0,1)</f>
        <v>1</v>
      </c>
    </row>
    <row r="1045" customFormat="false" ht="15.75" hidden="false" customHeight="true" outlineLevel="0" collapsed="false">
      <c r="A1045" s="139" t="str">
        <f aca="false">Seeds!AB1040</f>
        <v>M5-NyO-53a-I-2</v>
      </c>
      <c r="B1045" s="139" t="str">
        <f aca="false">Seeds!Z1040</f>
        <v>{
    "id": "M5-NyO-53a-I-2-BR",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5" s="139" t="str">
        <f aca="false">Seeds!AA1040</f>
        <v>{
    "id": "M5-NyO-53a-I-2",
    "seed": {
        "parameters": [
            {
                "name": "Q1",
                "label": null,
                "min": 1,
                "max": 5,
                "step": 2
            },
            {
                "name": "Q2",
                "label": null,
                "min": 2,
                "max": 6,
                "step": 2
            }
        ],
        "uniques": true
    },
    "scaffolding": [
        {
            "id": "step-0",
            "stimulus": "&lt;p&gt;Daniel percorreu &lt;span class=\"fr-math-v2 fr-draggable\" contenteditable=\"false\" data-original-math=\"\\(\\frac{{{Q1}}}{{{T1}}}\\)\" draggable=\"true\"&gt;\\(\\frac{{{Q1}}}{{{T1}}}\\)&lt;/span&gt; de uma viagem usando trem, &lt;span class=\"fr-math-v2 fr-draggable\" contenteditable=\"false\" data-original-math=\"\\(\\frac{{{Q2}}}{{{T2}}}\\)\" draggable=\"true\"&gt;\\(\\frac{{{Q2}}}{{{T2}}}\\)&lt;/span&gt; usando ônibus e o resto ele percorreu andando. Qual fração da viagem ele fez utilizando um veículo de transporte? Escreva o resultado como uma fração irredutível.&lt;/p&gt;",
            "template": "&lt;p&gt;Durante {{response}} da viagem ele utilizou um trem ou um ônibus.&lt;/p&gt;",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 viagem Daniel percorreu de trem? E de ônibus?&lt;/p&gt;",
            "template": "&lt;p&gt;Daniel usou trem {{response}} da viagem e ônibus,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viagem que Daniel fez em um veículo de transporte.&lt;/p&gt;"
                    },
                    {
                        "name": "2-A2",
                        "label": "&lt;p&gt;Calcular a fração da viagem que Daniel fez a pé.&lt;/p&gt;",
                        "incorrect": true
                    },
                    {
                        "name": "2-A3",
                        "label": "&lt;p&gt;Calcular a distância que Daniel percorreu.&lt;/p&gt;",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5" s="139" t="n">
        <f aca="false">IF(B1045=C1045,0,1)</f>
        <v>1</v>
      </c>
    </row>
    <row r="1046" customFormat="false" ht="15.75" hidden="false" customHeight="true" outlineLevel="0" collapsed="false">
      <c r="A1046" s="139" t="str">
        <f aca="false">Seeds!AB1041</f>
        <v>M5-NyO-53a-I-3</v>
      </c>
      <c r="B1046" s="139" t="str">
        <f aca="false">Seeds!Z1041</f>
        <v>{
    "id": "M5-NyO-53a-I-3-BR",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6" s="139" t="str">
        <f aca="false">Seeds!AA1041</f>
        <v>{
    "id": "M5-NyO-53a-I-3",
    "seed": {
        "parameters": [
            {
                "name": "Q1",
                "label": null,
                "min": 1,
                "max": 5,
                "step": 2
            },
            {
                "name": "Q2",
                "label": null,
                "min": 2,
                "max": 6,
                "step": 2
            }
        ],
        "uniques": true
    },
    "scaffolding": [
        {
            "id": "step-0",
            "stimulus": "&lt;p&gt;Júlia e Mônica têm juntas um álbum de figurinhas. Cada uma já preencheu &lt;span class=\"fr-math-v2 fr-draggable\" contenteditable=\"false\" data-original-math=\"\\(\\frac{{{Q1}}}{{{T1}}}\\)\" draggable=\"true\"&gt;\\(\\frac{{{Q1}}}{{{T1}}}\\)&lt;/span&gt; e &lt;span class=\"fr-math-v2 fr-draggable\" contenteditable=\"false\" data-original-math=\"\\(\\frac{{{Q2}}}{{{T2}}}\\)\" draggable=\"true\"&gt;\\(\\frac{{{Q2}}}{{{T2}}}\\)&lt;/span&gt; das figurinhas, respectivamente. Qual a fração de figurinhas do álbum que elas já têm? Escreva o resultado como uma fração irredutível.&lt;/p&gt;",
            "template": "&lt;p&gt;Elas já têm {{response}} das figurinhas do álbum.&lt;/p&gt;",
            "seed": {
                "parameters":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"&lt;p&gt;Qual fração das figurinhas Júlia já colocou no álbum? E Mônica?&lt;/p&gt;",
            "template": "&lt;p&gt;Júlia colocou {{response}} das figurinhas e Mônica, {{response}}.&lt;/p&gt;",
            "seed": {
                "calculated": [
                    {
                        "name": "T1",
                        "function": "({{Q1}}+{{Q2}})*2",
                        "temp": "true"
                    },
                    {
                        "name": "T2",
                        "function": "({{Q1}}+{{Q2}})*3",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de figurinhas do álbum que as meninas já têm.&lt;/p&gt;"
                    },
                    {
                        "name": "2-A2",
                        "label": "&lt;p&gt;Calcular a fração de figurinhas do álbum que falta preencher.&lt;/p&gt;",
                        "incorrect": true
                    },
                    {
                        "name": "2-A3",
                        "label": "&lt;p&gt;Calcular o número de figurinhas que as meninas têm.&lt;/p&gt;",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"({{Q1}}+{{Q2}})*2",
                        "temp": "true"
                    },
                    {
                        "name": "T2",
                        "function": "({{Q1}}+{{Q2}})*3",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"({{Q1}}+{{Q2}})*2",
                        "temp": "true"
                    },
                    {
                        "name": "T2",
                        "function": "({{Q1}}+{{Q2}})*3",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"({{Q1}}+{{Q2}})*2",
                        "temp": "true"
                    },
                    {
                        "name": "T2",
                        "function": "({{Q1}}+{{Q2}})*3",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6" s="139" t="n">
        <f aca="false">IF(B1046=C1046,0,1)</f>
        <v>1</v>
      </c>
    </row>
    <row r="1047" customFormat="false" ht="15.75" hidden="false" customHeight="true" outlineLevel="0" collapsed="false">
      <c r="A1047" s="139" t="str">
        <f aca="false">Seeds!AB1042</f>
        <v>M5-NyO-53a-I-4</v>
      </c>
      <c r="B1047" s="139" t="str">
        <f aca="false">Seeds!Z1042</f>
        <v>{
    "id": "M5-NyO-53a-I-4-BR",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7" s="139" t="str">
        <f aca="false">Seeds!AA1042</f>
        <v>{
    "id": "M5-NyO-53a-I-4",
    "seed": {
        "parameters": [
            {
                "name": "Q1",
                "label": null,
                "min": 1,
                "max": 6,
                "step": 1
            },
            {
                "name": "Q2",
                "label": null,
                "min": 1,
                "max": 6,
                "step": 1
            }
        ],
        "uniques": true
    },
    "scaffolding": [
        {
            "id": "step-0",
            "stimulus": "&lt;p&gt;Para encher um aquário, Mariana despejou primeiro &lt;span class=\"fr-math-v2 fr-draggable\" contenteditable=\"false\" data-original-math=\"\\(\\frac{{{Q1}}}{{{T1}}}\\)\" draggable=\"true\"&gt;\\(\\frac{{{Q1}}}{{{T1}}}\\)&lt;/span&gt; de uma garrafa de água. Depois, ela acrescentou mais &lt;span class=\"fr-math-v2 fr-draggable\" contenteditable=\"false\" data-original-math=\"\\(\\frac{{{Q2}}}{{{T2}}}\\)\" draggable=\"true\"&gt;\\(\\frac{{{Q2}}}{{{T2}}}\\)&lt;/span&gt; da mesma garrafa. Qual fração da garrafa ela utilizou para encher o aquário? Escreva o resultado como uma fração irredutível.&lt;/p&gt;",
            "template": "&lt;p&gt;Ela utilizou {{response}} da garrafa de água.&lt;/p&gt;",
            "seed": {
                "parameters":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garrafa de água Mariana despejou no aquário primeiramente? E qual fração depois?&lt;/p&gt;",
            "template": "&lt;p&gt;Primeiramente ela despejou {{response}} da garrafa e depois, {{response}}.&lt;/p&gt;",
            "seed": {
                "calculated": [
                    {
                        "name": "T1",
                        "function": "({{Q1}}+{{Q2}})*4",
                        "temp": "true"
                    },
                    {
                        "name": "T2",
                        "function": "({{Q1}}+{{Q2}})*2",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garrafa de água que Mariana precisou utilizar.&lt;/p&gt;"
                    },
                    {
                        "name": "2-A2",
                        "label": "&lt;p&gt;Calcular a fração da garrafa de água que Mariana não utilizou.&lt;/p&gt;",
                        "incorrect": true
                    },
                    {
                        "name": "2-A3",
                        "label": "&lt;p&gt;Calcular o volume da garrafa.&lt;/p&gt;",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"({{Q1}}+{{Q2}})*4",
                        "temp": "true"
                    },
                    {
                        "name": "T2",
                        "function": "({{Q1}}+{{Q2}})*2",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"({{Q1}}+{{Q2}})*4",
                        "temp": "true"
                    },
                    {
                        "name": "T2",
                        "function": "({{Q1}}+{{Q2}})*2",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"({{Q1}}+{{Q2}})*4",
                        "temp": "true"
                    },
                    {
                        "name": "T2",
                        "function": "({{Q1}}+{{Q2}})*2",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7" s="139" t="n">
        <f aca="false">IF(B1047=C1047,0,1)</f>
        <v>1</v>
      </c>
    </row>
    <row r="1048" customFormat="false" ht="15.75" hidden="false" customHeight="true" outlineLevel="0" collapsed="false">
      <c r="A1048" s="139" t="str">
        <f aca="false">Seeds!AB1043</f>
        <v>M5-NyO-53a-I-5</v>
      </c>
      <c r="B1048" s="139" t="str">
        <f aca="false">Seeds!Z1043</f>
        <v>{
    "id": "M5-NyO-53a-I-5-BR",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C1048" s="139" t="str">
        <f aca="false">Seeds!AA1043</f>
        <v>{
    "id": "M5-NyO-53a-I-5",
    "seed": {
        "parameters": [
            {
                "name": "Q1",
                "label": null,
                "min": 1,
                "max": 6,
                "step": 1
            },
            {
                "name": "Q2",
                "label": null,
                "min": 1,
                "max": 6,
                "step": 1
            }
        ],
        "uniques": true
    },
    "scaffolding": [
        {
            "id": "step-0",
            "stimulus": "&lt;p&gt;Joana comeu de manhã &lt;span class=\"fr-math-v2 fr-draggable\" contenteditable=\"false\" data-original-math=\"\\(\\frac{{{Q1}}}{{{T1}}}\\)\" draggable=\"true\"&gt;\\(\\frac{{{Q1}}}{{{T1}}}\\)&lt;/span&gt; de uma empanada de atum e, à tarde, &lt;span class=\"fr-math-v2 fr-draggable\" contenteditable=\"false\" data-original-math=\"\\(\\frac{{{Q2}}}{{{T2}}}\\)\" draggable=\"true\"&gt;\\(\\frac{{{Q2}}}{{{T2}}}\\)&lt;/span&gt;. Qual fração da empanada Joana comeu durante o dia? Escreva o resultado como uma fração irredutível.&lt;/p&gt;",
            "template": "&lt;p&gt;Ela comeu {{response}} da empanada.&lt;/p&gt;",
            "seed": {
                "parameters":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
            "uniques": true,
            "algorithm": {
                "name": "calculateOperation",
                "params": {
                    "method": "equivLiteral","keyboard": "INTERMEDIATE",
                    "decimalPlaces": 2
                }
            }
        },
        {
            "id": "step-1",
            "stimulus": "&lt;p&gt;Que fração da empanada Joana comeu de manhã? E à tarde?&lt;/p&gt;",
            "template": "&lt;p&gt;De manhã ela comeu {{response}} da empanada e à tarde, {{response}}.&lt;/p&gt;",
            "seed": {
                "calculated": [
                    {
                        "name": "T1",
                        "function": "({{Q1}}+{{Q2}})*3",
                        "temp": "true"
                    },
                    {
                        "name": "T2",
                        "function": "({{Q1}}+{{Q2}})*4",
                        "temp": "true"
                    },
                    {
                        "name": "4-A1",
                        "label": "{{function}}",
                        "function": "\\frac{{{Q1}}}{{{T1}}}"
                    },
                    {
                        "name": "4-A2",
                        "label": "{{function}}",
                        "function": "\\frac{{{Q2}}}{{{T2}}}"
                    }
                ]
            },
            "uniques": true,
            "algorithm": {
                "name": "calculateOperation",
                "params": {
                    "method": "equivLiteral","keyboard": "INTERMEDIATE",
                    "decimalPlaces": 2
                }
            }
        },
        {
            "id": "step-2",
            "stimulus": "&lt;p&gt;O que pede o enunciado?&lt;/p&gt;",
            "seed": {
                "calculated": [
                    {
                        "name": "2-A1",
                        "label": "&lt;p&gt;Calcular a fração da empanada que Joana comeu.&lt;/p&gt;"
                    },
                    {
                        "name": "2-A2",
                        "label": "&lt;p&gt;Calcular a fração que sobrou da empanada.&lt;/p&gt;",
                        "incorrect": true
                    },
                    {
                        "name": "2-A3",
                        "label": "&lt;p&gt;Calcular a fração do peso da empanada.&lt;/p&gt;",
                        "incorrect": true
                    }
                ]
            },
            "algorithm": {
                "name": "trueFalse",
                "template": "Multiple choice – standard"
            }
        },
        {
            "id": "step-3",
            "stimulus": "&lt;p&gt;Para somar frações, elas devem ser escritas com o mesmo denominador. Qual é o mínimo múltiplo comum de {{T1}} e {{T2}}?&lt;/p&gt;",
            "template": "&lt;p&gt;O mínimo múltiplo comum é {{response}}.&lt;/p&gt;",
            "seed": {
                "calculated": [
                    {
                        "name": "T1",
                        "function": "({{Q1}}+{{Q2}})*3",
                        "temp": "true"
                    },
                    {
                        "name": "T2",
                        "function": "({{Q1}}+{{Q2}})*4",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data-original-math=\"\\(\\frac{{{Q2}}}{{{T2}}}\\)\" draggable=\"true\"&gt;\\(\\frac{{{Q2}}}{{{T2}}}\\)&lt;/span&gt; = {{response}}&lt;/p&gt;",
            "seed": {
                "calculated": [
                    {
                        "name": "T1",
                        "function": "({{Q1}}+{{Q2}})*3",
                        "temp": "true"
                    },
                    {
                        "name": "T2",
                        "function": "({{Q1}}+{{Q2}})*4",
                        "temp": "true"
                    },
                    {
                        "name": "T0",
                        "function": "math.lcm({{T1}},{{T2}})",
                        "temp": "true"
                    },
                    {
                        "name": "T4",
                        "function": "{{Q1}}*{{T0}}/{{T1}}",
                        "temp": "true"
                    },
                    {
                        "name": "T5",
                        "function": "{{Q2}}*{{T0}}/{{T2}}",
                        "temp": "true"
                    },
                    {
                        "name": "4-A1",
                        "label": "{{function}}",
                        "function": "\\frac{{{T4}}}{{{T0}}}"
                    },
                    {
                        "name": "4-A2",
                        "label": "{{function}}",
                        "function": "\\frac{{{T5}}}{{{T0}}}"
                    }
                ]
            },
            "uniques": true,
            "algorithm": {
                "name": "calculateOperation",
                "params": {
                    "method": "equivLiteral","keyboard": "INTERMEDIATE",
                    "decimalPlaces": 2
                }
            }
        },
        {
            "id": "step-5",
            "stimulus": "&lt;p&gt;Por fim, some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data-original-math=\"\\(\\frac{{{Q2}}}{{{T2}}}\\)\" draggable=\"true\"&gt;\\(\\frac{{{Q2}}}{{{T2}}}\\)&lt;/span&gt; = &lt;span class=\"fr-math-v2 fr-draggable\" contenteditable=\"false\" data-original-math=\"\\(\\frac{{{T6}}}{{{T0}}}\\)\" draggable=\"true\"&gt;\\(\\frac{{{T6}}}{{{T0}}}\\)&lt;/span&gt; + &lt;span class=\"fr-math-v2 fr-draggable\" contenteditable=\"false\" data-original-math=\"\\(\\frac{{{T7}}}{{{T0}}}\\)\" draggable=\"true\"&gt;\\(\\frac{{{T7}}}{{{T0}}}\\)&lt;/span&gt; = {{response}}&lt;/p&gt;",
            "seed": {
                "calculated": [
                    {
                        "name": "A1",
                        "label": "{{function}}",
                        "function": "\\frac{{{T4}}}{{{T5}}}"
                    },
                    {
                        "name": "T1",
                        "function": "({{Q1}}+{{Q2}})*3",
                        "temp": "true"
                    },
                    {
                        "name": "T2",
                        "function": "({{Q1}}+{{Q2}})*4",
                        "temp": "true"
                    },
                    {
                        "name": "T0",
                        "function": "math.lcm({{T1}},{{T2}})",
                        "temp": "true"
                    },
                    {
                        "name": "T3",
                        "function": "{{Q1}}*{{T0}}/{{T1}}+{{Q2}}*{{T0}}/{{T2}}",
                        "temp": "true"
                    },
                    {
                        "name": "T4",
                        "function": "{{T3}}/math.gcd({{T0}},{{T3}})",
                        "temp": "true"
                    },
                    {
                        "name": "T5",
                        "function": "{{T0}}/math.gcd({{T0}},{{T3}})",
                        "temp": "true"
                    },
                    {
                        "name": "T6",
                        "function": "{{Q1}}*{{T0}}/{{T1}}",
                        "temp": "true"
                    },
                    {
                        "name": "T7",
                        "function": "{{Q2}}*{{T0}}/{{T2}}",
                        "temp": "true"
                    }
                ]
            },
            "uniques": true,
            "algorithm": {
                "name": "calculateOperation",
                "params": {
                    "method": "equivLiteral","keyboard": "INTERMEDIATE",
                    "decimalPlaces": 2
                }
            }
        }
    ]
}</v>
      </c>
      <c r="D1048" s="139" t="n">
        <f aca="false">IF(B1048=C1048,0,1)</f>
        <v>1</v>
      </c>
    </row>
    <row r="1049" customFormat="false" ht="15.75" hidden="false" customHeight="true" outlineLevel="0" collapsed="false">
      <c r="A1049" s="139" t="str">
        <f aca="false">Seeds!AB1044</f>
        <v>M5-NyO-53a-I-6</v>
      </c>
      <c r="B1049" s="139" t="str">
        <f aca="false">Seeds!Z1044</f>
        <v>{
    "id": "M5-NyO-53a-I-6-BR",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49" s="139" t="str">
        <f aca="false">Seeds!AA1044</f>
        <v>{
    "id": "M5-NyO-53a-I-6",
    "seed": {
        "parameters": [
            {
                "name": "Q1",
                "label": null,
                "list": [
                    "4",
                    "5",
                    "6"
                ]
            },
            {
                "name": "Q2",
                "list": [
                    "1",
                    "2",
                    "3"
                ]
            },
            {
                "name": "Q3",
                "label": null,
                "list": [
                    "4",
                    "5",
                    "6"
                ]
            },
            {
                "name": "Q4",
                "list": [
                    "5",
                    "6",
                    "7"
                ]
            }
        ],
        "uniques": true
    },
    "scaffolding": [
        {
            "id": "step-0",
            "stimulus": "&lt;p&gt;Em uma caixa de bombons, os chocolates podem ser quadrados ou redondos e ter ou não recheio. Se &lt;span class=\"fr-math-v2 fr-draggable\" contenteditable=\"false\" data-original-math=\"\\(\\frac{{{Q1}}}{{{T1}}}\\)\" draggable=\"true\"&gt;\\(\\frac{{{Q1}}}{{{T1}}}\\)&lt;/span&gt; dos chocolates tem forma quadrada e &lt;span class=\"fr-math-v2 fr-draggable\" contenteditable=\"false\" data-original-math=\"\\(\\frac{{{Q3}}}{{{T2}}}\\)\" draggable=\"true\"&gt;\\(\\frac{{{Q3}}}{{{T2}}}\\)&lt;/span&gt; são quadrados e sem recheio, qual a fração de chocolates que são quadrados e tem recheio?&lt;/p&gt;",
            "template": "&lt;p&gt;{{response}} dos chocolates na caixa são quadrados e com recheio.&lt;/p&gt;",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dos chocolates?&lt;/p&gt;",
            "template": "&lt;p&gt;{{response}} dos chocolates são quadrados e {{response}} são quadrados e sem recheio.&lt;/p&gt;",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chocolates quadrados e com recheio.&lt;/p&gt;"
                    },
                    {
                        "name": "2-A2",
                        "label": "&lt;p&gt;Calcular quantos chocolates são quadrados.&lt;/p&gt;",
                        "incorrect": true
                    },
                    {
                        "name": "2-A3",
                        "label": "&lt;p&gt;Calcular quantos chocolates são quadrados e sem recheio.&lt;/p&gt;",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49" s="139" t="n">
        <f aca="false">IF(B1049=C1049,0,1)</f>
        <v>1</v>
      </c>
    </row>
    <row r="1050" customFormat="false" ht="15.75" hidden="false" customHeight="true" outlineLevel="0" collapsed="false">
      <c r="A1050" s="139" t="str">
        <f aca="false">Seeds!AB1045</f>
        <v>M5-NyO-53a-I-7</v>
      </c>
      <c r="B1050" s="139" t="str">
        <f aca="false">Seeds!Z1045</f>
        <v>{
    "id": "M5-NyO-53a-I-7-BR",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0" s="139" t="str">
        <f aca="false">Seeds!AA1045</f>
        <v>{
    "id": "M5-NyO-53a-I-7",
    "seed": {
        "parameters": [
            {
                "name": "Q1",
                "label": null,
                "list": [
                    "4",
                    "5",
                    "6"
                ]
            },
            {
                "name": "Q2",
                "list": [
                    "1",
                    "2",
                    "3"
                ]
            },
            {
                "name": "Q3",
                "label": null,
                "list": [
                    "4",
                    "5",
                    "6"
                ]
            },
            {
                "name": "Q4",
                "list": [
                    "5",
                    "6",
                    "7"
                ]
            },
            {
                "name": "Q5",
                "list": [
                    "meninos",
                    "meninas"
                ]
            }
        ],
        "uniques": true
    },
    "scaffolding": [
        {
            "id": "step-0",
            "stimulus": "&lt;p&gt;Em uma escola, &lt;span class=\"fr-math-v2 fr-draggable\" contenteditable=\"false\" data-original-math=\"\\(\\frac{{{Q1}}}{{{T1}}}\\)\" draggable=\"true\"&gt;\\(\\frac{{{Q1}}}{{{T1}}}\\)&lt;/span&gt; dos alunos são {{Q5}} e  &lt;span class=\"fr-math-v2 fr-draggable\" contenteditable=\"false\" data-original-math=\"\\(\\frac{{{Q3}}}{{{T2}}}\\)\" draggable=\"true\"&gt;\\(\\frac{{{Q3}}}{{{T2}}}\\)&lt;/span&gt; são {{Q5}} de olhos castanhos. Se na escola só tem {{Q5}} com olhos azuis e castanhos, qual fração de alunos são {{Q5}} com olhos azuis?&lt;/p&gt;",
            "template": "&lt;p&gt;{{response}} dos alunos são {{Q5}} com olhos azuis.&lt;/p&gt;",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alunos?&lt;/p&gt;",
            "template": "&lt;p&gt;{{response}} dos alunos são {{Q5}} e {{response}} são {{Q5}} que tem olhos castanhos.&lt;/p&gt;",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alunos que são {{Q5}} e tem olhos azuis.&lt;/p&gt;"
                    },
                    {
                        "name": "2-A2",
                        "label": "&lt;p&gt;Calcular qual a fração de alunos que são {{Q5}} e tem olhos castanhos.&lt;/p&gt;",
                        "incorrect": true
                    },
                    {
                        "name": "2-A3",
                        "label": "&lt;p&gt;Calcular quantos alunos tem olhos azuis.&lt;/p&gt;",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0" s="139" t="n">
        <f aca="false">IF(B1050=C1050,0,1)</f>
        <v>1</v>
      </c>
    </row>
    <row r="1051" customFormat="false" ht="15.75" hidden="false" customHeight="true" outlineLevel="0" collapsed="false">
      <c r="A1051" s="139" t="str">
        <f aca="false">Seeds!AB1046</f>
        <v>M5-NyO-53a-I-8</v>
      </c>
      <c r="B1051" s="139" t="str">
        <f aca="false">Seeds!Z1046</f>
        <v>{
    "id": "M5-NyO-53a-I-8-BR",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1" s="139" t="str">
        <f aca="false">Seeds!AA1046</f>
        <v>{
    "id": "M5-NyO-53a-I-8",
    "seed": {
        "parameters": [
            {
                "name": "Q1",
                "label": null,
                "list": [
                    "4",
                    "5",
                    "6"
                ]
            },
            {
                "name": "Q2",
                "list": [
                    "1",
                    "2",
                    "3"
                ]
            },
            {
                "name": "Q3",
                "label": null,
                "list": [
                    "4",
                    "5",
                    "6"
                ]
            },
            {
                "name": "Q4",
                "list": [
                    "5",
                    "6",
                    "7"
                ]
            }
        ],
        "uniques": true
    },
    "scaffolding": [
        {
            "id": "step-0",
            "stimulus": "&lt;p&gt;Catarina examinou a sua coleção de desenhos de animais e paisagens para ver se estão deteriorados devido à humidade. Em sua coleção,  &lt;span class=\"fr-math-v2 fr-draggable\" contenteditable=\"false\" data-original-math=\"\\(\\frac{{{Q1}}}{{{T1}}}\\)\" draggable=\"true\"&gt;\\(\\frac{{{Q1}}}{{{T1}}}\\)&lt;/span&gt; são desenhos de paisagens e &lt;span class=\"fr-math-v2 fr-draggable\" contenteditable=\"false\" data-original-math=\"\\(\\frac{{{Q3}}}{{{T2}}}\\)\" draggable=\"true\"&gt;\\(\\frac{{{Q3}}}{{{T2}}}\\)&lt;/span&gt; são desenhos de paisagens que estão deteriorados. Qual a fração de desenhos de paisagem que estão em boas condições?&lt;/p&gt;",
            "template": "&lt;p&gt;{{response}} dos desenhos são de paisagens que estão em bom estado.&lt;/p&gt;",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de desenhos?&lt;/p&gt;",
            "template": "&lt;p&gt;{{response}} dos desenhos são paisagens e {{response}} são de paisagens que estão deteriorados.&lt;/p&gt;",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desenhos que são de paisagens e estão em bom estado.&lt;/p&gt;"
                    },
                    {
                        "name": "2-A2",
                        "label": "&lt;p&gt;Calcular a fração de desenhos que são de paisagens e estão deteriorados.&lt;/p&gt;",
                        "incorrect": true
                    },
                    {
                        "name": "2-A3",
                        "label": "&lt;p&gt;Calcular a fração de desenhos que são de animais.&lt;/p&gt;",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1" s="139" t="n">
        <f aca="false">IF(B1051=C1051,0,1)</f>
        <v>1</v>
      </c>
    </row>
    <row r="1052" customFormat="false" ht="15.75" hidden="false" customHeight="true" outlineLevel="0" collapsed="false">
      <c r="A1052" s="139" t="str">
        <f aca="false">Seeds!AB1047</f>
        <v>M5-NyO-53a-I-9</v>
      </c>
      <c r="B1052" s="139" t="str">
        <f aca="false">Seeds!Z1047</f>
        <v>{
    "id": "M5-NyO-53a-I-9-BR",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2" s="139" t="str">
        <f aca="false">Seeds!AA1047</f>
        <v>{
    "id": "M5-NyO-53a-I-9",
    "seed": {
        "parameters": [
            {
                "name": "Q1",
                "label": null,
                "list": [
                    "4",
                    "5",
                    "6"
                ]
            },
            {
                "name": "Q2",
                "list": [
                    "1",
                    "2",
                    "3"
                ]
            },
            {
                "name": "Q3",
                "label": null,
                "list": [
                    "4",
                    "5",
                    "6"
                ]
            },
            {
                "name": "Q4",
                "list": [
                    "5",
                    "6",
                    "7"
                ]
            }
        ],
        "uniques": true
    },
    "scaffolding": [
        {
            "id": "step-0",
            "stimulus": "&lt;p&gt;Diego jogou o ano passado basquete e voleibol. Fazendo contas, ele percebeu que &lt;span class=\"fr-math-v2 fr-draggable\" contenteditable=\"false\" data-original-math=\"\\(\\frac{{{Q1}}}{{{T1}}}\\)\" draggable=\"true\"&gt;\\(\\frac{{{Q1}}}{{{T1}}}\\)&lt;/span&gt; da partidas jogadas foram de voleibol e que &lt;span class=\"fr-math-v2 fr-draggable\" contenteditable=\"false\" data-original-math=\"\\(\\frac{{{Q3}}}{{{T2}}}\\)\" draggable=\"true\"&gt;\\(\\frac{{{Q3}}}{{{T2}}}\\)&lt;/span&gt; foram partidas de voleibol em que ele jogou com seu amigo Javier. Qual a fração de partidas que Diego não jogou com seu amigo Javier?&lt;/p&gt;",
            "template": "&lt;p&gt;{{response}} das partidas foram de voleibol em que ele não jogou com seu amigo.&lt;/p&gt;",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partidas?&lt;/p&gt;",
            "template": "&lt;p&gt;{{response}} das partidas foram de voleibol e {{response}} foram de voleibol com seu amigo Javier.&lt;/p&gt;",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a fração de partidas que foram de voleibol e que Javier não jogou.&lt;/p&gt;"
                    },
                    {
                        "name": "2-A2",
                        "label": "&lt;p&gt;Calcular a fração de partidas que Javier jogou.&lt;/p&gt;",
                        "incorrect": true
                    },
                    {
                        "name": "2-A3",
                        "label": "&lt;p&gt;Calcular a fração de partidas de voleibol.&lt;/p&gt;",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2" s="139" t="n">
        <f aca="false">IF(B1052=C1052,0,1)</f>
        <v>1</v>
      </c>
    </row>
    <row r="1053" customFormat="false" ht="15.75" hidden="false" customHeight="true" outlineLevel="0" collapsed="false">
      <c r="A1053" s="139" t="str">
        <f aca="false">Seeds!AB1048</f>
        <v>M5-NyO-53a-I-10</v>
      </c>
      <c r="B1053" s="139" t="str">
        <f aca="false">Seeds!Z1048</f>
        <v>{
    "id": "M5-NyO-53a-I-10-BR",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C1053" s="139" t="str">
        <f aca="false">Seeds!AA1048</f>
        <v>{
    "id": "M5-NyO-53a-I-10",
    "seed": {
        "parameters": [
            {
                "name": "Q1",
                "label": null,
                "list": [
                    "4",
                    "5",
                    "6"
                ]
            },
            {
                "name": "Q2",
                "list": [
                    "1",
                    "2",
                    "3"
                ]
            },
            {
                "name": "Q3",
                "label": null,
                "list": [
                    "4",
                    "5",
                    "6"
                ]
            },
            {
                "name": "Q4",
                "list": [
                    "5",
                    "6",
                    "7"
                ]
            }
        ],
        "uniques": true
    },
    "scaffolding": [
        {
            "id": "step-0",
            "stimulus": "&lt;p&gt;No sítio de Clemente só tem laranjeiras e limoeiros. Se &lt;span class=\"fr-math-v2 fr-draggable\" contenteditable=\"false\" data-original-math=\"\\(\\frac{{{Q1}}}{{{T1}}}\\)\" draggable=\"true\"&gt;\\(\\frac{{{Q1}}}{{{T1}}}\\)&lt;/span&gt; das árvores são laranjeiras e&lt;span class=\"fr-math-v2 fr-draggable\" contenteditable=\"false\" data-original-math=\"\\(\\frac{{{Q3}}}{{{T2}}}\\)\" draggable=\"true\"&gt;\\(\\frac{{{Q3}}}{{{T2}}}\\)&lt;/span&gt; são laranjeiras com frutos, qual a fração de árvores que são laranjeiras que não tem frutos?&lt;/p&gt;",
            "template": "&lt;p&gt;{{response}} das árvores são laranjeiras sem frutos.&lt;/p&gt;",
            "seed": {
                "parameters": [],
                "calculated": [
                    {
                        "name": "A1",
                        "label": "{{function}}",
                        "function": "\\frac{{{T5}}}{{{T6}}}"
                    },
                    {
                        "name": "T1",
                        "function": "{{Q1}}+{{Q2}}",
                        "temp": "true"
                    },
                    {
                        "name": "T2",
                        "function": "{{Q3}}+{{Q4}}",
                        "temp": "true"
                    },
                    {
                        "name": "T3",
                        "function": "math.lcm({{T1}}, {{T2}})",
                        "temp": "true"
                    },
                    {
                        "name": "T4",
                        "function": "{{Q1}}*{{T3}}/{{T1}}-{{Q3}}*{{T3}}/{{T2}}",
                        "temp": "true"
                    },
                    {
                        "name": "T5",
                        "function": "{{T4}}/math.gcd({{T3}}, {{T4}})",
                        "temp": "true"
                    },
                    {
                        "name": "T6",
                        "function": "{{T3}}/math.gcd({{T3}}, {{T4}})",
                        "temp": "true"
                    }
                ]
            },
            "uniques": true,
            "algorithm": {
                "name": "calculateOperation",
                "params": {
                    "method": "equivLiteral","keyboard": "INTERMEDIATE",
                    "decimalPlaces": 2
                }
            }
        },
        {
            "id": "step-1",
            "stimulus": "&lt;p&gt;Quais são as frações das árvores?&lt;/p&gt;",
            "template": "&lt;p&gt;{{response}} das árvores são laranjeiras e {{response}} são laranjeiras que tem frutos.&lt;/p&gt;",
            "seed": {
                "calculated": [
                    {
                        "name": "T1",
                        "function": "{{Q1}}+{{Q2}}",
                        "temp": "true"
                    },
                    {
                        "name": "T2",
                        "function": "{{Q3}}+{{Q4}}",
                        "temp": "true"
                    },
                    {
                        "name": "4-A1",
                        "label": "{{function}}",
                        "function": "\\frac{{{Q1}}}{{{T1}}}"
                    },
                    {
                        "name": "4-A2",
                        "label": "{{function}}",
                        "function": "\\frac{{{Q3}}}{{{T2}}}"
                    }
                ]
            },
            "uniques": true,
            "algorithm": {
                "name": "calculateOperation",
                "params": {
                    "method": "equivLiteral","keyboard": "INTERMEDIATE",
                    "decimalPlaces": 2
                }
            }
        },
        {
            "id": "step-2",
            "stimulus": "&lt;p&gt;O que pede o enunciado?&lt;/p&gt;",
            "seed": {
                "calculated": [
                    {
                        "name": "2-A1",
                        "label": "&lt;p&gt;Calcular qual a fração de árvores que são laranjeiras sem frutos.&lt;/p&gt;"
                    },
                    {
                        "name": "2-A2",
                        "label": "&lt;p&gt;Calcular qual a fração de árvores que são limoeiros com frutos.&lt;/p&gt;",
                        "incorrect": true
                    },
                    {
                        "name": "2-A3",
                        "label": "&lt;p&gt;Calcular qual a fração de árvores que são laranjeiras.&lt;/p&gt;",
                        "incorrect": true
                    }
                ]
            },
            "algorithm": {
                "name": "trueFalse",
                "template": "Multiple choice – standard"
            }
        },
        {
            "id": "step-3",
            "stimulus": "&lt;p&gt;Para subtrair frações, elas devem ser escritas com o mesmo denominador. Qual é o mínimo múltiplo comum de {{T1}} e {{T2}}?&lt;/p&gt;",
            "template": "&lt;p&gt;O mínimo múltiplo comum é {{response}}.&lt;/p&gt;",
            "seed": {
                "calculated": [
                    {
                        "name": "T1",
                        "function": "{{Q1}}+{{Q2}}",
                        "temp": "true"
                    },
                    {
                        "name": "T2",
                        "function": "{{Q3}}+{{Q4}}",
                        "temp": "true"
                    },
                    {
                        "name": "4-A1",
                        "label": "{{function}}",
                        "function": "math.lcm({{T1}}, {{T2}})"
                    }
                ]
            },
            "uniques": true,
            "algorithm": {
                "name": "calculateOperation",
                "params": {
                    "method": "equivLiteral","keyboard": "INTERMEDIATE",
                    "decimalPlaces": 2
                }
            }
        },
        {
            "id": "step-4",
            "stimulus": "&lt;p&gt;Agora converta as frações em outras equivalentes cujos denominadores sejam {{T0}}.&lt;/p&gt;",
            "template": "&lt;p&gt;&lt;span class=\"fr-math-v2 fr-draggable\" contenteditable=\"false\" data-original-math=\"\\(\\frac{{{Q1}}}{{{T1}}}\\)\" draggable=\"true\"&gt;\\(\\frac{{{Q1}}}{{{T1}}}\\)&lt;/span&gt; = {{response}}&lt;/p&gt;&lt;p&gt;&lt;span class=\"fr-math-v2 fr-draggable\" contenteditable=\"false\" data-original-math=\"\\(\\frac{{{Q3}}}{{{T2}}}\\)\" draggable=\"true\"&gt;\\(\\frac{{{Q3}}}{{{T2}}}\\)&lt;/span&gt; = {{response}}&lt;/p&gt;",
            "seed": {
                "calculated": [
                    {
                        "name": "T1",
                        "function": "{{Q1}}+{{Q2}}",
                        "temp": "true"
                    },
                    {
                        "name": "T2",
                        "function": "{{Q3}}+{{Q4}}",
                        "temp": "true"
                    },
                    {
                        "name": "T0",
                        "function": "math.lcm({{T1}},{{T2}})",
                        "temp": "true"
                    },
                    {
                        "name": "T4",
                        "function": "{{Q1}}*{{T0}}/{{T1}}",
                        "temp": "true"
                    },
                    {
                        "name": "T5",
                        "function": "{{Q3}}*{{T0}}/{{T2}}",
                        "temp": "true"
                    },
                    {
                        "name": "4-A1",
                        "label": "{{function}}",
                        "function": "\\frac{{{T4}}}{{{T0}}}"
                    },
                    {
                        "name": "4-A2",
                        "label": "{{function}}",
                        "function": "\\frac{{{T5}}}{{{T0}}}"
                    }
                ]
            },
            "uniques": true,
            "algorithm": {
                "name": "calculateOperation",
                "params": {
                    "method": "equivLiteral","keyboard": "INTERMEDIATE",
                    "decimalPlaces": 2
                }
            }
        },
        {
            "id": "step-5",
            "stimulus": "&lt;p&gt;Por fim, subtraia as frações equivalentes. Escreva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data-original-math=\"\\(\\frac{{{T7}}}{{{T0}}}\\)\" draggable=\"true\"&gt;\\(\\frac{{{T7}}}{{{T0}}}\\)&lt;/span&gt; - &lt;span class=\"fr-math-v2 fr-draggable\" contenteditable=\"false\" data-original-math=\"\\(\\frac{{{T8}}}{{{T0}}}\\)\" draggable=\"true\"&gt;\\(\\frac{{{T8}}}{{{T0}}}\\)&lt;/span&gt; = {{response}}&lt;/p&gt;",
            "seed": {
                "calculated": [
                    {
                        "name": "A1",
                        "label": "{{function}}",
                        "function": "\\frac{{{T5}}}{{{T6}}}"
                    },
                    {
                        "name": "T1",
                        "function": "({{Q1}}+{{Q2}})",
                        "temp": "true"
                    },
                    {
                        "name": "T2",
                        "function": "{{Q3}}+{{Q4}}",
                        "temp": "true"
                    },
                    {
                        "name": "T0",
                        "function": "math.lcm({{T1}},{{T2}})",
                        "temp": "true"
                    },
                    {
                        "name": "T3",
                        "function": "{{Q1}}*{{T0}}/{{T1}}+{{Q3}}*{{T0}}/{{T2}}",
                        "temp": "true"
                    },
                    {
                        "name": "T4",
                        "function": "{{Q1}}*{{T0}}/{{T1}}-{{Q3}}*{{T0}}/{{T2}}",
                        "temp": "true"
                    },
                    {
                        "name": "T5",
                        "function": "{{T4}}/math.gcd({{T0}}, {{T4}})",
                        "temp": "true"
                    },
                    {
                        "name": "T6",
                        "function": "{{T0}}/math.gcd({{T0}}, {{T4}})",
                        "temp": "true"
                    },
                    {
                        "name": "T7",
                        "function": "{{Q1}}*{{T0}}/{{T1}}",
                        "temp": "true"
                    },
                    {
                        "name": "T8",
                        "function": "{{Q3}}*{{T0}}/{{T2}}",
                        "temp": "true"
                    }
                ]
            },
            "uniques": true,
            "algorithm": {
                "name": "calculateOperation",
                "params": {
                    "method": "equivLiteral","keyboard": "INTERMEDIATE",
                    "decimalPlaces": 2
                }
            }
        }
    ]
}</v>
      </c>
      <c r="D1053" s="139" t="n">
        <f aca="false">IF(B1053=C1053,0,1)</f>
        <v>1</v>
      </c>
    </row>
    <row r="1054" customFormat="false" ht="15.75" hidden="false" customHeight="true" outlineLevel="0" collapsed="false">
      <c r="A1054" s="139" t="str">
        <f aca="false">Seeds!AB1049</f>
        <v>M5-NyO-35b-I-1</v>
      </c>
      <c r="B1054" s="139" t="str">
        <f aca="false">Seeds!Z1049</f>
        <v>{
    "id": "M5-NyO-35b-I-1-BR",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C1054" s="139" t="str">
        <f aca="false">Seeds!AA1049</f>
        <v>{
    "id": "M5-NyO-35b-I-1",
    "stimulus": "&lt;p&gt;Indique o resultado desta subtração.&lt;/p&gt;&lt;p&gt;{{Q5}}&lt;span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{{A1}}&lt;/p&gt;",
    "seed": {
        "parameters": [
            {
                "name": "Q1",
                "label": null,
                "min": 4,
                "max": 6,
                "step": 1
            },
            {
                "name": "Q2",
                "label": null,
                "min": 1,
                "max": 3,
                "step": 1
            },
            {
                "name": "Q3",
                "label": null,
                "min": 4,
                "max": 6,
                "step": 1
            },
            {
                "name": "Q4",
                "label": null,
                "min": 5,
                "max": 7,
                "step": 1
            },
            {
                "name": "Q5",
                "label": null,
                "min": 1,
                "max": 3,
                "step": 1
            }
        ],
        "calculated": [
            {
                "name": "T1",
                "function": "{{Q1}}+{{Q2}}",
                "temp": true
            },
            {
                "name": "T2",
                "function": "{{Q3}}+{{Q4}}",
                "temp": true
            },
            {
                "name": "T3",
                "function": "math.lcm({{T1}}, {{T2}})",
                "temp": true
            },
            {
                "name": "T4",
                "function": "{{Q5}}*{{T3}}+{{Q1}}*{{T3}}/{{T1}}-{{Q3}}*{{T3}}/{{T2}}",
                "temp": true
            },
            {
                "name": "T5",
                "function": "{{T4}}/math.gcd({{T3}}, {{T4}})",
                "temp": true
            },
            {
                "name": "T6",
                "function": "{{T3}}/math.gcd({{T3}}, {{T4}})",
                "temp": true
            },
            {
                "name": "T7",
                "function": "{{T5}}+1",
                "temp": true
            },
            {
                "name": "T8",
                "function": "{{T5}}+2",
                "temp": true
            },
            {
                "name": "T9",
                "function": "{{T6}}-1",
                "temp": true
            },
            {
                "name": "T10",
                "function": "{{T6}}+1",
                "temp": true
            },
            {
                "name": "T11",
                "function": "{{Q5}}*{{T3}}",
                "temp": true
            },
            {
                "name": "T12",
                "function": "{{Q1}}*{{T3}}/{{T1}}",
                "temp": true
            },
            {
                "name": "T13",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"showCheckIcon":false,
            "columns": 3
        }
    }
}</v>
      </c>
      <c r="D1054" s="139" t="n">
        <f aca="false">IF(B1054=C1054,0,1)</f>
        <v>1</v>
      </c>
    </row>
    <row r="1055" customFormat="false" ht="15.75" hidden="false" customHeight="true" outlineLevel="0" collapsed="false">
      <c r="A1055" s="139" t="str">
        <f aca="false">Seeds!AB1050</f>
        <v>M5-NyO-35b-I-2</v>
      </c>
      <c r="B1055" s="139" t="str">
        <f aca="false">Seeds!Z1050</f>
        <v>{
    "id": "M5-NyO-35b-I-2-BR",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C1055" s="139" t="str">
        <f aca="false">Seeds!AA1050</f>
        <v>{
    "id": "M5-NyO-35b-I-2",
    "stimulus": "&lt;p&gt;Indique o resultado desta subtração.&lt;/p&gt;&lt;p&gt;&lt;span class=\"fr-math-v2 fr-draggable\" contenteditable=\"false\" data-original-math=\"\\(\\frac{{{Q1}}}{{{T1}}}\\)\" draggable=\"true\"&gt;\\(\\frac{{{Q1}}}{{{T1}}}\\)&lt;/span&gt; − &lt;span class=\"fr-math-v2 fr-draggable\" contenteditable=\"false\" data-original-math=\"\\(\\frac{{{Q3}}}{{{T2}}}\\)\" draggable=\"true\"&gt;\\(\\frac{{{Q3}}}{{{T2}}}\\)&lt;/span&gt; = ...&lt;/p&gt;",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{{A1}}&lt;/p&gt;",
    "seed": {
        "parameters": [
            {
                "name": "Q1",
                "label": null,
                "min": 4,
                "max": 6,
                "step": 1
            },
            {
                "name": "Q2",
                "label": null,
                "min": 1,
                "max": 3,
                "step": 1
            },
            {
                "name": "Q3",
                "label": null,
                "min": 4,
                "max": 6,
                "step": 1
            },
            {
                "name": "Q4",
                "label": null,
                "min": 5,
                "max": 7,
                "step": 1
            }
        ],
        "calculated": [
            {
                "name": "T1",
                "function": "{{Q1}}+{{Q2}}",
                "temp": true
            },
            {
                "name": "T2",
                "function": "{{Q3}}+{{Q4}}",
                "temp": true
            },
            {
                "name": "T3",
                "function": "math.lcm({{T1}}, {{T2}})",
                "temp": true
            },
            {
                "name": "T4",
                "function": "{{Q1}}*{{T3}}/{{T1}}-{{Q3}}*{{T3}}/{{T2}}",
                "temp": true
            },
            {
                "name": "T5",
                "function": "{{T4}}/math.gcd({{T3}}, {{T4}})",
                "temp": true
            },
            {
                "name": "T6",
                "function": "{{T3}}/math.gcd({{T3}}, {{T4}})",
                "temp": true
            },
            {
                "name": "T7",
                "function": "{{T5}}+1",
                "temp": true
            },
            {
                "name": "T8",
                "function": "{{T5}}+2",
                "temp": true
            },
            {
                "name": "T9",
                "function": "{{T6}}-1",
                "temp": true
            },
            {
                "name": "T10",
                "function": "{{T6}}+1",
                "temp": true
            },
            {
                "name": "T11",
                "function": "{{Q1}}*{{T3}}/{{T1}}",
                "temp": true
            },
            {
                "name": "T12",
                "function": "{{Q3}}*{{T3}}/{{T2}}",
                "temp": true
            },
            {
                "name": "A1",
                "label": "&lt;span class=\"fr-math-v2 fr-draggable\" contenteditable=\"false\" data-original-math=\"\\(\\frac{{{T5}}}{{{T6}}}\\)\" draggable=\"true\"&gt;\\(\\frac{{{T5}}}{{{T6}}}\\)&lt;/span&gt;",
                "function": "&lt;span class=\"fr-math-v2 fr-draggable\" contenteditable=\"false\" data-original-math=\"\\(\\frac{{{T5}}}{{{T6}}}\\)\" draggable=\"true\"&gt;\\(\\frac{{{T5}}}{{{T6}}}\\)&lt;/span&gt;"
            },
            {
                "name": "A2",
                "label": "&lt;span class=\"fr-math-v2 fr-draggable\" contenteditable=\"false\" data-original-math=\"\\(\\frac{{{T7}}}{{{T6}}}\\)\" draggable=\"true\"&gt;\\(\\frac{{{T7}}}{{{T6}}}\\)&lt;/span&gt;",
                "function": "",
                "incorrect": true
            },
            {
                "name": "A3",
                "label": "&lt;span class=\"fr-math-v2 fr-draggable\" contenteditable=\"false\" data-original-math=\"\\(\\frac{{{T8}}}{{{T6}}}\\)\" draggable=\"true\"&gt;\\(\\frac{{{T8}}}{{{T6}}}\\)&lt;/span&gt;",
                "function": "",
                "incorrect": true
            },
            {
                "name": "A4",
                "label": "&lt;span class=\"fr-math-v2 fr-draggable\" contenteditable=\"false\" data-original-math=\"\\(\\frac{{{T5}}}{{{T9}}}\\)\" draggable=\"true\"&gt;\\(\\frac{{{T5}}}{{{T9}}}\\)&lt;/span&gt;",
                "function": "",
                "incorrect": true
            },
            {
                "name": "A5",
                "label": "&lt;span class=\"fr-math-v2 fr-draggable\" contenteditable=\"false\" data-original-math=\"\\(\\frac{{{T5}}}{{{T10}}}\\)\" draggable=\"true\"&gt;\\(\\frac{{{T5}}}{{{T10}}}\\)&lt;/span&gt;",
                "function": "",
                "incorrect": true
            }
        ],
        "uniques": true
    },
    "algorithm": {
        "name": "trueFalse",
        "template": "Multiple choice – standard",
        "params": {
            "countCorrect": 1,
            "countIncorrect": 2,
            "showCheckIcon": false,
            "columns": 3
        }
    }
}</v>
      </c>
      <c r="D1055" s="139" t="n">
        <f aca="false">IF(B1055=C1055,0,1)</f>
        <v>1</v>
      </c>
    </row>
    <row r="1056" customFormat="false" ht="15.75" hidden="false" customHeight="true" outlineLevel="0" collapsed="false">
      <c r="A1056" s="139" t="str">
        <f aca="false">Seeds!AB1051</f>
        <v>M5-NyO-35b-E-1</v>
      </c>
      <c r="B1056" s="139" t="str">
        <f aca="false">Seeds!Z1051</f>
        <v>{
    "id": "M5-NyO-35b-E-1-BR",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6" s="139" t="str">
        <f aca="false">Seeds!AA1051</f>
        <v>{
    "id": "M5-NyO-35b-E-1",
    "stimulus": "&lt;p&gt;Escreva o resultado dessa subtração em forma de fração irredutível.&lt;/p&gt;",
    "template": "&lt;p&gt;{{Q5}}&lt;span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denominador:&lt;/p&gt;&lt;p&gt;{{Q5}}&lt;span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&lt;span class=\"fr-math-v2 fr-draggable\" contenteditable=\"false\" data-original-math=\"\\(\\frac{{{T13}}}{{{T3}}}\\)\" draggable=\"true\"&gt;\\(\\frac{{{T13}}}{{{T3}}}\\)&lt;/span&gt; = {{T14}}&lt;/p&gt;",
    "seed": {
        "parameters": [
            {
                "name": "Q1",
                "label": null,
                "list": [
                    "4",
                    "5",
                    "6"
                ]
            },
            {
                "name": "Q2",
                "label": null,
                "list": [
                    "1",
                    "2",
                    "3"
                ]
            },
            {
                "name": "Q3",
                "label": null,
                "list": [
                    "4",
                    "5",
                    "6"
                ]
            },
            {
                "name": "Q4",
                "label": null,
                "list": [
                    "5",
                    "6",
                    "7"
                ]
            },
            {
                "name": "Q5",
                "label": null,
                "list": [
                    "1",
                    "2",
                    "3"
                ]
            }
        ],
        "calculated": [
            {
                "name": "T1",
                "function": "{{Q1}}+{{Q2}}",
                "temp": true
            },
            {
                "name": "T2",
                "function": "{{Q3}}+{{Q4}}",
                "temp": true
            },
            {
                "name": "T3",
                "function": "math.lcm({{T1}}, {{T2}})",
                "temp": true
            },
            {
                "name": "T4",
                "function": "{{Q5}}*{{T3}}+{{Q1}}*{{T3}}/{{T1}}-{{Q3}}*{{T3}}/{{T2}}",
                "temp": true
            },
            {
                "name": "T5",
                "function": "{{T4}}/math.gcd({{T3}}, {{T4}})",
                "temp": true
            },
            {
                "name": "T6",
                "function": "{{T3}}/math.gcd({{T3}}, {{T4}})",
                "temp": true
            },
            {
                "name": "T11",
                "function": "{{Q5}}*{{T3}}",
                "temp": true
            },
            {
                "name": "T12",
                "function": "{{Q1}}*{{T3}}/{{T1}}",
                "temp": true
            },
            {
                "name": "T13",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6" s="139" t="n">
        <f aca="false">IF(B1056=C1056,0,1)</f>
        <v>1</v>
      </c>
    </row>
    <row r="1057" customFormat="false" ht="15.75" hidden="false" customHeight="true" outlineLevel="0" collapsed="false">
      <c r="A1057" s="139" t="str">
        <f aca="false">Seeds!AB1052</f>
        <v>M5-NyO-35b-E-2</v>
      </c>
      <c r="B1057" s="139" t="str">
        <f aca="false">Seeds!Z1052</f>
        <v>{
    "id": "M5-NyO-35b-E-2-BR",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C1057" s="139" t="str">
        <f aca="false">Seeds!AA1052</f>
        <v>{
    "id": "M5-NyO-35b-E-2",
    "stimulus": "&lt;p&gt;Escreva o resultado dessa subtração em forma de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"&lt;p&gt;Comece reduzindo as frações a um denominador comum.&lt;/p&gt;",
    "feedback": "&lt;p&gt;Antes de subtrair, reduza as frações a um mesmo denominador:&lt;/p&gt;&lt;p&gt;&lt;span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data-original-math=\"\\(\\frac{{{T11}}}{{{T3}}}\\)\" draggable=\"true\"&gt;\\(\\frac{{{T11}}}{{{T3}}}\\)&lt;/span&gt; - &lt;span class=\"fr-math-v2 fr-draggable\" contenteditable=\"false\" data-original-math=\"\\(\\frac{{{T12}}}{{{T3}}}\\)\" draggable=\"true\"&gt;\\(\\frac{{{T12}}}{{{T3}}}\\)&lt;/span&gt; = {{T14}}&lt;/p&gt;",
    "seed": {
        "parameters": [
            {
                "name": "Q1",
                "label": null,
                "list": [
                    "4",
                    "5",
                    "6"
                ]
            },
            {
                "name": "Q2",
                "list": [
                    "1",
                    "2",
                    "3"
                ]
            },
            {
                "name": "Q3",
                "label": null,
                "list": [
                    "4",
                    "5",
                    "6"
                ]
            },
            {
                "name": "Q4",
                "list": [
                    "5",
                    "6",
                    "7"
                ]
            }
        ],
        "calculated": [
            {
                "name": "T1",
                "function": "{{Q1}}+{{Q2}}",
                "temp": true
            },
            {
                "name": "T2",
                "function": "{{Q3}}+{{Q4}}",
                "temp": true
            },
            {
                "name": "T3",
                "function": "math.lcm({{T1}}, {{T2}})",
                "temp": true
            },
            {
                "name": "T4",
                "function": "{{Q1}}*{{T3}}/{{T1}}-{{Q3}}*{{T3}}/{{T2}}",
                "temp": true
            },
            {
                "name": "T5",
                "function": "{{T4}}/math.gcd({{T3}}, {{T4}})",
                "temp": true
            },
            {
                "name": "T6",
                "function": "{{T3}}/math.gcd({{T3}}, {{T4}})",
                "temp": true
            },
            {
                "name": "T11",
                "function": "{{Q1}}*{{T3}}/{{T1}}",
                "temp": true
            },
            {
                "name": "T12",
                "function": "{{Q3}}*{{T3}}/{{T2}}",
                "temp": true
            },
            {
                "name": "T14",
                "function": "&lt;span class=\"fr-math-v2 fr-draggable\" contenteditable=\"false\" data-original-math=\"\\(\\frac{{{T5}}}{{{T6}}}\\)\" draggable=\"true\"&gt;\\(\\frac{{{T5}}}{{{T6}}}\\)&lt;/span&gt;",
                "temp": true
            },
            {
                "name": "A1",
                "label": "{{function}}",
                "function": "\\frac{{{T5}}}{{{T6}}}"
            }
        ],
        "uniques": true
    },
    "algorithm": {
        "name": "calculateOperation",
        "params": {
            "method": "equivLiteral","keyboard": "INTERMEDIATE"
        }
    }
}</v>
      </c>
      <c r="D1057" s="139" t="n">
        <f aca="false">IF(B1057=C1057,0,1)</f>
        <v>1</v>
      </c>
    </row>
    <row r="1058" customFormat="false" ht="15.75" hidden="false" customHeight="true" outlineLevel="0" collapsed="false">
      <c r="A1058" s="139" t="str">
        <f aca="false">Seeds!AB1053</f>
        <v>M5-NyO-36a-I-1</v>
      </c>
      <c r="B1058" s="139" t="str">
        <f aca="false">Seeds!Z1053</f>
        <v>{
    "id": "M5-NyO-36a-I-1-BR",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C1058" s="139" t="str">
        <f aca="false">Seeds!AA1053</f>
        <v>{
    "id": "M5-NyO-36a-I-1",
    "stimulus": "&lt;p&gt;Escolha o resultado correto da seguinte multiplicação. O resultado é escrito como uma fração irredutível.&lt;/p&gt;",
    "template": "&lt;p&gt;&lt;span class=\"fr-math-v2 fr-draggable\" contenteditable=\"false\" data-original-math=\"\\(\\frac{{{Q1}}}{{{T10}}}\\)\" draggable=\"true\"&gt;\\(\\frac{{{Q1}}}{{{T10}}}\\)&lt;/span&gt; × &lt;span class=\"fr-math-v2 fr-draggable\" contenteditable=\"false\" data-original-math=\"\\(\\frac{{{Q3}}}{{{T11}}}\\)\" draggable=\"true\"&gt;\\(\\frac{{{Q3}}}{{{T11}}}\\)&lt;/span&gt;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data-original-math=\"\\(\\frac{{{Q1}}}{{{T10}}}\\)\" draggable=\"true\"&gt;\\(\\frac{{{Q1}}}{{{T10}}}\\)&lt;/span&gt; × &lt;span class=\"fr-math-v2 fr-draggable\" contenteditable=\"false\" data-original-math=\"\\(\\frac{{{Q3}}}{{{T11}}}\\)\" draggable=\"true\"&gt;\\(\\frac{{{Q3}}}{{{T11}}}\\)&lt;/span&gt; = &lt;span class=\"fr-math-v2 fr-draggable\" contenteditable=\"false\" data-original-math=\"\\(\\frac{\\text{{{Q1}}}\\ \\times \\ \\text{{{Q3}}}}{\\text{{{T10}}}\\ \\times \\ \\text{{{T11}}}}\\)\" draggable=\"true\"&gt;\\(\\frac{\\text{{{Q1}}}\\ \\times \\ \\text{{{Q3}}}}{\\text{{{T10}}}\\ \\times \\ \\text{{{T11}}}}\\)&lt;/span&gt; = {{A4}}&lt;/p&gt;",
    "seed": {
        "parameters": [
            {
                "name": "Q1",
                "label": null,
                "min": 1,
                "max": 8,
                "step": 1
            },
            {
                "name": "Q2",
                "label": null,
                "min": 1,
                "max": 8,
                "step": 1
            },
            {
                "name": "Q3",
                "label": null,
                "min": 1,
                "max": 8,
                "step": 1
            },
            {
                "name": "Q4",
                "label": null,
                "min": 1,
                "max": 8,
                "step": 1
            }
        ],
        "calculated": [
            {
                "name": "A1",
                "label": "{{function}}",
                "function": "&lt;span class=\"fr-math-v2 fr-draggable\" contenteditable=\"false\" data-original-math=\"\\(\\frac{{{T1}}}{{{T2}}}\\)\" draggable=\"true\"&gt;\\(\\frac{{{T1}}}{{{T2}}}\\)&lt;/span&gt;",
                "incorrect": true
            },
            {
                "name": "A2",
                "label": "{{function}}",
                "function": "&lt;span class=\"fr-math-v2 fr-draggable\" contenteditable=\"false\" data-original-math=\"\\(\\frac{{{T3}}}{{{T4}}}\\)\" draggable=\"true\"&gt;\\(\\frac{{{T3}}}{{{T4}}}\\)&lt;/span&gt;",
                "incorrect": true
            },
            {
                "name": "A3",
                "label": "{{function}}",
                "function": "&lt;span class=\"fr-math-v2 fr-draggable\" contenteditable=\"false\" data-original-math=\"\\(\\frac{{{T5}}}{{{T6}}}\\)\" draggable=\"true\"&gt;\\(\\frac{{{T5}}}{{{T6}}}\\)&lt;/span&gt;",
                "incorrect": true
            },
            {
                "name": "A4",
                "label": "{{function}}",
                "function": "&lt;span class=\"fr-math-v2 fr-draggable\" contenteditable=\"false\" data-original-math=\"\\(\\frac{{{T7}}}{{{T8}}}\\)\" draggable=\"true\"&gt;\\(\\frac{{{T7}}}{{{T8}}}\\)&lt;/span&gt;"
            },
            {
                "name": "T10",
                "label": "{{function}}",
                "function": "{{Q1}}+{{Q2}}",
                "temp": true
            },
            {
                "name": "T11",
                "label": "{{function}}",
                "function": "{{Q3}}+{{Q4}}",
                "temp": true
            },
            {
                "name": "T1",
                "label": "{{function}}",
                "function": "({{Q1}}*{{Q3}}+1)/ math.gcd({{Q1}}*{{Q3}}+1, {{T10}}*{{T11}})",
                "temp": true
            },
            {
                "name": "T2",
                "label": "{{function}}",
                "function": "{{T10}}*{{T11}} / math.gcd({{Q1}}*{{Q3}}+1, {{T10}}*{{T11}})",
                "temp": true
            },
            {
                "name": "T3",
                "label": "{{function}}",
                "function": "({{Q1}}*{{Q3}}+2)/ math.gcd({{Q1}}*{{Q3}}+2, {{T10}}*{{T11}})",
                "temp": true
            },
            {
                "name": "T4",
                "label": "{{function}}",
                "function": "{{T10}}*{{T11}} / math.gcd({{Q1}}*{{Q3}}+2, {{T10}}*{{T11}})",
                "temp": true
            },
            {
                "name": "T5",
                "label": "{{function}}",
                "function": "({{Q1}}*{{Q3}}+3)/ math.gcd({{Q1}}*{{Q3}}+3, {{T10}}*{{T11}})",
                "temp": true
            },
            {
                "name": "T6",
                "label": "{{function}}",
                "function": "{{T10}}*{{T11}} / math.gcd({{Q1}}*{{Q3}}+33, {{T10}}*{{T11}})",
                "temp": true
            },
            {
                "name": "T7",
                "label": "{{function}}",
                "function": "{{Q1}}*{{Q3}}/ math.gcd({{Q1}}*{{Q3}}, {{T10}}*{{T11}})",
                "temp": true
            },
            {
                "name": "T8",
                "label": "{{function}}",
                "function": "{{T10}}*{{T11}} / math.gcd({{Q1}}*{{Q3}}, {{T10}}*{{T11}})",
                "temp": true
            }
        ],
        "uniques": true
    },
    "algorithm": {
        "name": "calculateOperation",
        "template": "Cloze with drag &amp; drop"
    }
}</v>
      </c>
      <c r="D1058" s="139" t="n">
        <f aca="false">IF(B1058=C1058,0,1)</f>
        <v>1</v>
      </c>
    </row>
    <row r="1059" customFormat="false" ht="15.75" hidden="false" customHeight="true" outlineLevel="0" collapsed="false">
      <c r="A1059" s="139" t="str">
        <f aca="false">Seeds!AB1054</f>
        <v>M5-NyO-36a-E-1</v>
      </c>
      <c r="B1059" s="139" t="str">
        <f aca="false">Seeds!Z1054</f>
        <v>{
    "id": "M5-NyO-36a-E-1-BR",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59" s="139" t="str">
        <f aca="false">Seeds!AA1054</f>
        <v>{
    "id": "M5-NyO-36a-E-1",
    "stimulus": "&lt;p&gt;Calcule a seguinte multiplicação. Expresse o resultado como uma fração irredutível.&lt;/p&gt;",
    "template": "&lt;p&gt;&lt;span class=\"fr-math-v2 fr-draggable\" contenteditable=\"false\" data-original-math=\"\\(\\frac{{{Q1}}}{{{T1}}}\\)\" draggable=\"true\"&gt;\\(\\frac{{{Q1}}}{{{T1}}}\\)&lt;/span&gt; × &lt;span class=\"fr-math-v2 fr-draggable\" contenteditable=\"false\" data-original-math=\"\\(\\frac{{{Q3}}}{{{T2}}}\\)\" draggable=\"true\"&gt;\\(\\frac{{{Q3}}}{{{T2}}}\\)&lt;/span&gt; =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59" s="139" t="n">
        <f aca="false">IF(B1059=C1059,0,1)</f>
        <v>1</v>
      </c>
    </row>
    <row r="1060" customFormat="false" ht="15.75" hidden="false" customHeight="true" outlineLevel="0" collapsed="false">
      <c r="A1060" s="139" t="str">
        <f aca="false">Seeds!AB1055</f>
        <v>M5-NyO-56a-I-1</v>
      </c>
      <c r="B1060" s="139" t="str">
        <f aca="false">Seeds!Z1055</f>
        <v>{
    "id": "M5-NyO-56a-I-1-BR",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0" s="139" t="str">
        <f aca="false">Seeds!AA1055</f>
        <v>{
    "id": "M5-NyO-56a-I-1",
    "stimulus": "&lt;p&gt;Em uma festa só restou &lt;span class=\"fr-math-v2 fr-draggable\" contenteditable=\"false\" data-original-math=\"\\(\\frac{{{Q1}}}{{{T1}}}\\)\" draggable=\"true\"&gt;\\(\\frac{{{Q1}}}{{{T1}}}\\)&lt;/span&gt; do bolo de aniversário. Se André comeu &lt;span class=\"fr-math-v2 fr-draggable\" contenteditable=\"false\" data-original-math=\"\\(\\frac{{{Q3}}}{{{T2}}}\\)\" draggable=\"true\"&gt;\\(\\frac{{{Q3}}}{{{T2}}}\\)&lt;/span&gt; desse restante, que fração do total do bolo ele comeu?&lt;/p&gt;",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0" s="139" t="n">
        <f aca="false">IF(B1060=C1060,0,1)</f>
        <v>1</v>
      </c>
    </row>
    <row r="1061" customFormat="false" ht="15.75" hidden="false" customHeight="true" outlineLevel="0" collapsed="false">
      <c r="A1061" s="139" t="str">
        <f aca="false">Seeds!AB1056</f>
        <v>M5-NyO-56a-I-2</v>
      </c>
      <c r="B1061" s="139" t="str">
        <f aca="false">Seeds!Z1056</f>
        <v>{
    "id": "M5-NyO-56a-I-2-BR",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1" s="139" t="str">
        <f aca="false">Seeds!AA1056</f>
        <v>{
    "id": "M5-NyO-56a-I-2",
    "stimulus": "&lt;p&gt;Querem cobrir com papel de parede &lt;span class=\"fr-math-v2 fr-draggable\" contenteditable=\"false\" data-original-math=\"\\(\\frac{{{Q1}}}{{{T1}}}\\)\" draggable=\"true\"&gt;\\(\\frac{{{Q1}}}{{{T1}}}\\)&lt;/span&gt; das paredes de um edifício. Se já foram cobertos &lt;span class=\"fr-math-v2 fr-draggable\" contenteditable=\"false\" data-original-math=\"\\(\\frac{{{Q3}}}{{{T2}}}\\)\" draggable=\"true\"&gt;\\(\\frac{{{Q3}}}{{{T2}}}\\)&lt;/span&gt; da superfície que vão cobrir, que fração das paredes foram cobertas?&lt;/p&gt;",
    "template": "&lt;p&gt;Foram cobertas {{response}} das paredes.&lt;/p&gt;",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1" s="139" t="n">
        <f aca="false">IF(B1061=C1061,0,1)</f>
        <v>1</v>
      </c>
    </row>
    <row r="1062" customFormat="false" ht="15.75" hidden="false" customHeight="true" outlineLevel="0" collapsed="false">
      <c r="A1062" s="139" t="str">
        <f aca="false">Seeds!AB1057</f>
        <v>M5-NyO-56a-I-3</v>
      </c>
      <c r="B1062" s="139" t="str">
        <f aca="false">Seeds!Z1057</f>
        <v>{
    "id": "M5-NyO-56a-I-3-BR",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2" s="139" t="str">
        <f aca="false">Seeds!AA1057</f>
        <v>{
    "id": "M5-NyO-56a-I-3",
    "stimulus": "&lt;p&gt;Jéssica leu &lt;span class=\"fr-math-v2 fr-draggable\" contenteditable=\"false\" data-original-math=\"\\(\\frac{{{Q1}}}{{{T1}}}\\)\" draggable=\"true\"&gt;\\(\\frac{{{Q1}}}{{{T1}}}\\)&lt;/span&gt; das páginas de um livro durante as férias. Dessas páginas, &lt;span class=\"fr-math-v2 fr-draggable\" contenteditable=\"false\" data-original-math=\"\\(\\frac{{{Q3}}}{{{T2}}}\\)\" draggable=\"true\"&gt;\\(\\frac{{{Q3}}}{{{T2}}}\\)&lt;/span&gt; correspondem ao primeiro capítulo. Que fração do livro corresponde ao primeiro capítulo?&lt;/p&gt;",
    "template": "&lt;p&gt;A fração é {{response}}.&lt;/p&gt;",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2" s="139" t="n">
        <f aca="false">IF(B1062=C1062,0,1)</f>
        <v>1</v>
      </c>
    </row>
    <row r="1063" customFormat="false" ht="15.75" hidden="false" customHeight="true" outlineLevel="0" collapsed="false">
      <c r="A1063" s="139" t="str">
        <f aca="false">Seeds!AB1058</f>
        <v>M5-NyO-56a-I-4</v>
      </c>
      <c r="B1063" s="139" t="str">
        <f aca="false">Seeds!Z1058</f>
        <v>{
    "id": "M5-NyO-56a-I-4-BR",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3" s="139" t="str">
        <f aca="false">Seeds!AA1058</f>
        <v>{
    "id": "M5-NyO-56a-I-4",
    "stimulus": "&lt;p&gt;Para una receita de biscoitos são necessários &lt;span class=\"fr-math-v2 fr-draggable\" contenteditable=\"false\" data-original-math=\"\\(\\frac{{{Q1}}}{{{T1}}}\\)\" draggable=\"true\"&gt;\\(\\frac{{{Q1}}}{{{T1}}}\\)&lt;/span&gt; de uma xícara de coco ralado. Se deseja-se preparar apenas &lt;span class=\"fr-math-v2 fr-draggable\" contenteditable=\"false\" data-original-math=\"\\(\\frac{{{Q3}}}{{{T2}}}\\)\" draggable=\"true\"&gt;\\(\\frac{{{Q3}}}{{{T2}}}\\)&lt;/span&gt; desta receita, qual a fração de coco que precisa utilizar?&lt;/p&gt;",
    "template": "&lt;p&gt;Se necessita {{response}} de uma xícara de coco.&lt;/p&gt;",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3" s="139" t="n">
        <f aca="false">IF(B1063=C1063,0,1)</f>
        <v>1</v>
      </c>
    </row>
    <row r="1064" customFormat="false" ht="15.75" hidden="false" customHeight="true" outlineLevel="0" collapsed="false">
      <c r="A1064" s="139" t="str">
        <f aca="false">Seeds!AB1059</f>
        <v>M5-NyO-56a-I-5</v>
      </c>
      <c r="B1064" s="139" t="str">
        <f aca="false">Seeds!Z1059</f>
        <v>{
    "id": "M5-NyO-56a-I-5-BR",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C1064" s="139" t="str">
        <f aca="false">Seeds!AA1059</f>
        <v>{
    "id": "M5-NyO-56a-I-5",
    "stimulus": "&lt;p&gt;Durante uma campanha de solidariedade foram arrecadados &lt;span class=\"fr-math-v2 fr-draggable\" contenteditable=\"false\" data-original-math=\"\\(\\frac{{{Q1}}}{{{T1}}}\\)\" draggable=\"true\"&gt;\\(\\frac{{{Q1}}}{{{T1}}}\\)&lt;/span&gt; do dinheiro que se pretendia arrecadar. Desta fração, &lt;span class=\"fr-math-v2 fr-draggable\" contenteditable=\"false\" data-original-math=\"\\(\\frac{{{Q3}}}{{{T2}}}\\)\" draggable=\"true\"&gt;\\(\\frac{{{Q3}}}{{{T2}}}\\)&lt;/span&gt; correspondem a doações feitas a partir da cidade de Garanhuns-PE. Que fração de todo o dinheiro que se pretendia ganhar veio dessa cidade?&lt;/p&gt;",
    "template": "&lt;p&gt;Da cidade de Garanhuns foram arrecadados {{response}} da meta de arrecadação.&lt;/p&gt;",
    "hint": "Multiplique os numeradores pelos numeradores e os denominadores pelos denominadores.",
    "feedback": "&lt;p&gt;Multiplique os numeradores pelos numeradores e os denominadores pelos denominadores. Depois, o resultado é então transformado em uma fração irredutível quando possível:&lt;/p&gt;&lt;p&gt;&lt;span class=\"fr-math-v2 fr-draggable\" contenteditable=\"false\" data-original-math=\"\\(\\frac{{{Q1}}}{{{T1}}}\\)\" draggable=\"true\"&gt;\\(\\frac{{{Q1}}}{{{T1}}}\\)&lt;/span&gt; × &lt;span class=\"fr-math-v2 fr-draggable\" contenteditable=\"false\" data-original-math=\"\\(\\frac{{{Q3}}}{{{T2}}}\\)\" draggable=\"true\"&gt;\\(\\frac{{{Q3}}}{{{T2}}}\\)&lt;/span&gt; = &lt;span class=\"fr-math-v2 fr-draggable\" contenteditable=\"false\" data-original-math=\"\\(\\frac{\\text{{{Q1}}}\\ \\times \\ \\text{{{Q3}}}}{\\text{{{T1}}}\\ \\times \\ \\text{{{T2}}}}\\)\" draggable=\"true\"&gt;\\(\\frac{\\text{{{Q1}}}\\ \\times \\ \\text{{{Q3}}}}{\\text{{{T1}}}\\ \\times \\ \\text{{{T2}}}}\\)&lt;/span&gt; = {{T0}}&lt;/p&gt;",
    "seed": {
        "parameters": [
            {
                "name": "Q1",
                "label": null,
                "min": 1,
                "max": 8,
                "step": 1
            },
            {
                "name": "Q2",
                "label": null,
                "min": 1,
                "max": 8,
                "step": 1
            },
            {
                "name": "Q3",
                "label": null,
                "min": 1,
                "max": 8,
                "step": 1
            },
            {
                "name": "Q4",
                "label": null,
                "min": 1,
                "max": 8,
                "step": 1
            }
        ],
        "calculated": [
            {
                "name": "T0",
                "label": "{{function}}",
                "function": "&lt;span class=\"fr-math-v2 fr-draggable\" contenteditable=\"false\" data-original-math=\"\\(\\frac{{{T3}}}{{{T4}}}\\)\" draggable=\"true\"&gt;\\(\\frac{{{T3}}}{{{T4}}}\\)&lt;/span&gt;",
                "temp": true
            },
            {
                "name": "A1",
                "label": "{{function}}",
                "function": "\\frac{{{T3}}}{{{T4}}}"
            },
            {
                "name": "T1",
                "label": "{{function}}",
                "function": "{{Q1}}+{{Q2}}",
                "temp": true
            },
            {
                "name": "T2",
                "label": "{{function}}",
                "function": "{{Q3}}+{{Q4}}",
                "temp": true
            },
            {
                "name": "T3",
                "label": "{{function}}",
                "function": "({{Q1}}*{{Q3}})/math.gcd(({{Q1}}*{{Q3}}), ({{T1}}*{{T2}}))",
                "temp": true
            },
            {
                "name": "T4",
                "label": "{{function}}",
                "function": "({{T1}}*{{T2}})/math.gcd(({{Q1}}*{{Q3}}), ({{T1}}*{{T2}}))",
                "temp": true
            }
        ],
        "uniques": true
    },
    "algorithm": {
        "name": "calculateOperation",
        "params": {
            "method": "equivLiteral","keyboard": "INTERMEDIATE"
        }
    }
}</v>
      </c>
      <c r="D1064" s="139" t="n">
        <f aca="false">IF(B1064=C1064,0,1)</f>
        <v>1</v>
      </c>
    </row>
    <row r="1065" customFormat="false" ht="15.75" hidden="false" customHeight="true" outlineLevel="0" collapsed="false">
      <c r="A1065" s="139" t="str">
        <f aca="false">Seeds!AB1060</f>
        <v>M5-NyO-56a-I-6</v>
      </c>
      <c r="B1065" s="139" t="str">
        <f aca="false">Seeds!Z1060</f>
        <v>{
    "id": "M5-NyO-56a-I-6-BR",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5" s="139" t="str">
        <f aca="false">Seeds!AA1060</f>
        <v>{
    "id": "M5-NyO-56a-I-6",
    "stimulus": "&lt;p&gt;Foram pavimentados &lt;span class=\"fr-math-v2 fr-draggable\" contenteditable=\"false\" data-original-math=\"\\(\\frac{{{Q1}}}{{{T1}}}\\)\" draggable=\"true\"&gt;\\(\\frac{{{Q1}}}{{{T1}}}\\)&lt;/span&gt; de uma estrada de {{T2}} km. Calcule quantos quilômetros da estrada foram pavimentados.&lt;/p&gt;",
    "template": "Foram pavimentados {{response}} km.",
    "hint": "Divida o número pelo denominador e multiplique o resultado pelo numerador.",
    "feedback": "&lt;p&gt;Para obter os quilômetros pavimentados,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5" s="139" t="n">
        <f aca="false">IF(B1065=C1065,0,1)</f>
        <v>1</v>
      </c>
    </row>
    <row r="1066" customFormat="false" ht="15.75" hidden="false" customHeight="true" outlineLevel="0" collapsed="false">
      <c r="A1066" s="139" t="str">
        <f aca="false">Seeds!AB1061</f>
        <v>M5-NyO-56a-I-7</v>
      </c>
      <c r="B1066" s="139" t="str">
        <f aca="false">Seeds!Z1061</f>
        <v>{
    "id": "M5-NyO-56a-I-7-BR",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C1066" s="139" t="str">
        <f aca="false">Seeds!AA1061</f>
        <v>{
    "id": "M5-NyO-56a-I-7",
    "stimulus": "&lt;p&gt;Foram vendidas &lt;span class=\"fr-math-v2 fr-draggable\" contenteditable=\"false\" data-original-math=\"\\(\\frac{{{Q1}}}{{{T1}}}\\)\" draggable=\"true\"&gt;\\(\\frac{{{Q1}}}{{{T1}}}\\)&lt;/span&gt; das entradas para uma sessão de cinema. Se a sessão dispunha de {{T2}} ingressos à venda, quantas entradas foram vendidas?&lt;/p&gt;",
    "template": "Foram vendidas {{response}} entradas.",
    "hint": "Divida o número pelo denominador e multiplique o resultado pelo numerador.",
    "feedback": "&lt;p&gt;Para obter o número de ingressos vendidos,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30,
                "step": 1
            }
        ],
        "calculated": [
            {
                "name": "T1",
                "function": "{{Q1}}+{{Q2}}",
                "temp": true
            },
            {
                "name": "T2",
                "function": "({{Q1}}+{{Q2}})*{{Q3}}",
                "temp": true
            },
            {
                "name": "A1",
                "function": "{{Q1}}*{{Q3}}"
            }
        ],
        "uniques": true
    },
    "algorithm": {
        "name": "calculateOperation",
        "params": {
            "method": "equivLiteral","keyboard": "INTERMEDIATE"
        }
    }
}</v>
      </c>
      <c r="D1066" s="139" t="n">
        <f aca="false">IF(B1066=C1066,0,1)</f>
        <v>1</v>
      </c>
    </row>
    <row r="1067" customFormat="false" ht="15.75" hidden="false" customHeight="true" outlineLevel="0" collapsed="false">
      <c r="A1067" s="139" t="str">
        <f aca="false">Seeds!AB1062</f>
        <v>M5-NyO-56a-I-8</v>
      </c>
      <c r="B1067" s="139" t="str">
        <f aca="false">Seeds!Z1062</f>
        <v>{
    "id": "M5-NyO-56a-I-8-BR",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C1067" s="139" t="str">
        <f aca="false">Seeds!AA1062</f>
        <v>{
    "id": "M5-NyO-56a-I-8",
    "stimulus": "&lt;p&gt;Ângela tem {{T2}} seguidores, dos quais &lt;span class=\"fr-math-v2 fr-draggable\" contenteditable=\"false\" data-original-math=\"\\(\\frac{{{Q1}}}{{{T1}}}\\)\" draggable=\"true\"&gt;\\(\\frac{{{Q1}}}{{{T1}}}\\)&lt;/span&gt; são menores de {{Q4}} anos. Quantos são os seguidores com menos dessa idade?&lt;/p&gt;",
    "template": "O seguidores com menos de {{Q4}} anos são {{response}}.",
    "hint": "Divida o número pelo denominador e multiplique o resultado pelo numerador.",
    "feedback": "&lt;p&gt;Para obter o número de seguidores,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"name": "Q4",
                "label": null,
                "min": 20,
                "max": 55,
                "step": 1
            }
        ],
        "calculated": [
            {
                "name": "T1",
                "function": "{{Q1}}+{{Q2}}",
                "temp": true
            },
            {
                "name": "T2",
                "function": "({{Q1}}+{{Q2}})*{{Q3}}",
                "temp": true
            },
            {
                "name": "A1",
                "function": "{{Q1}}*{{Q3}}"
            }
        ],
        "uniques": true
    },
    "algorithm": {
        "name": "calculateOperation",
        "params": {
            "method": "equivLiteral","keyboard": "INTERMEDIATE"
        }
    }
}</v>
      </c>
      <c r="D1067" s="139" t="n">
        <f aca="false">IF(B1067=C1067,0,1)</f>
        <v>1</v>
      </c>
    </row>
    <row r="1068" customFormat="false" ht="15.75" hidden="false" customHeight="true" outlineLevel="0" collapsed="false">
      <c r="A1068" s="139" t="str">
        <f aca="false">Seeds!AB1063</f>
        <v>M5-NyO-56a-I-9</v>
      </c>
      <c r="B1068" s="139" t="str">
        <f aca="false">Seeds!Z1063</f>
        <v>{
    "id": "M5-NyO-56a-I-9-BR",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8" s="139" t="str">
        <f aca="false">Seeds!AA1063</f>
        <v>{
    "id": "M5-NyO-56a-I-9",
    "stimulus": "&lt;p&gt;Em um aquário há {{T2}} peixes, dos quais &lt;span class=\"fr-math-v2 fr-draggable\" contenteditable=\"false\" data-original-math=\"\\(\\frac{{{Q1}}}{{{T1}}}\\)\" draggable=\"true\"&gt;\\(\\frac{{{Q1}}}{{{T1}}}\\)&lt;/span&gt; nasceram em cativeiro. Quantos desses peixes há no aquário?&lt;/p&gt;",
    "template": "{{response}} peixes do aquário nasceram em cativeiro.",
    "hint": "Divida o número pelo denominador e multiplique o resultado pelo numerador.",
    "feedback": "&lt;p&gt;Para obter o número de peixes,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8" s="139" t="n">
        <f aca="false">IF(B1068=C1068,0,1)</f>
        <v>1</v>
      </c>
    </row>
    <row r="1069" customFormat="false" ht="15.75" hidden="false" customHeight="true" outlineLevel="0" collapsed="false">
      <c r="A1069" s="139" t="str">
        <f aca="false">Seeds!AB1064</f>
        <v>M5-NyO-56a-I-10</v>
      </c>
      <c r="B1069" s="139" t="str">
        <f aca="false">Seeds!Z1064</f>
        <v>{
    "id": "M5-NyO-56a-I-10-BR",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69" s="139" t="str">
        <f aca="false">Seeds!AA1064</f>
        <v>{
    "id": "M5-NyO-56a-I-10",
    "stimulus": "&lt;p&gt;A agência meteorológica estadual vem coletando dados por {{T2}} dias. Os resultados indicaram que em &lt;span class=\"fr-math-v2 fr-draggable\" contenteditable=\"false\" data-original-math=\"\\(\\frac{{{Q1}}}{{{T1}}}\\)\" draggable=\"true\"&gt;\\(\\frac{{{Q1}}}{{{T1}}}\\)&lt;/span&gt; dos dias estavam ensolarados. Quantos dias foram ensolarados?&lt;/p&gt;",
    "template": "Foram {{response}} dias de sol.",
    "hint": "Divida o número pelo denominador e multiplique o resultado pelo numerador.",
    "feedback": "&lt;p&gt;Para obter o número de dias ensolarados, divida o número pelo denominador e multiplique o resultado pelo numerador:&lt;/p&gt;&lt;p&gt;&lt;span class=\"fr-math-v2 fr-draggable\" contenteditable=\"false\" data-original-math=\"\\(\\frac{{{Q1}}}{{{T1}}}\\)\" draggable=\"true\"&gt;\\(\\frac{{{Q1}}}{{{T1}}}\\)&lt;/span&gt; × {{T2}} = ({{T2}} : {{T1}}) × {{Q1}} = {{A1}}&lt;/p&gt;",
    "seed": {
        "parameters": [
            {
                "name": "Q1",
                "label": null,
                "min": 2,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69" s="139" t="n">
        <f aca="false">IF(B1069=C1069,0,1)</f>
        <v>1</v>
      </c>
    </row>
    <row r="1070" customFormat="false" ht="15.75" hidden="false" customHeight="true" outlineLevel="0" collapsed="false">
      <c r="A1070" s="139" t="str">
        <f aca="false">Seeds!AB1065</f>
        <v>M5-NyO-36b-I-1</v>
      </c>
      <c r="B1070" s="139" t="str">
        <f aca="false">Seeds!Z1065</f>
        <v>{
    "id": "M5-NyO-36b-I-1-BR",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C1070" s="139" t="str">
        <f aca="false">Seeds!AA1065</f>
        <v>{
    "id": "M5-NyO-36b-I-1",
    "stimulus": "&lt;p&gt;Selecione a multiplicação com o resultado correto.&lt;/p&gt;",
    "hint": "&lt;p&gt;Divida o número pelo denominador e multiplique o resultado pelo numerador.&lt;/p&gt;",
    "feedback": "&lt;p&gt;Para multiplicar uma fração por um número, divida o número pelo denominador e multiplique o resultado pelo numerador:&lt;/p&gt;&lt;p&gt;&lt;span class=\"fr-math-v2 fr-draggable\" contenteditable=\"false\" data-original-math=\"\\(\\frac{{{Q1}}}{{{T1}}}\\)\" draggable=\"true\"&gt;\\(\\frac{{{Q1}}}{{{T1}}}\\)&lt;/span&gt; × {{T5}} = ({{T5}} : {{T1}}) × {{Q1}} = {{T9}}&lt;/p&gt;",
    "seed": {
        "parameters": [
            {
                "name": "Q1",
                "label": null,
                "min": 1,
                "max": 8,
                "step": 1
            },
            {
                "name": "Q2",
                "label": null,
                "min": 1,
                "max": 8,
                "step": 1
            },
            {
                "name": "Q3",
                "label": null,
                "min": 1,
                "max": 8,
                "step": 1
            },
            {
                "name": "Q4",
                "label": null,
                "min": 1,
                "max": 8,
                "step": 1
            },
            {
                "name": "Q5",
                "label": null,
                "min": 1,
                "max": 8,
                "step": 1
            },
            {
                "name": "Q6",
                "label": null,
                "min": 1,
                "max": 8,
                "step": 1
            },
            {
                "name": "Q7",
                "label": null,
                "min": 1,
                "max": 8,
                "step": 1
            },
            {
                "name": "Q8",
                "label": null,
                "min": 1,
                "max": 8,
                "step": 1
            },
            {
                "name": "Q9",
                "label": null,
                "min": 10,
                "max": 99,
                "step": 1
            },
            {
                "name": "Q10",
                "label": null,
                "min": 10,
                "max": 99,
                "step": 1
            },
            {
                "name": "Q11",
                "label": null,
                "min": 10,
                "max": 99,
                "step": 1
            },
            {
                "name": "Q12",
                "label": null,
                "min": 10,
                "max": 99,
                "step": 1
            },
            {
                "name": "Q13",
                "label": null,
                "min": 1,
                "max": 10,
                "step": 1
            },
            {
                "name": "Q14",
                "label": null,
                "min": 1,
                "max": 10,
                "step": 1
            },
            {
                "name": "Q15",
                "label": null,
                "min": 1,
                "max": 10,
                "step": 1
            }
        ],
        "calculated": [
            {
                "name": "A1",
                "label": "{{function}}",
                "function": "&lt;span class=\"fr-math-v2 fr-draggable\" contenteditable=\"false\" data-original-math=\"\\(\\frac{{{Q1}}}{{{T1}}}\\)\" draggable=\"true\"&gt;\\(\\frac{{{Q1}}}{{{T1}}}\\)&lt;/span&gt; × {{T5}} = {{T9}}"
            },
            {
                "name": "A2",
                "label": "{{function}}",
                "function": "&lt;span class=\"fr-math-v2 fr-draggable\" contenteditable=\"false\" data-original-math=\"\\(\\frac{{{Q3}}}{{{T2}}}\\)\" draggable=\"true\"&gt;\\(\\frac{{{Q3}}}{{{T2}}}\\)&lt;/span&gt; × {{T6}} = {{T10}}",
                "incorrect": true,
                "feedback": "&lt;p&gt;&lt;span class=\"fr-math-v2 fr-draggable\" contenteditable=\"false\" data-original-math=\"\\(\\frac{{{Q3}}}{{{T2}}}\\)\" draggable=\"true\"&gt;\\(\\frac{{{Q3}}}{{{T2}}}\\)&lt;/span&gt; × {{T6}} = ({{T6}} : {{T2}}) × {{Q3}} = {{T13}}&lt;/p&gt;"
            },
            {
                "name": "A3",
                "label": "{{function}}",
                "function": "&lt;span class=\"fr-math-v2 fr-draggable\" contenteditable=\"false\" data-original-math=\"\\(\\frac{{{Q5}}}{{{T3}}}\\)\" draggable=\"true\"&gt;\\(\\frac{{{Q5}}}{{{T3}}}\\)&lt;/span&gt; × {{T7}} = {{T11}}",
                "feedback": "&lt;p&gt;&lt;span class=\"fr-math-v2 fr-draggable\" contenteditable=\"false\" data-original-math=\"\\(\\frac{{{Q5}}}{{{T3}}}\\)\" draggable=\"true\"&gt;\\(\\frac{{{Q5}}}{{{T3}}}\\)&lt;/span&gt; × {{T7}} = ({{T7}} : {{T3}}) × {{Q5}} = {{T14}}&lt;/p&gt;",
                "incorrect": true
            },
            {
                "name": "A4",
                "label": "{{function}}",
                "function": "&lt;span class=\"fr-math-v2 fr-draggable\" contenteditable=\"false\" data-original-math=\"\\(\\frac{{{Q7}}}{{{T4}}}\\)\" draggable=\"true\"&gt;\\(\\frac{{{Q7}}}{{{T4}}}\\)&lt;/span&gt; × {{T8}} = {{T12}}",
                "feedback": "&lt;p&gt;&lt;span class=\"fr-math-v2 fr-draggable\" contenteditable=\"false\" data-original-math=\"\\(\\frac{{{Q7}}}{{{T4}}}\\)\" draggable=\"true\"&gt;\\(\\frac{{{Q7}}}{{{T4}}}\\)&lt;/span&gt; × {{T8}} = ({{T8}} : {{T4}}) × {{Q7}} = {{T15}}&lt;/p&gt;",
                "incorrect": true
            },
            {
                "name": "T1",
                "function": "{{Q1}}+{{Q2}}",
                "temp": "true"
            },
            {
                "name": "T2",
                "function": "{{Q3}}+{{Q4}}",
                "temp": "true"
            },
            {
                "name": "T3",
                "function": "{{Q5}}+{{Q6}}",
                "temp": "true"
            },
            {
                "name": "T4",
                "function": "{{Q7}}+{{Q8}}",
                "temp": "true"
            },
            {
                "name": "T5",
                "function": "({{Q1}}+{{Q2}})*{{Q9}}",
                "temp": "true"
            },
            {
                "name": "T6",
                "function": "({{Q3}}+{{Q4}})*{{Q10}}",
                "temp": "true"
            },
            {
                "name": "T7",
                "function": "({{Q5}}+{{Q6}})*{{Q11}}",
                "temp": "true"
            },
            {
                "name": "T8",
                "function": "({{Q7}}+{{Q8}})*{{Q12}}",
                "temp": "true"
            },
            {
                "name": "T9",
                "function": "{{Q1}}*{{Q9}}",
                "temp": "true"
            },
            {
                "name": "T10",
                "function": "{{Q3}}*{{Q10}}+{{Q13}}",
                "temp": "true"
            },
            {
                "name": "T11",
                "function": "{{Q5}}*{{Q11}}+{{Q14}}",
                "temp": "true"
            },
            {
                "name": "T12",
                "function": "{{Q7}}*{{Q12}}-{{Q15}}",
                "temp": "true"
            },
            {
                "name": "T13",
                "function": "{{Q3}}*{{Q10}}",
                "temp": "true"
            },
            {
                "name": "T14",
                "function": "{{Q5}}*{{Q11}}",
                "temp": "true"
            },
            {
                "name": "T15",
                "function": "{{Q7}}*{{Q12}}",
                "temp": "true"
            }
        ],
        "uniques": true
    },
    "algorithm": {
        "name": "trueFalse",
        "template": "Multiple choice – standard",
        "params": {
            "countCorrect": 1,
            "countIncorrect": 2,
            "showCheckIcon": false,
            "columns": 3
        }
    }
}</v>
      </c>
      <c r="D1070" s="139" t="n">
        <f aca="false">IF(B1070=C1070,0,1)</f>
        <v>1</v>
      </c>
    </row>
    <row r="1071" customFormat="false" ht="15.75" hidden="false" customHeight="true" outlineLevel="0" collapsed="false">
      <c r="A1071" s="139" t="str">
        <f aca="false">Seeds!AB1066</f>
        <v>M5-NyO-36b-E-1</v>
      </c>
      <c r="B1071" s="139" t="str">
        <f aca="false">Seeds!Z1066</f>
        <v>{
    "id": "M5-NyO-36b-E-1-BR",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C1071" s="139" t="str">
        <f aca="false">Seeds!AA1066</f>
        <v>{
    "id": "M5-NyO-36b-E-1",
    "stimulus": "&lt;p&gt;Escreva o resultado da seguinte multiplicação.&lt;/p&gt;",
    "template": "&lt;p&gt;&lt;span class=\"fr-math-v2 fr-draggable\" contenteditable=\"false\" data-original-math=\"\\(\\frac{{{Q1}}}{{{T1}}}\\)\" draggable=\"true\"&gt;\\(\\frac{{{Q1}}}{{{T1}}}\\)&lt;/span&gt; × {{T2}} = {{response}}&lt;/p&gt;",
    "hint": "Divida o número pelo denominador e multiplique o resultado pelo numerador.",
    "feedback": "&lt;p&gt;Para multiplicar uma fração por um número, divida o número pelo denominador e multiplique o resultado pelo numerador:&lt;/p&gt;&lt;p&gt;&lt;span class=\"fr-math-v2 fr-draggable\" contenteditable=\"false\" data-original-math=\"\\(\\frac{{{Q1}}}{{{T1}}}\\)\" draggable=\"true\"&gt;\\(\\frac{{{Q1}}}{{{T1}}}\\)&lt;/span&gt; × {{T2}} = ({{T2}} : {{T1}}) × {{Q1}} = {{A1}}&lt;/p&gt;",
    "seed": {
        "parameters": [
            {
                "name": "Q1",
                "label": null,
                "min": 1,
                "max": 10,
                "step": 1
            },
            {
                "name": "Q2",
                "label": null,
                "min": 1,
                "max": 10,
                "step": 1
            },
            {
                "name": "Q3",
                "label": null,
                "min": 10,
                "max": 99,
                "step": 1
            }
        ],
        "calculated": [
            {
                "name": "T1",
                "function": "{{Q1}}+{{Q2}}",
                "temp": true
            },
            {
                "name": "T2",
                "function": "({{Q1}}+{{Q2}})*{{Q3}}",
                "temp": true
            },
            {
                "name": "A1",
                "function": "{{Q1}}*{{Q3}}"
            }
        ],
        "uniques": true
    },
    "algorithm": {
        "name": "calculateOperation",
        "params": {
            "method": "equivLiteral","keyboard": "INTERMEDIATE"
        }
    }
}</v>
      </c>
      <c r="D1071" s="139" t="n">
        <f aca="false">IF(B1071=C1071,0,1)</f>
        <v>1</v>
      </c>
    </row>
    <row r="1072" customFormat="false" ht="15.75" hidden="false" customHeight="true" outlineLevel="0" collapsed="false">
      <c r="A1072" s="139" t="str">
        <f aca="false">Seeds!AB1067</f>
        <v>M5-NyO-36c-I-1</v>
      </c>
      <c r="B1072" s="139" t="str">
        <f aca="false">Seeds!Z1067</f>
        <v>{
    "id": "M5-NyO-36c-I-1-BR",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C1072" s="139" t="str">
        <f aca="false">Seeds!AA1067</f>
        <v>{
    "id": "M5-NyO-36c-I-1",
    "stimulus": "&lt;p&gt;Selecione qual valor é a área de um retângulo de base &lt;span class=\"fr-math-v2 fr-draggable\" contenteditable=\"false\" data-original-math=\"\\(\\frac{{{Q1}}}{{{T1}}}\\)\" draggable=\"true\"&gt;\\(\\frac{{{Q1}}}{{{T1}}}\\)&lt;/span&gt; m e altura &lt;span class=\"fr-math-v2 fr-draggable\" contenteditable=\"false\" data-original-math=\"\\(\\frac{{{Q3}}}{{{T2}}}\\)\" draggable=\"true\"&gt;\\(\\frac{{{Q3}}}{{{T2}}}\\)&lt;/span&gt; m.&lt;/p&gt;",
    "hint": "&lt;p&gt;Área do retângulo = base × altura&lt;/p&gt;",
    "feedback": "&lt;p&gt;Para encontrar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{{A1}} m&lt;sup&gt;2&lt;/sup&gt;&lt;/p&gt;",
    "seed": {
        "parameters": [
            {
                "name": "Q1",
                "label": null,
                "min": 1,
                "max": 6,
                "step": 1
            },
            {
                "name": "Q2",
                "label": null,
                "min": 1,
                "max": 6,
                "step": 1
            },
            {
                "name": "Q3",
                "label": null,
                "min": 1,
                "max": 6,
                "step": 1
            },
            {
                "name": "Q4",
                "label": null,
                "min": 1,
                "max": 6,
                "step": 1
            }
        ],
        "calculated": [
            {
                "name": "A1",
                "label": "{{function}} m&lt;sup&gt;2&lt;/sup&gt;",
                "function": "&lt;span class=\"fr-math-v2 fr-draggable\" contenteditable=\"false\" data-original-math=\"\\(\\frac{{{T3}}}{{{T4}}}\\)\" draggable=\"true\"&gt;\\(\\frac{{{T3}}}{{{T4}}}\\)&lt;/span&gt;"
            },
            {
                "name": "A2",
                "label": "{{function}} m&lt;sup&gt;2&lt;/sup&gt;",
                "function": "&lt;span class=\"fr-math-v2 fr-draggable\" contenteditable=\"false\" data-original-math=\"\\(\\frac{{{T5}}}{{{T6}}}\\)\" draggable=\"true\"&gt;\\(\\frac{{{T5}}}{{{T6}}}\\)&lt;/span&gt;",
                "incorrect": true
            },
            {
                "name": "A3",
                "label": "{{function}} m&lt;sup&gt;2&lt;/sup&gt;",
                "function": "&lt;span class=\"fr-math-v2 fr-draggable\" contenteditable=\"false\" data-original-math=\"\\(\\frac{{{T7}}}{{{T8}}}\\)\" draggable=\"true\"&gt;\\(\\frac{{{T7}}}{{{T8}}}\\)&lt;/span&gt;",
                "incorrect": true
            },
            {
                "name": "T1",
                "function": "{{Q1}}+{{Q2}}",
                "temp": "true"
            },
            {
                "name": "T2",
                "function": "{{Q3}}+{{Q4}}",
                "temp": "true"
            },
            {
                "name": "T3",
                "function": "{{Q1}}*{{Q3}}/math.gcd({{Q1}}*{{Q3}}, {{T1}}*{{T2}})",
                "temp": "true"
            },
            {
                "name": "T4",
                "function": "{{T1}}*{{T2}}/math.gcd({{Q1}}*{{Q3}}, {{T1}}*{{T2}})",
                "temp": "true"
            },
            {
                "name": "T5",
                "function": "{{Q1}}*{{Q3}}/math.gcd({{Q1}}*{{Q3}}, {{T1}}*({{T2}}+1))",
                "temp": "true"
            },
            {
                "name": "T6",
                "function": "{{T1}}*({{T2}}+1)/math.gcd({{Q1}}*{{Q3}}, {{T1}}*({{T2}}+1))",
                "temp": "true"
            },
            {
                "name": "T7",
                "function": "{{Q1}}*({{Q3}}+1)/math.gcd({{Q1}}*({{Q3}}+1), {{T1}}*{{T2}})",
                "temp": "true"
            },
            {
                "name": "T8",
                "function": "{{T1}}*{{T2}}/math.gcd({{Q1}}*({{Q3}}+1), {{T1}}*{{T2}})",
                "temp": "true"
            }
        ],
        "uniques": true
    },
    "algorithm": {
        "name": "trueFalse",
        "template": "Multiple choice – standard",
        "params": {
            "countCorrect": 1,
            "countIncorrect": 2,
            "showCheckIcon": false,
            "columns": 3
        }
    }
}</v>
      </c>
      <c r="D1072" s="139" t="n">
        <f aca="false">IF(B1072=C1072,0,1)</f>
        <v>1</v>
      </c>
    </row>
    <row r="1073" customFormat="false" ht="15.75" hidden="false" customHeight="true" outlineLevel="0" collapsed="false">
      <c r="A1073" s="139" t="str">
        <f aca="false">Seeds!AB1068</f>
        <v>M5-NyO-36c-E-1</v>
      </c>
      <c r="B1073" s="139" t="str">
        <f aca="false">Seeds!Z1068</f>
        <v>{
    "id": "M5-NyO-36c-E-1-BR",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C1073" s="139" t="str">
        <f aca="false">Seeds!AA1068</f>
        <v>{
    "id": "M5-NyO-36c-E-1",
    "stimulus": "&lt;p&gt;Encontre a área de um retângulo cujos lados medem &lt;span class=\"fr-math-v2 fr-draggable\" contenteditable=\"false\" data-original-math=\"\\(\\frac{{{Q1}}}{{{T1}}}\\)\" draggable=\"true\"&gt;\\(\\frac{{{Q1}}}{{{T1}}}\\)&lt;/span&gt; m e &lt;span class=\"fr-math-v2 fr-draggable\" contenteditable=\"false\" data-original-math=\"\\(\\frac{{{Q3}}}{{{T2}}}\\)\" draggable=\"true\"&gt;\\(\\frac{{{Q3}}}{{{T2}}}\\)&lt;/span&gt; m. Escreva o resultado em forma de fração irredutível.&lt;/p&gt;",
    "template": "&lt;p&gt;A área do retângulo mede {{response}} m&lt;sup&gt;2&lt;/sup&gt;.&lt;/p&gt;",
    "hint": "&lt;p&gt;Área do retângulo = base × altura&lt;/p&gt;",
    "feedback": "&lt;p&gt;Para calcular a área do retângulo, multiplique a base pela altura.&lt;/p&gt;&lt;p&gt;Área do retângulo = base × altura = &lt;span class=\"fr-math-v2 fr-draggable\" contenteditable=\"false\" data-original-math=\"\\(\\frac{{{Q1}}}{{{T1}}}\\)\" draggable=\"true\"&gt;\\(\\frac{{{Q1}}}{{{T1}}}\\)&lt;/span&gt; × &lt;span class=\"fr-math-v2 fr-draggable\" contenteditable=\"false\" data-original-math=\"\\(\\frac{{{Q3}}}{{{T2}}}\\)\" draggable=\"true\"&gt;\\(\\frac{{{Q3}}}{{{T2}}}\\)&lt;/span&gt; = {{T0}} m&lt;sup&gt;2&lt;/sup&gt;&lt;/p&gt;",
    "seed": {
        "parameters": [
            {
                "name": "Q1",
                "label": null,
                "min": 1,
                "max": 6,
                "step": 1
            },
            {
                "name": "Q2",
                "label": null,
                "min": 1,
                "max": 6,
                "step": 1
            },
            {
                "name": "Q3",
                "label": null,
                "min": 1,
                "max": 6,
                "step": 1
            },
            {
                "name": "Q4",
                "label": null,
                "min": 1,
                "max": 6,
                "step": 1
            }
        ],
        "calculated": [
            {
                "name": "T0",
                "function": "&lt;span class=\"fr-math-v2 fr-draggable\" contenteditable=\"false\" data-original-math=\"\\(\\frac{{{T3}}}{{{T4}}}\\)\" draggable=\"true\"&gt;\\(\\frac{{{T3}}}{{{T4}}}\\)&lt;/span&gt;",
                "temp": true
            },
            {
                "name": "A1",
                "label": "{{function}}",
                "function": "\\frac{{{T3}}}{{{T4}}}"
            },
            {
                "name": "T1",
                "function": "{{Q1}}+{{Q2}}",
                "temp": true
            },
            {
                "name": "T2",
                "function": "{{Q3}}+{{Q4}}",
                "temp": true
            },
            {
                "name": "T3",
                "function": "{{Q1}}*{{Q3}}/math.gcd({{Q1}}*{{Q3}}, {{T1}}*{{T2}})",
                "temp": true
            },
            {
                "name": "T4",
                "function": "{{T1}}*{{T2}}/math.gcd({{Q1}}*{{Q3}}, {{T1}}*{{T2}})",
                "temp": true
            }
        ],
        "uniques": true
    },
    "algorithm": {
        "name": "calculateOperation",
        "params": {
            "method": "equivLiteral"
        }
    }
}</v>
      </c>
      <c r="D1073" s="139" t="n">
        <f aca="false">IF(B1073=C1073,0,1)</f>
        <v>1</v>
      </c>
    </row>
    <row r="1074" customFormat="false" ht="15.75" hidden="false" customHeight="true" outlineLevel="0" collapsed="false">
      <c r="A1074" s="139" t="str">
        <f aca="false">Seeds!AB1069</f>
        <v>M5-NyO-36c-A-1</v>
      </c>
      <c r="B1074" s="139" t="str">
        <f aca="false">Seeds!Z1069</f>
        <v>{
    "id": "M5-NyO-36c-A-1-BR",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4" s="139" t="str">
        <f aca="false">Seeds!AA1069</f>
        <v>{
    "id": "M5-NyO-36c-A-1",
    "seed": {
        "parameters": [
            {
                "name": "Q1",
                "label": null,
                "min": 1,
                "max": 5,
                "step": 2
            },
            {
                "name": "Q2",
                "label": null,
                "min": 2,
                "max": 6,
                "step": 2
            },
            {
                "name": "Q3",
                "label": null,
                "min": 1,
                "max": 5,
                "step": 2
            },
            {
                "name": "Q4",
                "label": null,
                "min": 2,
                "max": 6,
                "step": 2
            }
        ],
        "uniques": true
    },
    "scaffolding": [
        {
            "id": "step-0",
            "stimulus": "&lt;p&gt;Os lados da toalha retangular de César medem &lt;span class=\"fr-math-v2 fr-draggable\" contenteditable=\"false\" data-original-math=\"\\(\\frac{{{T1}}}{{{Q2}}}\\)\" draggable=\"true\"&gt;\\(\\frac{{{T1}}}{{{Q2}}}\\)&lt;/span&gt; m e &lt;span class=\"fr-math-v2 fr-draggable\" contenteditable=\"false\" data-original-math=\"\\(\\frac{{{T2}}}{{{Q4}}}\\)\" draggable=\"true\"&gt;\\(\\frac{{{T2}}}{{{Q4}}}\\)&lt;/span&gt; m. Qual é a área da toalha?&lt;/p&gt;",
            "template": "&lt;p&gt;A área da toalha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toalha retangular.&lt;/p&gt;"
                    },
                    {
                        "name": "2-A2",
                        "label": "&lt;p&gt;Calcular a área de uma toalha triangular.&lt;/p&gt;",
                        "incorrect": true
                    },
                    {
                        "name": "2-A3",
                        "label": "&lt;p&gt;Calcular a área de uma toalha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toalha.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4" s="139" t="n">
        <f aca="false">IF(B1074=C1074,0,1)</f>
        <v>1</v>
      </c>
    </row>
    <row r="1075" customFormat="false" ht="15.75" hidden="false" customHeight="true" outlineLevel="0" collapsed="false">
      <c r="A1075" s="139" t="str">
        <f aca="false">Seeds!AB1070</f>
        <v>M5-NyO-36c-A-2</v>
      </c>
      <c r="B1075" s="139" t="str">
        <f aca="false">Seeds!Z1070</f>
        <v>{
    "id": "M5-NyO-36c-A-2-BR",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5" s="139" t="str">
        <f aca="false">Seeds!AA1070</f>
        <v>{
    "id": "M5-NyO-36c-A-2",
    "seed": {
        "parameters": [
            {
                "name": "Q1",
                "label": null,
                "min": 1,
                "max": 5,
                "step": 2
            },
            {
                "name": "Q2",
                "label": null,
                "min": 2,
                "max": 6,
                "step": 2
            },
            {
                "name": "Q3",
                "label": null,
                "min": 1,
                "max": 5,
                "step": 2
            },
            {
                "name": "Q4",
                "label": null,
                "min": 2,
                "max": 6,
                "step": 2
            }
        ],
        "uniques": true
    },
    "scaffolding": [
        {
            "id": "step-0",
            "stimulus": "&lt;p&gt;Uma costureira necessita de um pedaço retangular de tecido de &lt;span class=\"fr-math-v2 fr-draggable\" contenteditable=\"false\" data-original-math=\"\\(\\frac{{{T1}}}{{{Q2}}}\\)\" draggable=\"true\"&gt;\\(\\frac{{{T1}}}{{{Q2}}}\\)&lt;/span&gt; m de base e &lt;span class=\"fr-math-v2 fr-draggable\" contenteditable=\"false\" data-original-math=\"\\(\\frac{{{T2}}}{{{Q4}}}\\)\" draggable=\"true\"&gt;\\(\\frac{{{T2}}}{{{Q4}}}\\)&lt;/span&gt; m de altura para confeccionar uma blusa. Quanto mede a área do tecido?&lt;/p&gt;",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do tecido retângular.&lt;/p&gt;"
                    },
                    {
                        "name": "2-A2",
                        "label": "&lt;p&gt;Calcular a área do tecido triangular.&lt;/p&gt;",
                        "incorrect": true
                    },
                    {
                        "name": "2-A3",
                        "label": "&lt;p&gt;Calcular a área do tecido quadrado.&lt;/p&gt;",
                        "incorrect": true
                    }
                ]
            },
            "algorithm": {
                "name": "trueFalse",
                "template": "Multiple choice – standard"
            }
        },
        {
            "id": "step-2",
            "stimulus": "&lt;p&gt;Como calcular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do tecido. Simplifique a fração se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5" s="139" t="n">
        <f aca="false">IF(B1075=C1075,0,1)</f>
        <v>1</v>
      </c>
    </row>
    <row r="1076" customFormat="false" ht="15.75" hidden="false" customHeight="true" outlineLevel="0" collapsed="false">
      <c r="A1076" s="139" t="str">
        <f aca="false">Seeds!AB1071</f>
        <v>M5-NyO-36c-A-3</v>
      </c>
      <c r="B1076" s="139" t="str">
        <f aca="false">Seeds!Z1071</f>
        <v>{
    "id": "M5-NyO-36c-A-3-BR",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6" s="139" t="str">
        <f aca="false">Seeds!AA1071</f>
        <v>{
    "id": "M5-NyO-36c-A-3",
    "seed": {
        "parameters": [
            {
                "name": "Q1",
                "label": null,
                "min": 1,
                "max": 5,
                "step": 2
            },
            {
                "name": "Q2",
                "label": null,
                "min": 2,
                "max": 6,
                "step": 2
            },
            {
                "name": "Q3",
                "label": null,
                "min": 1,
                "max": 5,
                "step": 2
            },
            {
                "name": "Q4",
                "label": null,
                "min": 2,
                "max": 6,
                "step": 2
            }
        ],
        "uniques": true
    },
    "scaffolding": [
        {
            "id": "step-0",
            "stimulus": "&lt;p&gt;Deseja-se cobrir uma piscina com uma lona retangular que mede &lt;span class=\"fr-math-v2 fr-draggable\" contenteditable=\"false\" data-original-math=\"\\(\\frac{{{T1}}}{{{Q2}}}\\)\" draggable=\"true\"&gt;\\(\\frac{{{T1}}}{{{Q2}}}\\)&lt;/span&gt; m de comprimento e &lt;span class=\"fr-math-v2 fr-draggable\" contenteditable=\"false\" data-original-math=\"\\(\\frac{{{T2}}}{{{Q4}}}\\)\" draggable=\"true\"&gt;\\(\\frac{{{T2}}}{{{Q4}}}\\)&lt;/span&gt; m de largura. Qual a área da lona?&lt;/p&gt;",
            "template": "&lt;p&gt;A área da lona é 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lona retangular.&lt;/p&gt;"
                    },
                    {
                        "name": "2-A2",
                        "label": "&lt;p&gt;Calcular a área de uma lona triangular.&lt;/p&gt;",
                        "incorrect": true
                    },
                    {
                        "name": "2-A3",
                        "label": "&lt;p&gt;Calcular a área de uma lona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lona.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6" s="139" t="n">
        <f aca="false">IF(B1076=C1076,0,1)</f>
        <v>1</v>
      </c>
    </row>
    <row r="1077" customFormat="false" ht="15.75" hidden="false" customHeight="true" outlineLevel="0" collapsed="false">
      <c r="A1077" s="139" t="str">
        <f aca="false">Seeds!AB1072</f>
        <v>M5-NyO-36c-A-4</v>
      </c>
      <c r="B1077" s="139" t="str">
        <f aca="false">Seeds!Z1072</f>
        <v>{
    "id": "M5-NyO-36c-A-4-BR",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7" s="139" t="str">
        <f aca="false">Seeds!AA1072</f>
        <v>{
    "id": "M5-NyO-36c-A-4",
    "seed": {
        "parameters": [
            {
                "name": "Q1",
                "label": null,
                "min": 1,
                "max": 5,
                "step": 2
            },
            {
                "name": "Q2",
                "label": null,
                "min": 2,
                "max": 6,
                "step": 2
            },
            {
                "name": "Q3",
                "label": null,
                "min": 1,
                "max": 5,
                "step": 2
            },
            {
                "name": "Q4",
                "label": null,
                "min": 2,
                "max": 6,
                "step": 2
            }
        ],
        "uniques": true
    },
    "scaffolding": [
        {
            "id": "step-0",
            "stimulus": "&lt;p&gt;Um pedreiro tem que colocar uma janela em uma abertura retangular cujas medidas são &lt;span class=\"fr-math-v2 fr-draggable\" contenteditable=\"false\" data-original-math=\"\\(\\frac{{{T1}}}{{{Q2}}}\\)\" draggable=\"true\"&gt;\\(\\frac{{{T1}}}{{{Q2}}}\\)&lt;/span&gt; m e &lt;span class=\"fr-math-v2 fr-draggable\" contenteditable=\"false\" data-original-math=\"\\(\\frac{{{T2}}}{{{Q4}}}\\)\" draggable=\"true\"&gt;\\(\\frac{{{T2}}}{{{Q4}}}\\)&lt;/span&gt; m. Qual é a área dessa abertura?&lt;/p&gt;",
            "template": "&lt;p&gt;A área da abertura mede {{response}} cm&lt;sup&gt;2&lt;/sup&gt;.&lt;/p&gt;",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da abertura retangular.&lt;/p&gt;"
                    },
                    {
                        "name": "2-A2",
                        "label": "&lt;p&gt;Calcular a área da abertura triangular.&lt;/p&gt;",
                        "incorrect": true
                    },
                    {
                        "name": "2-A3",
                        "label": "&lt;p&gt;Calcular a área da abertura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abertura na parede. Simplifique a fração se possível.&lt;/p&gt;",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7" s="139" t="n">
        <f aca="false">IF(B1077=C1077,0,1)</f>
        <v>1</v>
      </c>
    </row>
    <row r="1078" customFormat="false" ht="15.75" hidden="false" customHeight="true" outlineLevel="0" collapsed="false">
      <c r="A1078" s="139" t="str">
        <f aca="false">Seeds!AB1073</f>
        <v>M5-NyO-36c-A-5</v>
      </c>
      <c r="B1078" s="139" t="str">
        <f aca="false">Seeds!Z1073</f>
        <v>{
    "id": "M5-NyO-36c-A-5-BR",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C1078" s="139" t="str">
        <f aca="false">Seeds!AA1073</f>
        <v>{
    "id": "M5-NyO-36c-A-5",
    "seed": {
        "parameters": [
            {
                "name": "Q1",
                "label": null,
                "min": 1,
                "max": 5,
                "step": 2
            },
            {
                "name": "Q2",
                "label": null,
                "min": 2,
                "max": 6,
                "step": 2
            },
            {
                "name": "Q3",
                "label": null,
                "min": 1,
                "max": 5,
                "step": 2
            },
            {
                "name": "Q4",
                "label": null,
                "min": 2,
                "max": 6,
                "step": 2
            }
        ],
        "uniques": true
    },
    "scaffolding": [
        {
            "id": "step-0",
            "stimulus": "&lt;p&gt;Em uma escola há uma lousa retangular cujos lados medem &lt;span class=\"fr-math-v2 fr-draggable\" contenteditable=\"false\" data-original-math=\"\\(\\frac{{{T1}}}{{{Q2}}}\\)\" draggable=\"true\"&gt;\\(\\frac{{{T1}}}{{{Q2}}}\\)&lt;/span&gt; m e &lt;span class=\"fr-math-v2 fr-draggable\" contenteditable=\"false\" data-original-math=\"\\(\\frac{{{T2}}}{{{Q4}}}\\)\" draggable=\"true\"&gt;\\(\\frac{{{T2}}}{{{Q4}}}\\)&lt;/span&gt; m. Qual a área da lousa?&lt;/p&gt;",
            "template": "&lt;p&gt;A área mede {{response}} m&lt;sup&gt;2&lt;/sup&gt;.&lt;/p&gt;",
            "seed": {
                "parameters": [],
                "calculated": [
                    {
                        "name": "T1",
                        "label": "{{function}}",
                        "function": "{{Q1}}+{{Q2}}",
                        "temp": true
                    },
                    {
                        "name": "T2",
                        "label": "{{function}}",
                        "function": "{{Q3}}+{{Q4}}",
                        "temp": true
                    },
                    {
                        "name": "T3",
                        "label": "{{function}}",
                        "function": "{{T1}}*{{T2}}/math.gcd({{T1}}*{{T2}}, {{Q2}}*{{Q4}})",
                        "temp": true
                    },
                    {
                        "name": "T4",
                        "label": "{{function}}",
                        "function": "{{Q2}}*{{Q4}}/math.gcd({{T1}}*{{T2}}, {{Q2}}*{{Q4}})",
                        "temp": true
                    },
                    {
                        "name": "0-A1",
                        "label": "{{function}}",
                        "function": "\\frac{{{T3}}}{{{T4}}}"
                    }
                ]
            },
            "uniques": true,
            "algorithm": {
                "name": "calculateOperation",
                "params": {
                    "method": "equivLiteral","keyboard": "INTERMEDIATE",
                    "decimalPlaces": 2
                }
            }
        },
        {
            "id": "step-1",
            "stimulus": "&lt;p&gt;O que pede o enunciado?&lt;/p&gt;",
            "seed": {
                "calculated": [
                    {
                        "name": "2-A1",
                        "label": "&lt;p&gt;Calcular a área de uma lousa retangular.&lt;/p&gt;"
                    },
                    {
                        "name": "2-A2",
                        "label": "&lt;p&gt;Calcular a área de uma lousa triangular.&lt;/p&gt;",
                        "incorrect": true
                    },
                    {
                        "name": "2-A3",
                        "label": "&lt;p&gt;Calcular a área de uma lousa quadrada.&lt;/p&gt;",
                        "incorrect": true
                    }
                ]
            },
            "algorithm": {
                "name": "trueFalse",
                "template": "Multiple choice – standard"
            }
        },
        {
            "id": "step-2",
            "stimulus": "&lt;p&gt;Como se calcula a área de um retângulo?&lt;/p&gt;",
            "template": "&lt;p&gt;{{response}}&lt;/p&gt;",
            "seed": {
                "calculated": [
                    {
                        "name": "2-A1",
                        "label": "&lt;p&gt;Área do retângulo = &lt;span class=\"fr-math-v2 fr-draggable\" contenteditable=\"false\" data-original-math=\"\\(\\frac{\\text{base}\\ \\times \\ \\text{altura}}{2}\\)\" draggable=\"true\" style=\"opacity: 1;\"&gt;\\(\\frac{\\text{base}\\ \\times \\ \\text{altura}}{2}\\)&lt;/span&gt;&lt;/p&gt;",
                        "incorrect": true
                    },
                    {
                        "name": "2-A2",
                        "label": "&lt;p&gt;Área do retângulo = base × altura&lt;/p&gt;"
                    },
                    {
                        "name": "2-A3",
                        "label": "&lt;p&gt;Área do retângulo = lado × lado&lt;/p&gt;",
                        "incorrect": true
                    }
                ]
            },
            "algorithm": {
                "name": "trueFalse",
                "template": "Multiple choice – standard", "params": {"showCheckIcon":false, "columns":3}
            }
        },
        {
            "id": "step-3",
            "stimulus": "&lt;p&gt;Portanto, calcule a área da lousa. Simplifique a fração quando necessário.&lt;/p&gt;",
            "template": "&lt;p&gt;Área do retângulo = base × altura = &lt;span class=\"no-break\"&gt;&lt;span class=\"fr-math-v2 fr-draggable\" contenteditable=\"false\" data-original-math=\"\\(\\frac{{{T1}}}{{{Q2}}}\\)\" draggable=\"true\"&gt;\\(\\frac{{{T1}}}{{{Q2}}}\\)&lt;/span&gt; m&lt;/span&gt; × &lt;span class=\"no-break\"&gt;&lt;span class=\"fr-math-v2 fr-draggable\" contenteditable=\"false\" data-original-math=\"\\(\\frac{{{T2}}}{{{Q4}}}\\)\" draggable=\"true\"&gt;\\(\\frac{{{T2}}}{{{Q4}}}\\)&lt;/span&gt; m&lt;/span&gt; = {{response}} m&lt;sup&gt;2&lt;/sup&gt;&lt;/p&gt;",
            "seed": {
                "calculated": [
                    {
                        "name": "T1",
                        "label": "{{function}}",
                        "function": "{{Q1}}+{{Q2}}",
                        "temp": true
                    },
                    {
                        "name": "T2",
                        "label": "{{function}}",
                        "function": "{{Q3}}+{{Q4}}",
                        "temp": true
                    },
                    {
                        "name": "T3",
                        "label": "{{function}}",
                        "function": "{{T1}}*{{T2}}/math.gcd({{T1}}*{{T2}}, {{Q2}}*{{Q4}})",
                        "temp": true
                    },
                    {
                        "name": "T4",
                        "label": "{{function}}",
                        "function": "{{Q2}}*{{Q4}}/math.gcd({{T1}}*{{T2}}, {{Q2}}*{{Q4}})",
                        "temp": true
                    },
                    {
                        "name": "4-A1",
                        "label": "{{function}}",
                        "function": "\\frac{{{T3}}}{{{T4}}}"
                    }
                ]
            },
            "uniques": true,
            "algorithm": {
                "name": "calculateOperation",
                "params": {
                    "method": "equivLiteral","keyboard": "INTERMEDIATE",
                    "decimalPlaces": 2
                }
            }
        }
    ]
}</v>
      </c>
      <c r="D1078" s="139" t="n">
        <f aca="false">IF(B1078=C1078,0,1)</f>
        <v>1</v>
      </c>
    </row>
    <row r="1079" customFormat="false" ht="15.75" hidden="false" customHeight="true" outlineLevel="0" collapsed="false">
      <c r="A1079" s="139" t="str">
        <f aca="false">Seeds!AB1074</f>
        <v>M5-NyO-55a-I-1</v>
      </c>
      <c r="B1079" s="139" t="str">
        <f aca="false">Seeds!Z1074</f>
        <v>{
    "id": "M5-NyO-55a-I-1-BR",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C1079" s="139" t="str">
        <f aca="false">Seeds!AA1074</f>
        <v>{
    "id": "M5-NyO-55a-I-1",
    "stimulus": "&lt;p&gt;Sem fazer cálculos, selecione a afirmação correta.&lt;/p&gt;",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"Q3",
                "label": null,
                "min": 1,
                "max": 10,
                "step": 1
            },
            {
                "name": "Q4",
                "label": null,
                "min": 1,
                "max": 10,
                "step": 1
            },
            {
                "name": "Q5",
                "label": null,
                "min": 1,
                "max": 10,
                "step": 1
            },
            {
                "name": "Q6",
                "label": null,
                "min": 1,
                "max": 10,
                "step": 1
            },
            {
                "name": "Q7",
                "label": null,
                "min": 1,
                "max": 10,
                "step": 1
            },
            {
                "name": "Q8",
                "label": null,
                "min": 1,
                "max": 10,
                "step": 1
            },
            {
                "name": "Q9",
                "label": null,
                "min": 20,
                "max": 30,
                "step": 1
            },
            {
                "name": "Q10",
                "label": null,
                "min": 20,
                "max": 30,
                "step": 1
            },
            {
                "name": "Q11",
                "label": null,
                "min": 20,
                "max": 30,
                "step": 1
            },
            {
                "name": "Q12",
                "label": null,
                "min": 20,
                "max": 30,
                "step": 1
            }
        ],
        "calculated": [
            {
                "name": "T1",
                "function": "{{Q2}}+{{Q1}}",
                "temp": true
            },
            {
                "name": "T11",
                "function": "{{Q2}}*{{Q9}}",
                "temp": true
            },
            {
                "name": "T3",
                "function": "{{Q4}}+{{Q3}}",
                "temp": true
            },
            {
                "name": "T22",
                "function": "{{T3}}*{{Q10}}",
                "temp": true
            },
            {
                "name": "T5",
                "function": "{{Q6}}+{{Q5}}",
                "temp": true
            },
            {
                "name": "T33",
                "function": "{{Q6}}*{{Q11}}",
                "temp": true
            },
            {
                "name": "T7",
                "function": "{{Q8}}+{{Q7}}",
                "temp": true
            },
            {
                "name": "T44",
                "function": "{{T7}}*{{Q12}}",
                "temp": true
            },
            {
                "name": "A1",
                "label": "O resultado da multiplicação de {{T11}} por &lt;span class=\"fr-math-v2 fr-draggable\" contenteditable=\"false\" data-original-math=\"\\(\\frac{{{T1}}}{{{Q2}}}\\)\" draggable=\"true\"&gt;\\(\\frac{{{T1}}}{{{Q2}}}\\)&lt;/span&gt; é maior que {{T11}}."
            },
            {
                "name": "A2",
                "label": "O resultado da multiplicação de {{T22}} por &lt;span class=\"fr-math-v2 fr-draggable\" contenteditable=\"false\" data-original-math=\"\\(\\frac{{{Q4}}}{{{T3}}}\\)\" draggable=\"true\"&gt;\\(\\frac{{{Q4}}}{{{T3}}}\\)&lt;/span&gt; é menor que {{T22}}."
            },
            {
                "name": "A3",
                "label": "O resultado da multiplicação de {{T33}} por &lt;span class=\"fr-math-v2 fr-draggable\" contenteditable=\"false\" data-original-math=\"\\(\\frac{{{T5}}}{{{Q6}}}\\)\" draggable=\"true\"&gt;\\(\\frac{{{T5}}}{{{Q6}}}\\)&lt;/span&gt; é menor que {{T33}}.",
                "incorrect": true
            },
            {
                "name": "A4",
                "label": "O resultado da multiplicação de {{T44}} por &lt;span class=\"fr-math-v2 fr-draggable\" contenteditable=\"false\" data-original-math=\"\\(\\frac{{{Q8}}}{{{T7}}}\\)\" draggable=\"true\"&gt;\\(\\frac{{{Q8}}}{{{T7}}}\\)&lt;/span&gt; é maior que {{T44}}.",
                "incorrect": true
            }
        ],
        "uniques": true
    },
    "algorithm": {
        "name": "trueFalse",
        "template": "Multiple choice – standard",
        "params": {
            "countCorrect": 1,
            "countIncorrect": 2,
            "showCheckIcon": true
        }
    }
}</v>
      </c>
      <c r="D1079" s="139" t="n">
        <f aca="false">IF(B1079=C1079,0,1)</f>
        <v>1</v>
      </c>
    </row>
    <row r="1080" customFormat="false" ht="15.75" hidden="false" customHeight="true" outlineLevel="0" collapsed="false">
      <c r="A1080" s="139" t="str">
        <f aca="false">Seeds!AB1075</f>
        <v>M5-NyO-55a-I-2</v>
      </c>
      <c r="B1080" s="139" t="str">
        <f aca="false">Seeds!Z1075</f>
        <v>{
    "id": "M5-NyO-55a-I-2-BR",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C1080" s="139" t="str">
        <f aca="false">Seeds!AA1075</f>
        <v>{
    "id": "M5-NyO-55a-I-2",
    "stimulus": "&lt;p&gt;Sem fazer o cálculo, complete esta frase.&lt;/p&gt;",
    "template": "&lt;p&gt;O resultado da multiplicação de {{T11}} por &lt;span class=\"fr-math-v2 fr-draggable\" contenteditable=\"false\" data-original-math=\"\\(\\frac{{{T1}}}{{{Q2}}}\\)\" draggable=\"true\"&gt;\\(\\frac{{{T1}}}{{{Q2}}}\\)&lt;/span&gt;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"maior",
                "function": "maior"
            },
            {
                "name": "A2",
                "label": "menor",
                "function": "menor",
                "incorrect": true
            },
            {
                "name": "A3",
                "label": "igual",
                "function": "igual",
                "incorrect": true
            }
        ],
        "uniques": true
    },
    "algorithm": {
        "name": "calculateOperation",
        "template": "Cloze with drag &amp; drop"
    }
}</v>
      </c>
      <c r="D1080" s="139" t="n">
        <f aca="false">IF(B1080=C1080,0,1)</f>
        <v>1</v>
      </c>
    </row>
    <row r="1081" customFormat="false" ht="15.75" hidden="false" customHeight="true" outlineLevel="0" collapsed="false">
      <c r="A1081" s="139" t="str">
        <f aca="false">Seeds!AB1076</f>
        <v>M5-NyO-55a-I-3</v>
      </c>
      <c r="B1081" s="139" t="str">
        <f aca="false">Seeds!Z1076</f>
        <v>{
    "id": "M5-NyO-55a-I-3-BR",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C1081" s="139" t="str">
        <f aca="false">Seeds!AA1076</f>
        <v>{
    "id": "M5-NyO-55a-I-3",
    "stimulus": "&lt;p&gt;Sem fazer o cálculo, complete esta frase.&lt;/p&gt;",
    "template": "&lt;p&gt;O resultado da multiplicação de {{T11}} por &lt;span class=\"fr-math-v2 fr-draggable\" contenteditable=\"false\" data-original-math=\"\\(\\frac{{{Q2}}}{{{T1}}}\\)\" draggable=\"true\"&gt;\\(\\frac{{{Q2}}}{{{T1}}}\\)&lt;/span&gt; é {{response}} que {{T11}}.&lt;/p&gt;",
    "hint": "&lt;p&gt;Se um número for multiplicado por uma fração menor que 1, o resultado será menor que o número original.&lt;/p&gt;",
    "feedback": "&lt;p&gt;Ao multiplicar um número por uma fração &lt;b&gt;menor que 1&lt;/b&gt;, o resultado será &lt;b&gt;menor&lt;/b&gt; que o número original.&lt;/p&gt;&lt;p&gt;Ao multiplicar um número por uma fração &lt;b&gt;maior que 1&lt;/b&gt;, o resultado será &lt;b&gt;maior&lt;/b&gt; que o número original.&lt;/p&gt;",
    "seed": {
        "parameters": [
            {
                "name": "Q1",
                "label": null,
                "min": 1,
                "max": 10,
                "step": 1
            },
            {
                "name": "Q2",
                "label": null,
                "min": 1,
                "max": 10,
                "step": 1
            },
            {
                "name": "Q9",
                "label": null,
                "min": 20,
                "max": 30,
                "step": 1
            }
        ],
        "calculated": [
            {
                "name": "T1",
                "function": "{{Q2}}+{{Q1}}",
                "temp": true
            },
            {
                "name": "T11",
                "function": "{{Q2}}*{{Q9}}",
                "temp": true
            },
            {
                "name": "A1",
                "label": "menor",
                "function": "menor"
            },
            {
                "name": "A2",
                "label": "maior",
                "function": "maior",
                "incorrect": true
            },
            {
                "name": "A3",
                "label": "igual",
                "function": "igual",
                "incorrect": true
            }
        ],
        "uniques": true
    },
    "algorithm": {
        "name": "calculateOperation",
        "template": "Cloze with drag &amp; drop"
    }
}</v>
      </c>
      <c r="D1081" s="139" t="n">
        <f aca="false">IF(B1081=C1081,0,1)</f>
        <v>1</v>
      </c>
    </row>
    <row r="1082" customFormat="false" ht="15.75" hidden="false" customHeight="true" outlineLevel="0" collapsed="false">
      <c r="A1082" s="139" t="str">
        <f aca="false">Seeds!AB1077</f>
        <v>M5-NyO-37a-I-1</v>
      </c>
      <c r="B1082" s="139" t="str">
        <f aca="false">Seeds!Z1077</f>
        <v>{
    "id": "M5-NyO-37a-I-1-BR",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C1082" s="139" t="str">
        <f aca="false">Seeds!AA1077</f>
        <v>{
    "id": "M5-NyO-37a-I-1",
    "stimulus": "&lt;p&gt;Selecione o resultado da divisão de &lt;span class=\"fr-math-v2 fr-draggable\" contenteditable=\"false\" data-original-math=\"\\(\\frac{{{Q1}}}{{{T0}}}\\)\" draggable=\"true\"&gt;\\(\\frac{{{Q1}}}{{{T0}}}\\)&lt;/span&gt; por {{Q3}}.&lt;/p&gt;",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data-original-math=\"\\(\\frac{{{Q1}} \\ \\times \\ 1}{{{T0}} \\ \\times \\ {{Q3}}}\\)\" draggable=\"true\"&gt;\\(\\frac{{{Q1}} \\ \\times \\ 1}{{{T0}} \\ \\times \\ {{Q3}}}\\)&lt;/span&gt; = &lt;span class=\"fr-math-v2 fr-draggable\" contenteditable=\"false\" data-original-math=\"\\(\\frac{{{Q1}}}{{{T9}}}\\)\" draggable=\"true\"&gt;\\(\\frac{{{Q1}}}{{{T9}}}\\)&lt;/span&gt;&lt;/p&gt;",
    "seed": {
        "parameters": [
            {
                "name": "Q1",
                "label": null,
                "min": 1,
                "max": 10,
                "step": 1
            },
            {
                "name": "Q2",
                "label": null,
                "min": 1,
                "max": 10,
                "step": 1
            },
            {
                "name": "Q3",
                "label": null,
                "min": 2,
                "max": 10,
                "step": 1
            }
        ],
        "calculated": [
            {
                "name": "T0",
                "function": "{{Q1}}+{{Q2}}",
                "temp": true
            },
            {
                "name": "T1",
                "function": "{{Q1}}/math.gcd({{Q1}}, ({{Q1}}+{{Q2}})*{{Q3}})",
                "temp": true
            },
            {
                "name": "T2",
                "function": "({{Q1}}+{{Q2}})*{{Q3}}/math.gcd({{Q1}}, ({{Q1}}+{{Q2}})*{{Q3}})",
                "temp": true
            },
            {
                "name": "T3",
                "function": "{{Q1}}*{{Q3}}/math.gcd({{Q1}}*{{Q3}}, ({{Q1}}+{{Q2}}))",
                "temp": true
            },
            {
                "name": "T4",
                "function": "({{Q1}}+{{Q2}})/math.gcd({{Q1}}*{{Q3}}, ({{Q1}}+{{Q2}}))",
                "temp": true
            },
            {
                "name": "T5",
                "function": "({{Q1}}+({{Q1}}*{{Q2}})*{{Q3}})/math.gcd({{Q3}}, ({{Q1}}+({{Q1}}*{{Q2}})*{{Q3}}))",
                "temp": true
            },
            {
                "name": "T6",
                "function": "{{Q3}}/math.gcd({{Q3}}, ({{Q1}}+({{Q1}}*{{Q2}})*{{Q3}}))",
                "temp": true
            },
            {
                "name": "T7",
                "function": "{{Q1}}*{{Q3}}",
                "temp": true
            },
            {
                "name": "T8",
                "function": "({{Q1}}+{{Q2}})*{{Q3}}",
                "temp": true
            },
            {
                "name": "T9",
                "function": "({{Q1}}+{{Q2}})*{{Q3}}",
                "temp": true
            },
            {
                "name": "A1",
                "label": "&lt;span class=\"fr-math-v2 fr-draggable\" contenteditable=\"false\" data-original-math=\"\\(\\frac{{{T1}}}{{{T2}}}\\)\" draggable=\"true\"&gt;\\(\\frac{{{T1}}}{{{T2}}}\\)&lt;/span&gt;"
            },
            {
                "name": "A2",
                "label": "&lt;span class=\"fr-math-v2 fr-draggable\" contenteditable=\"false\" data-original-math=\"\\(\\frac{{{T3}}}{{{T4}}}\\)\" draggable=\"true\"&gt;\\(\\frac{{{T3}}}{{{T4}}}\\)&lt;/span&gt;",
                "incorrect": true
            },
            {
                "name": "A3",
                "label": "&lt;span class=\"fr-math-v2 fr-draggable\" contenteditable=\"false\" data-original-math=\"\\(\\frac{{{T5}}}{{{T6}}}\\)\" draggable=\"true\"&gt;\\(\\frac{{{T5}}}{{{T6}}}\\)&lt;/span&gt;",
                "incorrect": true
            },
            {
                "name": "A4",
                "label": "&lt;span class=\"fr-math-v2 fr-draggable\" contenteditable=\"false\" data-original-math=\"\\(\\frac{{{T7}}}{{{T8}}}\\)\" draggable=\"true\"&gt;\\(\\frac{{{T7}}}{{{T8}}}\\)&lt;/span&gt;",
                "incorrect": true
            }
        ],
        "uniques": true
    },
    "algorithm": {
        "name": "trueFalse",
        "template": "Multiple choice – standard",
        "params": {
            "countCorrect": 1,
            "countIncorrect": 2,
            "showCheckIcon": false,
            "columns": 3
        }
    }
}</v>
      </c>
      <c r="D1082" s="139" t="n">
        <f aca="false">IF(B1082=C1082,0,1)</f>
        <v>1</v>
      </c>
    </row>
    <row r="1083" customFormat="false" ht="15.75" hidden="false" customHeight="true" outlineLevel="0" collapsed="false">
      <c r="A1083" s="139" t="str">
        <f aca="false">Seeds!AB1078</f>
        <v>M5-NyO-37a-E-1</v>
      </c>
      <c r="B1083" s="139" t="str">
        <f aca="false">Seeds!Z1078</f>
        <v>{
    "id": "M5-NyO-37a-E-1-BR",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C1083" s="139" t="str">
        <f aca="false">Seeds!AA1078</f>
        <v>{
    "id": "M5-NyO-37a-E-1",
    "stimulus": "&lt;p&gt;Calcule.&lt;/p&gt;",
    "template": "&lt;p&gt;&lt;span class=\"fr-math-v2 fr-draggable\" contenteditable=\"false\" data-original-math=\"\\(\\frac{{{Q1}}}{{{T0}}}\\)\" draggable=\"true\"&gt;\\(\\frac{{{Q1}}}{{{T0}}}\\)&lt;/span&gt; : {{Q3}} = {{response}}&lt;/p&gt;",
    "hint": "&lt;p&gt;Para dividir esses números, converta o número inteiro em uma fração: {{Q3}} = &lt;span class=\"fr-math-v2 fr-draggable\" contenteditable=\"false\" data-original-math=\"\\(\\frac{{{Q3}}}{{{1}}}\\)\" draggable=\"true\"&gt;\\(\\frac{{{Q3}}}{{{1}}}\\)&lt;/span&gt;.&lt;/p&gt;",
    "feedback": "&lt;p&gt;Para dividir esses números, primeiro converta o número inteiro em uma fração. Em seguida, multiplique a primeira fração pelo inverso da segunda. Finalmente, se necessário, calcule a fração irredutível.&lt;/p&gt;&lt;p&gt;&lt;span class=\"fr-math-v2 fr-draggable\" contenteditable=\"false\" data-original-math=\"\\(\\frac{{{Q1}}}{{{T0}}}\\)\" draggable=\"true\"&gt;\\(\\frac{{{Q1}}}{{{T0}}}\\)&lt;/span&gt; : {{Q3}} = &lt;span class=\"fr-math-v2 fr-draggable\" contenteditable=\"false\" data-original-math=\"\\(\\frac{{{Q1}}}{{{T0}}}\\)\" draggable=\"true\"&gt;\\(\\frac{{{Q1}}}{{{T0}}}\\)&lt;/span&gt; : &lt;span class=\"fr-math-v2 fr-draggable\" contenteditable=\"false\" data-original-math=\"\\(\\frac{{{Q3}}}{{{1}}}\\)\" draggable=\"true\"&gt;\\(\\frac{{{Q3}}}{{{1}}}\\)&lt;/span&gt; =  &lt;span class=\"fr-math-v2 fr-draggable\" contenteditable=\"false\" data-original-math=\"\\(\\frac{\\text{{{Q1}}}\\ \\times \\ \\text{1}}{\\text{{{T0}}}\\ \\times \\ \\text{{{Q3}}}}\\)\" draggable=\"true\"&gt;\\(\\frac{\\text{{{Q1}}}\\ \\times \\ \\text{1}}{\\text{{{T0}}}\\ \\times \\ \\text{{{Q3}}}}\\)&lt;/span&gt; = &lt;span class=\"fr-math-v2 fr-draggable\" contenteditable=\"false\" data-original-math=\"\\(\\frac{{{Q1}}}{{{T9}}}\\)\" draggable=\"true\"&gt;\\(\\frac{{{Q1}}}{{{T9}}}\\)&lt;/span&gt;&lt;/p&gt;",
    "seed": {
        "parameters": [
            {
                "name": "Q1",
                "label": null,
                "min": 1,
                "max": 10,
                "step": 1
            },
            {
                "name": "Q2",
                "label": null,
                "min": 1,
                "max": 10,
                "step": 1
            },
            {
                "name": "Q3",
                "label": null,
                "min": 2,
                "max": 20,
                "step": 1
            }
        ],
        "calculated": [
            {
                "name": "T0",
                "function": "{{Q1}}+{{Q2}}",
                "temp": true
            },
            {
                "name": "T1",
                "function": "{{Q1}}/math.gcd({{Q1}}, ({{Q1}}+{{Q2}})*{{Q3}})",
                "temp": true
            },
            {
                "name": "T2",
                "function": "({{Q1}}+{{Q2}})*{{Q3}}/math.gcd({{Q1}}, ({{Q1}}+{{Q2}})*{{Q3}})",
                "temp": true
            },
            {
                "name": "T9",
                "function": "({{Q1}}+{{Q2}})*{{Q3}}",
                "temp": true
            },
            {
                "name": "A1",
                "label": "{{function}}",
                "function": "\\frac{{{T1}}}{{{T2}}}"
            }
        ],
        "uniques": true
    },
    "algorithm": {
        "name": "calculateOperation",
        "params": {
            "method": "equivLiteral","keyboard": "INTERMEDIATE"
        }
    }
}</v>
      </c>
      <c r="D1083" s="139" t="n">
        <f aca="false">IF(B1083=C1083,0,1)</f>
        <v>1</v>
      </c>
    </row>
    <row r="1084" customFormat="false" ht="15.75" hidden="false" customHeight="true" outlineLevel="0" collapsed="false">
      <c r="A1084" s="139" t="str">
        <f aca="false">Seeds!AB1079</f>
        <v>M5-NyO-37a-A-1</v>
      </c>
      <c r="B1084" s="139" t="str">
        <f aca="false">Seeds!Z1079</f>
        <v>{
    "id": "M5-NyO-37a-A-1-BR",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4" s="139" t="str">
        <f aca="false">Seeds!AA1079</f>
        <v>{
    "id": "M5-NyO-37a-A-1",
    "seed": {
        "parameters": [
            {
                "name": "Q1",
                "label": null,
                "min": 1,
                "max": 5,
                "step": 1
            },
            {
                "name": "Q2",
                "label": null,
                "min": 1,
                "max": 5,
                "step": 1
            },
            {
                "name": "Q3",
                "label": null,
                "min": 2,
                "max": 6,
                "step": 1
            }
        ],
        "uniques": true
    },
    "scaffolding": [
        {
            "id": "step-0",
            "stimulus": "&lt;p&gt;Susana comprou &lt;span class=\"fr-math-v2 fr-draggable\" contenteditable=\"false\" data-original-math=\"\\(\\frac{{{Q1}}}{{{T1}}}\\)\" draggable=\"true\"&gt;\\(\\frac{{{Q1}}}{{{T1}}}\\)&lt;/span&gt; de um pedaço de queijo para compartilhar com seus {{Q3}} irmãos. Que fração de queijo cada um receberá? Escreva o resultado como uma fração irredutível..&lt;/p&gt;",
            "template": "&lt;p&gt;Cada um receberá {{response}} do queijo.&lt;/p&gt;",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de queijo Susana vai distribuir entre seus irmãos?&lt;/p&gt;",
            "template": "&lt;p&gt;Vai distribuir {{response}} do queijo.&lt;/p&gt;",
            "seed": {
                "calculated": [
                    {
                        "name": "T1",
                        "label": "{{function}}",
                        "function": "{{Q1}}+{{Q2}}",
                        "temp": true
                    },
                    {
                        "name": "1-A2",
                        "label": "{{function}}",
                        "function": "\\frac{{{Q1}}}{{{T1}}}"
                    }
                ]
            },
            "uniques": true,
            "algorithm": {
                "name": "calculateOperation",
                "params": {
                    "method": "equivLiteral","keyboard": "INTERMEDIATE",
                    "decimalPlaces": 2
                }
            }
        },
        {
            "id": "step-2",
            "stimulus": "&lt;p&gt;Quantos irmãos Susana tem?&lt;/p&gt;",
            "seed": {
                "calculated": [
                    {
                        "name": "T4",
                        "function": "{{Q3}}+1",
                        "temp": true
                    },
                    {
                        "name": "T5",
                        "function": "{{Q3}}-1",
                        "temp": true
                    },
                    {
                        "name": "2-A1",
                        "label": "&lt;p&gt;Susan tem {{Q3}} irmãos.&lt;/p&gt;"
                    },
                    {
                        "name": "2-A2",
                        "label": "&lt;p&gt;Susan tem {{T4}} irmãos.&lt;/p&gt;",
                        "incorrect": true
                    },
                    {
                        "name": "2-A3",
                        "label": "&lt;p&gt;Susan tem {{T5}} irmãos.&lt;/p&gt;",
                        "incorrect": true
                    }
                ]
            },
            "algorithm": {
                "name": "trueFalse",
                "template": "Multiple choice – standard"
            }
        },
        {
            "id": "step-3",
            "stimulus": "&lt;p&gt;O que o enunciado pede?&lt;/p&gt;",
            "seed": {
                "calculated": [
                    {
                        "name": "2-A1",
                        "label": "&lt;p&gt;Calcule a fração de queijo que cada irmão receberá.&lt;/p&gt;"
                    },
                    {
                        "name": "2-A2",
                        "label": "&lt;p&gt;Calcule as gramas de queijo que Susana comprou.&lt;/p&gt;",
                        "incorrect": true
                    },
                    {
                        "name": "2-A3",
                        "label": "&lt;p&gt;Calcule quanto queijo cada irmão comprou.&lt;/p&gt;",
                        "incorrect": true
                    }
                ]
            },
            "algorithm": {
                "name": "trueFalse",
                "template": "Multiple choice – standard"
            }
        },
        {
            "id": "step-4",
            "stimulus": "&lt;p&gt;Para calcular a fração de queijo que cada irmão receberá,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queijo que cada irmão receberá.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4" s="139" t="n">
        <f aca="false">IF(B1084=C1084,0,1)</f>
        <v>1</v>
      </c>
    </row>
    <row r="1085" customFormat="false" ht="15.75" hidden="false" customHeight="true" outlineLevel="0" collapsed="false">
      <c r="A1085" s="139" t="str">
        <f aca="false">Seeds!AB1080</f>
        <v>M5-NyO-37a-A-2</v>
      </c>
      <c r="B1085" s="139" t="str">
        <f aca="false">Seeds!Z1080</f>
        <v>{
    "id": "M5-NyO-37a-A-2-BR",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5" s="139" t="str">
        <f aca="false">Seeds!AA1080</f>
        <v>{
    "id": "M5-NyO-37a-A-2",
    "seed": {
        "parameters": [
            {
                "name": "Q1",
                "label": null,
                "min": 1,
                "max": 5,
                "step": 1
            },
            {
                "name": "Q2",
                "label": null,
                "min": 1,
                "max": 5,
                "step": 1
            },
            {
                "name": "Q3",
                "label": null,
                "min": 2,
                "max": 6,
                "step": 1
            }
        ],
        "uniques": true
    },
    "scaffolding": [
        {
            "id": "step-0",
            "stimulus": "&lt;p&gt;De uma barra de chocolate retirou-se &lt;span class=\"fr-math-v2 fr-draggable\" contenteditable=\"false\" data-original-math=\"\\(\\frac{{{Q1}}}{{{T1}}}\\)\" draggable=\"true\"&gt;\\(\\frac{{{Q1}}}{{{T1}}}\\)&lt;/span&gt; e essa quantidade foi dividida em partes iguais e distribuída entre {{Q3}} amigos. Qual é a fração da barra de chocolate que cada amigo recebeu? Escreva o resultado como uma fração irredutível.&lt;/p&gt;",
            "template": "&lt;p&gt;Eles receberam cada um {{response}} da barra de chocolate.&lt;/p&gt;",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barra de chocolate foi distribuída?&lt;/p&gt;",
            "template": "&lt;p&gt;Foi distribuído {{response}} da barra de chocolate.&lt;/p&gt;",
            "seed": {
                "calculated": [
                    {
                        "name": "T1",
                        "label": "{{function}}",
                        "function": "{{Q1}}+{{Q2}}",
                        "temp": true
                    },
                    {
                        "name": "1-A2",
                        "label": "{{function}}",
                        "function": "\\frac{{{Q1}}}{{{T1}}}"
                    }
                ]
            },
            "uniques": true,
            "algorithm": {
                "name": "calculateOperation",
                "params": {
                    "method": "equivLiteral","keyboard": "INTERMEDIATE",
                    "decimalPlaces": 2
                }
            }
        },
        {
            "id": "step-2",
            "stimulus": "&lt;p&gt;Entre quantos amigos a fração da barra de chocolate foi dividida?&lt;/p&gt;",
            "seed": {
                "calculated": [
                    {
                        "name": "T4",
                        "function": "{{Q3}}+2",
                        "temp": true
                    },
                    {
                        "name": "T5",
                        "function": "{{Q3}}+1",
                        "temp": true
                    },
                    {
                        "name": "2-A1",
                        "label": "&lt;p&gt;Entre {{Q3}} amigos.&lt;/p&gt;"
                    },
                    {
                        "name": "2-A2",
                        "label": "&lt;p&gt;Entre {{T4}} amigos.&lt;/p&gt;",
                        "incorrect": true
                    },
                    {
                        "name": "2-A3",
                        "label": "&lt;p&gt;Entre {{T5}} amigos.&lt;/p&gt;",
                        "incorrect": true
                    }
                ]
            },
            "algorithm": {
                "name": "trueFalse",
                "template": "Multiple choice – standard"
            }
        },
        {
            "id": "step-3",
            "stimulus": "&lt;p&gt;O que o enunciado pede?&lt;/p&gt;",
            "seed": {
                "calculated": [
                    {
                        "name": "2-A1",
                        "label": "&lt;p&gt;Calcule qual fração da barra de chocolate que cada amigo recebeu.&lt;/p&gt;"
                    },
                    {
                        "name": "2-A2",
                        "label": "&lt;p&gt;Calcule quantos gramas a barra de chocolate pesa.&lt;/p&gt;",
                        "incorrect": true
                    },
                    {
                        "name": "2-A3",
                        "label": "&lt;p&gt;Calcule quanto custa a barra de chocolate.&lt;/p&gt;",
                        "incorrect": true
                    }
                ]
            },
            "algorithm": {
                "name": "trueFalse",
                "template": "Multiple choice – standard"
            }
        },
        {
            "id": "step-4",
            "stimulus": "&lt;p&gt;Para calcular a fração de chocolate que cada amigo recebeu, qual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"step-5",
            "stimulus": "&lt;p&gt;Portanto, complete a operação anterior para saber a fração de chocolate que cada amigo recebeu.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5" s="139" t="n">
        <f aca="false">IF(B1085=C1085,0,1)</f>
        <v>1</v>
      </c>
    </row>
    <row r="1086" customFormat="false" ht="15.75" hidden="false" customHeight="true" outlineLevel="0" collapsed="false">
      <c r="A1086" s="139" t="str">
        <f aca="false">Seeds!AB1081</f>
        <v>M5-NyO-37a-A-3</v>
      </c>
      <c r="B1086" s="139" t="str">
        <f aca="false">Seeds!Z1081</f>
        <v>{
    "id": "M5-NyO-37a-A-3-BR",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6" s="139" t="str">
        <f aca="false">Seeds!AA1081</f>
        <v>{
    "id": "M5-NyO-37a-A-3",
    "seed": {
        "parameters": [
            {
                "name": "Q1",
                "label": null,
                "min": 1,
                "max": 5,
                "step": 1
            },
            {
                "name": "Q2",
                "label": null,
                "min": 1,
                "max": 5,
                "step": 1
            },
            {
                "name": "Q3",
                "label": null,
                "min": 2,
                "max": 6,
                "step": 1
            }
        ],
        "uniques": true
    },
    "scaffolding": [
        {
            "id": "step-0",
            "stimulus": "&lt;p&gt;Da carne que será usada em uma hamburgueria, foram armazenadas &lt;span class=\"fr-math-v2 fr-draggable\" contenteditable=\"false\" data-original-math=\"\\(\\frac{{{Q1}}}{{{T1}}}\\)\" draggable=\"true\"&gt;\\(\\frac{{{Q1}}}{{{T1}}}\\)&lt;/span&gt; em uma caixa para preparar {{Q3}} bifes. Qual é a fração de carne usada em cada bife? Escreva o resultado como uma fração irredutível.&lt;/p&gt;",
            "template": "&lt;p&gt;Em cada bife há {{response}} de carne da hamburgueria.&lt;/p&gt;",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"&lt;p&gt;Que fração da carne armazenada a hamburgueria usa para preparar {{Q3}} bifes?&lt;/p&gt;",
            "template": "&lt;p&gt;A hamburgueria usa {{response}} da carne que armazenam.&lt;/p&gt;",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"&lt;p&gt;Calcule a fração de carne necessária para cada bife.&lt;/p&gt;"
                    },
                    {
                        "name": "2-A2",
                        "label": "&lt;p&gt;Calcule quantos gramas cada bife pesa.&lt;/p&gt;",
                        "incorrect": true
                    },
                    {
                        "name": "2-A3",
                        "label": "&lt;p&gt;Calcule quanto custa cada hambúrguer.&lt;/p&gt;",
                        "incorrect": true
                    }
                ]
            },
            "algorithm": {
                "name": "trueFalse",
                "template": "Multiple choice – standard"
            }
        },
        {
            "id": "step-3",
            "stimulus": "&lt;p&gt;Para calcular a fração de carne necessária para um bife,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carne que é utilizada em cada bife.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6" s="139" t="n">
        <f aca="false">IF(B1086=C1086,0,1)</f>
        <v>1</v>
      </c>
    </row>
    <row r="1087" customFormat="false" ht="15.75" hidden="false" customHeight="true" outlineLevel="0" collapsed="false">
      <c r="A1087" s="139" t="str">
        <f aca="false">Seeds!AB1082</f>
        <v>M5-NyO-37a-A-4</v>
      </c>
      <c r="B1087" s="139" t="str">
        <f aca="false">Seeds!Z1082</f>
        <v>{
    "id": "M5-NyO-37a-A-4-BR",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7" s="139" t="str">
        <f aca="false">Seeds!AA1082</f>
        <v>{
    "id": "M5-NyO-37a-A-4",
    "seed": {
        "parameters": [
            {
                "name": "Q1",
                "label": null,
                "min": 1,
                "max": 5,
                "step": 1
            },
            {
                "name": "Q2",
                "label": null,
                "min": 1,
                "max": 5,
                "step": 1
            },
            {
                "name": "Q3",
                "label": null,
                "min": 2,
                "max": 6,
                "step": 1
            }
        ],
        "uniques": true
    },
    "scaffolding": [
        {
            "id": "step-0",
            "stimulus": "&lt;p&gt;Maria usou &lt;span class=\"fr-math-v2 fr-draggable\" contenteditable=\"false\" data-original-math=\"\\(\\frac{{{Q1}}}{{{T1}}}\\)\" draggable=\"true\"&gt;\\(\\frac{{{Q1}}}{{{T1}}}\\)&lt;/span&gt; dos cereais que ela guarda na cozinha para preparar {{Q3}} refeições iguais. Que fração de cereal está em cada refeição? Escreva o resultado como uma fração irredutível.&lt;/p&gt;",
            "template": "&lt;p&gt;Em cada refeição há {{response}} dos cereais.&lt;/p&gt;",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fração dos cereais Maria usou para preparar {{Q3}} refeições?&lt;/p&gt;",
            "template": "&lt;p&gt;Maria usou {{response}} dos cereais.&lt;/p&gt;",
            "seed": {
                "calculated": [
                    {
                        "name": "T1",
                        "label": "{{function}}",
                        "function": "{{Q1}}+{{Q2}}",
                        "temp": true
                    },
                    {
                        "name": "1-A2",
                        "label": "{{function}}",
                        "function": "\\frac{{{Q1}}}{{{T1}}}"
                    }
                ]
            },
            "uniques": true,
            "algorithm": {
                "name": "calculateOperation",
                "params": {
                    "method": "equivLiteral","keyboard": "INTERMEDIATE",
                    "decimalPlaces": 2
                }
            }
        },
        {
            "id": "step-2",
            "stimulus": "&lt;p&gt;O que o enunciado pede?&lt;/p&gt;",
            "seed": {
                "calculated": [
                    {
                        "name": "2-A1",
                        "label": "&lt;p&gt;Calcular a fração dos cereais que estão em cada refeição.&lt;/p&gt;"
                    },
                    {
                        "name": "2-A2",
                        "label": "&lt;p&gt;Calcular quantos gramas pesa cada refeição.&lt;/p&gt;",
                        "incorrect": true
                    },
                    {
                        "name": "2-A3",
                        "label": "&lt;p&gt;Calcular o preço de cada refeição.&lt;/p&gt;",
                        "incorrect": true
                    }
                ]
            },
            "algorithm": {
                "name": "trueFalse",
                "template": "Multiple choice – standard"
            }
        },
        {
            "id": "step-3",
            "stimulus": "&lt;p&gt;Para calcular a fração de cereais usada para uma refeição,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cereais que estão em cada refeição.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7" s="139" t="n">
        <f aca="false">IF(B1087=C1087,0,1)</f>
        <v>1</v>
      </c>
    </row>
    <row r="1088" customFormat="false" ht="15.75" hidden="false" customHeight="true" outlineLevel="0" collapsed="false">
      <c r="A1088" s="139" t="str">
        <f aca="false">Seeds!AB1083</f>
        <v>M5-NyO-37a-A-5</v>
      </c>
      <c r="B1088" s="139" t="str">
        <f aca="false">Seeds!Z1083</f>
        <v>{
    "id": "M5-NyO-37a-A-5-BR",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C1088" s="139" t="str">
        <f aca="false">Seeds!AA1083</f>
        <v>{
    "id": "M5-NyO-37a-A-5",
    "seed": {
        "parameters": [
            {
                "name": "Q1",
                "label": null,
                "min": 1,
                "max": 5,
                "step": 1
            },
            {
                "name": "Q2",
                "label": null,
                "min": 1,
                "max": 5,
                "step": 1
            },
            {
                "name": "Q3",
                "label": null,
                "min": 2,
                "max": 6,
                "step": 1
            }
        ],
        "uniques": true
    },
    "scaffolding": [
        {
            "id": "step-0",
            "stimulus": "&lt;p&gt;Foram usados &lt;span class=\"fr-math-v2 fr-draggable\" contenteditable=\"false\" data-original-math=\"\\(\\frac{{{Q1}}}{{{T1}}}\\)\" draggable=\"true\"&gt;\\(\\frac{{{Q1}}}{{{T1}}}\\)&lt;/span&gt; de uma lata de tinta para pintar {{Q3}} paredes iguais. Que fração da lata de tinta foi usada em cada parede? Escreva o resultado como uma fração irredutível.&lt;/p&gt;",
            "template": "&lt;p&gt;Em cada parede foram usados {{response}} da lata de tinta.&lt;/p&gt;",
            "seed": {
                "parameters": [],
                "calculated": [
                    {
                        "name": "T1",
                        "label": "{{function}}",
                        "function": "{{Q1}}+{{Q2}}",
                        "temp": true
                    },
                    {
                        "name": "T2",
                        "label": "{{function}}",
                        "function": "{{Q1}}/math.gcd({{Q1}}, ({{Q1}}+{{Q2}})*{{Q3}})",
                        "temp": true
                    },
                    {
                        "name": "T3",
                        "label": "{{function}}",
                        "function": "({{Q1}}+{{Q2}})*{{Q3}}/math.gcd({{Q1}}, ({{Q1}}+{{Q2}})*{{Q3}})",
                        "temp": true
                    },
                    {
                        "name": "0-A1",
                        "label": "{{function}}",
                        "function": "\\frac{{{T2}}}{{{T3}}}"
                    }
                ]
            },
            "uniques": true,
            "algorithm": {
                "name": "calculateOperation",
                "params": {
                    "method": "equivLiteral","keyboard": "INTERMEDIATE",
                    "decimalPlaces": 2
                }
            }
        },
        {
            "id": "step-1",
            "stimulus": "&lt;p&gt;Qual a fração de tinta da lata que foi usada para a pintura?&lt;/p&gt;",
            "template": "&lt;p&gt;Foram usadas {{response}} da tinta da lata.&lt;/p&gt;",
            "seed": {
                "calculated": [
                    {
                        "name": "T1",
                        "label": "{{function}}",
                        "function": "{{Q1}}+{{Q2}}",
                        "temp": true
                    },
                    {
                        "name": "1-A2",
                        "label": "{{function}}",
                        "function": "\\frac{{{Q1}}}{{{T1}}}"
                    }
                ]
            },
            "uniques": true,
            "algorithm": {
                "name": "calculateOperation",
                "params": {
                    "method": "equivLiteral","keyboard": "INTERMEDIATE",
                    "decimalPlaces": 2
                }
            }
        },
        {
            "id": "step-2",
            "stimulus": "&lt;p&gt;Quantas paredes foram pintadas?&lt;/p&gt;",
            "seed": {
                "calculated": [
                    {
                        "name": "T4",
                        "label": "{{function}}",
                        "function": "{{Q3}}-1",
                        "temp": true
                    },
                    {
                        "name": "T5",
                        "label": "{{function}}",
                        "function": "{{Q3}}-2",
                        "temp": true
                    },
                    {
                        "name": "2-A1",
                        "label": "&lt;p&gt;Foram pintadas {{Q3}} paredes.&lt;/p&gt;"
                    },
                    {
                        "name": "2-A2",
                        "label": "&lt;p&gt;Foram pintadas {{T4}} paredes.&lt;/p&gt;",
                        "incorrect": true
                    },
                    {
                        "name": "2-A3",
                        "label": "&lt;p&gt;Foram pintadas {{T5}} paredes.&lt;/p&gt;",
                        "incorrect": true
                    }
                ]
            },
            "algorithm": {
                "name": "trueFalse",
                "template": "Multiple choice – standard"
            }
        },
        {
            "id": "step-3",
            "stimulus": "&lt;p&gt;O que o enunciado pede?&lt;/p&gt;",
            "seed": {
                "calculated": [
                    {
                        "name": "2-A1",
                        "label": "&lt;p&gt;Calcule a fração de tinta da lata que foi usada em cada parede.&lt;/p&gt;"
                    },
                    {
                        "name": "2-A2",
                        "label": "&lt;p&gt;Calcule a fração de tinta que resta na lata.&lt;/p&gt;",
                        "incorrect": true
                    },
                    {
                        "name": "2-A3",
                        "label": "&lt;p&gt;Calcule quantas paredes ainda precisam ser pintadas.&lt;/p&gt;",
                        "incorrect": true
                    }
                ]
            },
            "algorithm": {
                "name": "trueFalse",
                "template": "Multiple choice – standard"
            }
        },
        {
            "id": "step-3",
            "stimulus": "&lt;p&gt;Para calcular a fração de tinta que foi necessária para cada parede, que operação deve ser realizada?&lt;/p&gt;",
            "seed": {
                "calculated": [
                    {
                        "name": "T1",
                        "label": "{{function}}",
                        "function": "{{Q1}}+{{Q2}}",
                        "temp": true
                    },
                    {
                        "name": "2-A1",
                        "label": "&lt;p&gt;&lt;span class=\"fr-math-v2 fr-draggable\" contenteditable=\"false\" data-original-math=\"\\(\\frac{{{Q1}}}{{{T1}}}\\)\" draggable=\"true\"&gt;\\(\\frac{{{Q1}}}{{{T1}}}\\)&lt;/span&gt; : {{Q3}}&lt;/p&gt;"
                    },
                    {
                        "name": "2-A2",
                        "label": "&lt;p&gt;&lt;span class=\"fr-math-v2 fr-draggable\" contenteditable=\"false\" data-original-math=\"\\(\\frac{{{Q1}}}{{{T1}}}\\)\" draggable=\"true\"&gt;\\(\\frac{{{Q1}}}{{{T1}}}\\)&lt;/span&gt; × {{Q3}}&lt;/p&gt;",
                        "incorrect": true
                    },
                    {
                        "name": "2-A3",
                        "label": "&lt;p&gt;&lt;span class=\"fr-math-v2 fr-draggable\" contenteditable=\"false\" data-original-math=\"\\(\\frac{{{Q1}}}{{{T1}}}\\)\" draggable=\"true\"&gt;\\(\\frac{{{Q1}}}{{{T1}}}\\)&lt;/span&gt; + {{Q3}}&lt;/p&gt;",
                        "incorrect": true
                    }
                ]
            },
            "algorithm": {
                "name": "trueFalse",
                "template": "Multiple choice – standard", "params": {"showCheckIcon":false, "columns":3}
            }
        },
        {
            "id": "step-4",
            "stimulus": "&lt;p&gt;Portanto, complete a operação anterior para obter a fração de tinta que foi usada em cada parede. Escreva o resultado como uma fração irredutível.&lt;/p&gt;",
            "template": "&lt;p&gt;&lt;span class=\"fr-math-v2 fr-draggable\" contenteditable=\"false\" data-original-math=\"\\(\\frac{{{Q1}}}{{{T1}}}\\)\" draggable=\"true\"&gt;\\(\\frac{{{Q1}}}{{{T1}}}\\)&lt;/span&gt; : {{Q3}} = {{response}}&lt;/p&gt;",
            "seed": {
                "calculated": [
                    {
                        "name": "T1",
                        "label": "{{function}}",
                        "function": "{{Q1}}+{{Q2}}",
                        "temp": true
                    },
                    {
                        "name": "T2",
                        "label": "{{function}}",
                        "function": "{{Q1}}/math.gcd({{Q1}}, ({{Q1}}+{{Q2}})*{{Q3}})",
                        "temp": true
                    },
                    {
                        "name": "T3",
                        "label": "{{function}}",
                        "function": "({{Q1}}+{{Q2}})*{{Q3}}/math.gcd({{Q1}}, ({{Q1}}+{{Q2}})*{{Q3}})",
                        "temp": true
                    },
                    {
                        "name": "4-A1",
                        "label": "{{function}}",
                        "function": "\\frac{{{T2}}}{{{T3}}}"
                    }
                ]
            },
            "uniques": true,
            "algorithm": {
                "name": "calculateOperation",
                "params": {
                    "method": "equivLiteral","keyboard": "INTERMEDIATE",
                    "decimalPlaces": 2
                }
            }
        }
    ]
}</v>
      </c>
      <c r="D1088" s="139" t="n">
        <f aca="false">IF(B1088=C1088,0,1)</f>
        <v>1</v>
      </c>
    </row>
    <row r="1089" customFormat="false" ht="15.75" hidden="false" customHeight="true" outlineLevel="0" collapsed="false">
      <c r="A1089" s="139" t="str">
        <f aca="false">Seeds!AB1084</f>
        <v>M5-NyO-37b-I-1</v>
      </c>
      <c r="B1089" s="139" t="str">
        <f aca="false">Seeds!Z1084</f>
        <v>{
    "id": "M5-NyO-37b-I-1-BR",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C1089" s="139" t="str">
        <f aca="false">Seeds!AA1084</f>
        <v>{
    "id": "M5-NyO-37b-I-1",
    "stimulus": "&lt;p&gt;Selecione o resultado da divisão de {{T1}} por &lt;span class=\"fr-math-v2 fr-draggable\" contenteditable=\"false\" data-original-math=\"\\(\\frac{{{Q2}}}{{{Q3}}}\\)\" draggable=\"true\"&gt;\\(\\frac{{{Q2}}}{{{Q3}}}\\)&lt;/span&gt;.&lt;/p&gt;",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2,
                "max": 10,
                "step": 1
            },
            {
                "name": "Q3",
                "label": null,
                "min": 2,
                "max": 10,
                "step": 1
            }
        ],
        "calculated": [
            {
                "name": "T1",
                "function": "{{Q1}}*{{Q2}}",
                "temp": true
            },
            {
                "name": "T2",
                "function": "{{Q1}}*{{Q2}}*{{Q2}}",
                "temp": true
            },
            {
                "name": "T3",
                "function": "{{Q2}}*{{Q3}}*{{Q3}}+{{Q2}}",
                "temp": true
            },
            {
                "name": "A1",
                "label": "{{function}}",
                "function": "{{Q1}}*{{Q3}}"
            },
            {
                "name": "A2",
                "label": "&lt;span class=\"fr-math-v2 fr-draggable\" contenteditable=\"false\" data-original-math=\"\\(\\frac{{{T2}}}{{{Q3}}}\\)\" draggable=\"true\"&gt;\\(\\frac{{{T2}}}{{{Q3}}}\\)&lt;/span&gt;",
                "incorrect": true
            },
            {
                "name": "A3",
                "label": "&lt;span class=\"fr-math-v2 fr-draggable\" contenteditable=\"false\" data-original-math=\"\\(\\frac{{{T3}}}{{{Q2}}}\\)\" draggable=\"true\"&gt;\\(\\frac{{{T3}}}{{{Q2}}}\\)&lt;/span&gt;",
                "incorrect": true
            },
            {
                "name": "A4",
                "label": "{{function}}",
                "function": "{{Q2}}*{{Q3}}",
                "incorrect": true
            },
            {
                "name": "A5",
                "label": "{{function}}",
                "function": "{{Q1}}*{{Q2}}*{{Q3}}",
                "incorrect": true
            }
        ],
        "uniques": true
    },
    "algorithm": {
        "name": "trueFalse",
        "template": "Multiple choice – standard",
        "params": {
            "countCorrect": 1,
            "countIncorrect": 2,
            "showCheckIcon":false,
            "columns": 3
        }
    }
}</v>
      </c>
      <c r="D1089" s="139" t="n">
        <f aca="false">IF(B1089=C1089,0,1)</f>
        <v>1</v>
      </c>
    </row>
    <row r="1090" customFormat="false" ht="15.75" hidden="false" customHeight="true" outlineLevel="0" collapsed="false">
      <c r="A1090" s="139" t="str">
        <f aca="false">Seeds!AB1085</f>
        <v>M5-NyO-37b-E-1</v>
      </c>
      <c r="B1090" s="139" t="str">
        <f aca="false">Seeds!Z1085</f>
        <v>{
    "id": "M5-NyO-37b-E-1-BR",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0" s="139" t="str">
        <f aca="false">Seeds!AA1085</f>
        <v>{
    "id": "M5-NyO-37b-E-1",
    "stimulus": "&lt;p&gt;Calcule a seguinte divisão.&lt;/p&gt;",
    "template": "&lt;p&gt;{{T1}} : &lt;span class=\"fr-math-v2 fr-draggable\" contenteditable=\"false\" data-original-math=\"\\(\\frac{{{Q2}}}{{{Q3}}}\\)\" draggable=\"true\"&gt;\\(\\frac{{{Q2}}}{{{Q3}}}\\)&lt;/span&gt; = {{response}}&lt;/p&gt;",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0" s="139" t="n">
        <f aca="false">IF(B1090=C1090,0,1)</f>
        <v>1</v>
      </c>
    </row>
    <row r="1091" customFormat="false" ht="15.75" hidden="false" customHeight="true" outlineLevel="0" collapsed="false">
      <c r="A1091" s="139" t="str">
        <f aca="false">Seeds!AB1086</f>
        <v>M5-NyO-37b-A-1</v>
      </c>
      <c r="B1091" s="139" t="str">
        <f aca="false">Seeds!Z1086</f>
        <v>{
    "id": "M5-NyO-37b-A-1-BR",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1" s="139" t="str">
        <f aca="false">Seeds!AA1086</f>
        <v>{
    "id": "M5-NyO-37b-A-1",
    "stimulus": "&lt;p&gt;Se forem distribuídos {{T1}} litros de água em recipientes com uma capacidade de &lt;span class=\"fr-math-v2 fr-draggable\" contenteditable=\"false\" data-original-math=\"\\(\\frac{{{Q2}}}{{{Q3}}}\\)\" draggable=\"true\"&gt;\\(\\frac{{{Q2}}}{{{Q3}}}\\)&lt;/span&gt; litros. Quantos recipientes vão ser necessários?&lt;/p&gt;",
    "template": "&lt;p&gt;Serão necessários {{response}} recipientes.&lt;/p&gt;",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1" s="139" t="n">
        <f aca="false">IF(B1091=C1091,0,1)</f>
        <v>1</v>
      </c>
    </row>
    <row r="1092" customFormat="false" ht="15.75" hidden="false" customHeight="true" outlineLevel="0" collapsed="false">
      <c r="A1092" s="139" t="str">
        <f aca="false">Seeds!AB1087</f>
        <v>M5-NyO-37b-A-2</v>
      </c>
      <c r="B1092" s="139" t="str">
        <f aca="false">Seeds!Z1087</f>
        <v>{
    "id": "M5-NyO-37b-A-2-BR",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2" s="139" t="str">
        <f aca="false">Seeds!AA1087</f>
        <v>{
    "id": "M5-NyO-37b-A-2",
    "stimulus": "&lt;p&gt;Será colocado em um rodovia de &lt;span class=\"no-break\"&gt;{{T1}} km&lt;/span&gt; um sinal de trânsito a cada &lt;span class=\"fr-math-v2 fr-draggable\" contenteditable=\"false\" data-original-math=\"\\(\\frac{{{Q2}}}{{{Q3}}}\\)\" draggable=\"true\"&gt;\\(\\frac{{{Q2}}}{{{Q3}}}\\)&lt;/span&gt; km. Quantos sinais serão colocados no total?&lt;/p&gt;",
    "template": "&lt;p&gt;Serão colocados {{response}} sinais de trânsito.&lt;/p&gt;",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2" s="139" t="n">
        <f aca="false">IF(B1092=C1092,0,1)</f>
        <v>1</v>
      </c>
    </row>
    <row r="1093" customFormat="false" ht="15.75" hidden="false" customHeight="true" outlineLevel="0" collapsed="false">
      <c r="A1093" s="139" t="str">
        <f aca="false">Seeds!AB1088</f>
        <v>M5-NyO-37b-A-3</v>
      </c>
      <c r="B1093" s="139" t="str">
        <f aca="false">Seeds!Z1088</f>
        <v>{
    "id": "M5-NyO-37b-A-3-BR",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3" s="139" t="str">
        <f aca="false">Seeds!AA1088</f>
        <v>{
    "id": "M5-NyO-37b-A-3",
    "stimulus": "&lt;p&gt;O piso de um grande salão de &lt;span class=\"no-break\"&gt;{{T1}} m&lt;/span&gt;&lt;sup&gt;2&lt;/sup&gt; está coberto com cerâmicas inteiras de &lt;span class=\"fr-math-v2 fr-draggable\" contenteditable=\"false\" data-original-math=\"\\(\\frac{{{Q2}}}{{{Q3}}}\\)\" draggable=\"true\"&gt;\\(\\frac{{{Q2}}}{{{Q3}}}\\)&lt;/span&gt; m&lt;sup&gt;2&lt;/sup&gt; cada uma. Quantas cerâmicas tem no piso desse salão?&lt;/p&gt;",
    "template": "&lt;p&gt;O piso é formado por {{response}} cerâmicas.&lt;/p&gt;",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3" s="139" t="n">
        <f aca="false">IF(B1093=C1093,0,1)</f>
        <v>1</v>
      </c>
    </row>
    <row r="1094" customFormat="false" ht="15.75" hidden="false" customHeight="true" outlineLevel="0" collapsed="false">
      <c r="A1094" s="139" t="str">
        <f aca="false">Seeds!AB1089</f>
        <v>M5-NyO-37b-A-4</v>
      </c>
      <c r="B1094" s="139" t="str">
        <f aca="false">Seeds!Z1089</f>
        <v>{
    "id": "M5-NyO-37b-A-4-BR",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4" s="139" t="str">
        <f aca="false">Seeds!AA1089</f>
        <v>{
    "id": "M5-NyO-37b-A-4",
    "stimulus": "&lt;p&gt;Uma loja de alimentos distribuiu &lt;span class=\"no-break\"&gt;{{T1}} kg&lt;/span&gt; de leguminosas em pacotes de &lt;span class=\"fr-math-v2 fr-draggable\" contenteditable=\"false\" data-original-math=\"\\(\\frac{{{Q2}}}{{{Q3}}}\\)\" draggable=\"true\"&gt;\\(\\frac{{{Q2}}}{{{Q3}}}\\)&lt;/span&gt; kg cada um. Quantos pacotes foram distribuídos?&lt;/p&gt;",
    "template": "&lt;p&gt;Foram distribuídos {{response}} pacotes.&lt;/p&gt;",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4" s="139" t="n">
        <f aca="false">IF(B1094=C1094,0,1)</f>
        <v>1</v>
      </c>
    </row>
    <row r="1095" customFormat="false" ht="15.75" hidden="false" customHeight="true" outlineLevel="0" collapsed="false">
      <c r="A1095" s="139" t="str">
        <f aca="false">Seeds!AB1090</f>
        <v>M5-NyO-37b-A-5</v>
      </c>
      <c r="B1095" s="139" t="str">
        <f aca="false">Seeds!Z1090</f>
        <v>{
    "id": "M5-NyO-37b-A-5-BR",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C1095" s="139" t="str">
        <f aca="false">Seeds!AA1090</f>
        <v>{
    "id": "M5-NyO-37b-A-5",
    "stimulus": "&lt;p&gt;Ao final de uma corrida foram distribuídos {{T1}} litros de água entre os competidores. Se cada um recebeu &lt;span class=\"fr-math-v2 fr-draggable\" contenteditable=\"false\" data-original-math=\"\\(\\frac{{{Q2}}}{{{Q3}}}\\)\" draggable=\"true\"&gt;\\(\\frac{{{Q2}}}{{{Q3}}}\\)&lt;/span&gt; litros, quantos corredores receberam água?&lt;/p&gt;",
    "template": "&lt;p&gt;Receberam água {{response}} corredores.&lt;/p&gt;",
    "hint": "&lt;p&gt;Um número natural pode ser escrito como uma fração colocando um 1 no denominador:&lt;/p&gt;&lt;p&gt;{{Q1}} = &lt;span class=\"fr-math-v2 fr-draggable\" contenteditable=\"false\" data-original-math=\"\\(\\frac{{{Q1}}}{{{1}}}\\)\" draggable=\"true\"&gt;\\(\\frac{{{Q1}}}{{{1}}}\\)&lt;/span&gt;&lt;/p&gt;",
    "feedback": "&lt;p&gt;Um número natural pode ser escrito como uma fração colocando um 1 no denominador:&lt;/p&gt;&lt;p&gt;{{T1}} = &lt;span class=\"fr-math-v2 fr-draggable\" contenteditable=\"false\" data-original-math=\"\\(\\frac{{{T1}}}{{{1}}}\\)\" draggable=\"true\"&gt;\\(\\frac{{{T1}}}{{{1}}}\\)&lt;/span&gt;&lt;/p&gt;&lt;p&gt;Para dividir duas frações, multiplique a primeira pelo inverso da segunda:&lt;/p&gt;&lt;p&gt;&lt;span class=\"fr-math-v2 fr-draggable\" contenteditable=\"false\" data-original-math=\"\\(\\frac{{{T1}}}{{{1}}}\\)\" draggable=\"true\"&gt;\\(\\frac{{{T1}}}{{{1}}}\\)&lt;/span&gt; : &lt;span class=\"fr-math-v2 fr-draggable\" contenteditable=\"false\" data-original-math=\"\\(\\frac{{{Q2}}}{{{Q3}}}\\)\" draggable=\"true\"&gt;\\(\\frac{{{Q2}}}{{{Q3}}}\\)&lt;/span&gt; = &lt;span class=\"fr-math-v2 fr-draggable\" contenteditable=\"false\" data-original-math=\"\\(\\frac{{{T1}}\\ \\times \\ {{Q3}}}{{{1}}\\ \\times \\ {{Q2}}}\\)\" draggable=\"true\"&gt;\\(\\frac{{{T1}}\\ \\times \\ {{Q3}}}{{{1}}\\ \\times \\ {{Q2}}}\\)&lt;/span&gt; = {{A1}}&lt;/p&gt;",
    "seed": {
        "parameters": [
            {
                "name": "Q1",
                "label": null,
                "min": 2,
                "max": 30,
                "step": 1
            },
            {
                "name": "Q2",
                "label": null,
                "min": 1,
                "max": 10,
                "step": 1
            },
            {
                "name": "Q3",
                "label": null,
                "min": 1,
                "max": 10,
                "step": 1
            }
        ],
        "calculated": [
            {
                "name": "T1",
                "function": "{{Q1}}*{{Q2}}",
                "temp": true
            },
            {
                "name": "A1",
                "label": "{{function}}",
                "function": "{{Q1}}*{{Q3}}"
            }
        ],
        "uniques": true
    },
    "uniques": true,
    "algorithm": {
        "name": "calculateOperation",
        "params": {
            "method": "equivLiteral","keyboard": "INTERMEDIATE"
        }
    }
}</v>
      </c>
      <c r="D1095" s="139" t="n">
        <f aca="false">IF(B1095=C1095,0,1)</f>
        <v>1</v>
      </c>
    </row>
    <row r="1096" customFormat="false" ht="15.75" hidden="false" customHeight="true" outlineLevel="0" collapsed="false">
      <c r="A1096" s="139" t="str">
        <f aca="false">Seeds!AB1091</f>
        <v>M5-NyO-38a-I-1</v>
      </c>
      <c r="B1096" s="139" t="str">
        <f aca="false">Seeds!Z1091</f>
        <v>{"id":"M5-NyO-38a-I-1-BR","stimulus":"&lt;p&gt;Juan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6" s="139" t="str">
        <f aca="false">Seeds!AA1091</f>
        <v>{"id":"M5-NyO-38a-I-1","stimulus":"&lt;p&gt;Juan tem {{Q1}} camisetas e {{Q2}} calças em seu armário. De quantas maneiras diferentes ele pode se vestir combinando essas duas roupas?&lt;/p&gt;","hint":"&lt;p&gt;O número de combinações possíveis é o resultado da multiplicação da primeira quantidade pela segunda.&lt;/p&gt;","feedback":"&lt;p&gt;Se houver uma escolha com várias possibilidades ({{Q1}} camisas) e outra escolha com diferentes possibilidades ({{Q2}} calças),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6" s="139" t="n">
        <f aca="false">IF(B1096=C1096,0,1)</f>
        <v>1</v>
      </c>
    </row>
    <row r="1097" customFormat="false" ht="15.75" hidden="false" customHeight="true" outlineLevel="0" collapsed="false">
      <c r="A1097" s="139" t="str">
        <f aca="false">Seeds!AB1092</f>
        <v>M5-NyO-38a-I-2</v>
      </c>
      <c r="B1097" s="139" t="str">
        <f aca="false">Seeds!Z1092</f>
        <v>{"id":"M5-NyO-38a-I-2-BR","stimulus":"&lt;p&gt;Um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C1097" s="139" t="str">
        <f aca="false">Seeds!AA1092</f>
        <v>{"id":"M5-NyO-38a-I-2","stimulus":"&lt;p&gt;Um clube de atletismo quer fazer uma bandeira com duas faixas horizontais coloridas. Para a faixa superior podemos escolher entre {{Q1}} tons de vermelho e para a faixa inferior entre {{Q2}} tons de azul. Quantas bandeiras diferentes podem ser feitas?&lt;/p&gt;","hint":"&lt;p&gt;O número de combinações possíveis é o resultado da multiplicação da primeira quantidade pela segunda.&lt;/p&gt;","feedback":"&lt;p&gt;Se houver uma escolha com várias possibilidades ({{Q1}} tons de vermelho) e outra escolha com diferentes possibilidades ({{Q2}} tons de azul), o número de combinações possíveis é o resultado da multiplicação da primeira quantidade pela segunda. Sendo assim:&lt;/p&gt;&lt;p&gt;{{Q1}} × {{Q2}} = {{A1}} combinações.&lt;/p&gt;","seed":{"parameters":[{"name":"Q1","list":[2,3,4]},{"name":"Q2","list":[2,3,4]},{"name":"Q3","list":[1,2,3]}],"calculated":[{"name":"A1","label":"{{function}}","function":"{{Q1}}*{{Q2}}"},{"name":"A2","label":"{{function}}","function":"{{Q1}}+{{Q2}}","incorrect":true},{"name":"A3","label":"{{function}}","function":"{{Q1}}*{{Q2}} + {{Q3}}","incorrect":true}],"uniques":true},"algorithm":{"name":"trueFalse","template":"Multiple choice – standard","params":{"countCorrect":1,"countIncorrect":2,"showCheckIcon":false,"columns":3}}}</v>
      </c>
      <c r="D1097" s="139" t="n">
        <f aca="false">IF(B1097=C1097,0,1)</f>
        <v>1</v>
      </c>
    </row>
    <row r="1098" customFormat="false" ht="15.75" hidden="false" customHeight="true" outlineLevel="0" collapsed="false">
      <c r="A1098" s="139" t="str">
        <f aca="false">Seeds!AB1093</f>
        <v>M5-NyO-38a-E-1</v>
      </c>
      <c r="B1098" s="139" t="str">
        <f aca="false">Seeds!Z1093</f>
        <v>{"id":"M5-NyO-38a-E-1-BR","stimulus":"&lt;p&gt;O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C1098" s="139" t="str">
        <f aca="false">Seeds!AA1093</f>
        <v>{"id":"M5-NyO-38a-E-1","stimulus":"&lt;p&gt;O menu de um restaurante oferece {{Q1}} opções de pratos de entrada e {{Q2}} opções de pratos principais. Quantas combinações os clientes podem fazer para escolher seu menu?&lt;/p&gt;","template":"&lt;p&gt;Os clientes podem escolher entre {{response}} combinações.&lt;/p&gt;","hint":"&lt;p&gt;O número de combinações possíveis é o resultado da multiplicação da primeira quantidade pela segunda.&lt;/p&gt;","feedback":"&lt;p&gt;Se houver uma escolha com várias possibilidades ({{Q1}} pratos de entrada) e outra escolha com diferentes possibilidades ({{Q2}} pratos principais), o número de combinações possíveis é o resultado da multiplicação da primeira quantidade pela segunda. Sendo assim:&lt;/p&gt;&lt;p&gt;{{Q1}} × {{Q2}} = {{A1}} combinacões.&lt;/p&gt;","seed":{"parameters":[{"name":"Q1","list":[2,3,4]},{"name":"Q2","list":[2,3,4]}],"calculated":[{"name":"A1","label":"{{function}}","function":"{{Q1}}*{{Q2}}"}],"uniques":true},"algorithm":{"name":"calculateOperation","params":{"method":"equivLiteral","keyboard":"NUMERICAL"}}}</v>
      </c>
      <c r="D1098" s="139" t="n">
        <f aca="false">IF(B1098=C1098,0,1)</f>
        <v>1</v>
      </c>
    </row>
    <row r="1099" customFormat="false" ht="15.75" hidden="false" customHeight="true" outlineLevel="0" collapsed="false">
      <c r="A1099" s="139" t="str">
        <f aca="false">Seeds!AB1094</f>
        <v>M5-NyO-38a-E-2</v>
      </c>
      <c r="B1099" s="139" t="str">
        <f aca="false">Seeds!Z1094</f>
        <v>{"id":"M5-NyO-38a-E-2-BR","stimulus":"&lt;p&gt;Para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C1099" s="139" t="str">
        <f aca="false">Seeds!AA1094</f>
        <v>{"id":"M5-NyO-38a-E-2","stimulus":"&lt;p&gt;Para preparar uma &lt;i&gt;pizza especial&lt;/i&gt;, um pizzaiolo tem {{Q1}} diferentes tipos de queijo, {{Q2}} tipos de carne e {{Q3}} tipos de vegetais. Se a pizza conter uma opção de cada ingrediente, quantas pizzas diferentes podem ser feitas?&lt;/p&gt;","template":"&lt;p&gt;O pizzaiolo pode preparar {{response}} pizzas diferentes.&lt;/p&gt;","hint":"&lt;p&gt;O número de combinações possíveis é o resultado da multiplicação entre as quantidades de cada opção.&lt;/p&gt;","feedback":"&lt;p&gt;Se houver uma escolha com várias possibilidades ({{Q1}} queijos), outra escolha com possibilidades diferentes ({{Q2}} carnes) e outra escolha com outras possibilidades ({{Q3}} vegetais), o número de combinações possíveis é o resultado da multiplicação entre todas as quantidades. Sendo assim:&lt;/p&gt;&lt;p&gt;{{Q1}} × {{Q2}} × {{Q3}} = {{A1}} combinaciones.&lt;/p&gt;","seed":{"parameters":[{"name":"Q1","list":[2,3]},{"name":"Q2","list":[2,3]},{"name":"Q3","list":[2,3]}],"calculated":[{"name":"A1","label":"{{function}}","function":"{{Q1}}*{{Q2}}*{{Q3}}"}],"uniques":true},"algorithm":{"name":"calculateOperation","params":{"method":"equivLiteral","keyboard":"NUMERICAL"}}}</v>
      </c>
      <c r="D1099" s="139" t="n">
        <f aca="false">IF(B1099=C1099,0,1)</f>
        <v>1</v>
      </c>
    </row>
    <row r="1100" customFormat="false" ht="15.75" hidden="false" customHeight="true" outlineLevel="0" collapsed="false">
      <c r="A1100" s="139" t="str">
        <f aca="false">Seeds!AB1095</f>
        <v>M5-NyO-39a-I-1</v>
      </c>
      <c r="B1100" s="139" t="str">
        <f aca="false">Seeds!Z1095</f>
        <v>{"id":"M5-NyO-39a-I-1-BR","stimulus":"&lt;p&gt;Arraste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C1100" s="139" t="str">
        <f aca="false">Seeds!AA1095</f>
        <v>{"id":"M5-NyO-39a-I-1","stimulus":"&lt;p&gt;Arraste o número correto para completar a seguinte igualdade.&lt;/p&gt;","template":"&lt;p&gt;{{Q3}} + {{response}} = {{Q1}} + {{Q2}}&lt;/p&gt;","hint":"O resultado da adição à esquerda da igualdade deve ser o mesmo resultado da adição à direita da igualdade.","feedback":"&lt;p&gt;Se a mesma operação for executada em cada um dos membros da igualdade, a igualdade não será alterada.&lt;/p&gt;&lt;p&gt;Neste caso, deve-se subtrair {{Q3}} de ambos os membros.&lt;/p&gt;&lt;p&gt;{{Q3}} + ... − {{Q3}} = {{Q1}} + {{Q2}} − {{Q3}}&lt;/p&gt;&lt;p&gt;... = {{Q1}} + {{Q2}} − {{Q3}} = {{A1}}&lt;/p&gt;","seed":{"parameters":[{"name":"Q1","label":null,"min":60,"max":100,"step":1},{"name":"Q2","label":null,"min":10,"max":30,"step":1},{"name":"Q3","label":null,"min":10,"max":30,"step":1}],"calculated":[{"name":"A1","label":"{{function}}","function":"{{Q1}}+{{Q2}}-{{Q3}}"},{"name":"A2","label":"{{function}}","function":"{{Q2}}+{{Q3}}","incorrect":true},{"name":"A3","label":"{{function}}","function":"{{Q1}}+{{Q2}}+{{Q3}}","incorrect":true}],"uniques":true},"algorithm":{"name":"calculateOperation","template":"Cloze with drag &amp; drop","params":{"keyboard":"INTERMEDIATE"}}}</v>
      </c>
      <c r="D1100" s="139" t="n">
        <f aca="false">IF(B1100=C1100,0,1)</f>
        <v>1</v>
      </c>
    </row>
    <row r="1101" customFormat="false" ht="15.75" hidden="false" customHeight="true" outlineLevel="0" collapsed="false">
      <c r="A1101" s="139" t="str">
        <f aca="false">Seeds!AB1096</f>
        <v>M5-NyO-39a-I-2</v>
      </c>
      <c r="B1101" s="139" t="str">
        <f aca="false">Seeds!Z1096</f>
        <v>{"id":"M5-NyO-39a-I-2-BR","stimulus":"&lt;p&gt;Arraste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C1101" s="139" t="str">
        <f aca="false">Seeds!AA1096</f>
        <v>{"id":"M5-NyO-39a-I-2","stimulus":"&lt;p&gt;Arraste o número correto para completar a seguinte igualdade.&lt;/p&gt;","template":"&lt;p&gt;{{Q1}} × {{Q2}} = {{Q3}} + {{response}}&lt;/p&gt;","hint":"O resultado da multiplicação deve ser igual ao resultado da adição.","feedback":"&lt;p&gt;Se a mesma operação for executada em cada um dos membros da igualdade, a igualdade não será alterada.&lt;/p&gt;&lt;p&gt;Neste caso, deve subtrair {{Q3}} de ambos os membros.&lt;/p&gt;&lt;p&gt;{{Q1}} × {{Q2}} − {{Q3}} = {{Q3}} + ... − {{Q3}}&lt;/p&gt;&lt;p&gt;{{Q1}} × {{Q2}} − {{Q3}} = ... = {{A1}}&lt;/p&gt;","seed":{"parameters":[{"name":"Q1","label":null,"min":5,"max":10,"step":1},{"name":"Q2","label":null,"min":5,"max":10,"step":1},{"name":"Q3","label":null,"min":1,"max":24,"step":1}],"calculated":[{"name":"A1","label":"{{function}}","function":"{{Q1}}*{{Q2}} - {{Q3}}"},{"name":"A2","label":"{{function}}","function":"{{Q1}}*{{Q2}}","incorrect":true},{"name":"A3","label":"{{function}}","function":"{{Q1}}*{{Q2}} + {{Q3}}","incorrect":true}],"uniques":true},"algorithm":{"name":"calculateOperation","template":"Cloze with drag &amp; drop","params":{"keyboard":"INTERMEDIATE"}}}</v>
      </c>
      <c r="D1101" s="139" t="n">
        <f aca="false">IF(B1101=C1101,0,1)</f>
        <v>1</v>
      </c>
    </row>
    <row r="1102" customFormat="false" ht="15.75" hidden="false" customHeight="true" outlineLevel="0" collapsed="false">
      <c r="A1102" s="139" t="str">
        <f aca="false">Seeds!AB1097</f>
        <v>M5-NyO-39a-I-3</v>
      </c>
      <c r="B1102" s="139" t="str">
        <f aca="false">Seeds!Z1097</f>
        <v>{"id":"M5-NyO-39a-I-3-BR","stimulus":"&lt;p&gt;Arraste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C1102" s="139" t="str">
        <f aca="false">Seeds!AA1097</f>
        <v>{"id":"M5-NyO-39a-I-3","stimulus":"&lt;p&gt;Arraste o número correto para completar a seguinte igualdade.&lt;/p&gt;","template":"&lt;p&gt;{{Q1}} + {{Q2}} = {{response}} − {{Q3}}&lt;/p&gt;","hint":"O resultado da adição deve ser igual ao resultado da subtração.","feedback":"&lt;p&gt;Se a mesma operação for executada em cada um dos membros da igualdade, a igualdade não será alterada.&lt;/p&gt;&lt;p&gt;Neste caso, acrescente {{Q3}} a ambos os membros.&lt;/p&gt;&lt;p&gt;{{Q1}} + {{Q2}} + {{Q3}} = ... − {{Q3}} + {{Q3}}&lt;/p&gt;&lt;p&gt;{{Q1}} + {{Q2}} + {{Q3}} = ... = {{A1}}&lt;/p&gt;","seed":{"parameters":[{"name":"Q1","label":null,"min":20,"max":50,"step":1},{"name":"Q2","label":null,"min":20,"max":50,"step":1},{"name":"Q3","label":null,"min":1,"max":49,"step":1}],"calculated":[{"name":"A1","label":"{{function}}","function":"{{Q1}}+{{Q2}}+{{Q3}}"},{"name":"A2","label":"{{function}}","function":"{{Q1}}+{{Q2}}-{{Q3}}","incorrect":true},{"name":"A3","label":"{{function}}","function":"{{Q1}}+{{Q2}}","incorrect":true}],"uniques":true},"algorithm":{"name":"calculateOperation","template":"Cloze with drag &amp; drop","params":{"keyboard":"INTERMEDIATE"}}}</v>
      </c>
      <c r="D1102" s="139" t="n">
        <f aca="false">IF(B1102=C1102,0,1)</f>
        <v>1</v>
      </c>
    </row>
    <row r="1103" customFormat="false" ht="15.75" hidden="false" customHeight="true" outlineLevel="0" collapsed="false">
      <c r="A1103" s="139" t="str">
        <f aca="false">Seeds!AB1098</f>
        <v>M5-NyO-39a-E-1</v>
      </c>
      <c r="B1103" s="139" t="str">
        <f aca="false">Seeds!Z1098</f>
        <v>{"id":"M5-NyO-39a-E-1-BR","stimulus":"&lt;p&gt;Complete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C1103" s="139" t="str">
        <f aca="false">Seeds!AA1098</f>
        <v>{"id":"M5-NyO-39a-E-1","stimulus":"&lt;p&gt;Complete a seguinte igualdade.&lt;/p&gt;","template":"&lt;p&gt;{{Q1}} + {{Q2}} + {{Q3}} = {{Q4}} + {{response}}&lt;/p&gt;","hint":"O resultado da soma à esquerda da igualdade deve ser igual ao da direita da igualdade.","feedback":"&lt;p&gt;Se a mesma operação for executada em cada um dos membros da igualdade, a igualdade não será alterada.&lt;/p&gt;&lt;p&gt;Neste caso, subtrai-se {{Q4}} de ambos os membros.&lt;/p&gt;&lt;p&gt;{{Q1}} + {{Q2}} + {{Q3}} − {{Q4}} = {{Q4}} + ... − {{Q4}}&lt;/p&gt;&lt;p&gt;{{Q1}} + {{Q2}} + {{Q3}} − {{Q4}} = ... = {{A1}}&lt;/p&gt;","seed":{"parameters":[{"name":"Q1","label":null,"min":40,"max":99,"step":1},{"name":"Q2","label":null,"min":1,"max":99,"step":1},{"name":"Q3","label":null,"min":1,"max":99,"step":1},{"name":"Q4","label":null,"min":1,"max":40,"step":1}],"calculated":[{"name":"A1","label":"{{function}}","function":"{{Q1}} + {{Q2}} + {{Q3}} - {{Q4}}"}],"uniques":true},"algorithm":{"name":"calculateOperation","params":{"method":"equivLiteral","keyboard":"NUMERICAL"}}}</v>
      </c>
      <c r="D1103" s="139" t="n">
        <f aca="false">IF(B1103=C1103,0,1)</f>
        <v>1</v>
      </c>
    </row>
    <row r="1104" customFormat="false" ht="15.75" hidden="false" customHeight="true" outlineLevel="0" collapsed="false">
      <c r="A1104" s="139" t="str">
        <f aca="false">Seeds!AB1099</f>
        <v>M5-NyO-39a-E-2</v>
      </c>
      <c r="B1104" s="139" t="str">
        <f aca="false">Seeds!Z1099</f>
        <v>{"id":"M5-NyO-39a-E-2-BR","stimulus":"&lt;p&gt;Complete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C1104" s="139" t="str">
        <f aca="false">Seeds!AA1099</f>
        <v>{"id":"M5-NyO-39a-E-2","stimulus":"&lt;p&gt;Complete a seguinte igualdade.&lt;/p&gt;","template":"&lt;p&gt;{{T1}} : {{Q2}} = {{Q3}} − {{response}}&lt;/p&gt;","hint":"O resultado da divisão deve ser igual ao resultado da subtração.","feedback":"&lt;p&gt;Primeiro calcula-se a divisão:&lt;/p&gt;&lt;p&gt;{{T1}} : {{Q2}} = {{Q3}} − ...&lt;/p&gt;&lt;p&gt;{{Q1}} = {{Q3}} − ...&lt;/p&gt;&lt;p&gt;Neste caso, o número que deve ser subtraído de {{Q3}} para que o resultado seja {{Q1}} é {{A1}}.&lt;/p&gt;","seed":{"parameters":[{"name":"Q1","label":null,"min":2,"max":5,"step":1},{"name":"Q2","label":null,"min":10,"max":25,"step":1},{"name":"Q3","label":null,"min":1,"max":50,"step":1}],"calculated":[{"name":"T1","function":"{{Q1}}*{{Q2}}","temp":true},{"name":"A1","label":"{{function}}","function":"{{Q3}}-{{Q1}}"}],"uniques":true},"algorithm":{"name":"calculateOperation","params":{"method":"equivLiteral","keyboard":"NUMERICAL"}}}</v>
      </c>
      <c r="D1104" s="139" t="n">
        <f aca="false">IF(B1104=C1104,0,1)</f>
        <v>1</v>
      </c>
    </row>
    <row r="1105" customFormat="false" ht="15.75" hidden="false" customHeight="true" outlineLevel="0" collapsed="false">
      <c r="A1105" s="139" t="str">
        <f aca="false">Seeds!AB1100</f>
        <v>M5-NyO-39a-E-3</v>
      </c>
      <c r="B1105" s="139" t="str">
        <f aca="false">Seeds!Z1100</f>
        <v>{"id":"M5-NyO-39a-E-3-BR","stimulus":"&lt;p&gt;Completa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C1105" s="139" t="str">
        <f aca="false">Seeds!AA1100</f>
        <v>{"id":"M5-NyO-39a-E-3","stimulus":"&lt;p&gt;Completa a seguinte igualdade.&lt;/p&gt;","template":"&lt;p&gt;{{Q1}} + {{Q2}} = {{response}} − {{Q3}}&lt;/p&gt;","hint":"&lt;p&gt;O resultado da soma deve ser igual ao resultado da subtração.&lt;/p&gt;","feedback":"&lt;p&gt;Se a mesma operação for executada em cada um dos membros dessa igualdade, a igualdade não será alterada.&lt;/p&gt;&lt;p&gt;Neste caso, deve-se somar {{Q3}} a ambos os membros.&lt;/p&gt;&lt;p&gt;{{Q1}} + {{Q2}} = ... − {{Q3}}&lt;/p&gt;&lt;p&gt;{{Q1}} + {{Q2}} &lt;span style=\"color: #61C3D7;\"&gt;+ {{Q3}}&lt;/span&gt; = ... − {{Q3}} &lt;span style=\"color: #61C3D7;\"&gt;+ {{Q3}}&lt;/span&gt;&lt;/p&gt;&lt;p&gt;{{Q1}} + {{Q2}} + {{Q3}} = ...&lt;/p&gt;&lt;p&gt;{{A1}} = ...&lt;/p&gt;","seed":{"parameters":[{"name":"Q1","label":null,"min":10,"max":50,"step":1},{"name":"Q2","label":null,"min":10,"max":50,"step":1},{"name":"Q3","label":null,"min":10,"max":50,"step":1}],"calculated":[{"name":"A1","label":"{{function}}","function":"{{Q1}}+{{Q2}}+{{Q3}}"}],"uniques":true},"algorithm":{"name":"calculateOperation","params":{"method":"equivLiteral","keyboard":"NUMERICAL"}}}</v>
      </c>
      <c r="D1105" s="139" t="n">
        <f aca="false">IF(B1105=C1105,0,1)</f>
        <v>1</v>
      </c>
    </row>
    <row r="1106" customFormat="false" ht="15.75" hidden="false" customHeight="true" outlineLevel="0" collapsed="false">
      <c r="A1106" s="139" t="str">
        <f aca="false">Seeds!AB1101</f>
        <v>M5-NyO-42a-I-1</v>
      </c>
      <c r="B1106" s="139" t="str">
        <f aca="false">Seeds!Z1101</f>
        <v>{"id":"M5-NyO-42a-I-1-BR","stimulus":"&lt;p&gt;Se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C1106" s="139" t="str">
        <f aca="false">Seeds!AA1101</f>
        <v>{"id":"M5-NyO-42a-I-1","stimulus":"&lt;p&gt;Se Matheus fosse {{Q1}} anos mais velho, ele teria a idade de sua irmã Carina. Se Carina tem {{T0}} anos, quantos anos tem Matheus? Selecione a resposta correta.&lt;/p&gt;","hint":"&lt;p&gt;Esta situação pode ser expressa por esta igualdade:&lt;/p&gt;&lt;p&gt;... + {{Q1}} = {{T0}}&lt;/p&gt;","feedback":"&lt;p&gt;É preciso adicionar {{Q1}} anos à idade de Matheus para obter a idade de Carina. Sendo assim, tem-se:&lt;/p&gt;&lt;p&gt;... + {{Q1}} = {{T0}}&lt;/p&gt;&lt;p&gt;Então a idade de Matheus é:&lt;/p&gt;&lt;p&gt;{{T0}} − {{Q1}} = {{Q2}}&lt;/p&gt;","seed":{"parameters":[{"name":"Q1","label":null,"min":2,"max":10,"step":1},{"name":"Q2","label":null,"min":2,"max":20,"step":1}],"calculated":[{"name":"T0","label":"{{function}}","function":"{{Q1}}+{{Q2}}","temp":true},{"name":"T1","label":"{{function}}","function":"{{Q2}}","temp":true},{"name":"T2","label":"{{function}}","function":"{{Q2}}+1","temp":true},{"name":"T3","label":"{{function}}","function":"{{Q2}}+2","temp":true},{"name":"T4","label":"{{function}}","function":"{{Q2}}-1","temp":true},{"name":"T5","label":"{{function}}","function":"{{Q2}}-2","temp":true},{"name":"A1","label":"{{T1}} anos"},{"name":"A2","label":"{{T2}} anos","incorrect":true},{"name":"A3","label":"{{T3}} anos","incorrect":true},{"name":"A4","label":"{{T4}} anos","incorrect":true},{"name":"A5","label":"{{T5}} anos","incorrect":true}],"uniques":true},"algorithm":{"name":"trueFalse","template":"Multiple choice – standard","params":{"countCorrect":1,"countIncorrect":2,"showCheckIcon":false,"columns":3}}}</v>
      </c>
      <c r="D1106" s="139" t="n">
        <f aca="false">IF(B1106=C1106,0,1)</f>
        <v>1</v>
      </c>
    </row>
    <row r="1107" customFormat="false" ht="15.75" hidden="false" customHeight="true" outlineLevel="0" collapsed="false">
      <c r="A1107" s="139" t="str">
        <f aca="false">Seeds!AB1102</f>
        <v>M5-NyO-42a-I-2</v>
      </c>
      <c r="B1107" s="139" t="str">
        <f aca="false">Seeds!Z1102</f>
        <v>{"id":"M5-NyO-42a-I-2-BR","stimulus":"&lt;p&gt;A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C1107" s="139" t="str">
        <f aca="false">Seeds!AA1102</f>
        <v>{"id":"M5-NyO-42a-I-2","stimulus":"&lt;p&gt;A avó de Patrícia tomou {{Q1}} comprimidos de uma cartela. Se restaram {{Q2}} comprimidos, quantos havia inicialmente na cartela? Selecione a resposta correta.&lt;/p&gt;","hint":"&lt;p&gt;Esta situação pode ser expressa por esta igualdade:&lt;/p&gt;&lt;p&gt;... − {{Q1}} = {{Q2}}&lt;/p&gt;","feedback":"&lt;p&gt;É preciso subtrair da quantidade inicial que havia na cartela os {{Q1}} comprimidos que foram tomados, resultando em quantos comprimidos restaram. Deste modo, tem-se:&lt;/p&gt;&lt;p&gt;... − {{Q1}} = {{Q2}}&lt;/p&gt;&lt;p&gt;Então o número de comprimidos que havia inicialmente na cartela era de:&lt;/p&gt;&lt;p&gt;{{Q2}} + {{Q1}} = {{T1}}&lt;/p&gt;","seed":{"parameters":[{"name":"Q1","label":null,"min":2,"max":16,"step":2},{"name":"Q2","label":null,"min":2,"max":16,"step":2}],"calculated":[{"name":"T1","label":"{{function}}","function":"{{Q1}}+{{Q2}}","temp":true},{"name":"T2","label":"{{function}}","function":"{{Q1}}+{{Q2}}+1","temp":true},{"name":"T3","label":"{{function}}","function":"{{Q1}}+{{Q2}}+2","temp":true},{"name":"T4","label":"{{function}}","function":"{{Q1}}+{{Q2}}-1","temp":true},{"name":"T5","label":"{{function}}","function":"{{Q1}}+{{Q2}}-2","temp":true},{"name":"A1","label":"{{T1}} comprimidos"},{"name":"A2","label":"{{T2}} comprimidos","incorrect":true},{"name":"A3","label":"{{T3}} comprimidos","incorrect":true},{"name":"A4","label":"{{T4}} comprimidos","incorrect":true},{"name":"A5","label":"{{T5}} comprimidos","incorrect":true}],"uniques":true},"algorithm":{"name":"trueFalse","template":"Multiple choice – standard","params":{"countCorrect":1,"countIncorrect":2,"showCheckIcon":false,"columns":3}}}</v>
      </c>
      <c r="D1107" s="139" t="n">
        <f aca="false">IF(B1107=C1107,0,1)</f>
        <v>1</v>
      </c>
    </row>
    <row r="1108" customFormat="false" ht="15.75" hidden="false" customHeight="true" outlineLevel="0" collapsed="false">
      <c r="A1108" s="139" t="str">
        <f aca="false">Seeds!AB1103</f>
        <v>M5-NyO-42a-I-3</v>
      </c>
      <c r="B1108" s="139" t="str">
        <f aca="false">Seeds!Z1103</f>
        <v>{"id":"M5-NyO-42a-I-3-BR","stimulus":"&lt;p&gt;Guilherme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C1108" s="139" t="str">
        <f aca="false">Seeds!AA1103</f>
        <v>{"id":"M5-NyO-42a-I-3","stimulus":"&lt;p&gt;Guilherme deu {{Q1}} brigadeiros para cada um de seus sobrinhos. Se no total ele deu {{T0}} brigadeiros, quantos sobrinhos Guilherme tem? Selecione a resposta correta.&lt;/p&gt;","hint":"&lt;p&gt;Esta situação pode ser expressa por esta igualdade:&lt;/p&gt;&lt;p&gt;... × {{Q1}} = {{T0}}&lt;/p&gt;","feedback":"&lt;p&gt;Deve-se multiplicar os {{Q1}} brigadeiros pelo número de sobrinhos para obter o total de brigadeiros que foram distribuídos. Sendo assim, tem-se:&lt;/p&gt;&lt;p&gt;... × {{Q1}} = {{T0}}&lt;/p&gt;&lt;p&gt;Então o número de sobrinhos é:&lt;/p&gt;&lt;p&gt;{{T0}} : {{Q1}} = {{Q2}}&lt;/p&gt;","seed":{"parameters":[{"name":"Q1","label":null,"min":4,"max":10,"step":1},{"name":"Q2","label":null,"min":4,"max":10,"step":1}],"calculated":[{"name":"T0","label":"{{function}}","function":"{{Q1}}*{{Q2}}","temp":true},{"name":"T1","label":"{{function}}","function":"{{Q2}}","temp":true},{"name":"T2","label":"{{function}}","function":"{{Q2}}+1","temp":true},{"name":"T3","label":"{{function}}","function":"{{Q2}}+2","temp":true},{"name":"T4","label":"{{function}}","function":"{{Q2}}-1","temp":true},{"name":"T5","label":"{{function}}","function":"{{Q2}}-2","temp":true},{"name":"A1","label":"{{T1}} sobrinhos"},{"name":"A2","label":"{{T2}} sobrinhos","incorrect":true},{"name":"A3","label":"{{T3}} sobrinhos","incorrect":true},{"name":"A4","label":"{{T4}} sobrinhos","incorrect":true},{"name":"A5","label":"{{T5}} sobrinhos","incorrect":true}],"uniques":true},"algorithm":{"name":"trueFalse","template":"Multiple choice – standard","params":{"countCorrect":1,"countIncorrect":2,"showCheckIcon":false,"columns":3}}}</v>
      </c>
      <c r="D1108" s="139" t="n">
        <f aca="false">IF(B1108=C1108,0,1)</f>
        <v>1</v>
      </c>
    </row>
    <row r="1109" customFormat="false" ht="15.75" hidden="false" customHeight="true" outlineLevel="0" collapsed="false">
      <c r="A1109" s="139" t="str">
        <f aca="false">Seeds!AB1104</f>
        <v>M5-NyO-42a-I-4</v>
      </c>
      <c r="B1109" s="139" t="str">
        <f aca="false">Seeds!Z1104</f>
        <v>{"id":"M5-NyO-42a-I-4-BR","stimulus":"&lt;p&gt;Um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C1109" s="139" t="str">
        <f aca="false">Seeds!AA1104</f>
        <v>{"id":"M5-NyO-42a-I-4","stimulus":"&lt;p&gt;Um feirante distribuiu os pêssegos que ele tinha em {{Q1}} caixas. Se ele colocou {{Q2}} pêssegos em cada caixa, quantos pêssegos ele tinha?&lt;/p&gt;","hint":"&lt;p&gt;Esta situação pode ser expressa por esta igualdade:&lt;/p&gt;&lt;p&gt;... : {{Q1}} = {{Q2}}&lt;/p&gt;","feedback":"&lt;p&gt;Ao dividir o total de pêssegos pelas {{Q1}} caixas resultará em quantos pêssegos há por caixa. Ou seja:&lt;/p&gt;&lt;p&gt;... : {{Q1}} = {{Q2}}&lt;/p&gt;&lt;p&gt;Então o número total de pêssegos é:&lt;/p&gt;&lt;p&gt;{{Q2}} × {{Q1}} = {{T1}}&lt;/p&gt;","seed":{"parameters":[{"name":"Q1","label":null,"min":3,"max":8,"step":1},{"name":"Q2","label":null,"min":8,"max":12,"step":1}],"calculated":[{"name":"T1","label":"{{function}}","function":"{{Q1}}*{{Q2}}","temp":true},{"name":"T2","label":"{{function}}","function":"{{Q1}}*{{Q2}}+1","temp":true},{"name":"T3","label":"{{function}}","function":"{{Q1}}*{{Q2}}+2","temp":true},{"name":"T4","label":"{{function}}","function":"{{Q1}}*{{Q2}}-1","temp":true},{"name":"T5","label":"{{function}}","function":"{{Q1}}*{{Q2}}-2","temp":true},{"name":"A1","label":"{{T1}} pêssegos"},{"name":"A2","label":"{{T2}} pêssegos","incorrect":true},{"name":"A3","label":"{{T3}} pêssegos","incorrect":true},{"name":"A4","label":"{{T4}} pêssegos","incorrect":true},{"name":"A5","label":"{{T5}} pêssegos","incorrect":true}],"uniques":true},"algorithm":{"name":"trueFalse","template":"Multiple choice – standard","params":{"countCorrect":1,"countIncorrect":2,"showCheckIcon":false,"columns":3}}}</v>
      </c>
      <c r="D1109" s="139" t="n">
        <f aca="false">IF(B1109=C1109,0,1)</f>
        <v>1</v>
      </c>
    </row>
    <row r="1110" customFormat="false" ht="15.75" hidden="false" customHeight="true" outlineLevel="0" collapsed="false">
      <c r="A1110" s="139" t="str">
        <f aca="false">Seeds!AB1105</f>
        <v>M5-NyO-42a-E-1</v>
      </c>
      <c r="B1110" s="139" t="str">
        <f aca="false">Seeds!Z1105</f>
        <v>{"id":"M5-NyO-42a-E-1-BR","stimulus":"&lt;p&gt;Em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C1110" s="139" t="str">
        <f aca="false">Seeds!AA1105</f>
        <v>{"id":"M5-NyO-42a-E-1","stimulus":"&lt;p&gt;Em um jogo de tabuleiro, Nicolas avançou sua ficha {{T1}} casas depois de rolar dois dados. Sabendo que a pontuação de um dos dados foi {{Q1}}, qual foi a pontuação do outro?&lt;/p&gt;","template":"&lt;p&gt;A pontuação do outro dado foi {{response}}.&lt;/p&gt;","hint":"&lt;p&gt;Esta situação pode ser expressa com esta igualdade:&lt;/p&gt;&lt;p&gt;... + {{Q1}} = {{T1}}&lt;/p&gt;","feedback":"&lt;p&gt;Adicione {{Q1}} aos pontos do outro dado para obter a pontuação total. Sendo assim, tem-se:&lt;/p&gt;&lt;p&gt;... + {{Q1}} = {{T1}}&lt;/p&gt;&lt;p&gt;Então a pontuação do outro dado foi:&lt;/p&gt;&lt;p&gt;{{T1}} − {{Q1}} = {{Q2}}&lt;/p&gt;","seed":{"parameters":[{"name":"Q1","label":null,"min":1,"max":6,"step":1},{"name":"Q2","label":null,"min":1,"max":6,"step":1}],"calculated":[{"name":"T1","label":"{{function}}","function":"{{Q1}}+{{Q2}}","temp":true},{"name":"A1","label":"{{function}}","function":"{{Q2}}"}],"uniques":true},"algorithm":{"name":"calculateOperation","params":{"method":"equivLiteral","keyboard":"NUMERICAL"}}}</v>
      </c>
      <c r="D1110" s="139" t="n">
        <f aca="false">IF(B1110=C1110,0,1)</f>
        <v>1</v>
      </c>
    </row>
    <row r="1111" customFormat="false" ht="15.75" hidden="false" customHeight="true" outlineLevel="0" collapsed="false">
      <c r="A1111" s="139" t="str">
        <f aca="false">Seeds!AB1106</f>
        <v>M5-NyO-42a-E-2</v>
      </c>
      <c r="B1111" s="139" t="str">
        <f aca="false">Seeds!Z1106</f>
        <v>{"id":"M5-NyO-42a-E-2-BR","stimulus":"&lt;p&gt;Um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C1111" s="139" t="str">
        <f aca="false">Seeds!AA1106</f>
        <v>{"id":"M5-NyO-42a-E-2","stimulus":"&lt;p&gt;Um jardineiro deve regar todas as plantas de uma praça. Se ele já regou {{Q1}} plantas e ainda faltam {{Q2}} para regar, quantas plantas há na praça?&lt;/p&gt;","template":"&lt;p&gt;Na praça há {{response}} plantas.&lt;/p&gt;","hint":"&lt;p&gt;Esta situação pode ser expressa com esta igualdade:&lt;/p&gt;&lt;p&gt;... − {{Q1}} = {{Q2}}&lt;/p&gt;","feedback":"&lt;p&gt;É preciso subtrair {{Q1}} do total de plantas da praça para obter as que ainda precisam ser regadas. Sendo assim, tem-se:&lt;/p&gt;&lt;p&gt;... − {{Q1}} = {{Q2}}&lt;/p&gt;&lt;p&gt;Portanto, o total de plantas da praça é:&lt;/p&gt;&lt;p&gt;{{Q2}} + {{Q1}} = {{A1}}&lt;/p&gt;","seed":{"parameters":[{"name":"Q1","label":null,"min":2,"max":16,"step":1},{"name":"Q2","label":null,"min":2,"max":16,"step":1}],"calculated":[{"name":"A1","label":"{{function}}","function":"{{Q1}}+{{Q2}}"}],"uniques":true},"algorithm":{"name":"calculateOperation","params":{"method":"equivLiteral","keyboard":"NUMERICAL"}}}</v>
      </c>
      <c r="D1111" s="139" t="n">
        <f aca="false">IF(B1111=C1111,0,1)</f>
        <v>1</v>
      </c>
    </row>
    <row r="1112" customFormat="false" ht="15.75" hidden="false" customHeight="true" outlineLevel="0" collapsed="false">
      <c r="A1112" s="139" t="str">
        <f aca="false">Seeds!AB1107</f>
        <v>M5-NyO-42a-E-3</v>
      </c>
      <c r="B1112" s="139" t="str">
        <f aca="false">Seeds!Z1107</f>
        <v>{"id":"M5-NyO-42a-E-3-BR","stimulus":"&lt;p&gt;Para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C1112" s="139" t="str">
        <f aca="false">Seeds!AA1107</f>
        <v>{"id":"M5-NyO-42a-E-3","stimulus":"&lt;p&gt;Para fazer a mudança de local de um escritório, cada trabalhador carregou {{Q1}} caixas até o caminhão de transporte. Se foram {{T0}} caixas transportadas no total, quantas pessoas foram responsáveis ​​pela mudança?&lt;/p&gt;","template":"&lt;p&gt;Trabalharam na mudança {{response}} carregadores.&lt;/p&gt;","hint":"&lt;p&gt;Esta situação pode ser expressa com esta igualdade:&lt;/p&gt;&lt;p&gt;... × {{Q1}} = {{T0}}&lt;/p&gt;","feedback":"&lt;p&gt;Multiplique as {{Q1}} caixas pelo número de trabalhadores para obter o número total de caixas. Sendo assim, tem-se:&lt;/p&gt;&lt;p&gt;... × {{Q1}} = {{T0}}&lt;/p&gt;&lt;p&gt;Então, o número de trabalhadores é:&lt;/p&gt;&lt;p&gt;{{T0}} : {{Q1}} = {{Q2}}&lt;/p&gt;","seed":{"parameters":[{"name":"Q1","label":null,"min":10,"max":20,"step":1},{"name":"Q2","label":null,"min":10,"max":20,"step":1}],"calculated":[{"name":"T0","label":"{{function}}","function":"{{Q1}}*{{Q2}}"},{"name":"A1","label":"{{function}}","function":"{{Q2}}"}],"uniques":true},"algorithm":{"name":"calculateOperation","params":{"method":"equivLiteral","keyboard":"NUMERICAL"}}}</v>
      </c>
      <c r="D1112" s="139" t="n">
        <f aca="false">IF(B1112=C1112,0,1)</f>
        <v>1</v>
      </c>
    </row>
    <row r="1113" customFormat="false" ht="15.75" hidden="false" customHeight="true" outlineLevel="0" collapsed="false">
      <c r="A1113" s="139" t="str">
        <f aca="false">Seeds!AB1108</f>
        <v>M5-NyO-42a-E-4</v>
      </c>
      <c r="B1113" s="139" t="str">
        <f aca="false">Seeds!Z1108</f>
        <v>{"id":"M5-NyO-42a-E-4-BR","stimulus":"&lt;p&gt;Os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C1113" s="139" t="str">
        <f aca="false">Seeds!AA1108</f>
        <v>{"id":"M5-NyO-42a-E-4","stimulus":"&lt;p&gt;Os pais de Valentina compraram balões para a festa de aniversário dela. Se em cada uma das {{Q1}} mesas eles colocaram {{Q2}} balões, quantos balões foram usados na festa?&lt;/p&gt;","template":"&lt;p&gt;Foram usados {{response}} balões.&lt;/p&gt;","hint":"&lt;p&gt;Esta situação pode ser expressa com esta igualdade:&lt;/p&gt;&lt;p&gt;... : {{Q1}} = {{Q2}}&lt;/p&gt;","feedback":"&lt;p&gt;Ao dividir o total de balões entre as {{Q1}} mesas, obtém-se o número de balões em cada mesa. Ou seja:&lt;/p&gt;&lt;p&gt;... : {{Q1}} = {{Q2}}&lt;/p&gt;&lt;p&gt;Portanto, o número total de balões foi de:&lt;/p&gt;&lt;p&gt;{{Q2}} × {{Q1}} = {{A1}}&lt;/p&gt;","seed":{"parameters":[{"name":"Q1","label":null,"min":3,"max":10,"step":1},{"name":"Q2","label":null,"min":20,"max":50,"step":1}],"calculated":[{"name":"A1","label":"{{function}}","function":"{{Q1}}*{{Q2}}"}],"uniques":true},"algorithm":{"name":"calculateOperation","params":{"method":"equivLiteral","keyboard":"NUMERICAL"}}}</v>
      </c>
      <c r="D1113" s="139" t="n">
        <f aca="false">IF(B1113=C1113,0,1)</f>
        <v>1</v>
      </c>
    </row>
    <row r="1114" customFormat="false" ht="15.75" hidden="false" customHeight="true" outlineLevel="0" collapsed="false">
      <c r="A1114" s="139" t="str">
        <f aca="false">Seeds!AB1109</f>
        <v>M5-NyO-43a-I-1</v>
      </c>
      <c r="B1114" s="139" t="str">
        <f aca="false">Seeds!Z1109</f>
        <v>{"id":"M5-NyO-43a-I-1-BR","stimulus":"&lt;p&gt;Em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4" s="139" t="str">
        <f aca="false">Seeds!AA1109</f>
        <v>{"id":"M5-NyO-43a-I-1","stimulus":"&lt;p&gt;Em um restaurante foram colocados &lt;span class=\"no-break\"&gt;{{Q1}} g&lt;/span&gt; de linguiça em cada sanduíche. Qual quantidade total de linguiça haverá nos {{Q2}} sanduíches?&lt;/p&gt;","hint":"Duas quantidades são diretamente proporcionais se, quando uma é multiplicada ou dividida por um determinado número, a outra é multiplicada ou dividida pelo mesmo número.","feedback":"&lt;p&gt;Duas quantidades são diretamente proporcionais se, quando uma é multiplicada ou dividida por um determinado número, a outra é multiplicada ou dividida pelo mesmo número.&lt;/p&gt;&lt;p&gt;Neste caso, se 1 sanduíche contiver &lt;span class=\"no-break\"&gt;{{Q1}} g&lt;/span&gt; de linguiça, 1 × {{Q2}} sanduíches conterão &lt;span class=\"no-break\"&gt;{{Q1}} × {{Q2}} g&lt;/span&gt; de linguiça.&lt;/p&gt;","seed":{"parameters":[{"name":"Q1","label":null,"min":20,"max":30,"step":1},{"name":"Q2","label":null,"min":2,"max":20,"step":1}],"calculated":[{"name":"A1","label":"{{function}}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4" s="139" t="n">
        <f aca="false">IF(B1114=C1114,0,1)</f>
        <v>1</v>
      </c>
    </row>
    <row r="1115" customFormat="false" ht="15.75" hidden="false" customHeight="true" outlineLevel="0" collapsed="false">
      <c r="A1115" s="139" t="str">
        <f aca="false">Seeds!AB1110</f>
        <v>M5-NyO-43a-I-2</v>
      </c>
      <c r="B1115" s="139" t="str">
        <f aca="false">Seeds!Z1110</f>
        <v>{"id":"M5-NyO-43a-I-2-BR","stimulus":"&lt;p&gt;Uma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C1115" s="139" t="str">
        <f aca="false">Seeds!AA1110</f>
        <v>{"id":"M5-NyO-43a-I-2","stimulus":"&lt;p&gt;Uma cozinheira utiliza {{Q1}} g de manteiga para preparar um bolo. Quanta manteiga será necessária para fazer {{Q2}} bolos?&lt;/p&gt;","hint":"Duas grandezas são diretamente proporcionais se, quando uma é multiplicada ou dividida por um determinado número, a outra é multiplicada ou dividida pelo mesmo número.","feedback":"&lt;p&gt;Duas grandezas são diretamente proporcionais se, quando uma é multiplicada ou dividida por um determinado número, a outra é multiplicada ou dividida pelo mesmo número.&lt;/p&gt;&lt;p&gt;Neste caso, se em 1 bolo se usam {{Q1}} g de manteiga, em 1 × {{Q2}} bolos se usarão {{Q1}} × {{Q2}} g de manteiga.&lt;/p&gt;","seed":{"parameters":[{"name":"Q1","label":null,"min":50,"max":200,"step":10},{"name":"Q2","label":null,"min":2,"max":20,"step":1}],"calculated":[{"name":"A1","label":"{{function}} g","function":"{{Q1}}*{{Q2}}"},{"name":"A2","label":"{{function}} g","function":"{{Q1}}+{{Q2}}","incorrect":true},{"name":"A3","label":"{{function}} g","function":"({{Q1}}*{{Q2}})+1","incorrect":true},{"name":"A4","label":"{{function}} g","function":"({{Q1}}*{{Q2}})-1","incorrect":true}],"uniques":true},"algorithm":{"name":"trueFalse","template":"Multiple choice – standard","params":{"countCorrect":1,"countIncorrect":2,"showCheckIcon":false,"columns":3}}}</v>
      </c>
      <c r="D1115" s="139" t="n">
        <f aca="false">IF(B1115=C1115,0,1)</f>
        <v>1</v>
      </c>
    </row>
    <row r="1116" customFormat="false" ht="15.75" hidden="false" customHeight="true" outlineLevel="0" collapsed="false">
      <c r="A1116" s="139" t="str">
        <f aca="false">Seeds!AB1111</f>
        <v>M5-NyO-43a-E-1</v>
      </c>
      <c r="B1116" s="139" t="str">
        <f aca="false">Seeds!Z1111</f>
        <v>{"id":"M5-NyO-43a-E-1-BR","stimulus":"&lt;p&gt;Josefina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C1116" s="139" t="str">
        <f aca="false">Seeds!AA1111</f>
        <v>{"id":"M5-NyO-43a-E-1","stimulus":"&lt;p&gt;Josefina consegue digitar {{Q1}} palavras em 1 minuto no computador. Quantas palavras ela consegue digitar em {{Q2}} minutos?&lt;/p&gt;","template":"&lt;p&gt;Ela consegue digitar {{response}} palavras em {{Q2}} minutos.&lt;/p&gt;","hint":"&lt;p&gt;Duas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ela digita {{Q1}} palavras em 1 minuto, então consegue digitar {{Q1}} × {{Q2}} palavras em 1 × {{Q2}} minutos.&lt;/p&gt;","seed":{"parameters":[{"name":"Q1","label":null,"min":20,"max":30,"step":1},{"name":"Q2","label":null,"min":10,"max":30,"step":1}],"calculated":[{"name":"A1","label":"{{function}}","function":"{{Q1}}*{{Q2}}"}],"uniques":true},"algorithm":{"name":"calculateOperation","params":{"method":"equivLiteral","keyboard":"NUMERICAL"}}}</v>
      </c>
      <c r="D1116" s="139" t="n">
        <f aca="false">IF(B1116=C1116,0,1)</f>
        <v>1</v>
      </c>
    </row>
    <row r="1117" customFormat="false" ht="15.75" hidden="false" customHeight="true" outlineLevel="0" collapsed="false">
      <c r="A1117" s="139" t="str">
        <f aca="false">Seeds!AB1112</f>
        <v>M5-NyO-43a-E-2</v>
      </c>
      <c r="B1117" s="139" t="str">
        <f aca="false">Seeds!Z1112</f>
        <v>{"id":"M5-NyO-43a-E-2-BR","stimulus":"&lt;p&gt;Durante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C1117" s="139" t="str">
        <f aca="false">Seeds!AA1112</f>
        <v>{"id":"M5-NyO-43a-E-2","stimulus":"&lt;p&gt;Durante um casamento serão servidos {{Q1}} aperitivos para cada convidado. Se {{Q2}} convidados vierem, quantos aperitivos serão preparados?&lt;/p&gt;","template":"&lt;p&gt;Serão preparados {{response}} aperitivos.&lt;/p&gt;","hint":"&lt;p&gt;Duas quantidades são diretamente proporcionais se, quando uma é multiplicada ou dividida por um determinado número, a outra é multiplicada ou dividida pelo mesmo número.&lt;/p&gt;","feedback":"&lt;p&gt;Duas quantidades são diretamente proporcionais se, quando uma é multiplicada ou dividida por um determinado número, a outra é multiplicada ou dividida pelo mesmo número.&lt;/p&gt;&lt;p&gt;Nesse caso, se {{Q1}} aperitivos forem servidos para cada convidado, {{Q1}} × {{Q2}} aperitivos serão servidos para 1 × {{Q2}} convidados.&lt;/p&gt;","seed":{"parameters":[{"name":"Q1","label":null,"min":10,"max":20,"step":1},{"name":"Q2","label":null,"min":30,"max":50,"step":1}],"calculated":[{"name":"A1","label":"{{function}}","function":"{{Q1}}*{{Q2}}"}],"uniques":true},"algorithm":{"name":"calculateOperation","params":{"method":"equivLiteral","keyboard":"NUMERICAL"}}}</v>
      </c>
      <c r="D1117" s="139" t="n">
        <f aca="false">IF(B1117=C1117,0,1)</f>
        <v>1</v>
      </c>
    </row>
    <row r="1118" customFormat="false" ht="15.75" hidden="false" customHeight="true" outlineLevel="0" collapsed="false">
      <c r="A1118" s="139" t="str">
        <f aca="false">Seeds!AB1113</f>
        <v>M5-NyO-44a-I-1</v>
      </c>
      <c r="B1118" s="139" t="str">
        <f aca="false">Seeds!Z1113</f>
        <v>{"id":"M5-NyO-44a-I-1-BR","stimulus":"&lt;p&gt;O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C1118" s="139" t="str">
        <f aca="false">Seeds!AA1113</f>
        <v>{"id":"M5-NyO-44a-I-1","stimulus":"&lt;p&gt;O número {{Q1}} foi dividido em duas partes desiguais para que uma seja o dobro da outra. Qual o valor da maior parte?&lt;/p&gt;","hint":"A parte maior é &lt;span class=\"fr-math-v2 fr-draggable\" contenteditable=\"false\" data-original-math=\"\\(\\frac{{{2}}}{{{3}}}\\)\" draggable=\"true\"&gt;\\(\\frac{{{2}}}{{{3}}}\\)&lt;/span&gt; de {{Q1}} e a menor, &lt;span class=\"fr-math-v2 fr-draggable\" contenteditable=\"false\" data-original-math=\"\\(\\frac{{{1}}}{{{3}}}\\)\" draggable=\"true\"&gt;\\(\\frac{{{1}}}{{{3}}}\\)&lt;/span&gt; de {{Q1}}.","feedback":"&lt;p&gt;O resultado é &lt;span class=\"fr-math-v2 fr-draggable\" contenteditable=\"false\" data-original-math=\"\\(\\frac{{{2}}}{{{3}}}\\)\" draggable=\"true\"&gt;\\(\\frac{{{2}}}{{{3}}}\\)&lt;/span&gt; de {{Q1}}.&lt;/p&gt;&lt;p&gt;{{Q1}} × &lt;span class=\"fr-math-v2 fr-draggable\" contenteditable=\"false\" data-original-math=\"\\(\\frac{{{2}}}{{{3}}}\\)\" draggable=\"true\"&gt;\\(\\frac{{{2}}}{{{3}}}\\)&lt;/span&gt; = ({{Q1}} : 3) × 2 = {{T1}} × 2 = {{A1}}&lt;/p&gt;","seed":{"parameters":[{"name":"Q1","label":null,"min":102,"max":999,"step":3}],"calculated":[{"name":"A1","label":"{{function}}","function":"2*{{Q1}}/3"},{"name":"T1","function":"{{Q1}}/3","temp":true},{"name":"A2","label":"{{function}}","function":"{{Q1}}/3","incorrect":true},{"name":"A3","label":"{{function}}","function":"3*{{Q1}}/2","incorrect":true},{"name":"A4","label":"{{function}}","function":"1+ 2*{{Q1}}/3 ","incorrect":true},{"name":"A5","label":"{{function}}","function":"2*{{Q1}}/3 -1","incorrect":true}],"uniques":true},"algorithm":{"name":"trueFalse","template":"Multiple choice – standard","params":{"countCorrect":1,"countIncorrect":2,"showCheckIcon":false,"columns":3}}}</v>
      </c>
      <c r="D1118" s="139" t="n">
        <f aca="false">IF(B1118=C1118,0,1)</f>
        <v>1</v>
      </c>
    </row>
    <row r="1119" customFormat="false" ht="15.75" hidden="false" customHeight="true" outlineLevel="0" collapsed="false">
      <c r="A1119" s="139" t="str">
        <f aca="false">Seeds!AB1114</f>
        <v>M5-NyO-44a-E-1</v>
      </c>
      <c r="B1119" s="139" t="str">
        <f aca="false">Seeds!Z1114</f>
        <v>{"id":"M5-NyO-44a-E-1-BR","stimulus":"&lt;p&gt;O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C1119" s="139" t="str">
        <f aca="false">Seeds!AA1114</f>
        <v>{"id":"M5-NyO-44a-E-1","stimulus":"&lt;p&gt;O número {{Q1}} foi dividido em duas partes desiguais para que uma seja o dobro da outra. Qual o valor de cada uma?&lt;/p&gt;","template":"A parte maior vale {{response}} e a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{{Q1}}.","feedback":"&lt;p&gt;A parte maior é &lt;span class=\"fr-math-v2 fr-draggable\" contenteditable=\"false\" data-original-math=\"\\(\\frac{{{2}}}{{{3}}}\\)\" draggable=\"true\"&gt;\\(\\frac{{{2}}}{{{3}}}\\)&lt;/span&gt; de {{Q1}}.&lt;/p&gt;&lt;p&gt;{{Q1}} × &lt;span class=\"fr-math-v2 fr-draggable\" contenteditable=\"false\" data-original-math=\"\\(\\frac{{{2}}}{{{3}}}\\)\" draggable=\"true\"&gt;\\(\\frac{{{2}}}{{{3}}}\\)&lt;/span&gt; = ({{Q1}} : 3 ) × 2 = {{A2}} × 2 = {{A1}}&lt;/p&gt;&lt;p&gt;A parte menor é &lt;span class=\"fr-math-v2 fr-draggable\" contenteditable=\"false\" data-original-math=\"\\(\\frac{{{1}}}{{{3}}}\\)\" draggable=\"true\"&gt;\\(\\frac{{{1}}}{{{3}}}\\)&lt;/span&gt; de {{Q1}}.&lt;/p&gt;&lt;p&gt;{{Q1}} × &lt;span class=\"fr-math-v2 fr-draggable\" contenteditable=\"false\" data-original-math=\"\\(\\frac{{{1}}}{{{3}}}\\)\" draggable=\"true\"&gt;\\(\\frac{{{1}}}{{{3}}}\\)&lt;/span&gt; = {{Q1}} : 3 = {{A2}}&lt;/p&gt;","seed":{"parameters":[{"name":"Q1","label":null,"min":102,"max":999,"step":3}],"calculated":[{"name":"A1","label":"{{function}}","function":"2*{{Q1}}/3"},{"name":"A2","label":"{{function}}","function":"{{Q1}}/3"}],"uniques":true},"algorithm":{"name":"calculateOperation","params":{"method":"equivLiteral","keyboard":"NUMERICAL"}}}</v>
      </c>
      <c r="D1119" s="139" t="n">
        <f aca="false">IF(B1119=C1119,0,1)</f>
        <v>1</v>
      </c>
    </row>
    <row r="1120" customFormat="false" ht="15.75" hidden="false" customHeight="true" outlineLevel="0" collapsed="false">
      <c r="A1120" s="139" t="str">
        <f aca="false">Seeds!AB1115</f>
        <v>M5-NyO-44a-A-1</v>
      </c>
      <c r="B1120" s="139" t="str">
        <f aca="false">Seeds!Z1115</f>
        <v>{"id":"M5-NyO-44a-A-1-BR","stimulus":"&lt;p&gt;Uma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C1120" s="139" t="str">
        <f aca="false">Seeds!AA1115</f>
        <v>{"id":"M5-NyO-44a-A-1","stimulus":"&lt;p&gt;Uma mãe distribuiu {{Q1}} moedas entre seus dois filhos de tal forma que o filho mais novo recebeu o dobro do que o filho mais velho. Quantas moedas o filho mais velho recebeu?&lt;/p&gt;","template":"O filho mais velho recebeu {{response}} moedas.","hint":"A parte maior é &lt;span class=\"fr-math-v2 fr-draggable\" contenteditable=\"false\" data-original-math=\"\\(\\frac{{{2}}}{{{3}}}\\)\" draggable=\"true\"&gt;\\(\\frac{{{2}}}{{{3}}}\\)&lt;/span&gt; de {{Q1}} e a menor, &lt;span class=\"fr-math-v2 fr-draggable\" contenteditable=\"false\" data-original-math=\"\\(\\frac{{{1}}}{{{3}}}\\)\" draggable=\"true\"&gt;\\(\\frac{{{1}}}{{{3}}}\\)&lt;/span&gt; de {{Q1}}.","feedback":"&lt;p&gt;O filho mais velho recebeu &lt;span class=\"fr-math-v2 fr-draggable\" contenteditable=\"false\" data-original-math=\"\\(\\frac{{{1}}}{{{3}}}\\)\" draggable=\"true\"&gt;\\(\\frac{{{1}}}{{{3}}}\\)&lt;/span&gt; de {{Q1}} moedas.&lt;/p&gt;&lt;p&gt;{{Q1}} × &lt;span class=\"fr-math-v2 fr-draggable\" contenteditable=\"false\" data-original-math=\"\\(\\frac{{{1}}}{{{3}}}\\)\" draggable=\"true\"&gt;\\(\\frac{{{1}}}{{{3}}}\\)&lt;/span&gt; = {{Q1}} : 3 = {{A1}} moedas&lt;/p&gt;","seed":{"parameters":[{"name":"Q1","label":null,"min":6,"max":120,"step":3}],"calculated":[{"name":"A1","label":"{{function}}","function":"{{Q1}}/3"}],"uniques":true},"algorithm":{"name":"calculateOperation","params":{"method":"equivLiteral","keyboard":"NUMERICAL"}}}</v>
      </c>
      <c r="D1120" s="139" t="n">
        <f aca="false">IF(B1120=C1120,0,1)</f>
        <v>1</v>
      </c>
    </row>
    <row r="1121" customFormat="false" ht="15.75" hidden="false" customHeight="true" outlineLevel="0" collapsed="false">
      <c r="A1121" s="139" t="str">
        <f aca="false">Seeds!AB1116</f>
        <v>M5-NyO-44a-A-2</v>
      </c>
      <c r="B1121" s="139" t="str">
        <f aca="false">Seeds!Z1116</f>
        <v>{"id":"M5-NyO-44a-A-2-BR","stimulus":"&lt;p&gt;Uma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C1121" s="139" t="str">
        <f aca="false">Seeds!AA1116</f>
        <v>{"id":"M5-NyO-44a-A-2","stimulus":"&lt;p&gt;Uma corda de &lt;span class=\"no-break\"&gt;{{Q1}} m&lt;/span&gt; de comprimento foi cortada em dois pedaços de forma que o primero mede o dobro do segundo. Quanto mede o pedaço mais grande?&lt;/p&gt;","template":"O pedaço mais grande mede &lt;span class=\"no-break\"&gt;{{response}} m.&lt;/span&gt;","hint":"A parte maior é &lt;span class=\"fr-math-v2 fr-draggable\" contenteditable=\"false\" data-original-math=\"\\(\\frac{{{2}}}{{{3}}}\\)\" draggable=\"true\"&gt;\\(\\frac{{{2}}}{{{3}}}\\)&lt;/span&gt; de {{Q1}} e a menor, &lt;span class=\"fr-math-v2 fr-draggable\" contenteditable=\"false\" data-original-math=\"\\(\\frac{{{1}}}{{{3}}}\\)\" draggable=\"true\"&gt;\\(\\frac{{{1}}}{{{3}}}\\)&lt;/span&gt; de {{Q1}}.","feedback":"&lt;p&gt;O pedaço maior é &lt;span class=\"fr-math-v2 fr-draggable\" contenteditable=\"false\" data-original-math=\"\\(\\frac{{{2}}}{{{3}}}\\)\" draggable=\"true\"&gt;\\(\\frac{{{2}}}{{{3}}}\\)&lt;/span&gt; de {{Q1}} m.&lt;/p&gt;&lt;p&gt;{{Q1}} × &lt;span class=\"fr-math-v2 fr-draggable\" contenteditable=\"false\" data-original-math=\"\\(\\frac{{{2}}}{{{3}}}\\)\" draggable=\"true\"&gt;\\(\\frac{{{2}}}{{{3}}}\\)&lt;/span&gt; = ({{Q1}} : 3) × 2 = {{T1}} × 2 = &lt;span class=\"no-break\"&gt;{{A1}} m&lt;/span&gt;&lt;/p&gt;","seed":{"parameters":[{"name":"Q1","label":null,"min":6,"max":60,"step":3}],"calculated":[{"name":"T1","label":"{{function}}","function":"{{Q1}}/3","temp":true},{"name":"A1","label":"{{function}}","function":"2*{{Q1}}/3"}],"uniques":true},"algorithm":{"name":"calculateOperation","params":{"method":"equivLiteral","keyboard":"NUMERICAL"}}}</v>
      </c>
      <c r="D1121" s="139" t="n">
        <f aca="false">IF(B1121=C1121,0,1)</f>
        <v>1</v>
      </c>
    </row>
    <row r="1122" customFormat="false" ht="15.75" hidden="false" customHeight="true" outlineLevel="0" collapsed="false">
      <c r="A1122" s="139" t="str">
        <f aca="false">Seeds!AB1117</f>
        <v>M5-NyO-44a-A-3</v>
      </c>
      <c r="B1122" s="139" t="str">
        <f aca="false">Seeds!Z1117</f>
        <v>{"id":"M5-NyO-44a-A-3-BR","stimulus":"&lt;p&gt;Um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C1122" s="139" t="str">
        <f aca="false">Seeds!AA1117</f>
        <v>{"id":"M5-NyO-44a-A-3","stimulus":"&lt;p&gt;Um grupo de amigos pedalaram os {{Q1}} km que separam duas cidades. Se eles pararam para um lanche quando a distância percorrida era o dobro da distância restante para percorrer, quantos quilômetros eles haviam pedalado?&lt;/p&gt;","template":"Eles haviam pedalado &lt;span class=\"no-break\"&gt;{{response}} km.&lt;/span&gt;","hint":"A parte maior é &lt;span class=\"fr-math-v2 fr-draggable\" contenteditable=\"false\" data-original-math=\"\\(\\frac{{{2}}}{{{3}}}\\)\" draggable=\"true\"&gt;\\(\\frac{{{2}}}{{{3}}}\\)&lt;/span&gt; de {{Q1}} e a menor, &lt;span class=\"fr-math-v2 fr-draggable\" contenteditable=\"false\" data-original-math=\"\\(\\frac{{{1}}}{{{3}}}\\)\" draggable=\"true\"&gt;\\(\\frac{{{1}}}{{{3}}}\\)&lt;/span&gt; de {{Q1}}.","feedback":"&lt;p&gt;Eles tinham pedalado &lt;span class=\"fr-math-v2 fr-draggable\" contenteditable=\"false\" data-original-math=\"\\(\\frac{{{2}}}{{{3}}}\\)\" draggable=\"true\"&gt;\\(\\frac{{{2}}}{{{3}}}\\)&lt;/span&gt; de {{Q1}} km.&lt;/p&gt;&lt;p&gt;{{Q1}} × &lt;span class=\"fr-math-v2 fr-draggable\" contenteditable=\"false\" data-original-math=\"\\(\\frac{{{2}}}{{{3}}}\\)\" draggable=\"true\"&gt;\\(\\frac{{{2}}}{{{3}}}\\)&lt;/span&gt; = ({{Q1}} : 3) × 2 = {{T1}} × 2 = &lt;span class=\"no-break\"&gt;{{A1}} km&lt;/span&gt;&lt;/p&gt;","seed":{"parameters":[{"name":"Q1","label":null,"min":12,"max":45,"step":3}],"calculated":[{"name":"T1","label":"{{function}}","function":"{{Q1}}/3","temp":true},{"name":"A1","label":"{{function}}","function":"2*{{Q1}}/3"}],"uniques":true},"algorithm":{"name":"calculateOperation","params":{"method":"equivLiteral","keyboard":"NUMERICAL"}}}</v>
      </c>
      <c r="D1122" s="139" t="n">
        <f aca="false">IF(B1122=C1122,0,1)</f>
        <v>1</v>
      </c>
    </row>
    <row r="1123" customFormat="false" ht="15.75" hidden="false" customHeight="true" outlineLevel="0" collapsed="false">
      <c r="A1123" s="139" t="str">
        <f aca="false">Seeds!AB1118</f>
        <v>M5-NyO-44a-A-4</v>
      </c>
      <c r="B1123" s="139" t="str">
        <f aca="false">Seeds!Z1118</f>
        <v>{"id":"M5-NyO-44a-A-4-BR","stimulus":"&lt;p&gt;Para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C1123" s="139" t="str">
        <f aca="false">Seeds!AA1118</f>
        <v>{"id":"M5-NyO-44a-A-4","stimulus":"&lt;p&gt;Para uma atividade em classe, um professor vai dividir seus {{Q1}} alunos em dois grupos de modo que o primeiro tenha o dobro de alunos do segundo. Quantos alunos haverá em cada grupo?&lt;/p&gt;","template":"O grupo maior terá {{response}} alunos, enquanto o menor, {{response}}.","hint":"A parte maior é &lt;span class=\"fr-math-v2 fr-draggable\" contenteditable=\"false\" data-original-math=\"\\(\\frac{{{2}}}{{{3}}}\\)\" draggable=\"true\"&gt;\\(\\frac{{{2}}}{{{3}}}\\)&lt;/span&gt; de {{Q1}} e a menor, &lt;span class=\"fr-math-v2 fr-draggable\" contenteditable=\"false\" data-original-math=\"\\(\\frac{{{1}}}{{{3}}}\\)\" draggable=\"true\"&gt;\\(\\frac{{{1}}}{{{3}}}\\)&lt;/span&gt; de {{Q1}}.","feedback":"&lt;p&gt;O primeiro grupo é &lt;span class=\"fr-math-v2 fr-draggable\" contenteditable=\"false\" data-original-math=\"\\(\\frac{{{2}}}{{{3}}}\\)\" draggable=\"true\"&gt;\\(\\frac{{{2}}}{{{3}}}\\)&lt;/span&gt; de {{Q1}} alunos.&lt;/p&gt;&lt;p&gt;{{Q1}} × &lt;span class=\"fr-math-v2 fr-draggable\" contenteditable=\"false\" data-original-math=\"\\(\\frac{{{2}}}{{{3}}}\\)\" draggable=\"true\"&gt;\\(\\frac{{{2}}}{{{3}}}\\)&lt;/span&gt; = ({{Q1}} : 3 ) × 2 = {{A2}} × 2 = {{A1}} alunos.&lt;/p&gt;&lt;p&gt;O segundo grupo é &lt;span class=\"fr-math-v2 fr-draggable\" contenteditable=\"false\" data-original-math=\"\\(\\frac{{{1}}}{{{3}}}\\)\" draggable=\"true\"&gt;\\(\\frac{{{1}}}{{{3}}}\\)&lt;/span&gt; de {{Q1}} alunos.&lt;/p&gt;&lt;p&gt;{{Q1}} × &lt;span class=\"fr-math-v2 fr-draggable\" contenteditable=\"false\" data-original-math=\"\\(\\frac{{{1}}}{{{3}}}\\)\" draggable=\"true\"&gt;\\(\\frac{{{1}}}{{{3}}}\\)&lt;/span&gt; = {{Q1}} : 3 = {{A2}} alunos.&lt;/p&gt;","seed":{"parameters":[{"name":"Q1","label":null,"min":15,"max":39,"step":3}],"calculated":[{"name":"A1","label":"{{function}}","function":"2*{{Q1}}/3"},{"name":"A2","label":"{{function}}","function":"{{Q1}}/3"}],"uniques":true},"algorithm":{"name":"calculateOperation","params":{"method":"equivLiteral","keyboard":"NUMERICAL"}}}</v>
      </c>
      <c r="D1123" s="139" t="n">
        <f aca="false">IF(B1123=C1123,0,1)</f>
        <v>1</v>
      </c>
    </row>
    <row r="1124" customFormat="false" ht="15.75" hidden="false" customHeight="true" outlineLevel="0" collapsed="false">
      <c r="A1124" s="139" t="str">
        <f aca="false">Seeds!AB1119</f>
        <v>M5-NyO-44a-A-5</v>
      </c>
      <c r="B1124" s="139" t="str">
        <f aca="false">Seeds!Z1119</f>
        <v>{"id":"M5-NyO-44a-A-5-BR","stimulus":"&lt;p&gt;Um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C1124" s="139" t="str">
        <f aca="false">Seeds!AA1119</f>
        <v>{"id":"M5-NyO-44a-A-5","stimulus":"&lt;p&gt;Um artista levou {{Q1}} minutos para pintar dois quadros. Para pintar o primeiro ele gastou o dobro do tempo que levou para o segundo. Quantos minutos ele gastou no segundo quadro?&lt;/p&gt;","template":"Ele pintou o segundo quadro em {{response}} min.","hint":"A parte maior é &lt;span class=\"fr-math-v2 fr-draggable\" contenteditable=\"false\" data-original-math=\"\\(\\frac{{{2}}}{{{3}}}\\)\" draggable=\"true\"&gt;\\(\\frac{{{2}}}{{{3}}}\\)&lt;/span&gt; de {{Q1}} e a menor, &lt;span class=\"fr-math-v2 fr-draggable\" contenteditable=\"false\" data-original-math=\"\\(\\frac{{{1}}}{{{3}}}\\)\" draggable=\"true\"&gt;\\(\\frac{{{1}}}{{{3}}}\\)&lt;/span&gt; de {{Q1}}.","feedback":"&lt;p&gt;O pintor dedicou &lt;span class=\"fr-math-v2 fr-draggable\" contenteditable=\"false\" data-original-math=\"\\(\\frac{{{1}}}{{{3}}}\\)\" draggable=\"true\"&gt;\\(\\frac{{{1}}}{{{3}}}\\)&lt;/span&gt; dos {{Q1}} min ao segundo quadro.&lt;/p&gt;&lt;p&gt;{{Q1}} × &lt;span class=\"fr-math-v2 fr-draggable\" contenteditable=\"false\" data-original-math=\"\\(\\frac{{{1}}}{{{3}}}\\)\" draggable=\"true\"&gt;\\(\\frac{{{1}}}{{{3}}}\\)&lt;/span&gt; = {{Q1}} : 3 = {{A1}} min&lt;/p&gt;","seed":{"parameters":[{"name":"Q1","label":null,"min":60,"max":360,"step":3}],"calculated":[{"name":"A1","label":"{{function}}","function":"{{Q1}}/3"}],"uniques":true},"algorithm":{"name":"calculateOperation","params":{"method":"equivLiteral","keyboard":"NUMERICAL"}}}</v>
      </c>
      <c r="D1124" s="139" t="n">
        <f aca="false">IF(B1124=C1124,0,1)</f>
        <v>1</v>
      </c>
    </row>
    <row r="1125" customFormat="false" ht="15.75" hidden="false" customHeight="true" outlineLevel="0" collapsed="false">
      <c r="A1125" s="139" t="str">
        <f aca="false">Seeds!AB1120</f>
        <v>M5-NyO-26a-I-1</v>
      </c>
      <c r="B1125" s="139" t="str">
        <f aca="false">Seeds!Z1120</f>
        <v>{"id":"M5-NyO-26a-I-1-BR","stimulus":"&lt;p&gt;Selecione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C1125" s="139" t="str">
        <f aca="false">Seeds!AA1120</f>
        <v>{"id":"M5-NyO-26a-I-1","stimulus":"&lt;p&gt;Selecione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milésimos.&lt;/p&gt;","seed":{"parameters":[{"name":"Q1","label":null,"min":2,"max":9,"step":1},{"name":"Q2","label":null,"min":101,"max":999,"step":1}],"calculated":[{"name":"T1","function":"Lemonlib.numToWords({{Q1}}, 'pt')[0].toUpperCase() + Lemonlib.numToWords({{Q1}}, 'pt').slice(1,)","temp":true},{"name":"T2","function":"Lemonlib.numToWords({{Q2}}, 'pt')","temp":true},{"name":"T3","function":"Lemonlib.numToWords({{Q2}}, 'pt')[0].toUpperCase() + Lemonlib.numToWords({{Q2}}, 'pt').slice(1,)","temp":true},{"name":"A1","label":"{{T1}} inteiros e {{T2}} milésimos.","function":"Lemonlib.numToWords({{Q2}},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três casas decimais, eles são lidos como milésimos.&lt;/p&gt;"},{"name":"A5","label":"{{T1}} inteiros e {{T2}} décimos.","function":"Lemonlib.numToWords({{Q2}}, 'pt')","incorrect":true,"feedback":"&lt;p&gt;Como o número tem três casas decimais, eles são lidos como milésimos.&lt;/p&gt;"},{"name":"A6","label":"{{T3}} milésimos.","function":"Lemonlib.numToWords({{Q2}}, 'pt')","incorrect":true,"feedback":"&lt;p&gt;O número também tem uma parte inteira, o {{Q1}}.&lt;/p&gt;"}],"uniques":true},"algorithm":{"name":"trueFalse","template":"Multiple choice – standard","params":{"countCorrect":1,"countIncorrect":2,"showCheckIcon":false,"columns":3}}}</v>
      </c>
      <c r="D1125" s="139" t="n">
        <f aca="false">IF(B1125=C1125,0,1)</f>
        <v>1</v>
      </c>
    </row>
    <row r="1126" customFormat="false" ht="15.75" hidden="false" customHeight="true" outlineLevel="0" collapsed="false">
      <c r="A1126" s="139" t="str">
        <f aca="false">Seeds!AB1121</f>
        <v>M5-NyO-26a-I-2</v>
      </c>
      <c r="B1126" s="139" t="str">
        <f aca="false">Seeds!Z1121</f>
        <v>{"id":"M5-NyO-26a-I-2-BR","stimulus":"&lt;p&gt;Selecione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C1126" s="139" t="str">
        <f aca="false">Seeds!AA1121</f>
        <v>{"id":"M5-NyO-26a-I-2","stimulus":"&lt;p&gt;Selecione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milésimos.&lt;/p&gt;","seed":{"parameters":[{"name":"Q1","label":null,"min":2,"max":9,"step":1},{"name":"Q2","label":null,"min":10,"max":99,"step":1}],"calculated":[{"name":"T1","function":"Lemonlib.numToWords({{Q1}}, 'pt')[0].toUpperCase() + Lemonlib.numToWords({{Q1}}, 'pt').slice(1,)","temp":true},{"name":"T2","function":"Lemonlib.numToWords({{Q2}}, 'pt')","temp":true},{"name":"T3","function":"Lemonlib.numToWords({{Q2}}, 'pt')[0].toUpperCase() + Lemonlib.numToWords({{Q2}}, 'pt').slice(1,)","temp":true},{"name":"A1","label":"{{T1}} inteiros e {{T2}} centésimos.","function":"Lemonlib.numToWords({{Q2}}, 'pt')"},{"name":"A2","label":"{{T1}} ponto {{T2}}.","function":"Lemonlib.numToWords({{Q2}},'pt')"},{"name":"A3","label":"{{T1}} ponto zero {{T2}}.","function":"Lemonlib.numToWords({{Q2}},'pt')","incorrect":true,"feedback":"&lt;p&gt;Depois da vírgula não há zero&lt;/p&gt;"},{"name":"A4","label":"{{T1}} inteiros e {{T2}} décimos.","function":"Lemonlib.numToWords({{Q2}}, 'pt')","incorrect":true,"feedback":"&lt;p&gt;Como o número tem duas casas decimais, eles são lidos como centésimos.&lt;/p&gt;"},{"name":"A5","label":"{{T1}} inteiros e {{T2}} milésimos.","function":"Lemonlib.numToWords({{Q2}}, 'pt')","incorrect":true,"feedback":"&lt;p&gt;Como o número tem duas casas decimais, eles são lidos como centésimos.&lt;/p&gt;"},{"name":"A6","label":"{{T3}} centésimos.","function":"Lemonlib.numToWords({{Q2}}, 'pt')","incorrect":true,"feedback":"&lt;p&gt;O número também tem uma parte inteira, o {{Q1}}.&lt;/p&gt;"}],"uniques":true},"algorithm":{"name":"trueFalse","template":"Multiple choice – standard","params":{"countCorrect":1,"countIncorrect":2,"showCheckIcon":true}}}</v>
      </c>
      <c r="D1126" s="139" t="n">
        <f aca="false">IF(B1126=C1126,0,1)</f>
        <v>1</v>
      </c>
    </row>
    <row r="1127" customFormat="false" ht="15.75" hidden="false" customHeight="true" outlineLevel="0" collapsed="false">
      <c r="A1127" s="139" t="str">
        <f aca="false">Seeds!AB1122</f>
        <v>M5-NyO-26a-I-3</v>
      </c>
      <c r="B1127" s="139" t="str">
        <f aca="false">Seeds!Z1122</f>
        <v>{"id":"M5-NyO-26a-I-3-BR","stimulus":"&lt;p&gt;Selecione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C1127" s="139" t="str">
        <f aca="false">Seeds!AA1122</f>
        <v>{"id":"M5-NyO-26a-I-3","stimulus":"&lt;p&gt;Selecione como se lê o número {{Q1}}.{{Q2}}.&lt;/p&gt;","hint":"&lt;p&gt;Dependendo de sua posição após a vírgula, os números podem ser décimos, centésimos ou milésimos.&lt;/p&gt;","feedback":"&lt;p&gt;Dependendo de sua posição após a vírgula, os números podem ser décimos, centésimos ou milésimos.&lt;/p&gt;","seed":{"parameters":[{"name":"Q1","label":null,"min":2,"max":9,"step":1},{"name":"Q2","label":null,"min":2,"max":9,"step":1}],"calculated":[{"name":"T1","function":"Lemonlib.numToWords({{Q1}}, 'pt')[0].toUpperCase() + Lemonlib.numToWords({{Q1}}, 'pt').slice(1,)","temp":true},{"name":"T2","function":"Lemonlib.numToWords({{Q2}}, 'pt')","temp":true},{"name":"T3","function":"Lemonlib.numToWords({{Q2}}, 'pt')[0].toUpperCase() + Lemonlib.numToWords({{Q2}}, 'pt').slice(1,)","temp":true},{"name":"A1","label":"{{T1}} inteiros e {{T2}} décimos.","function":"Lemonlib.numToWords({{Q2}}, 'pt')"},{"name":"A2","label":"{{T1}} ponto {{T2}}.","function":"Lemonlib.numToWords({{Q2}},'pt')"},{"name":"A3","label":"{{T1}} ponto zero {{T2}}.","function":"Lemonlib.numToWords({{Q2}},'pt')","incorrect":true,"feedback":"&lt;p&gt;Depois da vírgula não há zero.&lt;/p&gt;"},{"name":"A4","label":"{{T1}} inteiros e {{T2}} centésimos.","function":"Lemonlib.numToWords({{Q2}}, 'pt')","incorrect":true,"feedback":"&lt;p&gt;Como o número tem uma casa decimal, ele é lido como décimos.&lt;/p&gt;"},{"name":"A5","label":"{{T1}} inteiros e {{T2}} milésimos.","function":"Lemonlib.numToWords({{Q2}}, 'pt')","incorrect":true,"feedback":"&lt;p&gt;Como o número tem uma casa decimal, ele é lido como décimos.&lt;/p&gt;"},{"name":"A6","label":"{{T3}} décimos.","function":"Lemonlib.numToWords({{Q2}}, 'pt')","incorrect":true,"feedback":"&lt;p&gt;O número também tem uma parte inteira, o {{Q1}}.&lt;/p&gt;"}],"uniques":true},"algorithm":{"name":"trueFalse","template":"Multiple choice – standard","params":{"countCorrect":1,"countIncorrect":2,"showCheckIcon":true}}}</v>
      </c>
      <c r="D1127" s="139" t="n">
        <f aca="false">IF(B1127=C1127,0,1)</f>
        <v>1</v>
      </c>
    </row>
    <row r="1128" customFormat="false" ht="15.75" hidden="false" customHeight="true" outlineLevel="0" collapsed="false">
      <c r="A1128" s="139" t="str">
        <f aca="false">Seeds!AB1123</f>
        <v>M5-NyO-26a-E-1</v>
      </c>
      <c r="B1128" s="139" t="str">
        <f aca="false">Seeds!Z1123</f>
        <v>{"id":"M5-NyO-26a-E-1-BR","stimulus":"&lt;p&gt;Escreva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C1128" s="139" t="str">
        <f aca="false">Seeds!AA1123</f>
        <v>{"id":"M5-NyO-26a-E-1","stimulus":"&lt;p&gt;Escreva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milésimos.&lt;/p&gt;","seed":{"parameters":[{"name":"Q1","label":null,"min":1,"max":9,"step":1}],"calculated":[{"name":"T1","label":"{{function}}","function":"{{Q1}}/10","temp":true},{"name":"T2","label":" {{Q1}}/10","function":"Lemonlib.numToWords({{Q1}}, 'pt')","temp":true},{"name":"A1","label":"{{function}}","function":"if({{Q1}}==1){'décimo'}else{'décimos'}"}],"uniques":true},"algorithm":{"name":"calculateOperation","template":"Cloze with text"}}</v>
      </c>
      <c r="D1128" s="139" t="n">
        <f aca="false">IF(B1128=C1128,0,1)</f>
        <v>1</v>
      </c>
    </row>
    <row r="1129" customFormat="false" ht="15.75" hidden="false" customHeight="true" outlineLevel="0" collapsed="false">
      <c r="A1129" s="139" t="str">
        <f aca="false">Seeds!AB1124</f>
        <v>M5-NyO-26a-E-2</v>
      </c>
      <c r="B1129" s="139" t="str">
        <f aca="false">Seeds!Z1124</f>
        <v>{"id":"M5-NyO-26a-E-2-BR","stimulus":"&lt;p&gt;Escreva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C1129" s="139" t="str">
        <f aca="false">Seeds!AA1124</f>
        <v>{"id":"M5-NyO-26a-E-2","stimulus":"&lt;p&gt;Escreva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milésimos.&lt;/p&gt;","seed":{"parameters":[{"name":"Q1","label":null,"min":1,"max":99,"step":1}],"calculated":[{"name":"T3","label":"{{function}}","function":"{{Q1}}/100","temp":true},{"name":"T1","label":"{{function}}","function":"if({{Q1}}%10==0){'{{T3}}' + '0'}else{'{{T3}}'}","temp":true},{"name":"T2","label":" {{Q1}}/100","function":"Lemonlib.numToWords({{Q1}}, 'pt')","temp":true},{"name":"A1","label":"{{function}}","function":"if({{Q1}}==1){'centésimo'}else{'centésimos'}"}],"uniques":true},"algorithm":{"name":"calculateOperation","template":"Cloze with text"}}</v>
      </c>
      <c r="D1129" s="139" t="n">
        <f aca="false">IF(B1129=C1129,0,1)</f>
        <v>1</v>
      </c>
    </row>
    <row r="1130" customFormat="false" ht="15.75" hidden="false" customHeight="true" outlineLevel="0" collapsed="false">
      <c r="A1130" s="139" t="str">
        <f aca="false">Seeds!AB1125</f>
        <v>M5-NyO-26a-E-3</v>
      </c>
      <c r="B1130" s="139" t="str">
        <f aca="false">Seeds!Z1125</f>
        <v>{"id":"M5-NyO-26a-E-3-BR","stimulus":"&lt;p&gt;Escreva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C1130" s="139" t="str">
        <f aca="false">Seeds!AA1125</f>
        <v>{"id":"M5-NyO-26a-E-3","stimulus":"&lt;p&gt;Escreva por extenso o seguinte número decimal.&lt;/p&gt;","template":"&lt;p&gt;{{T1}}: {{T2}} {{response}}&lt;/p&gt;","hint":"&lt;p&gt;Dependendo da posição que ocupam após a vírgula, os números podem ser décimos, centésimos ou milésimos.&lt;/p&gt;","feedback":"&lt;p&gt;Dependendo da posição que ocupam após a vírgula, os números podem ser décimos, centésimos ou milésimos.&lt;/p&gt;","seed":{"parameters":[{"name":"Q1","label":null,"min":1,"max":999,"step":1}],"calculated":[{"name":"T3","label":"{{function}}","function":"{{Q1}}/1000","temp":true},{"name":"T1","label":"{{function}}","function":"if({{Q1}}%100==0){'{{T3}}' + '00'}else if({{Q1}}%10==0){'{{T3}}' + '0'}else{'{{T3}}'}","temp":true},{"name":"T2","label":" {{Q1}}/1000","function":"Lemonlib.numToWords({{Q1}}, 'pt')","temp":true},{"name":"A1","label":"{{function}}","function":"if({{Q1}}==1){'milésimo'}else{'milésimos'}"}],"uniques":true},"algorithm":{"name":"calculateOperation","template":"Cloze with text"}}</v>
      </c>
      <c r="D1130" s="139" t="n">
        <f aca="false">IF(B1130=C1130,0,1)</f>
        <v>1</v>
      </c>
    </row>
    <row r="1131" customFormat="false" ht="15.75" hidden="false" customHeight="true" outlineLevel="0" collapsed="false">
      <c r="A1131" s="139" t="str">
        <f aca="false">Seeds!AB1126</f>
        <v>M5-NyO-26b-I-1</v>
      </c>
      <c r="B1131" s="139" t="str">
        <f aca="false">Seeds!Z1126</f>
        <v>{
    "id": "M5-NyO-26b-I-1-BR",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C1131" s="139" t="str">
        <f aca="false">Seeds!AA1126</f>
        <v>{
    "id": "M5-NyO-26b-I-1",
    "stimulus": "&lt;p&gt;Selecione a equivalência correta entre decimais.&lt;/p&gt;",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50,
                "step": 1
            },
            {
                "name": "Q2",
                "label": null,
                "min": 1,
                "max": 50,
                "step": 1
            },
            {
                "name": "Q3",
                "label": null,
                "min": 1,
                "max": 50,
                "step": 1
            },
            {
                "name": "Q4",
                "label": null,
                "min": 1,
                "max": 50,
                "step": 1
            },
            {
                "name": "Q5",
                "label": null,
                "min": 1,
                "max": 50,
                "step": 1
            },
            {
                "name": "Q6",
                "label": null,
                "min": 1,
                "max": 50,
                "step": 1
            },
            {
                "name": "Q7",
                "label": null,
                "min": 1,
                "max": 50,
                "step": 1
            },
            {
                "name": "Q8",
                "label": null,
                "min": 1,
                "max": 50,
                "step": 1
            }
        ],
        "calculated": [
            {
                "name": "T1",
                "function": "{{Q1}}*100",
                "temp": true
            },
            {
                "name": "T2",
                "function": "{{Q2}}*1000",
                "temp": true
            },
            {
                "name": "T3",
                "function": "{{Q3}}*10",
                "temp": true
            },
            {
                "name": "T4",
                "function": "{{Q4}}*10",
                "temp": true
            },
            {
                "name": "T5",
                "function": "{{Q5}}*1000",
                "temp": true
            },
            {
                "name": "T6",
                "function": "{{Q6}}*100",
                "temp": true
            },
            {
                "name": "T7",
                "function": "{{Q7}}*1000",
                "temp": true
            },
            {
                "name": "T8",
                "function": "{{Q8}}*100",
                "temp": true
            },
            {
                "name": "T10",
                "function": "{{Q5}}*10",
                "temp": true
            },
            {
                "name": "T11",
                "function": "{{Q6}}*1000",
                "temp": true
            },
            {
                "name": "T12",
                "function": "{{Q7}}*10",
                "temp": true
            },
            {
                "name": "T13",
                "function": "{{Q8}}*10",
                "temp": true
            },
            {
                "name": "A1",
                "label": "{{T1}} milésimos = {{Q1}} décimos"
            },
            {
                "name": "A2",
                "label": "{{Q2}} unidades = {{T2}} milésimos"
            },
            {
                "name": "A3",
                "label": "{{Q3}} centésimos = {{T3}} milésimos"
            },
            {
                "name": "A4",
                "label": "{{T4}} décimos = {{Q4}} unidades",
                "function": "Lemonlib.numToWords({{Q2}}, 'pt')"
            },
            {
                "name": "A5",
                "label": "{{T5}} milésimos = {{Q5}} décimos",
                "incorrect": true,
                "feedback": "&lt;p&gt;O correto seria:&lt;/p&gt;&lt;p&gt;{{T5}} milésimos = {{T10}} décimos&lt;/p&gt;"
            },
            {
                "name": "A6",
                "label": "{{Q6}} unidades = {{T6}} milésimos",
                "incorrect": true,
                "feedback": "&lt;p&gt;O correto seria:&lt;/p&gt;&lt;p&gt;{{Q6}} unidades = {{T11}} milésimos&lt;/p&gt;"
            },
            {
                "name": "A7",
                "label": "{{Q7}} centésimos = {{T7}} milésimos",
                "incorrect": true,
                "feedback": "&lt;p&gt;O correto seria:&lt;/p&gt;&lt;p&gt;{{Q7}} centésimos = {{T12}} milésimos&lt;/p&gt;"
            },
            {
                "name": "A8",
                "label": "{{T8}} décimos = {{Q8}} unidades",
                "incorrect": true,
                "feedback": "&lt;p&gt;O correto seria:&lt;/p&gt;&lt;p&gt;{{T8}} décimos = {{T13}} unidades&lt;/p&gt;"
            }
        ],
        "uniques": true
    },
    "algorithm": {
        "name": "trueFalse",
        "template": "Multiple choice – standard",
        "params": {
            "countCorrect": 1,
            "countIncorrect": 2,
            "showCheckIcon": true
        }
    }
}</v>
      </c>
      <c r="D1131" s="139" t="n">
        <f aca="false">IF(B1131=C1131,0,1)</f>
        <v>1</v>
      </c>
    </row>
    <row r="1132" customFormat="false" ht="15.75" hidden="false" customHeight="true" outlineLevel="0" collapsed="false">
      <c r="A1132" s="139" t="str">
        <f aca="false">Seeds!AB1127</f>
        <v>M5-NyO-26b-E-1</v>
      </c>
      <c r="B1132" s="139" t="str">
        <f aca="false">Seeds!Z1127</f>
        <v>{
    "id": "M5-NyO-26b-E-1-BR",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C1132" s="139" t="str">
        <f aca="false">Seeds!AA1127</f>
        <v>{
    "id": "M5-NyO-26b-E-1",
    "stimulus": "&lt;p&gt;Complete estas equivalências.&lt;/p&gt;",
    "template": "&lt;p&gt;{{Q1}} unidades = {{response}} milésimos&lt;/p&gt;&lt;p&gt;{{Q2}} décimos = {{response}} centésimos&lt;/p&gt;",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100,
                "step": 1
            },
            {
                "name": "Q2",
                "label": null,
                "min": 1,
                "max": 99,
                "step": 1
            }
        ],
        "calculated": [
            {
                "name": "A1",
                "label": "{{Q1}}*1000",
                "function": "{{Q1}}*1000",
                "feedback": "{{Q1}} unidades = {{Q1}} × 1 000 = {{function}} milésimos"
            },
            {
                "name": "A2",
                "label": "{{Q2}}*10",
                "function": "{{Q2}}*10",
                "feedback": "{{Q2}} décimos = {{Q2}} × 10 = {{function}} centésimos"
            }
        ],
        "uniques": true
    },
    "algorithm": {
        "name": "calculateOperation",
        "params": {
            "method": "equivLiteral",
            "keyboard": "NUMERICAL"
        }
    }
}</v>
      </c>
      <c r="D1132" s="139" t="n">
        <f aca="false">IF(B1132=C1132,0,1)</f>
        <v>1</v>
      </c>
    </row>
    <row r="1133" customFormat="false" ht="15.75" hidden="false" customHeight="true" outlineLevel="0" collapsed="false">
      <c r="A1133" s="139" t="str">
        <f aca="false">Seeds!AB1128</f>
        <v>M5-NyO-26b-E-2</v>
      </c>
      <c r="B1133" s="139" t="str">
        <f aca="false">Seeds!Z1128</f>
        <v>{
    "id": "M5-NyO-26b-E-2-BR",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C1133" s="139" t="str">
        <f aca="false">Seeds!AA1128</f>
        <v>{
    "id": "M5-NyO-26b-E-2",
    "stimulus": "&lt;p&gt;Complete estas equivalências.&lt;/p&gt;",
    "template": "&lt;p&gt;{{Q1}} décimos = {{response}} milésimos&lt;/p&gt;&lt;p&gt;{{Q2}} unidades = {{response}} décimos&lt;/p&gt;",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décimos = {{Q1}} × 100 = &lt;span class=\"no-break\"&gt;{{function}}&lt;/span&gt; milésimos"
            },
            {
                "name": "A2",
                "label": "{{Q2}}*10",
                "function": "{{Q2}}*10",
                "feedback": "{{Q2}} unidades = {{Q2}} × 10 = {{function}} décimos"
            }
        ],
        "uniques": true
    },
    "algorithm": {
        "name": "calculateOperation",
        "params": {
            "method": "equivLiteral",
            "keyboard": "NUMERICAL"
        }
    }
}</v>
      </c>
      <c r="D1133" s="139" t="n">
        <f aca="false">IF(B1133=C1133,0,1)</f>
        <v>1</v>
      </c>
    </row>
    <row r="1134" customFormat="false" ht="15.75" hidden="false" customHeight="true" outlineLevel="0" collapsed="false">
      <c r="A1134" s="139" t="str">
        <f aca="false">Seeds!AB1129</f>
        <v>M5-NyO-26b-E-3</v>
      </c>
      <c r="B1134" s="139" t="str">
        <f aca="false">Seeds!Z1129</f>
        <v>{
    "id": "M5-NyO-26b-E-3-BR",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C1134" s="139" t="str">
        <f aca="false">Seeds!AA1129</f>
        <v>{
    "id": "M5-NyO-26b-E-3",
    "stimulus": "&lt;p&gt;Complete estas equivalências.&lt;/p&gt;",
    "template": "&lt;p&gt;{{Q1}} unidades = {{response}} centésimos&lt;/p&gt;&lt;p&gt;{{Q2}} centésimos = {{response}} milésimos&lt;/p&gt;",
    "hint": "&lt;div style=\"display:flex; justify-content:center;\"&gt;&lt;img src=\"https://blueberry-assets.oneclick.es/M5_NyO_26b_4.svg\" width=\"400\"&gt;&lt;/img&gt;&lt;/div&gt;",
    "feedback": "&lt;p&gt;As equivalências entre números decimais são:&lt;/p&gt;&lt;div style=\"display:flex; justify-content:center;\"&gt;&lt;img src=\"https://blueberry-assets.oneclick.es/M5_NyO_26b_4.svg\" width=\"400\"&gt;&lt;/img&gt;&lt;/div&gt;",
    "seed": {
        "parameters": [
            {
                "name": "Q1",
                "label": null,
                "min": 1,
                "max": 99,
                "step": 1
            },
            {
                "name": "Q2",
                "label": null,
                "min": 1,
                "max": 99,
                "step": 1
            }
        ],
        "calculated": [
            {
                "name": "A1",
                "label": "{{Q1}}*100",
                "function": "{{Q1}}*100",
                "feedback": "{{Q1}} unidades = {{Q1}} × 100 = &lt;span class=\"no-break\"&gt;{{function}}&lt;/span&gt; centésimos "
            },
            {
                "name": "A2",
                "label": "{{Q2}}*10",
                "function": "{{Q2}}*10",
                "feedback": "{{Q2}} centésimos = {{Q2}} × 10 = {{function}} milésimos"
            }
        ],
        "uniques": true
    },
    "algorithm": {
        "name": "calculateOperation",
        "params": {
            "method": "equivLiteral",
            "keyboard": "NUMERICAL"
        }
    }
}</v>
      </c>
      <c r="D1134" s="139" t="n">
        <f aca="false">IF(B1134=C1134,0,1)</f>
        <v>1</v>
      </c>
    </row>
    <row r="1135" customFormat="false" ht="15.75" hidden="false" customHeight="true" outlineLevel="0" collapsed="false">
      <c r="A1135" s="139" t="str">
        <f aca="false">Seeds!AB1130</f>
        <v>M5-NyO-26b-A-1</v>
      </c>
      <c r="B1135" s="139" t="str">
        <f aca="false">Seeds!Z1130</f>
        <v>{
    "id": "M5-NyO-26b-A-1-BR",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C1135" s="139" t="str">
        <f aca="false">Seeds!AA1130</f>
        <v>{
    "id": "M5-NyO-26b-A-1",
    "seed": {
        "parameters": [
            {
                "name": "Q1",
                "label": null,
                "min": 2,
                "max": 999,
                "step": 1
            }
        ],
        "uniques": true
    },
    "scaffolding": [
        {
            "id": "step-0",
            "stimulus": "&lt;p&gt;Um cronômetro marca {{Q1}} décimos de segundo. Esse tempo equivale a quantos centésimos?&lt;/p&gt;",
            "template": "&lt;p&gt;Equivalem a {{response}} centésimos.&lt;/p&gt;",
            "seed": {
                "parameters": [],
                "calculated": [
                    {
                        "name": "A1",
                        "function": "{{Q1}}*10"
                    }
                ]
            },
            "algorithm": {
                "name": "calculateOperation",
                "params": {
                    "method": "equivLiteral",
                    "keyboard": "NUMERICAL"
                }
            }
        },
        {
            "id": "step-1",
            "stimulus": "&lt;p&gt;Quanto tempo marca o cronômetro?&lt;/p&gt;",
            "template": "&lt;p&gt;O cronômetro marca {{response}} décimos de segundo.&lt;/p&gt;",
            "seed": {
                "calculated": [
                    {
                        "name": "2A1",
                        "label": "",
                        "function": "{{Q1}}"
                    }
                ]
            },
            "algorithm": {
                "name": "calculateOperation",
                "params": {
                    "method": "equivLiteral",
                    "keyboard": "NUMERICAL"
                }
            }
        },
        {
            "id": "step-2",
            "stimulus": "&lt;p&gt;O que precisa ser calculado?&lt;/p&gt;",
            "seed": {
                "calculated": [
                    {
                        "name": "2-A1",
                        "label": "&lt;p&gt;O tempo do cronômetro em centésimos de segundo.&lt;/p&gt;"
                    },
                    {
                        "name": "2-A2",
                        "label": "&lt;p&gt;O tempo do cronômetro em décimos de segundo.&lt;/p&gt;",
                        "incorrect": true
                    },
                    {
                        "name": "2-A3",
                        "label": "&lt;p&gt;O tempo do cronômetro em milésimos de segundo.&lt;/p&gt;",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centésimos de segundo indicados pelo cronômetro.&lt;/p&gt;",
            "template": "&lt;p&gt;{{Q1}} décimos = {{Q1}} × 10 = {{response}} centésimos&lt;/p&gt;",
            "seed": {
                "calculated": [
                    {
                        "name": "A1",
                        "function": "{{Q1}}*10"
                    }
                ]
            },
            "algorithm": {
                "name": "calculateOperation",
                "params": {
                    "method": "equivLiteral",
                    "keyboard": "NUMERICAL"
                }
            }
        }
    ]
}</v>
      </c>
      <c r="D1135" s="139" t="n">
        <f aca="false">IF(B1135=C1135,0,1)</f>
        <v>1</v>
      </c>
    </row>
    <row r="1136" customFormat="false" ht="15.75" hidden="false" customHeight="true" outlineLevel="0" collapsed="false">
      <c r="A1136" s="139" t="str">
        <f aca="false">Seeds!AB1131</f>
        <v>M5-NyO-26b-A-2</v>
      </c>
      <c r="B1136" s="139" t="str">
        <f aca="false">Seeds!Z1131</f>
        <v>{
    "id": "M5-NyO-26b-A-2-BR",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C1136" s="139" t="str">
        <f aca="false">Seeds!AA1131</f>
        <v>{
    "id": "M5-NyO-26b-A-2",
    "seed": {
        "parameters": [
            {
                "name": "Q1",
                "label": null,
                "min": 2,
                "max": 100,
                "step": 1
            }
        ],
        "uniques": true
    },
    "scaffolding": [
        {
            "id": "step-0",
            "stimulus": "&lt;p&gt;A resposta de um problema de matemática que Diana resolveu na escola é {{Q1}} centésimos. Esse número é igual a quantos milésimos?&lt;/p&gt;",
            "template": "&lt;p&gt;É igual a {{response}} milésimos.&lt;/p&gt;",
            "seed": {
                "parameters": [],
                "calculated": [
                    {
                        "name": "A1",
                        "function": "{{Q1}}*10"
                    }
                ]
            },
            "algorithm": {
                "name": "calculateOperation",
                "params": {
                    "method": "equivLiteral",
                    "keyboard": "NUMERICAL"
                }
            }
        },
        {
            "id": "step-1",
            "stimulus": "&lt;p&gt;Qual é a resposta para o problema de matemática de Diana?&lt;/p&gt;",
            "template": "&lt;p&gt;A resposta é {{response}} centésimos.&lt;/p&gt;",
            "seed": {
                "calculated": [
                    {
                        "name": "2A1",
                        "label": "",
                        "function": "{{Q1}}"
                    }
                ]
            },
            "algorithm": {
                "name": "calculateOperation",
                "params": {
                    "method": "equivLiteral",
                    "keyboard": "NUMERICAL"
                }
            }
        },
        {
            "id": "step-2",
            "stimulus": "&lt;p&gt;O que precisa ser calculado?&lt;/p&gt;",
            "seed": {
                "calculated": [
                    {
                        "name": "2-A1",
                        "label": "&lt;p&gt;O valor da resposta em milésimos.&lt;/p&gt;"
                    },
                    {
                        "name": "2-A2",
                        "label": "&lt;p&gt;O valor da resposta em centésimos.&lt;/p&gt;",
                        "incorrect": true
                    },
                    {
                        "name": "2-A3",
                        "label": "&lt;p&gt;O valor da resposta em décimos.&lt;/p&gt;",
                        "incorrect": true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equivalentes à resposta do problema.&lt;/p&gt;",
            "template": "&lt;p&gt;{{Q1}} centésimos = {{Q1}} × 10 = {{response}} milésimos&lt;/p&gt;",
            "seed": {
                "calculated": [
                    {
                        "name": "A1",
                        "function": "{{Q1}}*10"
                    }
                ]
            },
            "algorithm": {
                "name": "calculateOperation",
                "params": {
                    "method": "equivLiteral",
                    "keyboard": "NUMERICAL"
                }
            }
        }
    ]
}</v>
      </c>
      <c r="D1136" s="139" t="n">
        <f aca="false">IF(B1136=C1136,0,1)</f>
        <v>1</v>
      </c>
    </row>
    <row r="1137" customFormat="false" ht="15.75" hidden="false" customHeight="true" outlineLevel="0" collapsed="false">
      <c r="A1137" s="139" t="str">
        <f aca="false">Seeds!AB1132</f>
        <v>M5-NyO-26b-A-3</v>
      </c>
      <c r="B1137" s="139" t="str">
        <f aca="false">Seeds!Z1132</f>
        <v>{
    "id": "M5-NyO-26b-A-3-BR",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C1137" s="139" t="str">
        <f aca="false">Seeds!AA1132</f>
        <v>{
    "id": "M5-NyO-26b-A-3",
    "seed": {
        "parameters": [
            {
                "name": "Q1",
                "label": null,
                "min": 40,
                "max": 99,
                "step": 1
            }
        ],
        "uniques": true
    },
    "scaffolding": [
        {
            "id": "step-0",
            "stimulus": "&lt;p&gt;Um robô resolveu um cubo de Rubik em {{Q1}} centésimos de segundo. Escreva a quantos milésimos de segundo esse tempo equivale.&lt;/p&gt;",
            "template": "&lt;p&gt;O robô resolveu um cubo em {{response}} milésimos de segundo.&lt;/p&gt;",
            "seed": {
                "parameters": [],
                "calculated": [
                    {
                        "name": "A1",
                        "function": "{{Q1}}*10"
                    }
                ]
            },
            "algorithm": {
                "name": "calculateOperation",
                "params": {
                    "method": "equivLiteral",
                    "keyboard": "NUMERICAL"
                }
            }
        },
        {
            "id": "step-1",
            "stimulus": "&lt;p&gt;Em quanto tempo o robô resolveu o cubo?&lt;/p&gt;",
            "template": "&lt;p&gt;O robô precisou de {{response}} centésimos de segundo.&lt;/p&gt;",
            "seed": {
                "calculated": [
                    {
                        "name": "2A1",
                        "label": "",
                        "function": "{{Q1}}"
                    }
                ]
            },
            "algorithm": {
                "name": "calculateOperation",
                "params": {
                    "method": "equivLiteral",
                    "keyboard": "NUMERICAL"
                }
            }
        },
        {
            "id": "step-2",
            "stimulus": "&lt;p&gt;O que precisa ser calculado?&lt;/p&gt;",
            "seed": {
                "calculated": [
                    {
                        "name": "2-A1",
                        "label": "&lt;p&gt;O tempo que o robô precisou em centésimos de segundo.&lt;/p&gt;",
                        "incorrect": true
                    },
                    {
                        "name": "2-A2",
                        "label": "&lt;p&gt;O tempo que o robô precisou em décimos de segundo.&lt;/p&gt;",
                        "incorrect": true
                    },
                    {
                        "name": "2-A3",
                        "label": "&lt;p&gt;O tempo que o robô precisou em milésimos de segundo.&lt;/p&gt;"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segundo que o robô precisou para resolver o cubo de Rubik.&lt;/p&gt;",
            "template": "&lt;p&gt;{{Q1}} centésimos = {{Q1}} × 10 = {{response}} milésimos&lt;/p&gt;",
            "seed": {
                "calculated": [
                    {
                        "name": "A1",
                        "function": "{{Q1}}*10"
                    }
                ]
            },
            "algorithm": {
                "name": "calculateOperation",
                "params": {
                    "method": "equivLiteral",
                    "keyboard": "NUMERICAL"
                }
            }
        }
    ]
}</v>
      </c>
      <c r="D1137" s="139" t="n">
        <f aca="false">IF(B1137=C1137,0,1)</f>
        <v>1</v>
      </c>
    </row>
    <row r="1138" customFormat="false" ht="15.75" hidden="false" customHeight="true" outlineLevel="0" collapsed="false">
      <c r="A1138" s="139" t="str">
        <f aca="false">Seeds!AB1133</f>
        <v>M5-NyO-26b-A-4</v>
      </c>
      <c r="B1138" s="139" t="str">
        <f aca="false">Seeds!Z1133</f>
        <v>{
    "id": "M5-NyO-26b-A-4-BR",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C1138" s="139" t="str">
        <f aca="false">Seeds!AA1133</f>
        <v>{
    "id": "M5-NyO-26b-A-4",
    "seed": {
        "parameters": [
            {
                "name": "Q1",
                "label": null,
                "min": 1,
                "max": 9,
                "step": 1
            }
        ],
        "uniques": true
    },
    "scaffolding": [
        {
            "id": "step-0",
            "stimulus": "&lt;p&gt;A febre de Elsa subiu {{Q1}} décimos de grau. Quantos milésimos valem esse número?&lt;/p&gt;",
            "template": "&lt;p&gt;Esse número vale {{response}} milésimos.&lt;/p&gt;",
            "seed": {
                "parameters": [],
                "calculated": [
                    {
                        "name": "A1",
                        "function": "{{Q1}}*100"
                    }
                ]
            },
            "algorithm": {
                "name": "calculateOperation",
                "params": {
                    "method": "equivLiteral",
                    "keyboard": "NUMERICAL"
                }
            }
        },
        {
            "id": "step-1",
            "stimulus": "&lt;p&gt;O quanto subiu a febre de Elsa?&lt;/p&gt;",
            "template": "&lt;p&gt;A febre subiu {{response}} décimos de grau.&lt;/p&gt;",
            "seed": {
                "calculated": [
                    {
                        "name": "2A1",
                        "label": "",
                        "function": "{{Q1}}"
                    }
                ]
            },
            "algorithm": {
                "name": "calculateOperation",
                "params": {
                    "method": "equivLiteral",
                    "keyboard": "NUMERICAL"
                }
            }
        },
        {
            "id": "step-2",
            "stimulus": "&lt;p&gt;O que precisa ser calculado?&lt;/p&gt;",
            "seed": {
                "calculated": [
                    {
                        "name": "2-A1",
                        "label": "&lt;p&gt;O aumento da febre em centésimos de grau.&lt;/p&gt;",
                        "incorrect": true
                    },
                    {
                        "name": "2-A2",
                        "label": "&lt;p&gt;O aumento da febre em décimos de grau.&lt;/p&gt;",
                        "incorrect": true
                    },
                    {
                        "name": "2-A3",
                        "label": "&lt;p&gt;O aumento da febre em milésimos de grau.&lt;/p&gt;"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grau que a febre de Elsa subiu.&lt;/p&gt;",
            "template": "&lt;p&gt;{{Q1}} décimos = {{Q1}} × 100 = {{response}} milésimos&lt;/p&gt;",
            "seed": {
                "calculated": [
                    {
                        "name": "A1",
                        "function": "{{Q1}}*100"
                    }
                ]
            },
            "algorithm": {
                "name": "calculateOperation",
                "params": {
                    "method": "equivLiteral",
                    "keyboard": "NUMERICAL"
                }
            }
        }
    ]
}</v>
      </c>
      <c r="D1138" s="139" t="n">
        <f aca="false">IF(B1138=C1138,0,1)</f>
        <v>1</v>
      </c>
    </row>
    <row r="1139" customFormat="false" ht="15.75" hidden="false" customHeight="true" outlineLevel="0" collapsed="false">
      <c r="A1139" s="139" t="str">
        <f aca="false">Seeds!AB1134</f>
        <v>M5-NyO-26b-A-5</v>
      </c>
      <c r="B1139" s="139" t="str">
        <f aca="false">Seeds!Z1134</f>
        <v>{
    "id": "M5-NyO-26b-A-5-BR",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C1139" s="139" t="str">
        <f aca="false">Seeds!AA1134</f>
        <v>{
    "id": "M5-NyO-26b-A-5",
    "seed": {
        "parameters": [
            {
                "name": "Q1",
                "label": null,
                "min": 25,
                "max": 35,
                "step": 1
            }
        ],
        "uniques": true
    },
    "scaffolding": [
        {
            "id": "step-0",
            "stimulus": "&lt;p&gt;Uma editora usa um papel com {{Q1}} centésimos de milímetro de espessura para as capas de seus livros. Quanto é essa espessura em milésimos de milímetro?&lt;/p&gt;",
            "template": "&lt;p&gt;A espessura do papel é de {{response}} milésimos de milímetro.&lt;/p&gt;",
            "seed": {
                "parameters": [],
                "calculated": [
                    {
                        "name": "A1",
                        "function": "{{Q1}}*10"
                    }
                ]
            },
            "algorithm": {
                "name": "calculateOperation",
                "params": {
                    "method": "equivLiteral",
                    "keyboard": "NUMERICAL"
                }
            }
        },
        {
            "id": "step-1",
            "stimulus": "&lt;p&gt;Qual a espessura do papel?&lt;/p&gt;",
            "template": "&lt;p&gt;A espessura é de {{response}} centésimos de milímetro.&lt;/p&gt;",
            "seed": {
                "calculated": [
                    {
                        "name": "2A1",
                        "label": "",
                        "function": "{{Q1}}"
                    }
                ]
            },
            "algorithm": {
                "name": "calculateOperation",
                "params": {
                    "method": "equivLiteral",
                    "keyboard": "NUMERICAL"
                }
            }
        },
        {
            "id": "step-2",
            "stimulus": "&lt;p&gt;O que precisa ser calculado?&lt;/p&gt;",
            "seed": {
                "calculated": [
                    {
                        "name": "2-A1",
                        "label": "&lt;p&gt;A espessura do papel em décimos de milímetro.&lt;/p&gt;",
                        "incorrect": true
                    },
                    {
                        "name": "2-A2",
                        "label": "&lt;p&gt;A espessura do papel em centésimos de milímetro.&lt;/p&gt;",
                        "incorrect": true
                    },
                    {
                        "name": "2-A3",
                        "label": "&lt;p&gt;A espessura do papel em milésimos de milímetro.&lt;/p&gt;"
                    }
                ]
            },
            "algorithm": {
                "name": "trueFalse",
                "template": "Multiple choice – standard"
            }
        },
        {
            "id": "step-3",
            "stimulus": "&lt;p&gt;Em qual tabela estão as conversões de unidade corretas?&lt;/p&gt;",
            "seed": {
                "calculated": [
                    {
                        "name": "3-A1",
                        "label": "&lt;p&gt;&lt;div style=\"display:flex; justify-content:center;\"&gt;&lt;img src=\"https://blueberry-assets.oneclick.es/M5_NyO_26b_4.svg\" width=\"400\"&gt;&lt;/img&gt;&lt;/div&gt;"
                    },
                    {
                        "name": "3-A2",
                        "label": "&lt;p&gt;&lt;div style=\"display:flex; justify-content:center;\"&gt;&lt;img src=\"https://blueberry-assets.oneclick.es/M5_NyO_26b_5.svg\" width=\"400\"&gt;&lt;/img&gt;&lt;/div&gt;",
                        "incorrect": true
                    },
                    {
                        "name": "3-A3",
                        "label": "&lt;p&gt;&lt;div style=\"display:flex; justify-content:center;\"&gt;&lt;img src=\"https://blueberry-assets.oneclick.es/M5_NyO_26b_6.svg\" width=\"400\"&gt;&lt;/img&gt;&lt;/div&gt;",
                        "incorrect": true
                    }
                ]
            },
            "algorithm": {
                "name": "trueFalse",
                "template": "Multiple choice – standard", "params": {"showCheckIcon":false, "columns":1}
            }
        },
        {
            "id": "step-4",
            "stimulus": "&lt;p&gt;Com a ajuda da tabela anterior, calcule os milésimos de milímetro da espessura do papel.&lt;/p&gt;",
            "template": "&lt;p&gt;{{Q1}} centésimos = {{Q1}} × 10 = {{response}} milésimos&lt;/p&gt;",
            "seed": {
                "calculated": [
                    {
                        "name": "A1",
                        "function": "{{Q1}}*10"
                    }
                ]
            },
            "algorithm": {
                "name": "calculateOperation",
                "params": {
                    "method": "equivLiteral",
                    "keyboard": "NUMERICAL"
                }
            }
        }
    ]
}</v>
      </c>
      <c r="D1139" s="139" t="n">
        <f aca="false">IF(B1139=C1139,0,1)</f>
        <v>1</v>
      </c>
    </row>
    <row r="1140" customFormat="false" ht="15.75" hidden="false" customHeight="true" outlineLevel="0" collapsed="false">
      <c r="A1140" s="139" t="str">
        <f aca="false">Seeds!AB1135</f>
        <v>M5-NyO-26c-I-1</v>
      </c>
      <c r="B1140" s="139" t="str">
        <f aca="false">Seeds!Z1135</f>
        <v>{"id":"M5-NyO-26c-I-1-BR","stimulus":"&lt;p&gt;Arraste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C1140" s="139" t="str">
        <f aca="false">Seeds!AA1135</f>
        <v>{"id":"M5-NyO-26c-I-1","stimulus":"&lt;p&gt;Arraste cada fração para o seu número decimal correspondente.&lt;/p&gt;","hint":"&lt;p&gt;A quantidade de casas decimais indica quantos zeros terá o denominador da fracão equivalente.&lt;/p&gt;","feedback":"&lt;p&gt;Para escrever um número decimal como uma fração, elimina-se a vírgula para obter o numerador e o denominador será formado pelo número 1 seguido de tantos zeros quantas casas decimais tem após a vírgula.&lt;/p&gt;","seed":{"parameters":[{"name":"Q1","label":null,"min":1,"max":99,"step":1},{"name":"Q2","label":null,"min":1,"max":99,"step":1},{"name":"Q3","label":null,"min":1,"max":99,"step":1},{"name":"Q4","list":["10","100","1000"]},{"name":"Q5","list":["10","100","1000"]},{"name":"Q6","list":["10","100","1000"]}],"calculated":[{"name":"T1","function":"{{Q1}}/{{Q4}}","temp":true},{"name":"T2","function":"{{Q2}}/{{Q5}}","temp":true},{"name":"T3","function":"{{Q3}}/{{Q6}}","temp":true},{"name":"A1","label":"{{T1}}","function":"&lt;span class=\"fr-math-v2 fr-draggable\" contenteditable=\"false\" data-original-math=\"\\(\\frac{{{Q1}}}{{{Q4}}}\\)\" draggable=\"true\"&gt;\\(\\frac{{{Q1}}}{{{Q4}}}\\)&lt;/span&gt;"},{"name":"A2","label":"{{T2}}","function":"&lt;span class=\"fr-math-v2 fr-draggable\" contenteditable=\"false\" data-original-math=\"\\(\\frac{{{Q2}}}{{{Q5}}}\\)\" draggable=\"true\"&gt;\\(\\frac{{{Q2}}}{{{Q5}}}\\)&lt;/span&gt;"},{"name":"A3","label":"{{T3}}","function":"&lt;span class=\"fr-math-v2 fr-draggable\" contenteditable=\"false\" data-original-math=\"\\(\\frac{{{Q3}}}{{{Q6}}}\\)\" draggable=\"true\"&gt;\\(\\frac{{{Q3}}}{{{Q6}}}\\)&lt;/span&gt;"}],"isNumToWords":true,"uniques":true},"algorithm":{"name":"linkOperationResult","params":{"invert":true},"template":"Match list"}}</v>
      </c>
      <c r="D1140" s="139" t="n">
        <f aca="false">IF(B1140=C1140,0,1)</f>
        <v>1</v>
      </c>
    </row>
    <row r="1141" customFormat="false" ht="15.75" hidden="false" customHeight="true" outlineLevel="0" collapsed="false">
      <c r="A1141" s="139" t="str">
        <f aca="false">Seeds!AB1136</f>
        <v>M5-NyO-26c-I-2</v>
      </c>
      <c r="B1141" s="139" t="str">
        <f aca="false">Seeds!Z1136</f>
        <v>{"id":"M5-NyO-26c-I-2-BR","stimulus":"&lt;p&gt;Selecione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C1141" s="139" t="str">
        <f aca="false">Seeds!AA1136</f>
        <v>{"id":"M5-NyO-26c-I-2","stimulus":"&lt;p&gt;Selecione as equivalentes corretas.&lt;/p&gt;","hint":"&lt;p&gt;Para escrever um número decimal como uma fração, elimina-se a vírgula para obter o numerador e o denominador será formado pelo número 1 seguido de tantos zeros quantas casas decimais tem após a vírgula.&lt;/p&gt;","feedback":"&lt;p&gt;Para expressar essas frações como números decimais, deve-se considerar o numerador e separar nele tantas casas decimais quantos zeros tem no denominador.&lt;/p&gt;","seed":{"parameters":[{"name":"Q1","label":null,"min":1,"max":99,"step":1},{"name":"Q2","label":null,"min":1,"max":99,"step":1},{"name":"Q3","label":null,"min":1,"max":99,"step":1},{"name":"Q4","label":null,"min":1,"max":99,"step":1},{"name":"Q5","label":null,"min":1,"max":99,"step":1},{"name":"Q6","label":null,"min":1,"max":99,"step":1},{"name":"Q10","list":["10","100","1000"]},{"name":"Q11","list":["10","100","1000"]},{"name":"Q12","list":["10","100","1000"]}],"calculated":[{"name":"A1","label":"&lt;span class=\"fr-math-v2 fr-draggable\" contenteditable=\"false\" data-original-math=\"\\(\\frac{{{Q1}}}{{{Q10}}}\\)\" draggable=\"true\"&gt;\\(\\frac{{{Q1}}}{{{Q10}}}\\)&lt;/span&gt; = {{function}}","function":"{{Q1}}/{{Q10}}"},{"name":"A2","label":"&lt;span class=\"fr-math-v2 fr-draggable\" contenteditable=\"false\" data-original-math=\"\\(\\frac{{{Q2}}}{{{Q11}}}\\)\" draggable=\"true\"&gt;\\(\\frac{{{Q2}}}{{{Q11}}}\\)&lt;/span&gt; = {{function}}","function":"{{Q2}}/{{Q11}}"},{"name":"A3","label":"&lt;span class=\"fr-math-v2 fr-draggable\" contenteditable=\"false\" data-original-math=\"\\(\\frac{{{Q3}}}{{{Q12}}}\\)\" draggable=\"true\"&gt;\\(\\frac{{{Q3}}}{{{Q12}}}\\)&lt;/span&gt; = {{function}}","function":"{{Q3}}/{{Q12}}"},{"name":"A4","label":"&lt;span class=\"fr-math-v2 fr-draggable\" contenteditable=\"false\" data-original-math=\"\\(\\frac{{{Q4}}}{{{Q10}}}\\)\" draggable=\"true\"&gt;\\(\\frac{{{Q4}}}{{{Q10}}}\\)&lt;/span&gt; = {{function}}","function":"{{Q4}}/{{Q11}}","incorrect":true,"feedback":"&lt;p&gt;&lt;span class=\"fr-math-v2 fr-draggable\" contenteditable=\"false\" data-original-math=\"\\(\\frac{{{Q4}}}{{{Q10}}}\\)\" draggable=\"true\"&gt;\\(\\frac{{{Q4}}}{{{Q10}}}\\)&lt;/span&gt; não é equivalente a {{function}}. De {{Q4}} não foram separadas tantas casas decimais quanto a quantidade de zeros há no denominador de {{Q10}}.&lt;/p&gt;"},{"name":"A5","label":"&lt;span class=\"fr-math-v2 fr-draggable\" contenteditable=\"false\" data-original-math=\"\\(\\frac{{{Q5}}}{{{Q11}}}\\)\" draggable=\"true\"&gt;\\(\\frac{{{Q5}}}{{{Q11}}}\\)&lt;/span&gt; = {{function}}","function":"{{Q5}}/{{Q12}}","incorrect":true,"feedback":"&lt;p&gt;&lt;span class=\"fr-math-v2 fr-draggable\" contenteditable=\"false\" data-original-math=\"\\(\\frac{{{Q5}}}{{{Q11}}}\\)\" draggable=\"true\"&gt;\\(\\frac{{{Q5}}}{{{Q11}}}\\)&lt;/span&gt; não é equivalente a {{function}}. De {{Q5}} não foram separadas tantas casas decimais quanto a quantidade de zeros há no denominador de {{Q11}}.&lt;/p&gt;"},{"name":"A6","label":"&lt;span class=\"fr-math-v2 fr-draggable\" contenteditable=\"false\" data-original-math=\"\\(\\frac{{{Q6}}}{{{Q12}}}\\)\" draggable=\"true\"&gt;\\(\\frac{{{Q6}}}{{{Q12}}}\\)&lt;/span&gt; = {{function}}","function":"{{Q6}}/{{Q10}}","incorrect":true,"feedback":"&lt;p&gt;&lt;span class=\"fr-math-v2 fr-draggable\" contenteditable=\"false\" data-original-math=\"\\(\\frac{{{Q6}}}{{{Q12}}}\\)\" draggable=\"true\"&gt;\\(\\frac{{{Q6}}}{{{Q12}}}\\)&lt;/span&gt; não é equivalente a {{function}}. De {{Q6}} não foram separadas tantas casas decimais quanto a quantidade de zeros há no denominador de {{Q12}}.&lt;/p&gt;"}],"uniques":true},"algorithm":{"name":"trueFalse","template":"Multiple choice – multiple response","params":{"countCorrect":2,"countIncorrect":2,"showCheckIcon":false,
            "columns": 4
        }
    }
}</v>
      </c>
      <c r="D1141" s="139" t="n">
        <f aca="false">IF(B1141=C1141,0,1)</f>
        <v>1</v>
      </c>
    </row>
    <row r="1142" customFormat="false" ht="15.75" hidden="false" customHeight="true" outlineLevel="0" collapsed="false">
      <c r="A1142" s="139" t="str">
        <f aca="false">Seeds!AB1137</f>
        <v>M5-NyO-26c-E-1</v>
      </c>
      <c r="B1142" s="139" t="str">
        <f aca="false">Seeds!Z1137</f>
        <v>{"id":"M5-NyO-26c-E-1-BR","stimulus":"&lt;p&gt;Converta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C1142" s="139" t="str">
        <f aca="false">Seeds!AA1137</f>
        <v>{"id":"M5-NyO-26c-E-1","stimulus":"&lt;p&gt;Converta esses números decimais em frações decimais, isto é, frações com denominadores que são potências de 10.&lt;/p&gt;","template":"&lt;p&gt;{{T1}} = {{response}}&lt;/p&gt;&lt;p&gt;{{T2}} = {{response}}&lt;/p&gt;&lt;p&gt;{{T3}} = {{response}}&lt;/p&gt;","hint":"&lt;p&gt;Para escrever um número decimal como uma fração, elimina-se a vírgula para obter o numerador e o denominador será formado pelo número 1 seguido de tantos zeros quantas casas decimais tem após a vírgula.&lt;/p&gt;","feedback":"&lt;p&gt;Para escrever um número decimal como uma fração, elimina-se a vírgula para obter o numerador e o denominador será formado pelo número 1 seguido de tantos zeros quantas casas decimais tem após a vírgula.&lt;/p&gt;","seed":{"parameters":[{"name":"Q1","label":null,"min":1,"max":99,"step":2},{"name":"Q2","label":null,"min":1,"max":99,"step":2},{"name":"Q3","label":null,"min":1,"max":99,"step":2},{"name":"Q4","list":["10","100","1000"]},{"name":"Q5","list":["10","100","1000"]},{"name":"Q6","list":["10","100","1000"]}],"calculated":[{"name":"T1","function":"{{Q1}}/{{Q4}}","temp":true},{"name":"T2","function":"{{Q2}}/{{Q5}}","temp":true},{"name":"T3","function":"{{Q3}}/{{Q6}}","temp":true},{"name":"A1","function":"\\frac{{{Q1}}}{{{Q4}}}"},{"name":"A2","function":"\\frac{{{Q2}}}{{{Q5}}}"},{"name":"A3","function":"\\frac{{{Q3}}}{{{Q6}}}"}],"uniques":true},"algorithm":{"name":"calculateOperation","params":{"method":"equivLiteral","keyboard":"INTERMEDIATE"}}}</v>
      </c>
      <c r="D1142" s="139" t="n">
        <f aca="false">IF(B1142=C1142,0,1)</f>
        <v>1</v>
      </c>
    </row>
    <row r="1143" customFormat="false" ht="15.75" hidden="false" customHeight="true" outlineLevel="0" collapsed="false">
      <c r="A1143" s="139" t="str">
        <f aca="false">Seeds!AB1138</f>
        <v>M5-NyO-26c-E-2</v>
      </c>
      <c r="B1143" s="139" t="str">
        <f aca="false">Seeds!Z1138</f>
        <v>{"id":"M5-NyO-26c-E-2-BR","stimulus":"&lt;p&gt;Transforme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C1143" s="139" t="str">
        <f aca="false">Seeds!AA1138</f>
        <v>{"id":"M5-NyO-26c-E-2","stimulus":"&lt;p&gt;Transforme estas frações em números decimais.&lt;/p&gt;","template":"&lt;p&gt;{{T1}} = {{response}}&lt;/p&gt;&lt;p&gt;{{T2}} = {{response}}&lt;/p&gt;&lt;p&gt;{{T3}} = {{response}}&lt;/p&gt;","hint":"&lt;p&gt;Para expressar uma fração como um número decimal, escreva o numerador e separe tantos decimais quantos forem os zeros no denominador da fração.&lt;/p&gt;","feedback":"&lt;p&gt;Para expressar uma fração como um número decimal, deve-se considerar o numerador e separar nele a partir da direita tantas casas decimais quantos zeros tem o denominador da fração.&lt;/p&gt;","seed":{"parameters":[{"name":"Q1","label":null,"min":1,"max":99,"step":2},{"name":"Q2","label":null,"min":1,"max":99,"step":2},{"name":"Q3","label":null,"min":1,"max":99,"step":2},{"name":"Q4","list":["10","100","1000"]},{"name":"Q5","list":["10","100","1000"]},{"name":"Q6","list":["10","100","1000"]}],"calculated":[{"name":"T1","function":"&lt;span class=\"fr-math-v2 fr-draggable\" contenteditable=\"false\" data-original-math=\"\\(\\frac{{{Q1}}}{{{Q4}}}\\)\" draggable=\"true\"&gt;\\(\\frac{{{Q1}}}{{{Q4}}}\\)&lt;/span&gt;","temp":true},{"name":"T2","function":"&lt;span class=\"fr-math-v2 fr-draggable\" contenteditable=\"false\" data-original-math=\"\\(\\frac{{{Q2}}}{{{Q5}}}\\)\" draggable=\"true\"&gt;\\(\\frac{{{Q2}}}{{{Q5}}}\\)&lt;/span&gt;","temp":true},{"name":"T3","function":"&lt;span class=\"fr-math-v2 fr-draggable\" contenteditable=\"false\" data-original-math=\"\\(\\frac{{{Q3}}}{{{Q6}}}\\)\" draggable=\"true\"&gt;\\(\\frac{{{Q3}}}{{{Q6}}}\\)&lt;/span&gt;","temp":true},{"name":"A1","function":"{{Q1}}/{{Q4}}"},{"name":"A2","function":"{{Q2}}/{{Q5}}"},{"name":"A3","function":"{{Q3}}/{{Q6}}"}],"uniques":true},"algorithm":{"name":"calculateOperation","params":{"method":"equivLiteral","keyboard":"INTERMEDIATE"}}}</v>
      </c>
      <c r="D1143" s="139" t="n">
        <f aca="false">IF(B1143=C1143,0,1)</f>
        <v>1</v>
      </c>
    </row>
    <row r="1144" customFormat="false" ht="15.75" hidden="false" customHeight="true" outlineLevel="0" collapsed="false">
      <c r="A1144" s="139" t="str">
        <f aca="false">Seeds!AB1139</f>
        <v>M5-NyO-26c-A-1</v>
      </c>
      <c r="B1144" s="139" t="str">
        <f aca="false">Seeds!Z1139</f>
        <v>{"id":"M5-NyO-26c-A-1-BR","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C1144" s="139" t="str">
        <f aca="false">Seeds!AA1139</f>
        <v>{"id":"M5-NyO-26c-A-1","seed":{"parameters":[{"name":"Q1","label":null,"min":5,"max":6,"step":1},{"name":"Q2","label":null,"min":0.1,"max":0.9,"step":0.1},{"name":"Q3","label":null,"min":1.1,"max":9.9,"step":0.2}],"uniques":true},"scaffolding":[{"id":"step-0","stimulus":"&lt;p&gt;Uma girafa adulta pode atingir uma altura de aproximadamente &lt;span class=\"no-break\"&gt;{{T1}} m&lt;/span&gt;. Reescreva essa medida como uma fração com denominador 10.&lt;/p&gt;","template":"&lt;p&gt;{{T1}} pode ser expresso como {{response}}.&lt;/p&gt;","seed":{"parameters":[],"calculated":[{"name":"T1","function":"{{Q1}} + {{Q2}}","temp":true},{"name":"T2","function":"({{Q1}}+{{Q2}})*10","temp":true},{"name":"A1","function":"\\frac{{{T2}}}{10}"}]},"algorithm":{"name":"calculateOperation","params":{"method":"equivLiteral","keyboard":"INTERMEDIATE"}}},{"id":"step-1","stimulus":"&lt;p&gt;Qual a altura aproximada que uma girafa adulta pode chegar?&lt;/p&gt;","template":"&lt;p&gt;Pode chegar a {{response}} m.&lt;/p&gt;","seed":{"calculated":[{"name":"T1","function":"{{Q1}} + {{Q2}}","temp":true},{"name":"2A1","label":"","function":"{{T1}}"}]},"algorithm":{"name":"calculateOperation","params":{"method":"equivLiteral","keyboard":"INTERMEDIATE"}}},{"id":"step-2","stimulus":"&lt;p&gt;O que o enunciado pede?&lt;/p&gt;","seed":{"calculated":[{"name":"2-A1","label":"&lt;p&gt;Escreva, em fração, a altura aproximada que uma girafa adulta pode chegar.&lt;/p&gt;"},{"name":"2-A2","label":"&lt;p&gt;Escreva, em fração, a idade aproximada que uma girafa adulta pode chegar.&lt;/p&gt;","incorrect":true},{"name":"2-A3","label":"&lt;p&gt;Escreva, em fração, o peso aproximado que uma girafa adulta pode chegar.&lt;/p&gt;","incorrect":true}]},"algorithm":{"name":"trueFalse","template":"Multiple choice – standard"}},{"id":"step-3","stimulus":"&lt;p&gt;Em qual destas opções o número decimal foi reescrito corretamente como uma fração?&lt;/p&gt;","seed":{"calculated":[{"name":"T1","function":"Lemonlib.round({{Q3}}*10,1)","temp":true},{"name":"T2","function":"Lemonlib.round({{Q3}}*100,2)","temp":true},{"name":"3-A1","label":"&lt;p&gt;{{Q3}} = &lt;span class=\"fr-math-v2 fr-draggable\" contenteditable=\"false\" data-original-math=\"\\(\\frac{{{T1}}}{{10}}\\)\" draggable=\"true\"&gt;\\(\\frac{{{T1}}}{{10}}\\)&lt;/span&gt;&lt;/p&gt;"},{"name":"3-A2","label":"&lt;p&gt;{{Q3}} = &lt;span class=\"fr-math-v2 fr-draggable\" contenteditable=\"false\" data-original-math=\"\\(\\frac{{{Q3}}}{{10}}\\)\" draggable=\"true\"&gt;\\(\\frac{{{Q3}}}{{10}}\\)&lt;/span&gt;&lt;/p&gt;","incorrect":true},{"name":"3-A3","label":"&lt;p&gt;{{Q3}} = &lt;span class=\"fr-math-v2 fr-draggable\" contenteditable=\"false\" data-original-math=\"\\(\\frac{{{T2}}}{{10}}\\)\" draggable=\"true\"&gt;\\(\\frac{{{T2}}}{{10}}\\)&lt;/span&gt;&lt;/p&gt;","incorrect":true}]},"algorithm":{"name":"trueFalse","template":"Multiple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{{response}}.&lt;/p&gt;","seed":{"calculated":[{"name":"T1","function":"{{Q1}} + {{Q2}}","temp":true},{"name":"T2","function":"({{Q1}}+{{Q2}})*10","temp":true},{"name":"A1","function":"\\frac{{{T2}}}{10}"}]},"algorithm":{"name":"calculateOperation","params":{"method":"equivLiteral","keyboard":"INTERMEDIATE"}}}]}</v>
      </c>
      <c r="D1144" s="139" t="n">
        <f aca="false">IF(B1144=C1144,0,1)</f>
        <v>1</v>
      </c>
    </row>
    <row r="1145" customFormat="false" ht="15.75" hidden="false" customHeight="true" outlineLevel="0" collapsed="false">
      <c r="A1145" s="139" t="str">
        <f aca="false">Seeds!AB1140</f>
        <v>M5-NyO-26c-A-2</v>
      </c>
      <c r="B1145" s="139" t="str">
        <f aca="false">Seeds!Z1140</f>
        <v>{"id":"M5-NyO-26c-A-2-BR","seed":{"parameters":[{"name":"Q1","label":null,"min":200,"max":300,"step":1},{"name":"Q2","label":null,"min":1,"max":200,"step":1},{"name":"Q3","list":[10,100,1000]}],"uniques":true},"scaffolding":[{"id":"step-0","stimulus":"&lt;p&gt;De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C1145" s="139" t="str">
        <f aca="false">Seeds!AA1140</f>
        <v>{"id":"M5-NyO-26c-A-2","seed":{"parameters":[{"name":"Q1","label":null,"min":200,"max":300,"step":1},{"name":"Q2","label":null,"min":1,"max":200,"step":1},{"name":"Q3","list":[10,100,1000]}],"uniques":true},"scaffolding":[{"id":"step-0","stimulus":"&lt;p&gt;De acordo com um censo, aproximadamente &lt;span class=\"fr-math-v2 fr-draggable\" contenteditable=\"false\" data-original-math=\"\\(\\frac{{{Q1}}}{{1000}}\\)\" draggable=\"true\"&gt;\\(\\frac{{{Q1}}}{{1000}}\\)&lt;/span&gt; da população adulta da Espanha fala inglês. Escreva esta fração como um número decimal.&lt;/p&gt;","template":"&lt;p&gt;&lt;span class=\"fr-math-v2 fr-draggable\" contenteditable=\"false\" data-original-math=\"\\(\\frac{{{Q1}}}{{1000}}\\)\" draggable=\"true\"&gt;\\(\\frac{{{Q1}}}{{1000}}\\)&lt;/span&gt; se puede expresar como {{response}}.&lt;/p&gt;","seed":{"parameters":[],"calculated":[{"name":"A1","label":"{{function}}","function":"{{Q1}}/1000"}]},"algorithm":{"name":"calculateOperation","params":{"method":"equivSymbolic","keyboard":"INTERMEDIATE"}}},{"id":"step-1","stimulus":"&lt;p&gt;Qual é a fração da população adulta da Espanha que fala inglês?&lt;/p&gt;","template":"&lt;p&gt;{{response}} da população adulta espanhola fala inglês.&lt;/p&gt;","seed":{"calculated":[{"name":"2A1","function":"\\frac{{{Q1}}}{1000}"}]},"algorithm":{"name":"calculateOperation","params":{"method":"equivLiteral","keyboard":"INTERMEDIATE"}}},{"id":"step-2","stimulus":"&lt;p&gt;O que o enunciado pede?&lt;/p&gt;","seed":{"calculated":[{"name":"2-A1","label":"&lt;p&gt;Expresse a fração da população adulta espanhola que fala inglês como um número decimal.&lt;/p&gt;"},{"name":"2-A2","label":"&lt;p&gt;Expresse a fração que representa a população adulta espanhola que fala inglês.&lt;/p&gt;","incorrect":true},{"name":"2-A3","label":"&lt;p&gt;Expresse como um número decimal a população de jovens da Espanha que fala inglês.&lt;/p&gt;","incorrect":true}]},"algorithm":{"name":"trueFalse","template":"Multiple choice – standard"}},{"id":"step-3","stimulus":"&lt;p&gt;Em qual destas opções o número decimal foi reescrito corretamente como uma fração?&lt;/p&gt;","seed":{"calculated":[{"name":"T1","function":"{{Q2}}/{{Q3}}","temp":true},{"name":"T2","function":"{{Q2}}*10/{{Q3}}","temp":true},{"name":"T3","function":"{{Q2}}/{{Q3}}*2","temp":true},{"name":"3-A1","label":"&lt;p&gt;&lt;span class=\"fr-math-v2 fr-draggable\" contenteditable=\"false\" data-original-math=\"\\(\\frac{{{Q2}}}{{{Q3}}}\\)\" draggable=\"true\"&gt;\\(\\frac{{{Q2}}}{{{Q3}}}\\)&lt;/span&gt; = {{T1}}"},{"name":"3-A2","label":"&lt;p&gt;&lt;span class=\"fr-math-v2 fr-draggable\" contenteditable=\"false\" data-original-math=\"\\(\\frac{{{Q2}}}{{{Q3}}}\\)\" draggable=\"true\"&gt;\\(\\frac{{{Q2}}}{{{Q3}}}\\)&lt;/span&gt; = {{T2}}&lt;/p&gt;","incorrect":true},{"name":"3-A3","label":"&lt;p&gt;&lt;span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data-original-math=\"\\(\\frac{{{Q1}}}{1000}\\)\" draggable=\"true\"&gt;\\(\\frac{{{Q1}}}{1000}\\)&lt;/span&gt; como um número decimal.&lt;/p&gt;","template":"&lt;p&gt;&lt;span class=\"fr-math-v2 fr-draggable\" contenteditable=\"false\" data-original-math=\"\\(\\frac{{{Q1}}}{1000}\\)\" draggable=\"true\"&gt;\\(\\frac{{{Q1}}}{1000}\\)&lt;/span&gt; pode ser expresso como {{response}}.&lt;/p&gt;","seed":{"calculated":[{"name":"A1","function":"{{Q1}}/1000"}]},"algorithm":{"name":"calculateOperation","params":{"method":"equivSymbolic","keyboard":"INTERMEDIATE"}}}]}</v>
      </c>
      <c r="D1145" s="139" t="n">
        <f aca="false">IF(B1145=C1145,0,1)</f>
        <v>1</v>
      </c>
    </row>
    <row r="1146" customFormat="false" ht="15.75" hidden="false" customHeight="true" outlineLevel="0" collapsed="false">
      <c r="A1146" s="139" t="str">
        <f aca="false">Seeds!AB1141</f>
        <v>M5-NyO-26c-A-3</v>
      </c>
      <c r="B1146" s="139" t="str">
        <f aca="false">Seeds!Z1141</f>
        <v>{"id":"M5-NyO-26c-A-3-BR","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C1146" s="139" t="str">
        <f aca="false">Seeds!AA1141</f>
        <v>{"id":"M5-NyO-26c-A-3","seed":{"parameters":[{"name":"Q1","label":null,"min":10,"max":15,"step":0.01},{"name":"Q2","label":null,"min":0.01,"max":0.09,"step":0.01},{"name":"Q3","label":null,"min":1.01,"max":9.09,"step":0.02}],"uniques":true},"scaffolding":[{"id":"step-0","stimulus":"&lt;p&gt;A informação nutricional de uma caixa de cereal indica que {{T1}} g de sua composição são açúcares. Como esse valor é expresso na forma de uma fração com denominador 100?&lt;/p&gt;","template":"&lt;p&gt;{{T1}} pode ser expresso como {{response}}.&lt;/p&gt;","seed":{"parameters":[],"calculated":[{"name":"T1","function":"Lemonlib.round({{Q1}}+{{Q2}}, 2)","temp":true},{"name":"T2","function":"({{Q1}}+{{Q2}})*100","temp":true},{"name":"A1","function":"\\frac{{{T2}}}{100}"}]},"algorithm":{"name":"calculateOperation","params":{"method":"equivSymbolic","keyboard":"INTERMEDIATE"}}},{"id":"step-1","stimulus":"&lt;p&gt;Qual é a quantidade de açúcares nos cereais?&lt;/p&gt;","template":"&lt;p&gt;Os cereais contêm {{response}} g de açúcares.&lt;/p&gt;","seed":{"calculated":[{"name":"T1","function":"Lemonlib.round({{Q1}}+{{Q2}}, 2)","temp":true},{"name":"2A1","label":"","function":"{{T1}}"}]},"algorithm":{"name":"calculateOperation","params":{"method":"equivLiteral","keyboard":"INTERMEDIATE"}}},{"id":"step-2","stimulus":"&lt;p&gt;O que o enunciado pede?&lt;/p&gt;","seed":{"calculated":[{"name":"2-A1","label":"&lt;p&gt;Expresse a quantidade de açúcares dos cereais como uma fração.&lt;/p&gt;"},{"name":"2-A2","label":"&lt;p&gt;Expresse a quantidade de cereais na caixa como uma fração.&lt;/p&gt;","incorrect":true},{"name":"2-A3","label":"&lt;p&gt;Expresse a quantidade de açúcares nos cereais como um número decimal.&lt;/p&gt;","incorrect":true}]},"algorithm":{"name":"trueFalse","template":"Multiple choice – standard"}},{"id":"step-3","stimulus":"&lt;p&gt;Em qual destas opções o número decimal foi reescrito corretamente como uma fração?&lt;/p&gt;","seed":{"calculated":[{"name":"T1","function":"Lemonlib.round({{Q3}}*100,1)","temp":true},{"name":"T2","function":"Lemonlib.round({{Q3}}*10,2)","temp":true},{"name":"3-A1","label":"&lt;p&gt;{{Q3}} = &lt;span class=\"fr-math-v2 fr-draggable\" contenteditable=\"false\" data-original-math=\"\\(\\frac{{{T1}}}{{100}}\\)\" draggable=\"true\"&gt;\\(\\frac{{{T1}}}{{100}}\\)&lt;/span&gt;&lt;/p&gt;"},{"name":"3-A2","label":"&lt;p&gt;{{Q3}} = &lt;span class=\"fr-math-v2 fr-draggable\" contenteditable=\"false\" data-original-math=\"\\(\\frac{{{Q3}}}{{100}}\\)\" draggable=\"true\"&gt;\\(\\frac{{{Q3}}}{{100}}\\)&lt;/span&gt;&lt;/p&gt;","incorrect":true},{"name":"3-A3","label":"&lt;p&gt;{{Q3}} = &lt;span class=\"fr-math-v2 fr-draggable\" contenteditable=\"false\" data-original-math=\"\\(\\frac{{{T2}}}{{100}}\\)\" draggable=\"true\"&gt;\\(\\frac{{{T2}}}{{100}}\\)&lt;/span&gt;&lt;/p&gt;","incorrect":true}]},"algorithm":{"name":"trueFalse","template":"Multiple choice – standard", "params": {"showCheckIcon":false, "columns":3}}},{"id":"step-4","stimulus":"&lt;p&gt;Seguindo o exemplo da etapa anterior, escreva {{T1}} como uma fração.&lt;/p&gt;","template":"&lt;p&gt;{{T1}} pode ser expresso como {{response}}.&lt;/p&gt;","seed":{"calculated":[{"name":"T1","function":"Lemonlib.round({{Q1}}+{{Q2}}, 2)","temp":true},{"name":"T2","function":"({{Q1}}+{{Q2}})*100","temp":true},{"name":"A1","function":"\\frac{{{T2}}}{100}"}]},"algorithm":{"name":"calculateOperation","params":{"method":"equivSymbolic","keyboard":"INTERMEDIATE"}}}]}</v>
      </c>
      <c r="D1146" s="139" t="n">
        <f aca="false">IF(B1146=C1146,0,1)</f>
        <v>1</v>
      </c>
    </row>
    <row r="1147" customFormat="false" ht="15.75" hidden="false" customHeight="true" outlineLevel="0" collapsed="false">
      <c r="A1147" s="139" t="str">
        <f aca="false">Seeds!AB1142</f>
        <v>M5-NyO-26c-A-4</v>
      </c>
      <c r="B1147" s="139" t="str">
        <f aca="false">Seeds!Z1142</f>
        <v>{"id":"M5-NyO-26c-A-4-BR","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C1147" s="139" t="str">
        <f aca="false">Seeds!AA1142</f>
        <v>{"id":"M5-NyO-26c-A-4","seed":{"parameters":[{"name":"Q1","label":null,"min":89,"max":99,"step":1},{"name":"Q2","label":null,"min":0.1,"max":0.9,"step":0.1},{"name":"Q3","label":null,"min":1.1,"max":9.9,"step":0.2}],"uniques":true},"scaffolding":[{"id":"step-0","stimulus":"&lt;p&gt;A estação de rádio favorita de Helena está na frequência {{T1}}. Como esse número é expresso na forma de uma fração com denominador 10?&lt;/p&gt;","template":"&lt;p&gt;{{T1}} pode ser expresso como {{response}}.&lt;/p&gt;","seed":{"parameters":[],"calculated":[{"name":"T1","label":"{{function}}","function":"{{Q1}}+{{Q2}}","temp":true},{"name":"T2","label":"{{function}}","function":"({{Q1}}+{{Q2}})*10","temp":true},{"name":"0-A1","label":"{{function}}","function":"\\frac{{{T2}}}{10}"}]},"uniques":true,"algorithm":{"name":"calculateOperation","params":{"method":"equivLiteral","decimalPlaces":2,"keyboard":"INTERMEDIATE"}}},{"id":"step-1","stimulus":"&lt;p&gt;Em que frequência está a estação de rádio favorita de Helena?&lt;/p&gt;","template":"&lt;p&gt;A frequência é {{response}}.&lt;/p&gt;","seed":{"calculated":[{"name":"1-A2","label":"{{function}}","function":"{{Q1}}+{{Q2}}"}]},"uniques":true,"algorithm":{"name":"calculateOperation","params":{"method":"equivLiteral","decimalPlaces":2,"keyboard":"INTERMEDIATE"}}},{"id":"step-2","stimulus":"&lt;p&gt;O que o enunciado pede?&lt;/p&gt;","seed":{"calculated":[{"name":"2-A1","label":"&lt;p&gt;Expresse a frequência da estação de rádio como uma fração.&lt;/p&gt;"},{"name":"2-A2","label":"&lt;p&gt;Expresse a frequência da estação de rádio como um número decimal.&lt;/p&gt;","incorrect":true},{"name":"2-A3","label":"&lt;p&gt;Expresse a frequência da estação de rádio como um número misto.&lt;/p&gt;","incorrect":true}]},"algorithm":{"name":"trueFalse","template":"Multiple choice – standard"}},{"id":"step-3","stimulus":"&lt;p&gt;Em qual destas opções o número decimal foi reescrito corretamente como uma fração?&lt;/p&gt;","seed":{"calculated":[{"name":"T1","label":"{{function}}","function":"math.round({{Q3}}*10)","temp":true},{"name":"T2","label":"{{function}}","function":"math.round({{Q3}}*100)","temp":true},{"name":"2-A1","label":"&lt;p&gt;{{Q3}} = &lt;span class=\"fr-math-v2 fr-draggable\" contenteditable=\"false\" data-original-math=\"\\(\\frac{{{T1}}}{{{10}}}\\)\" draggable=\"true\"&gt;\\(\\frac{{{T1}}}{{{10}}}\\)&lt;/span&gt;&lt;/p&gt;"},{"name":"2-A2","label":"&lt;p&gt;{{Q3}} = &lt;span class=\"fr-math-v2 fr-draggable\" contenteditable=\"false\" data-original-math=\"\\(\\frac{{{Q3}}}{{{10}}}\\)\" draggable=\"true\"&gt;\\(\\frac{{{Q3}}}{{{10}}}\\)&lt;/span&gt;&lt;/p&gt;","incorrect":true},{"name":"2-A3","label":"&lt;p&gt;{{Q3}} = &lt;span class=\"fr-math-v2 fr-draggable\" contenteditable=\"false\" data-original-math=\"\\(\\frac{{{T2}}}{{{10}}}\\)\" draggable=\"true\"&gt;\\(\\frac{{{T2}}}{{{10}}}\\)&lt;/span&gt;&lt;/p&gt;","incorrect":true}]},"algorithm":{"name":"trueFalse","template":"Multiple choice – standard", "params": {"showCheckIcon":false, "columns":3}}},{"id":"step-4","stimulus":"&lt;p&gt;Sequindo o exemplo da etapa anterior, escreva {{T1}} como uma fração.&lt;/p&gt;","template":"&lt;p&gt;{{T1}} pode ser expresso como {{response}}.&lt;/p&gt;","seed":{"calculated":[{"name":"T1","label":"{{function}}","function":"{{Q1}}+{{Q2}}","temp":true},{"name":"T2","label":"{{function}}","function":"({{Q1}}+{{Q2}})*10","temp":true},{"name":"4-A1","label":"{{function}}","function":"\\frac{{{T2}}}{10}"}]},"uniques":true,"algorithm":{"name":"calculateOperation","params":{"method":"equivLiteral","decimalPlaces":2,"keyboard":"INTERMEDIATE"}}}]}</v>
      </c>
      <c r="D1147" s="139" t="n">
        <f aca="false">IF(B1147=C1147,0,1)</f>
        <v>1</v>
      </c>
    </row>
    <row r="1148" customFormat="false" ht="15.75" hidden="false" customHeight="true" outlineLevel="0" collapsed="false">
      <c r="A1148" s="139" t="str">
        <f aca="false">Seeds!AB1143</f>
        <v>M5-NyO-26c-A-5</v>
      </c>
      <c r="B1148" s="139" t="str">
        <f aca="false">Seeds!Z1143</f>
        <v>{"id":"M5-NyO-26c-A-5-BR","seed":{"parameters":[{"name":"Q1","label":null,"min":11,"max":19,"step":1},{"name":"Q2","label":null,"min":1,"max":200,"step":1},{"name":"Q3","list":["10","100","1000"]}],"uniques":true},"scaffolding":[{"id":"step-0","stimulus":"&lt;p&gt;Em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C1148" s="139" t="str">
        <f aca="false">Seeds!AA1143</f>
        <v>{"id":"M5-NyO-26c-A-5","seed":{"parameters":[{"name":"Q1","label":null,"min":11,"max":19,"step":1},{"name":"Q2","label":null,"min":1,"max":200,"step":1},{"name":"Q3","list":["10","100","1000"]}],"uniques":true},"scaffolding":[{"id":"step-0","stimulus":"&lt;p&gt;Em uma pequena cidade, &lt;span class=\"fr-math-v2 fr-draggable\" contenteditable=\"false\" data-original-math=\"\\(\\frac{{{Q1}}}{{100}}\\)\" draggable=\"true\"&gt;\\(\\frac{{{Q1}}}{{100}}\\)&lt;/span&gt; da população são adolescentes. Escreva esta fração como um número decimal.&lt;/p&gt;","template":"&lt;p&gt;&lt;span class=\"fr-math-v2 fr-draggable\" contenteditable=\"false\" data-original-math=\"\\(\\frac{{{Q1}}}{{100}}\\)\" draggable=\"true\"&gt;\\(\\frac{{{Q1}}}{{100}}\\)&lt;/span&gt; es equivalente a {{response}}.&lt;/p&gt;","seed":{"parameters":[],"calculated":[{"name":"0-A1","label":"{{function}}","function":"{{Q1}}/100"}]},"uniques":true,"algorithm":{"name":"calculateOperation","params":{"method":"equivLiteral","decimalPlaces":2,"keyboard":"INTERMEDIATE"}}},{"id":"step-1","stimulus":"&lt;p&gt;Qual é a fração de adolescentes nesta pequena cidade?&lt;/p&gt;","template":"&lt;p&gt;{{response}} da população são adolescentes.&lt;/p&gt;","seed":{"calculated":[{"name":"1-A2","label":"{{function}}","function":"\\frac{{{Q1}}}{100}"}]},"uniques":true,"algorithm":{"name":"calculateOperation","params":{"method":"equivLiteral","decimalPlaces":2,"keyboard":"INTERMEDIATE"}}},{"id":"step-2","stimulus":"&lt;p&gt;O que o enunciado pede?&lt;/p&gt;","seed":{"calculated":[{"name":"2-A1","label":"&lt;p&gt;Expresse a população de adolescentes como um número decimal.&lt;/p&gt;"},{"name":"2-A2","label":"&lt;p&gt;Expresse a população de adolescentes como uma fração.&lt;/p&gt;","incorrect":true},{"name":"2-A3","label":"&lt;p&gt;Expresse a população de adolescentes como um número misto.&lt;/p&gt;","incorrect":true}]},"algorithm":{"name":"trueFalse","template":"Multiple choice – standard"}},{"id":"step-3","stimulus":"&lt;p&gt;Em qual destas opções o número decimal foi reescrito corretamente como uma fração?&lt;/p&gt;","seed":{"calculated":[{"name":"T1","label":"{{function}}","function":"{{Q2}}/{{Q3}}","temp":true},{"name":"T2","label":"{{function}}","function":"{{Q2}}*10/{{Q3}}","temp":true},{"name":"T3","label":"{{function}}","function":"{{Q2}}/{{Q3}}*2","temp":true},{"name":"2-A1","label":"&lt;p&gt;&lt;span class=\"fr-math-v2 fr-draggable\" contenteditable=\"false\" data-original-math=\"\\(\\frac{{{Q2}}}{{Q3}}\\)\" draggable=\"true\"&gt;\\(\\frac{{{Q2}}}{{{Q3}}}\\)&lt;/span&gt; = {{T1}}&lt;/p&gt;"},{"name":"2-A2","label":"&lt;p&gt;&lt;span class=\"fr-math-v2 fr-draggable\" contenteditable=\"false\" data-original-math=\"\\(\\frac{{{Q2}}}{{Q3}}\\)\" draggable=\"true\"&gt;\\(\\frac{{{Q2}}}{{{Q3}}}\\)&lt;/span&gt; = {{T2}}&lt;/p&gt;","incorrect":true},{"name":"2-A3","label":"&lt;p&gt;&lt;span class=\"fr-math-v2 fr-draggable\" contenteditable=\"false\" data-original-math=\"\\(\\frac{{{Q2}}}{{Q3}}\\)\" draggable=\"true\"&gt;\\(\\frac{{{Q2}}}{{{Q3}}}\\)&lt;/span&gt; = {{T3}}&lt;/p&gt;","incorrect":true}]},"algorithm":{"name":"trueFalse","template":"Multiple choice – standard", "params": {"showCheckIcon":false, "columns":3}}},{"id":"step-4","stimulus":"&lt;p&gt;Seguindo o exemplo da etapa anterior, escreva &lt;span class=\"fr-math-v2 fr-draggable\" contenteditable=\"false\" data-original-math=\"\\(\\frac{{{Q1}}}{{100}}\\)\" draggable=\"true\"&gt;\\(\\frac{{{Q1}}}{{100}}\\)&lt;/span&gt; como um número decimal.&lt;/p&gt;","template":"&lt;p&gt;&lt;span class=\"fr-math-v2 fr-draggable\" contenteditable=\"false\" data-original-math=\"\\(\\frac{{{Q1}}}{{100}}\\)\" draggable=\"true\"&gt;\\(\\frac{{{Q1}}}{{100}}\\)&lt;/span&gt; pode ser expresso como {{response}}.&lt;/p&gt;","seed":{"calculated":[{"name":"4-A1","label":"{{function}}","function":"{{Q1}}/100"}]},"uniques":true,"algorithm":{"name":"calculateOperation","params":{"method":"equivLiteral","decimalPlaces":2,"keyboard":"INTERMEDIATE"}}}]}</v>
      </c>
      <c r="D1148" s="139" t="n">
        <f aca="false">IF(B1148=C1148,0,1)</f>
        <v>1</v>
      </c>
    </row>
    <row r="1149" customFormat="false" ht="15.75" hidden="false" customHeight="true" outlineLevel="0" collapsed="false">
      <c r="A1149" s="139" t="str">
        <f aca="false">Seeds!AB1144</f>
        <v>M5-NyO-41a-I-1</v>
      </c>
      <c r="B1149" s="139" t="str">
        <f aca="false">Seeds!Z1144</f>
        <v>{"id":"M5-NyO-41a-I-1-BR","stimulus":"&lt;p&gt;Indique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C1149" s="139" t="str">
        <f aca="false">Seeds!AA1144</f>
        <v>{"id":"M5-NyO-41a-I-1","stimulus":"&lt;p&gt;Indique se essas decomposições estão corretas.&lt;/p&gt;","hint":"&lt;p&gt;Um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name":"Q8","label":null,"min":1,"max":9,"step":1}],"calculated":[{"name":"A1","label":"{{Q1}}.{{Q2}}{{Q3}}{{Q4}} = {{Q1}} unidades + {{Q2}} décimos + {{Q3}} centésimos + {{Q4}} milésimos"},{"name":"A2","label":"{{Q5}}.{{Q6}}{{Q7}}{{Q8}} = {{Q5}} unidades + {{Q6}} décimos + {{Q7}} centésimos + {{Q8}} milésimos"},{"name":"A3","label":"{{Q3}}.{{Q1}}{{Q8}}{{Q5}} = {{Q3}} unidades + {{Q1}} décimos + {{Q3}} centésimos + {{Q5}} milésimos","incorrect":true,"feedback":"&lt;p&gt;A decomposição correta é:&lt;/p&gt;&lt;p&gt;{{Q3}}.{{Q1}}{{Q8}}{{Q5}} = {{Q3}} unidades + {{Q1}} décimos + &lt;b&gt;{{Q8}} centésimos&lt;/b&gt; + {{Q5}} milésimos&lt;/p&gt;"},{"name":"A4","label":"{{Q8}}.{{Q2}}{{Q7}}{{Q6}} = {{Q8}} unidades + {{Q2}} décimos + {{Q7}} centésimos + {{Q1}} milésimos","incorrect":true,"feedback":"&lt;p&gt;A decomposição correta é:&lt;/p&gt;&lt;p&gt;{{Q8}}.{{Q2}}{{Q7}}{{Q6}} = {{Q8}} unidades + {{Q2}} décimos + {{Q7}} centésimos + &lt;b&gt;{{Q6}} milésimos&lt;/b&gt;&lt;/p&gt;"},{"name":"A5","label":"{{Q4}}.{{Q6}}{{Q7}}{{Q2}} = {{Q4}} unidades + {{Q6}} décimos + {{Q4}} centésimos + {{Q2}} milésimos","incorrect":true,"feedback":"&lt;p&gt;A decomposição correta é:&lt;/p&gt;&lt;p&gt;{{Q4}}.{{Q6}}{{Q7}}{{Q2}} = {{Q4}} unidades + {{Q6}} décimos + &lt;b&gt;{{Q7}} centésimos&lt;/b&gt; + {{Q2}} milésimos&lt;/p&gt;"}],"uniques":true},"algorithm":{"name":"trueFalse","template":"Choice matrix – inline","params":{"countCorrect":1,"countIncorrect":2,"options":["Correto","Incorreto"]}}}</v>
      </c>
      <c r="D1149" s="139" t="n">
        <f aca="false">IF(B1149=C1149,0,1)</f>
        <v>1</v>
      </c>
    </row>
    <row r="1150" customFormat="false" ht="15.75" hidden="false" customHeight="true" outlineLevel="0" collapsed="false">
      <c r="A1150" s="139" t="str">
        <f aca="false">Seeds!AB1145</f>
        <v>M5-NyO-41a-E-1</v>
      </c>
      <c r="B1150" s="139" t="str">
        <f aca="false">Seeds!Z1145</f>
        <v>{"id":"M5-NyO-41a-E-1-BR","stimulus":"&lt;p&gt;Calcule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C1150" s="139" t="str">
        <f aca="false">Seeds!AA1145</f>
        <v>{"id":"M5-NyO-41a-E-1","stimulus":"&lt;p&gt;Calcule o resultado das seguintes somas.&lt;/p&gt;","template":"&lt;p&gt;{{Q1}} unidades + {{Q2}} décimos + {{Q3}} centésimos = {{response}}&lt;/p&gt;&lt;p&gt;{{Q4}} unidades + {{Q5}} décimos + {{Q6}} centésimos + {{Q7}} milésimos = {{response}}&lt;/p&gt;","hint":"&lt;p&gt;Um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function}}","function":"Lemonlib.round({{Q1}}+{{Q2}}/10+{{Q3}}/100, 2)","feedback":"&lt;p&gt;{{Q1}} unidades + {{Q2}} décimos + {{Q3}} centésimos = {{Q1}} + {{T1}} + {{T2}} = {{function}}&lt;/p&gt;"},{"name":"A2","label":"{{function}}","function":"Lemonlib.round({{Q4}}+{{Q5}}/10+{{Q6}}/100+{{Q7}}/1000, 3)","feedback":"&lt;p&gt;{{Q4}} unidades + {{Q5}} décimos + {{Q6}} centésimos + {{Q7}} milésimos = {{Q4}} + {{T3}} + {{T4}} + {{T5}} = {{function}}&lt;/p&gt;"}],"uniques":true},"algorithm":{"name":"calculateOperation","params":{"method":"equivLiteral","keyboard":"INTERMEDIATE"}}}</v>
      </c>
      <c r="D1150" s="139" t="n">
        <f aca="false">IF(B1150=C1150,0,1)</f>
        <v>1</v>
      </c>
    </row>
    <row r="1151" customFormat="false" ht="15.75" hidden="false" customHeight="true" outlineLevel="0" collapsed="false">
      <c r="A1151" s="139" t="str">
        <f aca="false">Seeds!AB1146</f>
        <v>M5-NyO-41a-E-2</v>
      </c>
      <c r="B1151" s="139" t="str">
        <f aca="false">Seeds!Z1146</f>
        <v>{"id":"M5-NyO-41a-E-2-BR","stimulus":"&lt;p&gt;Decomponha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C1151" s="139" t="str">
        <f aca="false">Seeds!AA1146</f>
        <v>{"id":"M5-NyO-41a-E-2","stimulus":"&lt;p&gt;Decomponha os seguintes números.&lt;/p&gt;","template":"&lt;p&gt;{{Q1}}.{{Q2}}{{Q3}} = {{response}} unidades + {{response}} décimos + {{response}} centésimos&lt;/p&gt;&lt;p&gt;{{Q4}}.{{Q5}}{{Q6}}{{Q7}} = {{response}} unidades + {{response}} décimos + {{response}} centésimos + {{response}} milésimos&lt;/p&gt;","hint":"&lt;p&gt;Um número decimal pode ser decomposto como a soma de suas quantidades por casa decimal.&lt;/p&gt;","feedback":"&lt;p&gt;Um número decimal pode ser decomposto como a soma de suas quantidades por casa decimal.&lt;/p&gt;","seed":{"parameters":[{"name":"Q1","label":null,"min":1,"max":9,"step":1},{"name":"Q2","label":null,"min":1,"max":9,"step":1},{"name":"Q3","label":null,"min":1,"max":9,"step":1},{"name":"Q4","label":null,"min":1,"max":9,"step":1},{"name":"Q5","label":null,"min":1,"max":9,"step":1},{"name":"Q6","label":null,"min":1,"max":9,"step":1},{"name":"Q7","label":null,"min":1,"max":9,"step":1}],"calculated":[{"name":"T1","function":"{{Q2}}/10","temp":true},{"name":"T2","function":"{{Q3}}/100","temp":true},{"name":"T3","function":"{{Q5}}/10","temp":true},{"name":"T4","function":"{{Q6}}/100","temp":true},{"name":"T5","function":"{{Q7}}/1000","temp":true},{"name":"A1","label":"{{Q1}}","function":"{{Q1}}","feedback":"&lt;p&gt;{{Q1}}.{{Q2}}{{Q3}} = {{Q1}} + {{T1}} + {{T2}}&lt;/p&gt;"},{"name":"A2","label":"{{Q2}}","function":"{{Q2}}","feedback":"&lt;p&gt;{{Q1}}.{{Q2}}{{Q3}} = {{Q1}} + {{T1}} + {{T2}}&lt;/p&gt;"},{"name":"A3","label":"{{Q3}}","function":"{{Q3}}","feedback":"&lt;p&gt;{{Q1}}.{{Q2}}{{Q3}} = {{Q1}} + {{T1}} + {{T2}}&lt;/p&gt;"},{"name":"A4","label":"{{Q4}}","function":"{{Q4}}","feedback":"&lt;p&gt;{{Q4}}.{{Q5}}{{Q6}}{{Q7}} = {{Q4}} + {{T3}} + {{T4}} + {{T5}}&lt;/p&gt;"},{"name":"A5","label":"{{Q5}}","function":"{{Q5}}","feedback":"&lt;p&gt;{{Q4}}.{{Q5}}{{Q6}}{{Q7}} = {{Q4}} + {{T3}} + {{T4}} + {{T5}}&lt;/p&gt;"},{"name":"A6","label":"{{Q6}}","function":"{{Q6}}","feedback":"&lt;p&gt;{{Q4}}.{{Q5}}{{Q6}}{{Q7}} = {{Q4}} + {{T3}} + {{T4}} + {{T5}}&lt;/p&gt;"},{"name":"A7","label":"{{Q7}}","function":"{{Q7}}","feedback":"&lt;p&gt;{{Q4}}.{{Q5}}{{Q6}}{{Q7}} = {{Q4}} + {{T3}} + {{T4}} + {{T5}}&lt;/p&gt;"}],"uniques":true},"algorithm":{"name":"calculateOperation","params":{"method":"equivLiteral","keyboard":"INTERMEDIATE"}}}</v>
      </c>
      <c r="D1151" s="139" t="n">
        <f aca="false">IF(B1151=C1151,0,1)</f>
        <v>1</v>
      </c>
    </row>
    <row r="1152" customFormat="false" ht="15.75" hidden="false" customHeight="true" outlineLevel="0" collapsed="false">
      <c r="A1152" s="139" t="str">
        <f aca="false">Seeds!AB1147</f>
        <v>M5-NyO-27a-I-1</v>
      </c>
      <c r="B1152" s="139" t="str">
        <f aca="false">Seeds!Z1147</f>
        <v>{"id":"M5-NyO-27a-I-1-BR","stimulus":"&lt;p&gt;Indique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C1152" s="139" t="str">
        <f aca="false">Seeds!AA1147</f>
        <v>{"id":"M5-NyO-27a-I-1","stimulus":"&lt;p&gt;Indique se essas comparações são verdadeiras ou falsas.&lt;/p&gt;","feedback":"&lt;p&gt;Para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0.01,"max":0.99,"step":0.01},{"name":"Q2","label":null,"min":1,"max":9,"step":0.1},{"name":"Q3","label":null,"min":1,"max":9,"step":0.01},{"name":"Q4","label":null,"min":1,"max":9,"step":0.001},{"name":"Q5","label":null,"min":0.01,"max":0.1,"step":0.01},{"name":"Q6","label":null,"min":0.1,"max":1,"step":0.1},{"name":"Q7","label":null,"min":0.01,"max":9,"step":0.01},{"name":"Q8","label":null,"min":0.01,"max":9,"step":0.001}],"calculated":[{"name":"T1","function":"Lemonlib.round({{Q1}}+{{Q5}}, 2)","temp":true},{"name":"T2","function":"Lemonlib.round({{Q2}}+{{Q6}}, 2)","temp":true},{"name":"T3","function":"Lemonlib.round({{Q3}}+{{Q7}}, 2)","temp":true},{"name":"T4","function":"Lemonlib.round({{Q4}}+{{Q8}}, 2)","temp":true},{"name":"A1","label":"{{Q1}} &lt; {{T1}}"},{"name":"A2","label":"{{T2}} &gt; {{Q2}}"},{"name":"A3","label":"{{T3}} &lt; {{Q3}}","incorrect":true},{"name":"A4","label":"{{Q4}} &gt; {{T4}}","incorrect":true}],"uniques":true},"algorithm":{"name":"trueFalse","template":"Choice matrix – inline","params":{"countCorrect":2,"countIncorrect":1,"options":["Verdadeiro","Falso"]}}}</v>
      </c>
      <c r="D1152" s="139" t="n">
        <f aca="false">IF(B1152=C1152,0,1)</f>
        <v>1</v>
      </c>
    </row>
    <row r="1153" customFormat="false" ht="15.75" hidden="false" customHeight="true" outlineLevel="0" collapsed="false">
      <c r="A1153" s="139" t="str">
        <f aca="false">Seeds!AB1148</f>
        <v>M5-NyO-27a-E-1</v>
      </c>
      <c r="B1153" s="139" t="str">
        <f aca="false">Seeds!Z1148</f>
        <v>{"id":"M5-NyO-27a-E-1-BR","stimulus":"&lt;p&gt;Arraste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C1153" s="139" t="str">
        <f aca="false">Seeds!AA1148</f>
        <v>{"id":"M5-NyO-27a-E-1","stimulus":"&lt;p&gt;Arraste e ordene os seguintes números do maior para o menor.&lt;/p&gt;","template":"&lt;p style=\"text-align:center;\"&gt;{{response}} &gt; {{response}} &gt;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1}],"calculated":[{"name":"A1","label":"{{function}}","function":"math.max({{Q1}}, {{Q2}}, {{Q3}})"},{"name":"A2","label":"{{function}}","function":"Lemonlib.round({{Q1}}+{{Q2}}+{{Q3}}-math.min({{Q1}}, {{Q2}}, {{Q3}})-math.max({{Q1}}, {{Q2}}, {{Q3}}), 3)"},{"name":"A3","label":"{{function}}","function":"math.min({{Q1}}, {{Q2}}, {{Q3}})"}],"uniques":true},"algorithm":{"name":"calculateOperation","template":"Cloze with drag &amp; drop","params":{"keyboard":"INTERMEDIATE"}}}</v>
      </c>
      <c r="D1153" s="139" t="n">
        <f aca="false">IF(B1153=C1153,0,1)</f>
        <v>1</v>
      </c>
    </row>
    <row r="1154" customFormat="false" ht="15.75" hidden="false" customHeight="true" outlineLevel="0" collapsed="false">
      <c r="A1154" s="139" t="str">
        <f aca="false">Seeds!AB1149</f>
        <v>M5-NyO-27a-E-2</v>
      </c>
      <c r="B1154" s="139" t="str">
        <f aca="false">Seeds!Z1149</f>
        <v>{"id":"M5-NyO-27a-E-2-BR","stimulus":"&lt;p&gt;Arraste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C1154" s="139" t="str">
        <f aca="false">Seeds!AA1149</f>
        <v>{"id":"M5-NyO-27a-E-2","stimulus":"&lt;p&gt;Arraste e ordene os seguintes números do menor para o maior.&lt;/p&gt;","template":"&lt;p style=\"text-align:center;\"&gt;{{response}} &lt; {{response}} &lt; {{response}}&lt;/p&gt;","feedback":"&lt;p&gt;Para descobrir se um número é maior que outro, compare os algarismos dos dois observando o valor posicional da casa que o algarismo ocupa, começando pela esquerda.&lt;/p&gt;","hint":"&lt;p&gt;Compare os números, observando os algarismos mais à esquerda e o valor posicional das casas que eles ocupam.&lt;/p&gt;","seed":{"parameters":[{"name":"Q1","label":null,"min":0.001,"max":0.999,"step":0.001},{"name":"Q2","label":null,"min":0.01,"max":0.99,"step":0.01},{"name":"Q3","label":null,"min":0.1,"max":0.9,"step":0.1}],"calculated":[{"name":"A1","label":"{{function}}","function":"math.min({{Q1}}, {{Q2}}, {{Q3}})"},{"name":"A2","label":"{{function}}","function":"Lemonlib.round({{Q1}}+{{Q2}}+{{Q3}}-math.min({{Q1}}, {{Q2}}, {{Q3}})-math.max({{Q1}}, {{Q2}}, {{Q3}}), 3)"},{"name":"A3","label":"{{function}}","function":"math.max({{Q1}}, {{Q2}}, {{Q3}})"}],"uniques":true},"algorithm":{"name":"calculateOperation","template":"Cloze with drag &amp; drop","params":{"keyboard":"INTERMEDIATE"}}}</v>
      </c>
      <c r="D1154" s="139" t="n">
        <f aca="false">IF(B1154=C1154,0,1)</f>
        <v>1</v>
      </c>
    </row>
    <row r="1155" customFormat="false" ht="15.75" hidden="false" customHeight="true" outlineLevel="0" collapsed="false">
      <c r="A1155" s="139" t="str">
        <f aca="false">Seeds!AB1150</f>
        <v>M5-NyO-27a-A-1</v>
      </c>
      <c r="B1155" s="139" t="str">
        <f aca="false">Seeds!Z1150</f>
        <v>{"id":"M5-NyO-27a-A-1-BR","stimulus":"&lt;p&gt;Os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C1155" s="139" t="str">
        <f aca="false">Seeds!AA1150</f>
        <v>{"id":"M5-NyO-27a-A-1","stimulus":"&lt;p&gt;Os pais de Nicolas foram ao supermercado para comprar {{Q1}} kg de {{Q4}}, {{Q2}} kg de {{Q5}} e {{Q3}} kg de {{Q6}}. Indique quanto pesa o produto mais leve.&lt;/p&gt;","template":"&lt;p&gt;O produto mais leve pesa {{response}} kg.&lt;/p&gt;","hint":"&lt;p&gt;Compare os números observando primeiramente os algarismos mais à esquerda.&lt;/p&gt;","feedback":"&lt;p&gt;Para saber qual é o produto mais leve, ou seja, o menor número, compare os algarismos dos três números a partir da esquerda.&lt;/p&gt;","seed":{"parameters":[{"name":"Q1","label":null,"min":0.1,"max":3,"step":0.01},{"name":"Q2","label":null,"min":0.1,"max":3,"step":0.01},{"name":"Q3","label":null,"min":0.1,"max":3,"step":0.01},{"name":"Q4","list":["maçã","banana","laranja"]},{"name":"Q5","list":["cebola","cenoura","aspargos"]},{"name":"Q6","list":["tâmaras","castanhas de caju","amendoim"]}],"calculated":[{"name":"A1","label":"{{function}}","function":"math.min({{Q1}}, {{Q2}}, {{Q3}})"}],"uniques":true},"algorithm":{"name":"calculateOperation","params":{"method":"equivLiteral","keyboard":"INTERMEDIATE"}}}</v>
      </c>
      <c r="D1155" s="139" t="n">
        <f aca="false">IF(B1155=C1155,0,1)</f>
        <v>1</v>
      </c>
    </row>
    <row r="1156" customFormat="false" ht="15.75" hidden="false" customHeight="true" outlineLevel="0" collapsed="false">
      <c r="A1156" s="139" t="str">
        <f aca="false">Seeds!AB1151</f>
        <v>M5-NyO-27a-A-2</v>
      </c>
      <c r="B1156" s="139" t="str">
        <f aca="false">Seeds!Z1151</f>
        <v>{"id":"M5-NyO-27a-A-2-BR","stimulus":"&lt;p&gt;Em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C1156" s="139" t="str">
        <f aca="false">Seeds!AA1151</f>
        <v>{"id":"M5-NyO-27a-A-2","stimulus":"&lt;p&gt;Em um parque de diversões, a altura mínima de uma pessoas para que ela possa andar na montanha-russa é &lt;span class=\"no-break\"&gt;{{Q1}} m,&lt;/span&gt; no carrossel é &lt;span class=\"no-break\"&gt;{{Q2}} m&lt;/span&gt; e na roda gigante é preciso medir &lt;span class=\"no-break\"&gt;{{Q3}} m.&lt;/span&gt; Indique se as seguintes afirmações estão corretas ou incorretas.&lt;/p&gt;","feedback":"&lt;p&gt;Para saber se uma pessoa pode andar na atração, compare a altura mínima número por número, começando da esquerda, com a altura da pessoa.&lt;/p&gt;","hint":"&lt;p&gt;Compare os números dígito por dígito começando da esquerda.&lt;/p&gt;","seed":{"parameters":[{"name":"Q1","label":null,"min":1.6,"max":1.72,"step":0.01},{"name":"Q2","label":null,"min":1.1,"max":1.35,"step":0.01},{"name":"Q3","label":null,"min":1.4,"max":1.55,"step":0.01},{"name":"Q4","label":null,"min":0.01,"max":0.1,"step":0.01},{"name":"Q5","label":null,"min":0.01,"max":0.1,"step":0.01},{"name":"Q6","label":null,"min":0.01,"max":0.1,"step":0.01}],"calculated":[{"name":"T1","function":"Lemonlib.round({{Q1}}+{{Q4}}, 2)","temp":true},{"name":"T2","function":"Lemonlib.round({{Q2}}+{{Q5}}, 2)","temp":true},{"name":"T3","function":"Lemonlib.round({{Q3}}+{{Q6}}, 2)","temp":true},{"name":"T4","function":"Lemonlib.round({{Q1}}-{{Q4}}, 2)","temp":true},{"name":"T5","function":"Lemonlib.round({{Q2}}-{{Q5}}, 2)","temp":true},{"name":"T6","function":"Lemonlib.round({{Q3}}-{{Q6}}, 2)","temp":true},{"name":"A1","label":"Uma pessoa que mede &lt;span class=\"no-break\"&gt;{{T1}} m&lt;/span&gt; pode subir na montanha-russa."},{"name":"A2","label":"Uma pessoa que mede &lt;span class=\"no-break\"&gt;{{T2}} m&lt;/span&gt; pode andar no carrossel."},{"name":"A3","label":"Uma pessoa que mede &lt;span class=\"no-break\"&gt;{{T3}} m&lt;/span&gt; pode andar na roda gigante."},{"name":"A4","label":"Uma pessoa que mede &lt;span class=\"no-break\"&gt;{{T4}} m&lt;/span&gt; pode andar na montanha-russa.","incorrect":true},{"name":"A5","label":"Uma pessoa que mede &lt;span class=\"no-break\"&gt;{{T5}} m&lt;/span&gt; pode andar no carrossel.","incorrect":true},{"name":"A6","label":"Uma pessoa que mede &lt;span class=\"no-break\"&gt;{{T6}} m&lt;/span&gt; pode andar na roda gigante.","incorrect":true}],"uniques":true},"algorithm":{"name":"trueFalse","template":"Choice matrix – inline","params":{"countCorrect":2,"countIncorrect":1,"options":["Correta","Incorreta"]}}}</v>
      </c>
      <c r="D1156" s="139" t="n">
        <f aca="false">IF(B1156=C1156,0,1)</f>
        <v>1</v>
      </c>
    </row>
    <row r="1157" customFormat="false" ht="15.75" hidden="false" customHeight="true" outlineLevel="0" collapsed="false">
      <c r="A1157" s="139" t="str">
        <f aca="false">Seeds!AB1152</f>
        <v>M5-NyO-27a-A-3</v>
      </c>
      <c r="B1157" s="139" t="str">
        <f aca="false">Seeds!Z1152</f>
        <v>{"id":"M5-NyO-27a-A-3-BR","stimulus":"&lt;p&gt;Um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C1157" s="139" t="str">
        <f aca="false">Seeds!AA1152</f>
        <v>{"id":"M5-NyO-27a-A-3","stimulus":"&lt;p&gt;Um atleta correu essas distâncias em uma semana. Entre as seguintes opções, selecione o dia em que ele correu mais quilômetros .&lt;/p&gt;&lt;table style=\"width: 100%;\"&gt;&lt;tbody&gt;&lt;td style=\"width: 50%; text-align: center;background-color: #9FC1FD;color: rgb(255, 255, 255);\"&gt;Día&lt;/td&gt;&lt;td style=\"width: 50%; text-align: center;background-color: #9FC1FD;color: rgb(255, 255, 255);\"&gt;&lt;span class=\"no-break\"&gt;Distancia&lt;/span&gt;&lt;/td&gt;&lt;/tr&gt;&lt;/tr&gt;&lt;td style=\"width: 50%; text-align: center;\"&gt;Segunda-feira&lt;/td&gt;&lt;td style=\"width: 50%; text-align: center;\"&gt;&lt;span class=\"no-break\"&gt;{{Q1}} km&lt;/span&gt;&lt;/td&gt;&lt;/tr&gt;&lt;tr&gt;&lt;td style=\"width: 50%; text-align: center;\"&gt;Terça-feira&lt;/td&gt;&lt;td style=\"width: 50%; text-align: center;\"&gt;&lt;span class=\"no-break\"&gt;{{Q2}} km&lt;/span&gt;&lt;/td&gt;&lt;/tr&gt;&lt;tr&gt;&lt;td style=\"width: 50%; text-align: center;\"&gt;Quarta-feira&lt;/td&gt;&lt;td style=\"width: 50%; text-align: center;\"&gt;&lt;span class=\"no-break\"&gt;{{Q3}} km&lt;/span&gt;&lt;/td&gt;&lt;/tr&gt;&lt;tr&gt;&lt;td style=\"width: 50%; text-align: center;\"&gt;Quinta-feira&lt;/td&gt;&lt;td style=\"width: 50%; text-align: center;\"&gt;&lt;span class=\"no-break\"&gt;{{Q4}} km&lt;/span&gt;&lt;/td&gt;&lt;/tr&gt;&lt;tr&gt;&lt;td style=\"width: 50%; text-align: center;\"&gt;Sexta-feira&lt;/td&gt;&lt;td style=\"width: 50%; text-align: center;\"&gt;&lt;span class=\"no-break\"&gt;{{Q5}} km&lt;/span&gt;&lt;/td&gt;&lt;/tr&gt;&lt;tr&gt;&lt;td style=\"width: 50%; text-align: center;\"&gt;Sábado&lt;/td&gt;&lt;td style=\"width: 50%; text-align: center;\"&gt;&lt;span class=\"no-break\"&gt;{{Q6}} km&lt;/span&gt;&lt;/td&gt;&lt;/tr&gt;&lt;tr&gt;&lt;td style=\"width: 50%; text-align: center;\"&gt;Domingo&lt;/td&gt;&lt;td style=\"width: 50%; text-align: center;\"&gt;&lt;span class=\"no-break\"&gt;{{Q7}} km&lt;/span&gt;&lt;/td&gt;&lt;/tr&gt;&lt;/tbody&gt;&lt;/table&gt;","hint":"&lt;p&gt;Compare os números observando primeiramente os dígitos à esquerda.&lt;/p&gt;","feedback":"&lt;p&gt;Para saber qual dia o atleta correu mais, ou seja, aquele com mais quilômetros, compare os dígitos dos números começando da esquerda.&lt;/p&gt;","seed":{"parameters":[{"name":"Q1","label":null,"min":20,"max":20.5,"step":0.01},{"name":"Q2","label":null,"min":20,"max":20.5,"step":0.01},{"name":"Q3","label":null,"min":20.51,"max":21,"step":0.01},{"name":"Q4","label":null,"min":20.51,"max":21,"step":0.01},{"name":"Q5","label":null,"min":20,"max":20.5,"step":0.01},{"name":"Q6","label":null,"min":20.51,"max":21,"step":0.01},{"name":"Q7","label":null,"min":20,"max":20.5,"step":0.01}],"calculated":[{"name":"A1","label":"Segunda-feira","function":"","incorrect":true},{"name":"A2","label":"Terça-feira","function":"","incorrect":true},{"name":"A3","label":"Quarta-feira","function":""},{"name":"A4","label":"Quinta-feira","function":""},{"name":"A5","label":"Sexta-feira","function":"","incorrect":true},{"name":"A6","label":"Sábado","function":""},{"name":"A7","label":"Domingo","function":"","incorrect":true}],"uniques":true},"algorithm":{"name":"trueFalse","template":"Multiple choice – standard","params":{"countCorrect":1,"countIncorrect":2,"showCheckIcon":false,
            "columns": 3
        }
    }
}</v>
      </c>
      <c r="D1157" s="139" t="n">
        <f aca="false">IF(B1157=C1157,0,1)</f>
        <v>1</v>
      </c>
    </row>
    <row r="1158" customFormat="false" ht="15.75" hidden="false" customHeight="true" outlineLevel="0" collapsed="false">
      <c r="A1158" s="139" t="str">
        <f aca="false">Seeds!AB1153</f>
        <v>M5-NyO-27a-A-4</v>
      </c>
      <c r="B1158" s="139" t="str">
        <f aca="false">Seeds!Z1153</f>
        <v>{"id":"M5-NyO-27a-A-4-BR","stimulus":"&lt;p&gt;Em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C1158" s="139" t="str">
        <f aca="false">Seeds!AA1153</f>
        <v>{"id":"M5-NyO-27a-A-4","stimulus":"&lt;p&gt;Em uma corrida de velocidade, {{Q4}} completou a prova em {{Q1}}s, {{Q5}} chegou em {{Q2}}s e {{Q6}} chegou em {{Q3}}s. Em quantos segundos o velocista mais rápido alcançou a linha de chegada?&lt;/p&gt;","template":"&lt;p&gt;O velocista mais rápido chegou em {{response}} s.&lt;/p&gt;","hint":"&lt;p&gt;Compare os números observando primeiro para os dígitos à esquerda.&lt;/p&gt;","feedback":"&lt;p&gt;Para saber qual foi o velocista mais rápido, ou seja, aquele que levou o menor número de segundos, compare os dígitos dos três números começando da esquerda.&lt;/p&gt;","seed":{"parameters":[{"name":"Q1","label":null,"min":9.5,"max":11,"step":0.01},{"name":"Q2","label":null,"min":9.5,"max":11,"step":0.01},{"name":"Q3","label":null,"min":9.5,"max":11,"step":0.01},{"name":"Q4","list":["Pedro","Mário","Carolina"]},{"name":"Q5","list":["Pedro","Mário","Carolina"]},{"name":"Q6","list":["Pedro","Mário","Carolina"]}],"calculated":[{"name":"A1","label":"{{function}}","function":"math.min({{Q1}}, {{Q2}}, {{Q3}})"}],"uniques":true},"algorithm":{"name":"calculateOperation","params":{"method":"equivLiteral","keyboard":"INTERMEDIATE"}}}</v>
      </c>
      <c r="D1158" s="139" t="n">
        <f aca="false">IF(B1158=C1158,0,1)</f>
        <v>1</v>
      </c>
    </row>
    <row r="1159" customFormat="false" ht="15.75" hidden="false" customHeight="true" outlineLevel="0" collapsed="false">
      <c r="A1159" s="139" t="str">
        <f aca="false">Seeds!AB1154</f>
        <v>M5-NyO-27a-A-5</v>
      </c>
      <c r="B1159" s="139" t="str">
        <f aca="false">Seeds!Z1154</f>
        <v>{"id":"M5-NyO-27a-A-5-BR","stimulus":"&lt;p&gt;Através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C1159" s="139" t="str">
        <f aca="false">Seeds!AA1154</f>
        <v>{"id":"M5-NyO-27a-A-5","stimulus":"&lt;p&gt;Através de uma loja &lt;i&gt;online&lt;/i&gt;, Américo conseguiu comprar os seguintes produtos. Das opções abaixo, selecione o mais caro.&lt;/p&gt;&lt;table style=\"width: 100%;\"&gt;&lt;tbody&gt;&lt;td style=\"width: 50%; text-align: center;background-color: #9FC1FD;color: rgb(255, 255, 255);\"&gt;Produto&lt;/td&gt;&lt;td style=\"width: 50%; text-align: center;background-color: #9FC1FD;color: rgb(255, 255, 255);\"&gt;&lt;span class=\"no-break\"&gt;Preço&lt;/span&gt;&lt;/td&gt;&lt;tr&gt;&lt;td style=\"width: 50%; text-align: center;\"&gt;{{Q1}}&lt;/td&gt;&lt;td style=\"width: 50%; text-align: center;\"&gt;&lt;span class=\"no-break\"&gt;R$ {{Q8}}&lt;/span&gt;&lt;/td&gt;&lt;/tr&gt;&lt;tr&gt;&lt;td style=\"width: 50%; text-align: center;\"&gt;{{Q2}}&lt;/td&gt;&lt;td style=\"width: 50%; text-align: center;\"&gt;&lt;span class=\"no-break\"&gt;R$ {{Q9}}&lt;/span&gt;&lt;/td&gt;&lt;/tr&gt;&lt;tr&gt;&lt;td style=\"width: 50%; text-align: center;\"&gt;{{Q3}}&lt;/td&gt;&lt;td style=\"width: 50%; text-align: center;\"&gt;&lt;span class=\"no-break\"&gt;R$ {{Q10}}&lt;/span&gt;&lt;/td&gt;&lt;/tr&gt;&lt;tr&gt;&lt;td style=\"width: 50%; text-align: center;\"&gt;{{Q4}}&lt;/td&gt;&lt;td style=\"width: 50%; text-align: center;\"&gt;&lt;span class=\"no-break\"&gt;R$ {{Q11}}&lt;/span&gt;&lt;/td&gt;&lt;/tr&gt;&lt;tr&gt;&lt;td style=\"width: 50%; text-align: center;\"&gt;{{Q5}}&lt;/td&gt;&lt;td style=\"width: 50%; text-align: center;\"&gt;&lt;span class=\"no-break\"&gt;R$ {{Q12}}&lt;/span&gt;&lt;/td&gt;&lt;/tr&gt;&lt;tr&gt;&lt;td style=\"width: 50%; text-align: center;\"&gt;{{Q6}}&lt;/td&gt;&lt;td style=\"width: 50%; text-align: center;\"&gt;&lt;span class=\"no-break\"&gt;R$ {{Q13}}&lt;/span&gt;&lt;/td&gt;&lt;/tr&gt;&lt;tr&gt;&lt;td style=\"width: 50%; text-align: center;\"&gt;{{Q7}}&lt;/td&gt;&lt;td style=\"width: 50%; text-align: center;\"&gt;&lt;span class=\"no-break\"&gt;R$ {{Q14}} &lt;/span&gt;&lt;/td&gt;&lt;/tr&gt;&lt;/tbody&gt;&lt;/table&gt;","hint":"&lt;p&gt;Compare os números observando primeiro para os dígitos à esquerda.&lt;/p&gt;","feedback":"&lt;p&gt;Para saber qual é o produto mais caro, ou seja, aquele que vale mais reais, compare os dígitos dos números a partir da esquerda.&lt;/p&gt;","seed":{"parameters":[{"name":"Q1","list":["Jogo de ação","Jogo de estratégia","Jogo de aventura","Filme de ficção científica","Filme de fantasia","Filme de comédia","Filme de aventura"]},{"name":"Q2","list":["Jogo de ação","Jogo de estratégia","Jogo de aventura","Filme de ficção científica","Filme de fantasia","Filme de comédia","Filme de aventura"]},{"name":"Q3","list":["Jogo de ação","Jogo de estratégia","Jogo de aventura","Filme de ficção científica","Filme de fantasia","Filme de comédia","Filme de aventura"]},{"name":"Q4","list":["Jogo de ação","Jogo de estratégia","Jogo de aventura","Filme de ficção científica","Filme de fantasia","Filme de comédia","Filme de aventura"]},{"name":"Q5","list":["Jogo de ação","Jogo de estratégia","Jogo de aventura","Filme de ficção científica","Filme de fantasia","Filme de comédia","Filme de aventura"]},{"name":"Q6","list":["Jogo de ação","Jogo de estratégia","Jogo de aventura","Filme de ficção científica","Filme de fantasia","Filme de comédia","Filme de aventura"]},{"name":"Q7","list":["Jogo de ação","Jogo de estratégia","Jogo de aventura","Filme de ficção científica","Filme de fantasia","Filme de comédia","Filme de aventura"]},{"name":"Q8","label":null,"min":20.51,"max":21,"step":0.01},{"name":"Q9","label":null,"min":20.51,"max":21,"step":0.01},{"name":"Q10","label":null,"min":20.51,"max":21,"step":0.01},{"name":"Q11","label":null,"min":20,"max":20.5,"step":0.01},{"name":"Q12","label":null,"min":20,"max":20.5,"step":0.01},{"name":"Q13","label":null,"min":20,"max":20.5,"step":0.01},{"name":"Q14","label":null,"min":20,"max":20.5,"step":0.01}],"calculated":[{"name":"A1","label":"{{Q1}}","function":""},{"name":"A2","label":"{{Q2}}","function":""},{"name":"A3","label":"{{Q3}}","function":""},{"name":"A4","label":"{{Q4}}","function":"","incorrect":true},{"name":"A5","label":"{{Q5}}","function":"","incorrect":true},{"name":"A6","label":"{{Q6}}","function":"","incorrect":true},{"name":"A7","label":"{{Q7}}","function":"","incorrect":true}],"uniques":true},"algorithm":{"name":"trueFalse","template":"Multiple choice – standard","params":{"countCorrect":1,"countIncorrect":2,"showCheckIcon":false,
            "columns": 3
        }
    }
}</v>
      </c>
      <c r="D1159" s="139" t="n">
        <f aca="false">IF(B1159=C1159,0,1)</f>
        <v>1</v>
      </c>
    </row>
    <row r="1160" customFormat="false" ht="15.75" hidden="false" customHeight="true" outlineLevel="0" collapsed="false">
      <c r="A1160" s="139" t="e">
        <f aca="false">#REF!</f>
        <v>#REF!</v>
      </c>
      <c r="B1160" s="139" t="e">
        <f aca="false">#REF!</f>
        <v>#REF!</v>
      </c>
      <c r="C1160" s="139" t="e">
        <f aca="false">#REF!</f>
        <v>#REF!</v>
      </c>
      <c r="D1160" s="139" t="e">
        <f aca="false">IF(B1160=C1160,0,1)</f>
        <v>#REF!</v>
      </c>
    </row>
    <row r="1161" customFormat="false" ht="15.75" hidden="false" customHeight="true" outlineLevel="0" collapsed="false">
      <c r="A1161" s="139" t="e">
        <f aca="false">#REF!</f>
        <v>#REF!</v>
      </c>
      <c r="B1161" s="139" t="e">
        <f aca="false">#REF!</f>
        <v>#REF!</v>
      </c>
      <c r="C1161" s="139" t="e">
        <f aca="false">#REF!</f>
        <v>#REF!</v>
      </c>
      <c r="D1161" s="139" t="e">
        <f aca="false">IF(B1161=C1161,0,1)</f>
        <v>#REF!</v>
      </c>
    </row>
    <row r="1162" customFormat="false" ht="15.75" hidden="false" customHeight="true" outlineLevel="0" collapsed="false">
      <c r="A1162" s="139" t="e">
        <f aca="false">#REF!</f>
        <v>#REF!</v>
      </c>
      <c r="B1162" s="139" t="e">
        <f aca="false">#REF!</f>
        <v>#REF!</v>
      </c>
      <c r="C1162" s="139" t="e">
        <f aca="false">#REF!</f>
        <v>#REF!</v>
      </c>
      <c r="D1162" s="139" t="e">
        <f aca="false">IF(B1162=C1162,0,1)</f>
        <v>#REF!</v>
      </c>
    </row>
    <row r="1163" customFormat="false" ht="15.75" hidden="false" customHeight="true" outlineLevel="0" collapsed="false">
      <c r="A1163" s="139" t="e">
        <f aca="false">#REF!</f>
        <v>#REF!</v>
      </c>
      <c r="B1163" s="139" t="e">
        <f aca="false">#REF!</f>
        <v>#REF!</v>
      </c>
      <c r="C1163" s="139" t="e">
        <f aca="false">#REF!</f>
        <v>#REF!</v>
      </c>
      <c r="D1163" s="139" t="e">
        <f aca="false">IF(B1163=C1163,0,1)</f>
        <v>#REF!</v>
      </c>
    </row>
    <row r="1164" customFormat="false" ht="15.75" hidden="false" customHeight="true" outlineLevel="0" collapsed="false">
      <c r="A1164" s="139" t="e">
        <f aca="false">#REF!</f>
        <v>#REF!</v>
      </c>
      <c r="B1164" s="139" t="e">
        <f aca="false">#REF!</f>
        <v>#REF!</v>
      </c>
      <c r="C1164" s="139" t="e">
        <f aca="false">#REF!</f>
        <v>#REF!</v>
      </c>
      <c r="D1164" s="139" t="e">
        <f aca="false">IF(B1164=C1164,0,1)</f>
        <v>#REF!</v>
      </c>
    </row>
    <row r="1165" customFormat="false" ht="15.75" hidden="false" customHeight="true" outlineLevel="0" collapsed="false">
      <c r="A1165" s="139" t="e">
        <f aca="false">#REF!</f>
        <v>#REF!</v>
      </c>
      <c r="B1165" s="139" t="e">
        <f aca="false">#REF!</f>
        <v>#REF!</v>
      </c>
      <c r="C1165" s="139" t="e">
        <f aca="false">#REF!</f>
        <v>#REF!</v>
      </c>
      <c r="D1165" s="139" t="e">
        <f aca="false">IF(B1165=C1165,0,1)</f>
        <v>#REF!</v>
      </c>
    </row>
    <row r="1166" customFormat="false" ht="15.75" hidden="false" customHeight="true" outlineLevel="0" collapsed="false">
      <c r="A1166" s="139" t="e">
        <f aca="false">#REF!</f>
        <v>#REF!</v>
      </c>
      <c r="B1166" s="139" t="e">
        <f aca="false">#REF!</f>
        <v>#REF!</v>
      </c>
      <c r="C1166" s="139" t="e">
        <f aca="false">#REF!</f>
        <v>#REF!</v>
      </c>
      <c r="D1166" s="139" t="e">
        <f aca="false">IF(B1166=C1166,0,1)</f>
        <v>#REF!</v>
      </c>
    </row>
    <row r="1167" customFormat="false" ht="15.75" hidden="false" customHeight="true" outlineLevel="0" collapsed="false">
      <c r="A1167" s="139" t="e">
        <f aca="false">#REF!</f>
        <v>#REF!</v>
      </c>
      <c r="B1167" s="139" t="e">
        <f aca="false">#REF!</f>
        <v>#REF!</v>
      </c>
      <c r="C1167" s="139" t="e">
        <f aca="false">#REF!</f>
        <v>#REF!</v>
      </c>
      <c r="D1167" s="139" t="e">
        <f aca="false">IF(B1167=C1167,0,1)</f>
        <v>#REF!</v>
      </c>
    </row>
    <row r="1168" customFormat="false" ht="15.75" hidden="false" customHeight="true" outlineLevel="0" collapsed="false">
      <c r="A1168" s="139" t="e">
        <f aca="false">#REF!</f>
        <v>#REF!</v>
      </c>
      <c r="B1168" s="139" t="e">
        <f aca="false">#REF!</f>
        <v>#REF!</v>
      </c>
      <c r="C1168" s="139" t="e">
        <f aca="false">#REF!</f>
        <v>#REF!</v>
      </c>
      <c r="D1168" s="139" t="e">
        <f aca="false">IF(B1168=C1168,0,1)</f>
        <v>#REF!</v>
      </c>
    </row>
    <row r="1169" customFormat="false" ht="15.75" hidden="false" customHeight="true" outlineLevel="0" collapsed="false">
      <c r="A1169" s="139" t="e">
        <f aca="false">#REF!</f>
        <v>#REF!</v>
      </c>
      <c r="B1169" s="139" t="e">
        <f aca="false">#REF!</f>
        <v>#REF!</v>
      </c>
      <c r="C1169" s="139" t="e">
        <f aca="false">#REF!</f>
        <v>#REF!</v>
      </c>
      <c r="D1169" s="139" t="e">
        <f aca="false">IF(B1169=C1169,0,1)</f>
        <v>#REF!</v>
      </c>
    </row>
    <row r="1170" customFormat="false" ht="15.75" hidden="false" customHeight="true" outlineLevel="0" collapsed="false">
      <c r="A1170" s="139" t="e">
        <f aca="false">#REF!</f>
        <v>#REF!</v>
      </c>
      <c r="B1170" s="139" t="e">
        <f aca="false">#REF!</f>
        <v>#REF!</v>
      </c>
      <c r="C1170" s="139" t="e">
        <f aca="false">#REF!</f>
        <v>#REF!</v>
      </c>
      <c r="D1170" s="139" t="e">
        <f aca="false">IF(B1170=C1170,0,1)</f>
        <v>#REF!</v>
      </c>
    </row>
    <row r="1171" customFormat="false" ht="15.75" hidden="false" customHeight="true" outlineLevel="0" collapsed="false">
      <c r="A1171" s="139" t="e">
        <f aca="false">#REF!</f>
        <v>#REF!</v>
      </c>
      <c r="B1171" s="139" t="e">
        <f aca="false">#REF!</f>
        <v>#REF!</v>
      </c>
      <c r="C1171" s="139" t="e">
        <f aca="false">#REF!</f>
        <v>#REF!</v>
      </c>
      <c r="D1171" s="139" t="e">
        <f aca="false">IF(B1171=C1171,0,1)</f>
        <v>#REF!</v>
      </c>
    </row>
    <row r="1172" customFormat="false" ht="15.75" hidden="false" customHeight="true" outlineLevel="0" collapsed="false">
      <c r="A1172" s="139" t="e">
        <f aca="false">#REF!</f>
        <v>#REF!</v>
      </c>
      <c r="B1172" s="139" t="e">
        <f aca="false">#REF!</f>
        <v>#REF!</v>
      </c>
      <c r="C1172" s="139" t="e">
        <f aca="false">#REF!</f>
        <v>#REF!</v>
      </c>
      <c r="D1172" s="139" t="e">
        <f aca="false">IF(B1172=C1172,0,1)</f>
        <v>#REF!</v>
      </c>
    </row>
    <row r="1173" customFormat="false" ht="15.75" hidden="false" customHeight="true" outlineLevel="0" collapsed="false">
      <c r="A1173" s="139" t="e">
        <f aca="false">#REF!</f>
        <v>#REF!</v>
      </c>
      <c r="B1173" s="139" t="e">
        <f aca="false">#REF!</f>
        <v>#REF!</v>
      </c>
      <c r="C1173" s="139" t="e">
        <f aca="false">#REF!</f>
        <v>#REF!</v>
      </c>
      <c r="D1173" s="139" t="e">
        <f aca="false">IF(B1173=C1173,0,1)</f>
        <v>#REF!</v>
      </c>
    </row>
    <row r="1174" customFormat="false" ht="15.75" hidden="false" customHeight="true" outlineLevel="0" collapsed="false">
      <c r="A1174" s="139" t="e">
        <f aca="false">#REF!</f>
        <v>#REF!</v>
      </c>
      <c r="B1174" s="139" t="e">
        <f aca="false">#REF!</f>
        <v>#REF!</v>
      </c>
      <c r="C1174" s="139" t="e">
        <f aca="false">#REF!</f>
        <v>#REF!</v>
      </c>
      <c r="D1174" s="139" t="e">
        <f aca="false">IF(B1174=C1174,0,1)</f>
        <v>#REF!</v>
      </c>
    </row>
    <row r="1175" customFormat="false" ht="15.75" hidden="false" customHeight="true" outlineLevel="0" collapsed="false">
      <c r="A1175" s="139" t="str">
        <f aca="false">Seeds!AB1155</f>
        <v>M5-NyO-28a-I-1</v>
      </c>
      <c r="B1175" s="139" t="str">
        <f aca="false">Seeds!Z1155</f>
        <v>{
    "id": "M5-NyO-28a-I-1-BR",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C1175" s="139" t="str">
        <f aca="false">Seeds!AA1155</f>
        <v>{
    "id": "M5-NyO-28a-I-1",
    "stimulus": "&lt;p&gt;Qual desses números é a aproximação de {{T1}} para centésimos?&lt;/p&gt;",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está a {{T5}} milésimos de {{T1}} e {{T4}} a {{T6}} milésimos de {{T1}}, a resposta é {{T2}}.&lt;/p&gt;",
    "seed": {
        "parameters": [
            {
                "name": "Q1",
                "label": null,
                "min": 10,
                "max": 9898,
                "step": 1
            },
            {
                "name": "Q2",
                "list": [
                    "2",
                    "3",
                    "4",
                    "6",
                    "7",
                    "8"
                ]
            }
        ],
        "calculated": [
            {
                "name": "T1",
                "function": "Lemonlib.round({{Q1}}/100 + {{Q2}}/1000, 4)",
                "temp": true
            },
            {
                "name": "T2",
                "function": "Lemonlib.round({{T1}},2)",
                "temp": true
            },
            {
                "name": "T3",
                "function": "math.floor({{T1}}*100)/100",
                "temp": true
            },
            {
                "name": "T4",
                "function": "math.ceil({{T1}}*100)/100",
                "temp": true
            },
            {
                "name": "T5",
                "function": "Lemonlib.round(({{T1}}-{{T3}})*1000, 2)",
                "temp": true
            },
            {
                "name": "T6",
                "function": "Lemonlib.round(({{T4}}-{{T1}})*1000, 2)",
                "temp": true
            },
            {
                "name": "A1",
                "label": "{{T2}}"
            },
            {
                "name": "A2",
                "label": "{{function}}",
                "function": "Lemonlib.round({{T2}} + 0.02, 2)",
                "incorrect": true
            },
            {
                "name": "A3",
                "label": "{{function}}",
                "function": "Lemonlib.round({{T2}} + 0.2, 2)",
                "incorrect": true
            },
            {
                "name": "A4",
                "label": "{{function}}",
                "function": "Lemonlib.round({{T2}} + 1, 2)",
                "incorrect": true
            },
            {
                "name": "A5",
                "label": "{{function}}",
                "function": "Lemonlib.round({{T2}} + 0.1, 2)",
                "incorrect": true
            },
            {
                "name": "A6",
                "label": "{{function}}",
                "function": "Lemonlib.round({{T2}} + 0.11, 2)",
                "incorrect": true
            }
        ],
        "uniques": true
    },
    "algorithm": {
        "name": "trueFalse",
        "template": "Multiple choice – standard",
        "params": {
            "countCorrect": 1,
            "countIncorrect": 2,
            "showCheckIcon":false,
            "columns": 3
        }
    }
}</v>
      </c>
      <c r="D1175" s="139" t="n">
        <f aca="false">IF(B1175=C1175,0,1)</f>
        <v>1</v>
      </c>
    </row>
    <row r="1176" customFormat="false" ht="15.75" hidden="false" customHeight="true" outlineLevel="0" collapsed="false">
      <c r="A1176" s="139" t="str">
        <f aca="false">Seeds!AB1156</f>
        <v>M5-NyO-28a-I-2</v>
      </c>
      <c r="B1176" s="139" t="str">
        <f aca="false">Seeds!Z1156</f>
        <v>{
    "id": "M5-NyO-28a-I-2-BR",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C1176" s="139" t="str">
        <f aca="false">Seeds!AA1156</f>
        <v>{
    "id": "M5-NyO-28a-I-2",
    "stimulus": "&lt;p&gt;Qual desses números é a aproximação de {{T1}} para décimos?&lt;/p&gt;",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{{T2}}.&lt;/p&gt;",
    "seed": {
        "parameters": [
            {
                "name": "Q1",
                "label": null,
                "min": 1,
                "max": 988,
                "step": 1
            },
            {
                "name": "Q2",
                "list": [
                    "2",
                    "3",
                    "4",
                    "6",
                    "7",
                    "8"
                ]
            }
        ],
        "calculated": [
            {
                "name": "T1",
                "function": "Lemonlib.round({{Q1}}/10 + {{Q2}}/100, 4)",
                "temp": true
            },
            {
                "name": "T2",
                "function": "Lemonlib.round({{T1}}, 1)",
                "temp": true
            },
            {
                "name": "T3",
                "function": "math.floor({{T1}}*10)/10",
                "temp": true
            },
            {
                "name": "T4",
                "function": "math.ceil({{T1}}*10)/10",
                "temp": true
            },
            {
                "name": "T5",
                "function": "Lemonlib.round(({{T1}}-{{T3}})*100, 2)",
                "temp": true
            },
            {
                "name": "T6",
                "function": "Lemonlib.round(({{T4}}-{{T1}})*100, 2)",
                "temp": true
            },
            {
                "name": "A1",
                "label": "{{T2}}"
            },
            {
                "name": "A2",
                "label": "{{function}}",
                "function": "Lemonlib.round({{T2}} + 0.1, 2)",
                "incorrect": true
            },
            {
                "name": "A3",
                "label": "{{function}}",
                "function": "Lemonlib.round({{T2}} - 0.1, 2)",
                "incorrect": true
            },
            {
                "name": "A4",
                "label": "{{function}}",
                "function": "Lemonlib.round({{T2}} + 0.2, 2)",
                "incorrect": true
            },
            {
                "name": "A5",
                "label": "{{function}}",
                "function": "Lemonlib.round({{T2}} - 0.2, 2)",
                "incorrect": true
            }
        ],
        "uniques": true
    },
    "algorithm": {
        "name": "trueFalse",
        "template": "Multiple choice – standard",
        "params": {
            "countCorrect": 1,
            "countIncorrect": 2,
            "showCheckIcon": false,
            "columns": 3
        }
    }
}</v>
      </c>
      <c r="D1176" s="139" t="n">
        <f aca="false">IF(B1176=C1176,0,1)</f>
        <v>1</v>
      </c>
    </row>
    <row r="1177" customFormat="false" ht="15.75" hidden="false" customHeight="true" outlineLevel="0" collapsed="false">
      <c r="A1177" s="139" t="str">
        <f aca="false">Seeds!AB1157</f>
        <v>M5-NyO-28a-E-1</v>
      </c>
      <c r="B1177" s="139" t="str">
        <f aca="false">Seeds!Z1157</f>
        <v>{
    "id": "M5-NyO-28a-E-1-BR",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C1177" s="139" t="str">
        <f aca="false">Seeds!AA1157</f>
        <v>{
    "id": "M5-NyO-28a-E-1",
    "stimulus": "&lt;p&gt;Aproxime {{T1}} para décimos.&lt;/p&gt;",
    "template": "&lt;p&gt;A aproximação para décimos é {{response}}.&lt;/p&gt;",
    "hint": "&lt;p&gt;Procure entre quais dois décimos o número está e escolha o mais próximo.&lt;/p&gt;",
    "feedback": "&lt;p&gt;Para aproximar {{T1}} a décimos, procure entre quais dois décimos ele está, neste caso, entre {{T3}} e {{T4}}.&lt;/p&gt;&lt;p&gt;Em seguida, verifique de qual décimo está mais próximo. Como {{T3}} é {{T5}} centésimos de {{T1}} e {{T4}} é {{T6}} centésimos de {{T1}}, a resposta é {{A1}}.&lt;/p&gt;",
    "seed": {
        "parameters": [
            {
                "name": "Q1",
                "label": null,
                "min": 1,
                "max": 999,
                "step": 1
            },
            {
                "name": "Q2",
                "list": [
                    "2",
                    "3",
                    "4",
                    "6",
                    "7",
                    "8"
                ]
            }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"uniques": true
    },
    "algorithm": {
        "name": "calculateOperation",
        "params": {
            "method": "equivLiteral","keyboard": "INTERMEDIATE"
        }
    }
}</v>
      </c>
      <c r="D1177" s="139" t="n">
        <f aca="false">IF(B1177=C1177,0,1)</f>
        <v>1</v>
      </c>
    </row>
    <row r="1178" customFormat="false" ht="15.75" hidden="false" customHeight="true" outlineLevel="0" collapsed="false">
      <c r="A1178" s="139" t="str">
        <f aca="false">Seeds!AB1158</f>
        <v>M5-NyO-28a-E-2</v>
      </c>
      <c r="B1178" s="139" t="str">
        <f aca="false">Seeds!Z1158</f>
        <v>{
    "id": "M5-NyO-28a-E-2-BR",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C1178" s="139" t="str">
        <f aca="false">Seeds!AA1158</f>
        <v>{
    "id": "M5-NyO-28a-E-2",
    "stimulus": "&lt;p&gt;Arredonde {{T1}} para os centésimos.&lt;/p&gt;",
    "template": "&lt;p&gt;A aproximação para centésimos é {{response}}.&lt;/p&gt;",
    "hint": "&lt;p&gt;Procure entre quais dois centésimos o número está e escolha o mais próximo.&lt;/p&gt;",
    "feedback": "&lt;p&gt;Para aproximar {{T1}} para centésimos, procure entre quais dois centésimos ele está, neste caso, entre {{T3}} e {{T4}}.&lt;/p&gt;&lt;p&gt;Em seguida, verifique de qual centésimo está mais próximo. Como {{T3}} é {{T5}} milésimos de {{T1}} e {{T4}} é {{T6}} milésimos de {{T1}}, a resposta é {{A1}}.&lt;/p&gt;",
    "seed": {
        "parameters": [
            {
                "name": "Q1",
                "label": null,
                "min": 10,
                "max": 999,
                "step": 1
            },
            {
                "name": "Q2",
                "list": [
                    "2",
                    "3",
                    "4",
                    "6",
                    "7",
                    "8"
                ]
            }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"uniques": true
    },
    "algorithm": {
        "name": "calculateOperation",
        "params": {
            "method": "equivLiteral","keyboard": "INTERMEDIATE"
        }
    }
}</v>
      </c>
      <c r="D1178" s="139" t="n">
        <f aca="false">IF(B1178=C1178,0,1)</f>
        <v>1</v>
      </c>
    </row>
    <row r="1179" customFormat="false" ht="15.75" hidden="false" customHeight="true" outlineLevel="0" collapsed="false">
      <c r="A1179" s="139" t="str">
        <f aca="false">Seeds!AB1159</f>
        <v>M5-NyO-28a-A-1</v>
      </c>
      <c r="B1179" s="139" t="str">
        <f aca="false">Seeds!Z1159</f>
        <v>{
    "id": "M5-NyO-28a-A-1-BR",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79" s="139" t="str">
        <f aca="false">Seeds!AA1159</f>
        <v>{
    "id": "M5-NyO-28a-A-1",
    "seed": {
        "parameters": [
            {
                "name": "Q1",
                "label": null,
                "min": 100,
                "max": 999,
                "step": 1
            },
            {
                "name": "Q2",
                "list": [
                    "1",
                    "2",
                    "3",
                    "4",
                    "6",
                    "7",
                    "8",
                    "9"
                ]
            }
        ],
        "uniques": true
    },
    "scaffolding": [
        {
            "id": "step-0",
            "stimulus": "&lt;p&gt;Um atleta correu {{T1}} km. Arredonde esta distância para os centésimos.&lt;/p&gt;",
            "template": "&lt;p&gt;Ele correu {{response}} km.&lt;/p&gt;",
            "seed": {
                "parameters": [],
                "calculated": [
                    {
                        "name": "T1",
                        "function": "Lemonlib.round({{Q1}}/100 + {{Q2}}/1000, 4)",
                        "temp": true
                    },
                    {
                        "name": "A1",
                        "function": "Lemonlib.round({{T1}}, 2)"
                    }
                ]
            },
            "algorithm": {
                "name": "calculateOperation",
                "params": {
                    "method": "equivLiteral","keyboard": "INTERMEDIATE"
                }
            }
        },
        {
            "id": "step-1",
            "stimulus": "&lt;p&gt;Sem arredondar, qual a distância que o atleta correu?&lt;/p&gt;",
            "template": "&lt;p&gt;Ele correu {{response}} km.&lt;/p&gt;",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a distância para os centésimos.&lt;/p&gt;"
                    },
                    {
                        "name": "2-A2",
                        "label": "&lt;p&gt;Arredondar a distância para as centenas.&lt;/p&gt;",
                        "incorrect": true
                    },
                    {
                        "name": "2-A3",
                        "label": "&lt;p&gt;Arredondar a distância para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dos {{T1}} km que o atleta percorreu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79" s="139" t="n">
        <f aca="false">IF(B1179=C1179,0,1)</f>
        <v>1</v>
      </c>
    </row>
    <row r="1180" customFormat="false" ht="15.75" hidden="false" customHeight="true" outlineLevel="0" collapsed="false">
      <c r="A1180" s="139" t="str">
        <f aca="false">Seeds!AB1160</f>
        <v>M5-NyO-28a-A-2</v>
      </c>
      <c r="B1180" s="139" t="str">
        <f aca="false">Seeds!Z1160</f>
        <v>{
    "id": "M5-NyO-28a-A-2-BR",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0" s="139" t="str">
        <f aca="false">Seeds!AA1160</f>
        <v>{
    "id": "M5-NyO-28a-A-2",
    "seed": {
        "parameters": [
            {
                "name": "Q1",
                "label": null,
                "min": 75,
                "max": 2650,
                "step": 1
            },
            {
                "name": "Q2",
                "list": [
                    "1",
                    "2",
                    "3",
                    "4",
                    "6",
                    "7",
                    "8",
                    "9"
                ]
            }
        ],
        "uniques": true
    },
    "scaffolding": [
        {
            "id": "step-0",
            "stimulus": "&lt;p&gt;A descarga de um vaso sanitário consumiu {{T1}} litros de água. Arredonde esse valor para os décimos.&lt;/p&gt;",
            "template": "&lt;p&gt;A descarga consumiu {{response}} litros de água.&lt;/p&gt;",
            "seed": {
                "parameters": [],
                "calculated": [
                    {
                        "name": "T1",
                        "function": "Lemonlib.round({{Q1}}/10 + {{Q2}}/100, 4)",
                        "temp": true
                    },
                    {
                        "name": "A1",
                        "function": "Lemonlib.round({{T1}}, 1)"
                    }
                ]
            },
            "algorithm": {
                "name": "calculateOperation",
                "params": {
                    "method": "equivLiteral","keyboard": "INTERMEDIATE"
                }
            }
        },
        {
            "id": "step-1",
            "stimulus": "&lt;p&gt;Sem arredondar, quantos litros de água a descarga do vaso consumiu?&lt;/p&gt;",
            "template": "&lt;p&gt;A descarga consumiu {{response}} l.&lt;/p&gt;",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para décimos a quantidade de litros usados na descarga do vaso.&lt;/p&gt;"
                    },
                    {
                        "name": "2-A2",
                        "label": "&lt;p&gt;Arredondar para centésimos a quantidade de litros usados na descarga do vaso.&lt;/p&gt;",
                        "incorrect": true
                    },
                    {
                        "name": "2-A3",
                        "label": "&lt;p&gt;Arredondar para as dezenas a quantidade de litros usados na descarga do vaso.&lt;/p&gt;",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{{T6}} centésimos de {{T4}}, complete o texto a seguir.&lt;/p&gt;",
            "template": "&lt;p&gt;Os décimos mais próximos de {{T1}} l da descarga do vaso sanitário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0" s="139" t="n">
        <f aca="false">IF(B1180=C1180,0,1)</f>
        <v>1</v>
      </c>
    </row>
    <row r="1181" customFormat="false" ht="15.75" hidden="false" customHeight="true" outlineLevel="0" collapsed="false">
      <c r="A1181" s="139" t="str">
        <f aca="false">Seeds!AB1161</f>
        <v>M5-NyO-28a-A-3</v>
      </c>
      <c r="B1181" s="139" t="str">
        <f aca="false">Seeds!Z1161</f>
        <v>{
    "id": "M5-NyO-28a-A-3-BR",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1" s="139" t="str">
        <f aca="false">Seeds!AA1161</f>
        <v>{
    "id": "M5-NyO-28a-A-3",
    "seed": {
        "parameters": [
            {
                "name": "Q1",
                "label": null,
                "min": 210,
                "max": 280,
                "step": 1
            },
            {
                "name": "Q2",
                "list": [
                    "1",
                    "2",
                    "3",
                    "4",
                    "6",
                    "7",
                    "8",
                    "9"
                ]
            }
        ],
        "uniques": true
    },
    "scaffolding": [
        {
            "id": "step-0",
            "stimulus": "&lt;p&gt;A altura de um livro é {{T1}} cm. Arredonde esse valor para os décimos.&lt;/p&gt;",
            "template": "&lt;p&gt;A altura do livro é {{response}} cm.&lt;/p&gt;",
            "seed": {
                "parameters": [],
                "calculated": [
                    {
                        "name": "T1",
                        "function": "Lemonlib.round({{Q1}}/10 + {{Q2}}/100, 4)",
                        "temp": true
                    },
                    {
                        "name": "A1",
                        "function": "Lemonlib.round({{T1}}, 1)"
                    }
                ]
            },
            "algorithm": {
                "name": "calculateOperation",
                "params": {
                    "method": "equivLiteral","keyboard": "INTERMEDIATE"
                }
            }
        },
        {
            "id": "step-1",
            "stimulus": "&lt;p&gt;Sem arredondar, qual a altura do livro?&lt;/p&gt;",
            "template": "&lt;p&gt;A altura do livro é {{response}} cm.&lt;/p&gt;",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a altura do livro para décimos.&lt;/p&gt;"
                    },
                    {
                        "name": "2-A2",
                        "label": "&lt;p&gt;Arredondar a altura do livro para centésimos.&lt;/p&gt;",
                        "incorrect": true
                    },
                    {
                        "name": "2-A3",
                        "label": "&lt;p&gt;Arredondar a altura do livro às dezenas.&lt;/p&gt;",
                        "incorrect": true
                    }
                ]
            },
            "algorithm": {
                "name": "trueFalse",
                "template": "Multiple choice – standard"
            }
        },
        {
            "id": "step-3",
            "stimulus": "&lt;p&gt;Complete o texto a seguir.&lt;/p&gt;",
            "template": "&lt;p&gt;Para arredondar um número aos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de {{T1}} cm da altura do livro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1" s="139" t="n">
        <f aca="false">IF(B1181=C1181,0,1)</f>
        <v>1</v>
      </c>
    </row>
    <row r="1182" customFormat="false" ht="15.75" hidden="false" customHeight="true" outlineLevel="0" collapsed="false">
      <c r="A1182" s="139" t="str">
        <f aca="false">Seeds!AB1162</f>
        <v>M5-NyO-28a-A-4</v>
      </c>
      <c r="B1182" s="139" t="str">
        <f aca="false">Seeds!Z1162</f>
        <v>{
    "id": "M5-NyO-28a-A-4-BR",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C1182" s="139" t="str">
        <f aca="false">Seeds!AA1162</f>
        <v>{
    "id": "M5-NyO-28a-A-4",
    "seed": {
        "parameters": [
            {
                "name": "Q1",
                "label": null,
                "min": 2000,
                "max": 5000,
                "step": 1
            },
            {
                "name": "Q2",
                "list": [
                    "1",
                    "2",
                    "3",
                    "4",
                    "6",
                    "7",
                    "8",
                    "9"
                ]
            }
        ],
        "uniques": true
    },
    "scaffolding": [
        {
            "id": "step-0",
            "stimulus": "&lt;p&gt;Um arquiteto diz que sua casa pesa {{T1}} toneladas. Arredonde esse valor para os centésimos.&lt;/p&gt;",
            "template": "&lt;p&gt;A casa pesa {{response}} toneladas.&lt;/p&gt;",
            "seed": {
                "parameters": [],
                "calculated": [
                    {
                        "name": "T1",
                        "function": "Lemonlib.round({{Q1}}/100 + {{Q2}}/1000, 4)",
                        "temp": true
                    },
                    {
                        "name": "A1",
                        "function": "Lemonlib.round({{T1}}, 2)"
                    }
                ]
            },
            "algorithm": {
                "name": "calculateOperation",
                "params": {
                    "method": "equivLiteral","keyboard": "INTERMEDIATE"
                }
            }
        },
        {
            "id": "step-1",
            "stimulus": "&lt;p&gt;Sem arredondar, quantas toneladas pesa a casa do arquiteto?&lt;/p&gt;",
            "template": "&lt;p&gt;A casa pesa {{response}} t.&lt;/p&gt;",
            "seed": {
                "calculated": [
                    {
                        "name": "T1",
                        "function": "Lemonlib.round({{Q1}}/100 + {{Q2}}/1000, 4)",
                        "temp": true
                    },
                    {
                        "name": "2A1",
                        "label": "",
                        "function": "{{T1}}"
                    }
                ]
            },
            "algorithm": {
                "name": "calculateOperation",
                "params": {
                    "method": "equivLiteral","keyboard": "INTERMEDIATE"
                }
            }
        },
        {
            "id": "step-2",
            "stimulus": "&lt;p&gt;O que o enunciado pede?&lt;/p&gt;",
            "seed": {
                "calculated": [
                    {
                        "name": "2-A1",
                        "label": "&lt;p&gt;Arredondar o peso da casa aos centésimos.&lt;/p&gt;"
                    },
                    {
                        "name": "2-A2",
                        "label": "&lt;p&gt;Arredondar o peso da casa às centenas.&lt;/p&gt;",
                        "incorrect": true
                    },
                    {
                        "name": "2-A3",
                        "label": "&lt;p&gt;Arredondar o peso da casa aos décimos.&lt;/p&gt;",
                        "incorrect": true
                    }
                ]
            },
            "algorithm": {
                "name": "trueFalse",
                "template": "Multiple choice – standard"
            }
        },
        {
            "id": "step-3",
            "stimulus": "&lt;p&gt;Complete o texto a seguir.&lt;/p&gt;",
            "template": "&lt;p&gt;Para arredondar um número aos centésimos, deve-se descobrir entre quais dois {{response}} ele está e escolher {{response}}.&lt;/p&gt;",
            "seed": {
                "calculated": [
                    {
                        "name": "A1",
                        "label": "centésimos",
                        "group": 1
                    },
                    {
                        "name": "A2",
                        "label": "décimos",
                        "group": 1,
                        "incorrect": true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milésimos o separam de cada centésimo?&lt;/p&gt;",
            "template": "&lt;p&gt;{{T1}} é {{response}} milésimos de {{T3}}.&lt;/p&gt;&lt;p&gt;{{T1}} é {{response}} milésimos de {{T4}}.&lt;/p&gt;",
            "seed": {
                "calculated": [
                    {
                        "name": "T1",
                        "function": "Lemonlib.round({{Q1}}/100 + {{Q2}}/1000, 4)",
                        "temp": true
                    },
                    {
                        "name": "T3",
                        "function": "math.floor({{T1}}*100)/100",
                        "temp": true
                    },
                    {
                        "name": "T4",
                        "function": "math.ceil({{T1}}*100)/100",
                        "temp": true
                    },
                    {
                        "name": "A1",
                        "function": "Lemonlib.round(({{T1}}-{{T3}})*1000, 2)"
                    },
                    {
                        "name": "A2",
                        "function": "Lemonlib.round(({{T4}}-{{T1}})*1000, 2)"
                    }
                ]
            },
            "algorithm": {
                "name": "calculateOperation",
                "params": {
                    "method": "equivLiteral","keyboard": "INTERMEDIATE"
                }
            }
        },
        {
            "id": "step-5",
            "stimulus": "&lt;p&gt;Sabendo que {{T1}} é {{T5}} milésimos de {{T3}} e {{T6}} milésimos de {{T4}}, complete o texto a seguir.&lt;/p&gt;",
            "template": "&lt;p&gt;Os centésimos mais próximos das {{T1}} t que a casa pesa são {{response}}.&lt;/p&gt;",
            "seed": {
                "calculated": [
                    {
                        "name": "T1",
                        "function": "Lemonlib.round({{Q1}}/100 + {{Q2}}/1000, 4)",
                        "temp": true
                    },
                    {
                        "name": "T3",
                        "function": "math.floor({{T1}}*100)/100",
                        "temp": true
                    },
                    {
                        "name": "T4",
                        "function": "math.ceil({{T1}}*100)/100",
                        "temp": true
                    },
                    {
                        "name": "T5",
                        "function": "Lemonlib.round(({{T1}}-{{T3}})*1000, 2)",
                        "temp": true
                    },
                    {
                        "name": "T6",
                        "function": "Lemonlib.round(({{T4}}-{{T1}})*1000, 2)",
                        "temp": true
                    },
                    {
                        "name": "A1",
                        "function": "Lemonlib.round({{T1}}, 2)"
                    }
                ]
            },
            "algorithm": {
                "name": "calculateOperation",
                "params": {
                    "method": "equivLiteral","keyboard": "INTERMEDIATE"
                }
            }
        }
    ]
}</v>
      </c>
      <c r="D1182" s="139" t="n">
        <f aca="false">IF(B1182=C1182,0,1)</f>
        <v>1</v>
      </c>
    </row>
    <row r="1183" customFormat="false" ht="15.75" hidden="false" customHeight="true" outlineLevel="0" collapsed="false">
      <c r="A1183" s="139" t="str">
        <f aca="false">Seeds!AB1163</f>
        <v>M5-NyO-28a-A-5</v>
      </c>
      <c r="B1183" s="139" t="str">
        <f aca="false">Seeds!Z1163</f>
        <v>{
    "id": "M5-NyO-28a-A-5-BR",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C1183" s="139" t="str">
        <f aca="false">Seeds!AA1163</f>
        <v>{
    "id": "M5-NyO-28a-A-5",
    "seed": {
        "parameters": [
            {
                "name": "Q1",
                "label": null,
                "min": 450,
                "max": 650,
                "step": 1
            },
            {
                "name": "Q2",
                "list": [
                    "1",
                    "2",
                    "3",
                    "4",
                    "6",
                    "7",
                    "8",
                    "9"
                ]
            }
        ],
        "uniques": true
    },
    "scaffolding": [
        {
            "id": "step-0",
            "stimulus": "&lt;p&gt;O peso de Felipe é {{T1}} kg. Arredonde esse valor para décimos.&lt;/p&gt;",
            "template": "&lt;p&gt;Felipe pesa {{response}} kg.&lt;/p&gt;",
            "seed": {
                "parameters": [],
                "calculated": [
                    {
                        "name": "T1",
                        "function": "Lemonlib.round({{Q1}}/10 + {{Q2}}/100, 4)",
                        "temp": true
                    },
                    {
                        "name": "A1",
                        "function": "Lemonlib.round({{T1}}, 1)"
                    }
                ]
            },
            "algorithm": {
                "name": "calculateOperation",
                "params": {
                    "method": "equivLiteral","keyboard": "INTERMEDIATE"
                }
            }
        },
        {
            "id": "step-1",
            "stimulus": "&lt;p&gt;Sem arredondar, qual o peso de Felipe?&lt;/p&gt;",
            "template": "&lt;p&gt;Felipe pesa {{response}} kg.&lt;/p&gt;",
            "seed": {
                "calculated": [
                    {
                        "name": "T1",
                        "function": "Lemonlib.round({{Q1}}/10 + {{Q2}}/100, 4)",
                        "temp": true
                    },
                    {
                        "name": "2A1",
                        "label": "",
                        "function": "{{T1}}"
                    }
                ]
            },
            "algorithm": {
                "name": "calculateOperation",
                "params": {
                    "method": "equivLiteral","keyboard": "INTERMEDIATE"
                }
            }
        },
        {
            "id": "step-2",
            "stimulus": "&lt;p&gt;O que o enunciado pede?&lt;/p&gt;",
            "seed": {
                "calculated": [
                    {
                        "name": "2-A1",
                        "label": "&lt;p&gt;Arredondar o peso de Felipe até os décimos.&lt;/p&gt;"
                    },
                    {
                        "name": "2-A2",
                        "label": "&lt;p&gt;Arredondar o peso de Philip aos centésimos.&lt;/p&gt;",
                        "incorrect": true
                    },
                    {
                        "name": "2-A3",
                        "label": "&lt;p&gt;Arredondar o peso de Philip às dezenas.&lt;/p&gt;",
                        "incorrect": true
                    }
                ]
            },
            "algorithm": {
                "name": "trueFalse",
                "template": "Multiple choice – standard"
            }
        },
        {
            "id": "step-3",
            "stimulus": "&lt;p&gt;Complete o texto a seguir.&lt;/p&gt;",
            "template": "&lt;p&gt;Para arredondar um número para décimos, deve-se descobrir entre quais dois {{response}} ele está e escolher {{response}}.&lt;/p&gt;",
            "seed": {
                "calculated": [
                    {
                        "name": "A1",
                        "label": "centésimos",
                        "group": 1,
                        "incorrect": true
                    },
                    {
                        "name": "A2",
                        "label": "décimos",
                        "group": 1
                    },
                    {
                        "name": "A3",
                        "label": "milésimos",
                        "group": 1,
                        "incorrect": true
                    },
                    {
                        "name": "A4",
                        "label": "o mais próximo",
                        "function": "",
                        "group": 2
                    },
                    {
                        "name": "A5",
                        "label": "o mais distante",
                        "function": "",
                        "group": 2,
                        "incorrect": true
                    }
                ]
            },
            "algorithm": {
                "name": "groupResponses",
                "template": "Cloze with drop down"
            }
        },
        {
            "id": "step-4",
            "stimulus": "&lt;p&gt;{{T1}} está entre {{T3}} e {{T4}}. Quantos centésimos o separam de cada décimo?&lt;/p&gt;",
            "template": "&lt;p&gt;{{T1}} é {{response}} centésimos de {{T3}}.&lt;/p&gt;&lt;p&gt;{{T1}} é {{response}} centésimos de {{T4}}.&lt;/p&gt;",
            "seed": {
                "calculated": [
                    {
                        "name": "T1",
                        "function": "Lemonlib.round({{Q1}}/10 + {{Q2}}/100, 4)",
                        "temp": true
                    },
                    {
                        "name": "T3",
                        "function": "math.floor({{T1}}*10)/10",
                        "temp": true
                    },
                    {
                        "name": "T4",
                        "function": "math.ceil({{T1}}*10)/10",
                        "temp": true
                    },
                    {
                        "name": "A1",
                        "function": "Lemonlib.round(({{T1}}-{{T3}})*100, 2)"
                    },
                    {
                        "name": "A2",
                        "function": "Lemonlib.round(({{T4}}-{{T1}})*100, 2)"
                    }
                ]
            },
            "algorithm": {
                "name": "calculateOperation",
                "params": {
                    "method": "equivLiteral","keyboard": "INTERMEDIATE"
                }
            }
        },
        {
            "id": "step-5",
            "stimulus": "&lt;p&gt;Sabendo que {{T1}} está a {{T5}} centésimos de {{T3}} e a {{T6}} centésimos de {{T4}}, complete o texto a seguir.&lt;/p&gt;",
            "template": "&lt;p&gt;Os décimos mais próximos dos {{T1}} kg de Felipe são {{response}}.&lt;/p&gt;",
            "seed": {
                "calculated": [
                    {
                        "name": "T1",
                        "function": "Lemonlib.round({{Q1}}/10 + {{Q2}}/100, 4)",
                        "temp": true
                    },
                    {
                        "name": "T3",
                        "function": "math.floor({{T1}}*10)/10",
                        "temp": true
                    },
                    {
                        "name": "T4",
                        "function": "math.ceil({{T1}}*10)/10",
                        "temp": true
                    },
                    {
                        "name": "T5",
                        "function": "Lemonlib.round(({{T1}}-{{T3}})*100, 2)",
                        "temp": true
                    },
                    {
                        "name": "T6",
                        "function": "Lemonlib.round(({{T4}}-{{T1}})*100, 2)",
                        "temp": true
                    },
                    {
                        "name": "A1",
                        "function": "Lemonlib.round({{T1}}, 1)"
                    }
                ]
            },
            "algorithm": {
                "name": "calculateOperation",
                "params": {
                    "method": "equivLiteral","keyboard": "INTERMEDIATE"
                }
            }
        }
    ]
}</v>
      </c>
      <c r="D1183" s="139" t="n">
        <f aca="false">IF(B1183=C1183,0,1)</f>
        <v>1</v>
      </c>
    </row>
    <row r="1184" customFormat="false" ht="15.75" hidden="false" customHeight="true" outlineLevel="0" collapsed="false">
      <c r="A1184" s="139" t="str">
        <f aca="false">Seeds!AB1164</f>
        <v>M5-NyO-29a-I-1</v>
      </c>
      <c r="B1184" s="139" t="str">
        <f aca="false">Seeds!Z1164</f>
        <v>{
    "id": "M5-NyO-29a-I-1-BR",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C1184" s="139" t="str">
        <f aca="false">Seeds!AA1164</f>
        <v>{
    "id": "M5-NyO-29a-I-1",
    "stimulus": "&lt;p&gt;Escolha o resultado da seguinte soma.&lt;/p&gt;&lt;p&gt;{{T1}} + {{T2}} = ...&lt;/p&gt;",
    "hint":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2
            },
            {
                "name": "Q3",
                "label": null,
                "min": 1,
                "max": 10,
                "step": 1
            },
            {
                "name": "Q4",
                "label": null,
                "min": 10,
                "max": 90,
                "step": 1
            },
            {
                "name": "Q5",
                "label": null,
                "min": 1,
                "max": 10,
                "step": 1
            },
            {
                "name": "Q6",
                "label": null,
                "min": 10,
                "max": 90,
                "step": 1
            },
            {
                "name": "Q7",
                "label": null,
                "list": [
                    2,
                    4,
                    6,
                    8
                ]
            }
        ],
        "calculated": [
            {
                "name": "T1",
                "label": "{{function}}",
                "function": "Lemonlib.round({{Q1}}/1000, 3)",
                "temp": true
            },
            {
                "name": "T2",
                "label": "{{function}}",
                "function": "Lemonlib.round({{Q2}}/100+{{Q7}}/1000, 3)",
                "temp": true
            },
            {
                "name": "T9",
                "label": "{{function}}",
                "function": "{{Q1}}-math.floor({{Q1}}/10)*10+{{Q7}}",
                "temp": true
            },
            {
                "name": "T0",
                "label": "{{function}}",
                "function": "{{T9}}-math.floor({{T9}}/10)*10",
                "temp": true
            },
            {
                "name": "T3",
                "label": "{{function}}",
                "function": "Lemonlib.round({{Q3}}/100, 2)",
                "temp": true
            },
            {
                "name": "T4",
                "label": "{{function}}",
                "function": "Lemonlib.round({{Q4}}/10, 1)",
                "temp": true
            },
            {
                "name": "T5",
                "label": "{{function}}",
                "function": "Lemonlib.round({{Q5}}/100, 2)",
                "temp": true
            },
            {
                "name": "T6",
                "label": "{{function}}",
                "function": "Lemonlib.round({{Q6}}/10, 1)",
                "temp": true
            },
            {
                "name": "A1",
                "label": "{{function}}",
                "function": "Lemonlib.round({{T1}}+{{T2}}, 3)"
            },
            {
                "name": "A2",
                "label": "{{function}}",
                "function": "Lemonlib.round({{T1}}+{{T2}}+{{T3}}, 3)",
                "incorrect": true
            },
            {
                "name": "A3",
                "label": "{{function}}",
                "function": "Lemonlib.round({{T1}}+{{T2}}+{{T4}}, 3)",
                "incorrect": true
            },
            {
                "name": "A4",
                "label": "{{function}}",
                "function": "Lemonlib.round({{T1}}+{{T2}}+{{T5}}, 3)",
                "incorrect": true
            },
            {
                "name": "A5",
                "label": "{{function}}",
                "function": "Lemonlib.round({{T1}}+{{T2}}+{{T6}}, 3)",
                "incorrect": true
            }
        ],
        "uniques": true
    },
    "algorithm": {
        "name": "trueFalse",
        "template": "Multiple choice – standard",
        "params": {
            "countCorrect": 1,
            "countIncorrect": 2,
            "showCheckIcon": false,
            "columns": 3
        }
    }
}</v>
      </c>
      <c r="D1184" s="139" t="n">
        <f aca="false">IF(B1184=C1184,0,1)</f>
        <v>1</v>
      </c>
    </row>
    <row r="1185" customFormat="false" ht="15.75" hidden="false" customHeight="true" outlineLevel="0" collapsed="false">
      <c r="A1185" s="139" t="str">
        <f aca="false">Seeds!AB1165</f>
        <v>M5-NyO-29a-I-2</v>
      </c>
      <c r="B1185" s="139" t="str">
        <f aca="false">Seeds!Z1165</f>
        <v>{
    "id": "M5-NyO-29a-I-2-BR",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C1185" s="139" t="str">
        <f aca="false">Seeds!AA1165</f>
        <v>{
    "id": "M5-NyO-29a-I-2",
    "stimulus": "&lt;p&gt;Escolha o resultado da seguinte subtração.&lt;/p&gt;&lt;p&gt;{{T0}} − {{T1}} = ...&lt;/p&gt;",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{{Q7}}&lt;/span&gt;&lt;span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"min": 0.01,
                "max": 0.1,
                "step": 0.01
            },
            {
                "name": "Q4",
                "label": null,
                "min": 1,
                "max": 9,
                "step": 0.1
            },
            {
                "name": "Q5",
                "label": null,
                "min": 0.01,
                "max": 0.1,
                "step": 0.01
            },
            {
                "name": "Q6",
                "label": null,
                "min": 1,
                "max": 9,
                "step": 0.1
            },
            {
                "name": "Q7",
                "label": null,
                "list": [
                    2,
                    4,
                    6,
                    8
                ]
            }
        ],
        "calculated": [
            {
                "name": "T0",
                "function": "Lemonlib.round({{Q1}}/1000+{{Q2}}/100+{{Q7}}/1000, 3)",
                "temp": true
            },
            {
                "name": "T1",
                "function": "Lemonlib.round({{Q1}}/1000, 3)",
                "temp": true
            },
            {
                "name": "A1",
                "label": "{{function}}",
                "function": "Lemonlib.round({{Q2}}/100+{{Q7}}/1000, 3)"
            },
            {
                "name": "A2",
                "label": "{{function}}",
                "function": "Lemonlib.round({{Q2}}/100+{{Q7}}/1000+{{Q3}}, 3)",
                "incorrect": true
            },
            {
                "name": "A3",
                "label": "{{function}}",
                "function": "Lemonlib.round({{Q2}}/100+{{Q7}}/1000+{{Q4}}, 3)",
                "incorrect": true
            },
            {
                "name": "A4",
                "label": "{{function}}",
                "function": "Lemonlib.round({{Q2}}/100+{{Q7}}/1000-{{Q5}}, 3)",
                "incorrect": true
            },
            {
                "name": "A5",
                "label": "{{function}}",
                "function": "Lemonlib.round({{Q2}}/100+{{Q7}}/1000-{{Q6}}, 3)",
                "incorrect": true
            }
        ],
        "uniques": true
    },
    "algorithm": {
        "name": "trueFalse",
        "template": "Multiple choice – standard",
        "params": {
            "countCorrect": 1,
            "countIncorrect": 2,
            "showCheckIcon":false,
            "columns": 3
        }
    }
}</v>
      </c>
      <c r="D1185" s="139" t="n">
        <f aca="false">IF(B1185=C1185,0,1)</f>
        <v>1</v>
      </c>
    </row>
    <row r="1186" customFormat="false" ht="15.75" hidden="false" customHeight="true" outlineLevel="0" collapsed="false">
      <c r="A1186" s="139" t="str">
        <f aca="false">Seeds!AB1166</f>
        <v>M5-NyO-29a-E-1</v>
      </c>
      <c r="B1186" s="139" t="str">
        <f aca="false">Seeds!Z1166</f>
        <v>{
    "id": "M5-NyO-29a-E-1-BR",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C1186" s="139" t="str">
        <f aca="false">Seeds!AA1166</f>
        <v>{
    "id": "M5-NyO-29a-E-1",
    "stimulus": "&lt;p&gt;Calcule esta subtração.&lt;/p&gt;",
    "template": "&lt;p&gt;{{T0}} − {{T1}} = {{response}}&lt;/p&gt;",
    "hint":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 {{Q3}}&lt;/span&gt;&lt;span class=\"lemo-graphie-label\" style=\"position:absolute; right: 15%; top: 35%;\"&gt;{{T1}}&lt;/span&gt;&lt;span class=\"lemo-graphie-label\" style=\"position: absolute; right: 15%; top:8%;\"&gt;{{T0}}&lt;/span&gt;&lt;/div&gt;&lt;/div&gt;&lt;/div&gt;&lt;/div&gt;",
    "feedback": "&lt;p&gt;Para subtrair números decimais, disponha os dígitos de mesma ordem na mesma coluna: décimos com décimos, centésimos com centésimos...&lt;/p&gt;&lt;div style=\"display:flex; justify-content:center;\"&gt;&lt;div class=\"lemo-fixed-to-responsive\" style=\"max-width: 100px;max-height:80px;position: relative;width: 100%;display: inline-block;\"&gt;&lt;img src=\"https://blueberry-assets.oneclick.es/resta_vertical_6cifras.png\"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35%;\"&gt;{{T1}}&lt;/span&gt;&lt;span class=\"lemo-graphie-label\" style=\"position: absolute; right: 15%; top:8%;\"&gt;{{T0}}&lt;/span&gt;&lt;/div&gt;&lt;/div&gt;&lt;/div&gt;&lt;/div&gt;",
    "seed": {
        "parameters": [
            {
                "name": "Q1",
                "label": null,
                "min": 10001,
                "max": 500001,
                "step": 2
            },
            {
                "name": "Q2",
                "label": null,
                "min": 1000,
                "max": 50000,
                "step": 1
            },
            {
                "name": "Q3",
                "label": null,
                "list": [
                    2,
                    4,
                    6,
                    8
                ]
            }
        ],
        "calculated": [
            {
                "name": "T0",
                "label": "{{function}}",
                "function": "Lemonlib.round({{Q1}}/1000+{{Q2}}/100+{{Q3}}/1000, 3)",
                "temp": true
            },
            {
                "name": "T1",
                "label": "{{function}}",
                "function": "Lemonlib.round({{Q1}}/1000, 3)",
                "temp": true
            },
            {
                "name": "A1",
                "label": "{{function}}",
                "function": "Lemonlib.round({{Q2}}/100+{{Q3}}/1000, 3)"
            }
        ],
        "uniques": true
    },
    "algorithm": {
        "name": "calculateOperation",
        "params": {
            "method": "equivLiteral",
            "keyboard": "INTERMEDIATE"
        }
    }
}</v>
      </c>
      <c r="D1186" s="139" t="n">
        <f aca="false">IF(B1186=C1186,0,1)</f>
        <v>1</v>
      </c>
    </row>
    <row r="1187" customFormat="false" ht="15.75" hidden="false" customHeight="true" outlineLevel="0" collapsed="false">
      <c r="A1187" s="139" t="str">
        <f aca="false">Seeds!AB1167</f>
        <v>M5-NyO-29a-E-2</v>
      </c>
      <c r="B1187" s="139" t="str">
        <f aca="false">Seeds!Z1167</f>
        <v>{
    "id": "M5-NyO-29a-E-2-BR",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C1187" s="139" t="str">
        <f aca="false">Seeds!AA1167</f>
        <v>{
    "id": "M5-NyO-29a-E-2",
    "stimulus": "&lt;p&gt;Calcule esta soma.&lt;/p&gt;",
    "template": "&lt;p&gt;{{T1}} + {{T2}} = {{response}}&lt;/p&gt;",
    "hint":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 {{T0}}&lt;/span&gt;&lt;span class=\"lemo-graphie-label\" style=\"position:absolute; right: 15%; top: 35%;\"&gt;{{T2}}&lt;/span&gt;&lt;span class=\"lemo-graphie-label\" style=\"position: absolute; right: 15%; top:8%;\"&gt;{{T1}}&lt;/span&gt;&lt;/div&gt;&lt;/div&gt;&lt;/div&gt;&lt;/div&gt;",
    "feedback": "&lt;p&gt;Para adicionar números decimais, combine os dígitos da mesma ordem na mesma coluna: décimos com décimos, centésimos com centésimos...&lt;/p&gt;&lt;div style=\"display:flex; justify-content:center;\"&gt;&lt;div class=\"lemo-fixed-to-responsive\" style=\"max-width: 100px;max-height:80px;position: relative;width: 100%;display: inline-block;\"&gt;&lt;img src=\"https://blueberry-assets.oneclick.es/suma_vertical_6cifras.png\" alt=\"\" tabindex=\"0\"&gt;&lt;div class=\"lemo-graphie-container\" style=\"position:absolute;top: 0;left: 0;width: 100%;height: 100%;\"&gt;&lt;div class=\"lemo-graphie\"style=\"position: relative; width: 100%; height: 100%;\"&gt;&lt;span class=\"lemo-graphie-label\" style=\"position: absolute; right: 15%; top:65%;\"&gt;{{A1}}&lt;/span&gt;&lt;span class=\"lemo-graphie-label\" style=\"position:absolute; right: 15%; top: 35%;\"&gt;{{T2}}&lt;/span&gt;&lt;span class=\"lemo-graphie-label\" style=\"position: absolute; right: 15%; top:8%;\"&gt;{{T1}}&lt;/span&gt;&lt;/div&gt;&lt;/div&gt;&lt;/div&gt;&lt;/div&gt;",
    "seed": {
        "parameters": [
            {
                "name": "Q1",
                "label": null,
                "min": 100001,
                "max": 499999,
                "step": 2
            },
            {
                "name": "Q2",
                "label": null,
                "min": 1000,
                "max": 5000,
                "step": 1
            },
            {
                "name": "Q3",
                "label": null,
                "list": [
                    2,
                    4,
                    6,
                    8
                ]
            }
        ],
        "calculated": [
            {
                "name": "T1",
                "label": "{{function}}",
                "function": "Lemonlib.round({{Q1}}/1000, 3)",
                "temp": true
            },
            {
                "name": "T2",
                "label": "{{function}}",
                "function": "Lemonlib.round({{Q2}}/100+{{Q3}}/1000, 3)",
                "temp": true
            },
            {
                "name": "T9",
                "label": "{{function}}",
                "function": "{{Q1}}-math.floor({{Q1}}/10)*10+{{Q3}}",
                "temp": true
            },
            {
                "name": "T0",
                "label": "{{function}}",
                "function": "{{T9}}-math.floor({{T9}}/10)*10",
                "temp": true
            },
            {
                "name": "A1",
                "label": "{{function}}",
                "function": "Lemonlib.round({{T1}}+{{T2}}, 3)"
            }
        ],
        "uniques": true
    },
    "algorithm": {
        "name": "calculateOperation",
        "params": {
            "method": "equivLiteral",
            "keyboard": "INTERMEDIATE"
        }
    }
}</v>
      </c>
      <c r="D1187" s="139" t="n">
        <f aca="false">IF(B1187=C1187,0,1)</f>
        <v>1</v>
      </c>
    </row>
    <row r="1188" customFormat="false" ht="15.75" hidden="false" customHeight="true" outlineLevel="0" collapsed="false">
      <c r="A1188" s="139" t="str">
        <f aca="false">Seeds!AB1168</f>
        <v>M5-NyO-29a-A-1</v>
      </c>
      <c r="B1188" s="139" t="str">
        <f aca="false">Seeds!Z1168</f>
        <v>{"id":"M5-NyO-29a-A-1-BR","stimulus":"&lt;p&gt;Sebastiana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C1188" s="139" t="str">
        <f aca="false">Seeds!AA1168</f>
        <v>{"id":"M5-NyO-29a-A-1","stimulus":"&lt;p&gt;Sebastiana dirigiu seu carro por &lt;span class=\"no-break\"&gt;{{T1}} km&lt;/span&gt; até um posto de gasolina. Em seguida, ela percorreu &lt;span class=\"no-break\"&gt;{{T2}} km&lt;/span&gt; até chegar a um restaurante. Quanto ela dirigiu no total?&lt;/p&gt;","template":"&lt;p&gt;Ela dirigiu &lt;span class=\"no-break\"&gt;{{response}} km.&lt;/span&gt;&lt;/p&gt;","hint":"&lt;p&gt;Para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 {{T0}}&lt;/span&gt;&lt;span class=\"lemo-graphie-label\" style=\"position: absolute; right: 20%; top: 35%;\"&gt;{{T2}}&lt;/span&gt;&lt;span class=\"lemo-graphie-label\" style=\"position: absolute; right: 20%;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src=\"https://blueberry-assets.oneclick.es/suma_vertical_6cifras.png\"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35%;\"&gt;{{T2}}&lt;/span&gt;&lt;span class=\"lemo-graphie-label\" style=\"position: absolute; right: 20%; top: 8%;\"&gt;{{T1}}&lt;/span&gt;&lt;/div&gt;&lt;/div&gt;&lt;/div&gt;&lt;/div&gt;","seed":{"parameters":[{"name":"Q1","label":null,"min":10001,"max":50001,"step":2},{"name":"Q2","label":null,"min":1000,"max":6000,"step":1},{"name":"Q3","label":null,"list":[2,4,6,8]}],"calculated":[{"name":"T1","label":"{{function}}","function":"Lemonlib.round({{Q1}}/1000, 3)","temp":true},{"name":"T2","label":"{{function}}","function":"Lemonlib.round({{Q2}}/100+{{Q3}}/1000, 3)","temp":true},{"name":"T9","label":"{{function}}","function":"{{Q1}}-math.floor({{Q1}}/10)*10+{{Q3}}","temp":true},{"name":"T0","label":"{{function}}","function":"{{T9}}-math.floor({{T9}}/10)*10","temp":true},{"name":"A1","label":"{{function}}","function":"Lemonlib.round({{T1}}+{{T2}}, 3)"}],"uniques":true},"algorithm":{"name":"calculateOperation","params":{"method":"equivLiteral","keyboard":"INTERMEDIATE"}}}</v>
      </c>
      <c r="D1188" s="139" t="n">
        <f aca="false">IF(B1188=C1188,0,1)</f>
        <v>1</v>
      </c>
    </row>
    <row r="1189" customFormat="false" ht="15.75" hidden="false" customHeight="true" outlineLevel="0" collapsed="false">
      <c r="A1189" s="139" t="str">
        <f aca="false">Seeds!AB1169</f>
        <v>M5-NyO-29a-A-2</v>
      </c>
      <c r="B1189" s="139" t="str">
        <f aca="false">Seeds!Z1169</f>
        <v>{"id":"M5-NyO-29a-A-2-BR","stimulus":"&lt;p&gt;Em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89" s="139" t="str">
        <f aca="false">Seeds!AA1169</f>
        <v>{"id":"M5-NyO-29a-A-2","stimulus":"&lt;p&gt;Em uma loja, o preço de um jogo de {{Q4}} é &lt;span class=\"no-break\"&gt;R$ {{T1}}&lt;/span&gt; e o de um filme de {{Q5}} é &lt;span class=\"no-break\"&gt;R$ {{T2}}.&lt;/span&gt; Se um cliente comprar um item de cada tipo, quanto será cobrado?&lt;/p&gt;","template":"&lt;p&gt;Ele terá que pagar &lt;span class=\"no-break\"&gt;R$ {{response}}.&lt;/span&gt;&lt;/p&gt;","hint":"&lt;p&gt;Para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 {{T0}}&lt;/span&gt;&lt;span class=\"lemo-graphie-label\" style=\"position: absolute; right: 15%; top: 35%;\"&gt;{{T2}}&lt;/span&gt;&lt;span class=\"lemo-graphie-label\" style=\"position: absolute; right: 15%;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35%;\"&gt;{{T2}}&lt;/span&gt;&lt;span class=\"lemo-graphie-label\" style=\"position: absolute; right: 15%; top: 8%;\"&gt;{{T1}}&lt;/span&gt;&lt;/div&gt;&lt;/div&gt;&lt;/div&gt;&lt;/div&gt;","seed":{"parameters":[{"name":"Q1","label":null,"min":2501,"max":3501,"step":2},{"name":"Q2","label":null,"min":21,"max":30,"step":1},{"name":"Q3","label":null,"list":[2,4,6,8]},{"name":"Q4","list":["estratégia","ação","RPG"]},{"name":"Q5","list":["desenhos animados","mistério","comédia"]}],"calculated":[{"name":"T1","label":"{{function}}","function":"Lemonlib.round({{Q1}}/100,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89" s="139" t="n">
        <f aca="false">IF(B1189=C1189,0,1)</f>
        <v>1</v>
      </c>
    </row>
    <row r="1190" customFormat="false" ht="15.75" hidden="false" customHeight="true" outlineLevel="0" collapsed="false">
      <c r="A1190" s="139" t="str">
        <f aca="false">Seeds!AB1170</f>
        <v>M5-NyO-29a-A-3</v>
      </c>
      <c r="B1190" s="139" t="str">
        <f aca="false">Seeds!Z1170</f>
        <v>{"id":"M5-NyO-29a-A-3-BR","stimulus":"&lt;p&gt;O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C1190" s="139" t="str">
        <f aca="false">Seeds!AA1170</f>
        <v>{"id":"M5-NyO-29a-A-3","stimulus":"&lt;p&gt;O pai de Ana foi ao supermercado e comprou &lt;span class=\"no-break\"&gt;{{T1}} kg&lt;/span&gt; de {{Q4}} e &lt;span class=\"no-break\"&gt; {{T2}} kg&lt;/span&gt; de {{Q5}}. Quantos quilogramas de fruta ele comprou?&lt;/p&gt;","template":"&lt;p&gt;O pai de Ana comprou &lt;span class=\"no-break\"&gt;{{response}} kg&lt;/span&gt; de frutas.&lt;/p&gt;","hint":"&lt;p&gt;Para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 {{T0}}&lt;/span&gt;&lt;span class=\"lemo-graphie-label\" style=\"position: absolute; right: 30%; top: 35%;\"&gt;{{T2}}&lt;/span&gt;&lt;span class=\"lemo-graphie-label\" style=\"position: absolute; right: 30%; top: 8%;\"&gt;{{T1}}&lt;/span&gt;&lt;/div&gt;&lt;/div&gt;&lt;/div&gt;&lt;/div&gt;","feedback":"&lt;p&gt;Para adicionar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src=\"https://blueberry-assets.oneclick.es/suma_vertical_4cifras.png\" alt=\"\" tabindex=\"0\"&gt;&lt;div class=\"lemo-graphie-container\" style=\"position: absolute;top: 0;left: 0;width: 100%;height: 100%;\"&gt;&lt;div class=\"lemo-graphie\" style=\"position: relative; width: 100%; height: 100%;\"&gt;&lt;span class=\"lemo-graphie-label\" style=\"position: absolute; right: 30%; top: 65%;\"&gt;{{A1}}&lt;/span&gt;&lt;span class=\"lemo-graphie-label\" style=\"position: absolute; right: 30%; top: 35%;\"&gt;{{T2}}&lt;/span&gt;&lt;span class=\"lemo-graphie-label\" style=\"position: absolute; right: 30%; top: 8%;\"&gt;{{T1}}&lt;/span&gt;&lt;/div&gt;&lt;/div&gt;&lt;/div&gt;&lt;/div&gt;","seed":{"parameters":[{"name":"Q1","label":null,"min":101,"max":301,"step":2},{"name":"Q2","label":null,"min":1,"max":9,"step":1},{"name":"Q3","label":null,"list":[2,4,6,8]},{"name":"Q4","list":["maçãs","banana","laranjas"]},{"name":"Q5","list":["amoras","amora silvestre","framboesas"]}],"calculated":[{"name":"T1","label":"{{function}}","function":"Lemonlib.round({{Q1}}/100, 2)","temp":true},{"name":"T2","label":"{{function}}","function":"Lemonlib.round({{Q2}}/10+{{Q3}}/100, 2)","temp":true},{"name":"T9","label":"{{function}}","function":"{{Q1}}-math.floor({{Q1}}/10)*10+{{Q3}}","temp":true},{"name":"T0","label":"{{function}}","function":"{{T9}}-math.floor({{T9}}/10)*10","temp":true},{"name":"A1","label":"{{function}}","function":"Lemonlib.round({{T1}}+{{T2}}, 2)"}],"uniques":true},"algorithm":{"name":"calculateOperation","params":{"method":"equivLiteral","keyboard":"INTERMEDIATE"}}}</v>
      </c>
      <c r="D1190" s="139" t="n">
        <f aca="false">IF(B1190=C1190,0,1)</f>
        <v>1</v>
      </c>
    </row>
    <row r="1191" customFormat="false" ht="15.75" hidden="false" customHeight="true" outlineLevel="0" collapsed="false">
      <c r="A1191" s="139" t="str">
        <f aca="false">Seeds!AB1171</f>
        <v>M5-NyO-29a-A-4</v>
      </c>
      <c r="B1191" s="139" t="str">
        <f aca="false">Seeds!Z1171</f>
        <v>{"id":"M5-NyO-29a-A-4-BR","stimulus":"&lt;p&gt;No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C1191" s="139" t="str">
        <f aca="false">Seeds!AA1171</f>
        <v>{"id":"M5-NyO-29a-A-4","stimulus":"&lt;p&gt;No início da semana, Lina tinha R$ {{T0}} em sua conta bancária. Na terça-feira ela retirou R$ {{T1}}. Quanto dinheiro ficou na conta dela?&lt;/p&gt;","template":"&lt;p&gt;Lina ficou com &lt;span class=\"no-break\"&gt;R$ {{response}}&lt;/span&gt; na conta dela.&lt;/p&gt;","hint":"&lt;p&gt;Para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 {{Q3}}&lt;/span&gt;&lt;span class=\"lemo-graphie-label\" style=\"position: absolute; right: 20%; top: 35%;\"&gt;{{T1}}&lt;/span&gt;&lt;span class=\"lemo-graphie-label\" style=\"position: absolute; right: 20%;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100px;max-height: 80px;position: relative;width: 100%;display: inline-block;\"&gt;&lt;img src=\"https://blueberry-assets.oneclick.es/resta_vertical_6cifras.png\" alt=\"\" tabindex=\"0\"&gt;&lt;div class=\"lemo-graphie-container\" style=\"position: absolute;top: 0;left: 0;width: 100%;height: 100%;\"&gt;&lt;div class=\"lemo-graphie\" style=\"position: relative; width: 100%; height: 100%;\"&gt;&lt;span class=\"lemo-graphie-label\" style=\"position: absolute; right: 20%; top: 65%;\"&gt;{{A1}}&lt;/span&gt;&lt;span class=\"lemo-graphie-label\" style=\"position: absolute; right: 20%; top: 35%;\"&gt;{{T1}}&lt;/span&gt;&lt;span class=\"lemo-graphie-label\" style=\"position: absolute; right: 20%; top: 8%;\"&gt;{{T0}}&lt;/span&gt;&lt;/div&gt;&lt;/div&gt;&lt;/div&gt;&lt;/div&gt;","seed":{"parameters":[{"name":"Q1","label":null,"min":1001,"max":50001,"step":2},{"name":"Q2","label":null,"min":100,"max":5000,"step":1},{"name":"Q3","label":null,"list":[2,4,6,8]}],"calculated":[{"name":"T0","function":"Lemonlib.round({{Q1}}/100+{{Q2}}/10+{{Q3}}/100, 2)","temp":true},{"name":"T1","function":"Lemonlib.round({{Q1}}/100, 2)","temp":true},{"name":"A1","function":"Lemonlib.round({{Q2}}/10+{{Q3}}/100, 2)"}],"uniques":false},"algorithm":{"name":"calculateOperation","params":{"method":"equivLiteral","keyboard":"INTERMEDIATE"}}}</v>
      </c>
      <c r="D1191" s="139" t="n">
        <f aca="false">IF(B1191=C1191,0,1)</f>
        <v>1</v>
      </c>
    </row>
    <row r="1192" customFormat="false" ht="15.75" hidden="false" customHeight="true" outlineLevel="0" collapsed="false">
      <c r="A1192" s="139" t="str">
        <f aca="false">Seeds!AB1172</f>
        <v>M5-NyO-29a-A-5</v>
      </c>
      <c r="B1192" s="139" t="str">
        <f aca="false">Seeds!Z1172</f>
        <v>{"id":"M5-NyO-29a-A-5-BR","stimulus":"&lt;p&gt;Em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C1192" s="139" t="str">
        <f aca="false">Seeds!AA1172</f>
        <v>{"id":"M5-NyO-29a-A-5","stimulus":"&lt;p&gt;Em um zoológico, os cuidadores deixaram &lt;span class=\"no-break\"&gt;{{T0}} kg&lt;/span&gt; de carne na ala do {{Q3}}. Se o {{Q3}} comeu apenas &lt;span class=\"no-break\"&gt;{{T1}} kg,&lt;/span&gt; quanto de carne ele ainda tem?&lt;/p&gt;","template":"&lt;p&gt;Ele tem &lt;span class=\"no-break\"&gt;{{response}} kg&lt;/span&gt; de carne restante.&lt;/p&gt;","hint":"&lt;p&gt;Para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 {{Q4}}&lt;/span&gt;&lt;span class=\"lemo-graphie-label\" style=\"position: absolute; right: 15%; top: 35%;\"&gt;{{T1}}&lt;/span&gt;&lt;span class=\"lemo-graphie-label\" style=\"position: absolute; right: 15%; top: 8%;\"&gt;{{T0}}&lt;/span&gt;&lt;/div&gt;&lt;/div&gt;&lt;/div&gt;&lt;/div&gt;","feedback":"&lt;p&gt;Para subtrair números decimais, disponha os dígitos de mesma ordem na mesma coluna: décimos com décimos, centésimos com centésimos...&lt;/p&gt;&lt;div style=\"display:flex; justify-content:center;\"&gt;&lt;div class=\"lemo-fixed-to-responsive\" style=\"max-width: 85px;max-height: 80px;position: relative;width: 100%;display: inline-block;\"&gt;&lt;img src=\"https://blueberry-assets.oneclick.es/resta_vertical_4cifras.png\" alt=\"\" tabindex=\"0\"&gt;&lt;div class=\"lemo-graphie-container\" style=\"position: absolute;top: 0;left: 0;width: 100%;height: 100%;\"&gt;&lt;div class=\"lemo-graphie\" style=\"position: relative; width: 100%; height: 100%;\"&gt;&lt;span class=\"lemo-graphie-label\" style=\"position: absolute; right: 15%; top: 65%;\"&gt;{{A1}}&lt;/span&gt;&lt;span class=\"lemo-graphie-label\" style=\"position: absolute; right: 15%; top: 35%;\"&gt;{{T1}}&lt;/span&gt;&lt;span class=\"lemo-graphie-label\" style=\"position: absolute; right: 15%; top: 8%;\"&gt;{{T0}}&lt;/span&gt;&lt;/div&gt;&lt;/div&gt;&lt;/div&gt;&lt;/div&gt;","seed":{"parameters":[{"name":"Q1","label":null,"min":1001,"max":2501,"step":2},{"name":"Q2","label":null,"min":70,"max":150,"step":1},{"name":"Q3","label":null,"list":["tigre","león"]},{"name":"Q4","label":null,"list":[2,4,6,8]}],"calculated":[{"name":"T0","function":"Lemonlib.round({{Q1}}/100+{{Q2}}/10+{{Q4}}/100, 2)","temp":true},{"name":"T1","function":"Lemonlib.round({{Q1}}/100, 2)","temp":true},{"name":"A1","function":"Lemonlib.round({{Q2}}/10+{{Q4}}/100, 2)"}],"uniques":false},"algorithm":{"name":"calculateOperation","params":{"method":"equivLiteral","keyboard":"INTERMEDIATE"}}}</v>
      </c>
      <c r="D1192" s="139" t="n">
        <f aca="false">IF(B1192=C1192,0,1)</f>
        <v>1</v>
      </c>
    </row>
    <row r="1193" customFormat="false" ht="15.75" hidden="false" customHeight="true" outlineLevel="0" collapsed="false">
      <c r="A1193" s="139" t="str">
        <f aca="false">Seeds!AB1173</f>
        <v>M5-NyO-30a-I-1</v>
      </c>
      <c r="B1193" s="139" t="str">
        <f aca="false">Seeds!Z1173</f>
        <v>{
    "id": "M5-NyO-30a-I-1-BR",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C1193" s="139" t="str">
        <f aca="false">Seeds!AA1173</f>
        <v>{
    "id": "M5-NyO-30a-I-1",
    "stimulus": "&lt;p&gt;Arraste o resultado correto desta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5.1,
                "max": 9.9,
                "step": 0.2
            },
            {
                "name": "Q3",
                "label": null,
                "min": 1,
                "max": 5,
                "step": 0.1
            },
            {
                "name": "Q4",
                "label": null,
                "min": 1,
                "max": 5,
                "step": 0.1
            }
        ],
        "calculated": [
            {
                "name": "T1",
                "function": "Lemonlib.round({{Q1}}*100, 1)",
                "temp": true
            },
            {
                "name": "T2",
                "function": "Lemonlib.round({{Q2}}*10, 1)",
                "temp": true
            },
            {
                "name": "T3",
                "function": "Lemonlib.round({{Q1}}*{{Q2}}*1000,3)",
                "temp": true
            },
            {
                "name": "T4",
                "function": "Lemonlib.round({{Q1}}*{{Q2}}, 3)",
                "temp": true
            },
            {
                "name": "A1",
                "label": "{{function}}",
                "function": "Lemonlib.round({{Q1}}*{{Q2}}, 3)"
            },
            {
                "name": "A2",
                "label": "{{function}}",
                "function": "Lemonlib.round({{Q1}}*{{Q2}}+{{Q3}}, 3)",
                "incorrect": true
            },
            {
                "name": "A3",
                "label": "{{function}}",
                "function": "Lemonlib.round({{Q1}}*{{Q2}}+{{Q4}}, 3)",
                "incorrect": true
            }
        ],
        "uniques": true
    },
    "algorithm": {
        "name": "calculateOperation",
        "template": "Cloze with drag &amp; drop",
        "params": {
            "keyboard": "INTERMEDIATE"
        }
    }
}</v>
      </c>
      <c r="D1193" s="139" t="n">
        <f aca="false">IF(B1193=C1193,0,1)</f>
        <v>1</v>
      </c>
    </row>
    <row r="1194" customFormat="false" ht="15.75" hidden="false" customHeight="true" outlineLevel="0" collapsed="false">
      <c r="A1194" s="139" t="str">
        <f aca="false">Seeds!AB1174</f>
        <v>M5-NyO-30a-E-1</v>
      </c>
      <c r="B1194" s="139" t="str">
        <f aca="false">Seeds!Z1174</f>
        <v>{
    "id": "M5-NyO-30a-E-1-BR",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C1194" s="139" t="str">
        <f aca="false">Seeds!AA1174</f>
        <v>{
    "id": "M5-NyO-30a-E-1",
    "stimulus": "&lt;p&gt;Escreva o resultado dessa multiplicação.&lt;/p&gt;",
    "template": "&lt;p&gt;{{Q1}} × {{Q2}} = {{response}}&lt;/p&gt;",
    "hint": "&lt;p&gt;O resultado terá tantas casas decimais quanto o número total de casas decimais nos dois fatores.&lt;/p&gt;",
    "feedback": "&lt;p&gt;Primeiro multiplique os fatores como se fossem números naturais.&lt;/p&gt;&lt;p&gt;{{T1}} × {{T2}} = {{T3}}&lt;/p&gt;&lt;p&gt;Em seguida, separe a partir da direita tantas casas decimais quantas houver nos dois fatores. Como neste caso são 3, a vírgula é movida 3 posições.&lt;/p&gt;&lt;p&gt;{{T3}} → {{T4}}&lt;/p&gt;",
    "seed": {
        "parameters": [
            {
                "name": "Q1",
                "label": null,
                "min": 1.01,
                "max": 99.99,
                "step": 0.02
            },
            {
                "name": "Q2",
                "label": null,
                "min": 1.1,
                "max": 9.9,
                "step": 0.2
            }
        ],
        "calculated": [
            {
                "name": "T1",
                "function": "Lemonlib.round({{Q1}}*100, 1)",
                "temp": true
            },
            {
                "name": "T2",
                "function": "Lemonlib.round({{Q2}}*10, 1)",
                "temp": true
            },
            {
                "name": "T3",
                "function": "Lemonlib.round({{Q1}}*{{Q2}}*1000,3)",
                "temp": true
            },
            {
                "name": "T4",
                "function": "Lemonlib.round({{Q1}}*{{Q2}}, 3)",
                "temp": true
            },
            {
                "name": "A1",
                "label": "{{function}}",
                "function": "Lemonlib.round({{Q1}}*{{Q2}}, 3)"
            }
        ],
        "uniques": true
    },
    "algorithm": {
        "name": "calculateOperation",
        "params": {
            "method": "equivLiteral",
            "keyboard": "INTERMEDIATE"
        }
    }
}</v>
      </c>
      <c r="D1194" s="139" t="n">
        <f aca="false">IF(B1194=C1194,0,1)</f>
        <v>1</v>
      </c>
    </row>
    <row r="1195" customFormat="false" ht="15.75" hidden="false" customHeight="true" outlineLevel="0" collapsed="false">
      <c r="A1195" s="139" t="str">
        <f aca="false">Seeds!AB1175</f>
        <v>M5-NyO-30a-A-1</v>
      </c>
      <c r="B1195" s="139" t="str">
        <f aca="false">Seeds!Z1175</f>
        <v>{
    "id": "M5-NyO-30a-A-1-BR",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5" s="139" t="str">
        <f aca="false">Seeds!AA1175</f>
        <v>{
    "id": "M5-NyO-30a-A-1",
    "stimulus": "&lt;p&gt;Lucas compra {{Q1}} kg de ração para cachorro todo mês. Se ele quiser fazer uma compra para {{Q2}} meses, quantos quilogramas de ração precisará comprar?&lt;/p&gt;",
    "template": "&lt;p&gt;Ele precisará comprar {{response}} kg de ração.&lt;/p&gt;",
    "hint": "&lt;p&gt;O resultado terá tantas casas decimais quanto o número total de casas decimais nos dois fatores.&lt;/p&gt;",
    "feedback": "&lt;p&gt;Primeiro multiplique os fatores como se fossem números naturais.&lt;/p&gt;&lt;p&gt;{{T1}} × {{Q2}} = {{T2}}&lt;/p&gt;&lt;p&gt;Em seguida, separe a partir da direita quantas casas decimais quantas houver nos dois fatores. Como neste caso são 2, a vírgula é movida 2 posições.&lt;/p&gt;&lt;p&gt;{{T2}} → {{T3}} kg&lt;/p&gt;",
    "seed": {
        "parameters": [
            {
                "name": "Q1",
                "label": null,
                "min": 5.01,
                "max": 9.99,
                "step": 0.02
            },
            {
                "name": "Q2",
                "label": null,
                "min": 2,
                "max": 12,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5" s="139" t="n">
        <f aca="false">IF(B1195=C1195,0,1)</f>
        <v>1</v>
      </c>
    </row>
    <row r="1196" customFormat="false" ht="15.75" hidden="false" customHeight="true" outlineLevel="0" collapsed="false">
      <c r="A1196" s="139" t="str">
        <f aca="false">Seeds!AB1176</f>
        <v>M5-NyO-30a-A-2</v>
      </c>
      <c r="B1196" s="139" t="str">
        <f aca="false">Seeds!Z1176</f>
        <v>{"id":"M5-NyO-30a-A-2-BR","stimulus":"&lt;p&gt;Em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C1196" s="139" t="str">
        <f aca="false">Seeds!AA1176</f>
        <v>{"id":"M5-NyO-30a-A-2","stimulus":"&lt;p&gt;Em um mercado, um quilo de banana custa R$ {{T1}}. Quanto é preciso para por {{Q2}} kg de banana?&lt;/p&gt;","template":"&lt;p&gt;O preço será de R$ {{response}} por {{Q2}} kg de banana.&lt;/p&gt;","hint":"&lt;p&gt;O resultado terá tantas casas decimais quanto o número total de casas decimais nos dois fatores.&lt;/p&gt;","feedback":"&lt;p&gt;Primeiro multiplique os fatores como se fossem números naturais.&lt;/p&gt;&lt;p&gt;{{T3}} × {{T2}} = {{T4}}&lt;/p&gt;&lt;p&gt;Em seguida, separe a partir da direita tantas casas decimais quantas houver nos dois fatores. Como neste caso são 2, a vírgula é movida 2 posições.&lt;/p&gt;&lt;p&gt;{{T4}} → R$ {{T5}}&lt;/p&gt;","seed":{"parameters":[{"name":"Q1","label":null,"min":1,"max":3.2,"step":0.1},{"name":"Q2","label":null,"min":1.5,"max":5.5,"step":0.2},{"name":"Q3","label":null,"min":1,"max":9,"step":1}],"calculated":[{"name":"T1","function":"Lemonlib.round({{Q1}}+{{Q3}}/100, 1)","temp":true},{"name":"T2","function":"{{Q2}}*10","temp":true},{"name":"T3","function":"{{T1}}*10","temp":true},{"name":"T4","function":"{{T3}}*{{T2}}","temp":true},{"name":"T5","function":"{{T4}}/100","temp":true},{"name":"A1","label":"{{function}}","function":"Lemonlib.round({{T1}}*{{Q2}}, 2)"}],"uniques":true},"algorithm":{"name":"calculateOperation","params":{"method":"equivLiteral","keyboard":"INTERMEDIATE"}}}</v>
      </c>
      <c r="D1196" s="139" t="n">
        <f aca="false">IF(B1196=C1196,0,1)</f>
        <v>1</v>
      </c>
    </row>
    <row r="1197" customFormat="false" ht="15.75" hidden="false" customHeight="true" outlineLevel="0" collapsed="false">
      <c r="A1197" s="139" t="str">
        <f aca="false">Seeds!AB1177</f>
        <v>M5-NyO-30a-A-3</v>
      </c>
      <c r="B1197" s="139" t="str">
        <f aca="false">Seeds!Z1177</f>
        <v>{
    "id": "M5-NyO-30a-A-3-BR",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C1197" s="139" t="str">
        <f aca="false">Seeds!AA1177</f>
        <v>{
    "id": "M5-NyO-30a-A-3",
    "stimulus": "&lt;p&gt;Martina caminha {{Q1}} km todos os dias. Quantos quilômetros ela caminha em {{Q2}} dias?&lt;/p&gt;",
    "template": "&lt;p&gt;Ela caminha {{response}} km.&lt;/p&gt;",
    "hint": "&lt;p&gt;O resultado terá tantas casas decimais quanto o número total de casas decimais nos dois fatores.&lt;/p&gt;",
    "feedback": "&lt;p&gt;Primeiro multiplique os fatores como se fossem números naturais.&lt;/p&gt;&lt;p&gt;{{T1}} × {{Q2}} = {{T2}}&lt;/p&gt;&lt;p&gt;Em seguida, separe a partir da direita tantas casas decimais quantas houver nos dois fatores. Como neste caso são 2, a vírgula é movida 2 posições.&lt;/p&gt;&lt;p&gt;{{T2}} → {{T3}} km&lt;/p&gt;",
    "seed": {
        "parameters": [
            {
                "name": "Q1",
                "label": null,
                "min": 1.01,
                "max": 8.01,
                "step": 0.02
            },
            {
                "name": "Q2",
                "label": null,
                "min": 10,
                "max": 30,
                "step": 1
            }
        ],
        "calculated": [
            {
                "name": "T1",
                "function": "Lemonlib.round({{Q1}}*100,3)",
                "temp": true
            },
            {
                "name": "T2",
                "function": "Lemonlib.round({{Q1}}*{{Q2}}*100,3)",
                "temp": true
            },
            {
                "name": "T3",
                "function": "Lemonlib.round({{Q1}}*{{Q2}}, 3)",
                "temp": true
            },
            {
                "name": "A1",
                "label": "{{function}}",
                "function": "Lemonlib.round({{Q1}}*{{Q2}}, 2)"
            }
        ],
        "uniques": true
    },
    "algorithm": {
        "name": "calculateOperation",
        "params": {
            "method": "equivLiteral",
            "keyboard": "INTERMEDIATE"
        }
    }
}</v>
      </c>
      <c r="D1197" s="139" t="n">
        <f aca="false">IF(B1197=C1197,0,1)</f>
        <v>1</v>
      </c>
    </row>
    <row r="1198" customFormat="false" ht="15.75" hidden="false" customHeight="true" outlineLevel="0" collapsed="false">
      <c r="A1198" s="139" t="str">
        <f aca="false">Seeds!AB1178</f>
        <v>M5-NyO-30a-A-4</v>
      </c>
      <c r="B1198" s="139" t="str">
        <f aca="false">Seeds!Z1178</f>
        <v>{"id":"M5-NyO-30a-A-4-BR","stimulus":"&lt;p&gt;Um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C1198" s="139" t="str">
        <f aca="false">Seeds!AA1178</f>
        <v>{"id":"M5-NyO-30a-A-4","stimulus":"&lt;p&gt;Um litro de um suco custa R$ {{Q1}}. Qual o preço de {{Q2}} litros desse suco?&lt;/p&gt;","template":"&lt;p&gt;{{Q2}} litros de suco custam R$ {{response}}.&lt;/p&gt;","hint":"&lt;p&gt;O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R$ {{T4}}&lt;/p&gt;","seed":{"parameters":[{"name":"Q1","label":null,"min":3.55,"max":4.55,"step":0.2},{"name":"Q2","label":null,"min":1.5,"max":7.5,"step":1}],"calculated":[{"name":"T1","function":"{{Q1}}*10","temp":true},{"name":"T2","function":"{{Q2}}*10","temp":true},{"name":"T3","function":"Lemonlib.round({{Q1}}*{{Q2}}*100,3)","temp":true},{"name":"T4","function":"Lemonlib.round({{Q1}}*{{Q2}}, 3)","temp":true},{"name":"A1","label":"{{function}}","function":"Lemonlib.round({{Q1}}*{{Q2}}, 3)"}],"uniques":true},"algorithm":{"name":"calculateOperation","params":{"method":"equivLiteral","keyboard":"INTERMEDIATE"}}}</v>
      </c>
      <c r="D1198" s="139" t="n">
        <f aca="false">IF(B1198=C1198,0,1)</f>
        <v>1</v>
      </c>
    </row>
    <row r="1199" customFormat="false" ht="15.75" hidden="false" customHeight="true" outlineLevel="0" collapsed="false">
      <c r="A1199" s="139" t="str">
        <f aca="false">Seeds!AB1179</f>
        <v>M5-NyO-30a-A-5</v>
      </c>
      <c r="B1199" s="139" t="str">
        <f aca="false">Seeds!Z1179</f>
        <v>{"id":"M5-NyO-30a-A-5-BR","stimulus":"&lt;p&gt;Camilo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C1199" s="139" t="str">
        <f aca="false">Seeds!AA1179</f>
        <v>{"id":"M5-NyO-30a-A-5","stimulus":"&lt;p&gt;Camilo tem um espaço retangular de {{Q1}} cm de comprimento por {{Q2}} cm de largura para colocar uma mesa de jantar. Calcule a área desse espaço.&lt;/p&gt;","template":"&lt;p&gt;O espaço mede {{response}} cm&lt;sup&gt;2&lt;/sup&gt;.&lt;/p&gt;","hint":"&lt;p&gt;O resultado terá tantas casas decimais quanto o número total de casas decimais nos dois fatores.&lt;/p&gt;","feedback":"&lt;p&gt;Primeiro multiplique os fatores como se fossem números naturais.&lt;/p&gt;&lt;p&gt;{{T1}} × {{T2}} = {{T3}}&lt;/p&gt;&lt;p&gt;Em seguida, separe a partir da direita tantas casas decimais quantas houver nos dois fatores. Como neste caso são 2, a vírgula é movida 2 posições.&lt;/p&gt;&lt;p&gt;{{T3}} → {{T4}} cm&lt;sup&gt;2&lt;/sup&gt;&lt;/p&gt;","seed":{"parameters":[{"name":"Q1","label":null,"min":50.1,"max":99.9,"step":0.2},{"name":"Q2","label":null,"min":25.1,"max":29.9,"step":0.2}],"calculated":[{"name":"T1","function":"{{Q1}}*10","temp":true},{"name":"T2","function":"{{Q2}}*10","temp":true},{"name":"T3","function":"Lemonlib.round({{Q1}}*{{Q2}}*100, 3)","temp":true},{"name":"T4","function":"Lemonlib.round({{Q1}}*{{Q2}}, 3)","temp":true},{"name":"A1","label":"{{function}}","function":"Lemonlib.round({{Q1}}*{{Q2}}, 2)"}],"uniques":true},"algorithm":{"name":"calculateOperation","params":{"method":"equivLiteral","keyboard":"INTERMEDIATE"}}}</v>
      </c>
      <c r="D1199" s="139" t="n">
        <f aca="false">IF(B1199=C1199,0,1)</f>
        <v>1</v>
      </c>
    </row>
    <row r="1200" customFormat="false" ht="15.75" hidden="false" customHeight="true" outlineLevel="0" collapsed="false">
      <c r="A1200" s="139" t="str">
        <f aca="false">Seeds!AB1180</f>
        <v>M5-NyO-31a-I-1</v>
      </c>
      <c r="B1200" s="139" t="str">
        <f aca="false">Seeds!Z1180</f>
        <v>{"id":"M5-NyO-31a-I-1-BR","stimulus":"&lt;p&gt;Clique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C1200" s="139" t="str">
        <f aca="false">Seeds!AA1180</f>
        <v>{"id":"M5-NyO-31a-I-1","stimulus":"&lt;p&gt;Clique no resultado de:&lt;/p&gt;&lt;p&gt;{{T1}} : {{T2}}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name":"Q4","list":[2,4,5]}],"calculated":[{"name":"A1","label":"{{function}}","function":"Lemonlib.round({{Q1}}/{{Q3}}, 2)"},{"name":"A2","label":"{{function}}","function":"{{Q1}}","incorrect":true},{"name":"A3","label":"{{function}}","function":"Lemonlib.round({{Q1}}/{{Q4}}, 2)","incorrect":true},{"name":"A4","label":"{{function}}","function":"Lemonlib.round(1+{{Q1}}/{{Q3}}, 2)","incorrect":true},{"name":"A5","label":"{{function}}","function":"Lemonlib.round(1+{{Q1}}/{{Q4}}, 2)","incorrect":true},{"name":"T1","label":"{{function}}","function":"Lemonlib.round({{Q1}}*{{Q2}}, 2)","temp":"true"},{"name":"T2","label":"{{function}}","function":"Lemonlib.round({{Q2}}*{{Q3}}, 2)","temp":"true"}],"uniques":true},"algorithm":{"name":"trueFalse","template":"Multiple choice – standard","params":{"countCorrect":1,"countIncorrect":2,"showCheckIcon":false,
            "columns": 3
        }
    }
}</v>
      </c>
      <c r="D1200" s="139" t="n">
        <f aca="false">IF(B1200=C1200,0,1)</f>
        <v>1</v>
      </c>
    </row>
    <row r="1201" customFormat="false" ht="15.75" hidden="false" customHeight="true" outlineLevel="0" collapsed="false">
      <c r="A1201" s="139" t="str">
        <f aca="false">Seeds!AB1181</f>
        <v>M5-NyO-31a-E-1</v>
      </c>
      <c r="B1201" s="139" t="str">
        <f aca="false">Seeds!Z1181</f>
        <v>{"id":"M5-NyO-31a-E-1-BR","stimulus":"&lt;p&gt;Escreva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C1201" s="139" t="str">
        <f aca="false">Seeds!AA1181</f>
        <v>{"id":"M5-NyO-31a-E-1","stimulus":"&lt;p&gt;Escreva o resultado da seguinte divisão.&lt;/p&gt;","template":"&lt;p&gt;{{T1}} : {{T2}}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continua.&lt;/p&gt;","seed":{"parameters":[{"name":"Q1","label":null,"min":3,"max":19,"step":2},{"name":"Q2","label":null,"min":2,"max":9,"step":1},{"name":"Q3","list":[2,4,5]}],"calculated":[{"name":"A1","label":"{{function}}","function":"Lemonlib.round({{T1}}/{{T2}}, 2)"},{"name":"T1","label":"{{function}}","function":"Lemonlib.round({{Q1}}*{{Q2}}, 2)","temp":"true"},{"name":"T2","label":"{{function}}","function":"Lemonlib.round({{Q2}}*{{Q3}}, 2)","temp":"true"}],"uniques":true},"algorithm":{"name":"calculateOperation","params":{"method":"equivLiteral","keyboard":"INTERMEDIATE"}}}</v>
      </c>
      <c r="D1201" s="139" t="n">
        <f aca="false">IF(B1201=C1201,0,1)</f>
        <v>1</v>
      </c>
    </row>
    <row r="1202" customFormat="false" ht="15.75" hidden="false" customHeight="true" outlineLevel="0" collapsed="false">
      <c r="A1202" s="139" t="str">
        <f aca="false">Seeds!AB1182</f>
        <v>M5-NyO-31a-A-1</v>
      </c>
      <c r="B1202" s="139" t="str">
        <f aca="false">Seeds!Z1182</f>
        <v>{"id":"M5-NyO-31a-A-1-BR","stimulus":"&lt;p&gt;Breno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2" s="139" t="str">
        <f aca="false">Seeds!AA1182</f>
        <v>{"id":"M5-NyO-31a-A-1","stimulus":"&lt;p&gt;Breno comprou {{T2}} livros em um sebo por &lt;span class=\"no-break\"&gt;R$ {{T1}}.&lt;/span&gt; Se todos os livros custaram o mesmo preço, quanto custou cada um?&lt;/p&gt;","template":"&lt;p&gt;Cada livro custou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2" s="139" t="n">
        <f aca="false">IF(B1202=C1202,0,1)</f>
        <v>1</v>
      </c>
    </row>
    <row r="1203" customFormat="false" ht="15.75" hidden="false" customHeight="true" outlineLevel="0" collapsed="false">
      <c r="A1203" s="139" t="str">
        <f aca="false">Seeds!AB1183</f>
        <v>M5-NyO-31a-A-2</v>
      </c>
      <c r="B1203" s="139" t="str">
        <f aca="false">Seeds!Z1183</f>
        <v>{"id":"M5-NyO-31a-A-2-BR","stimulus":"&lt;p&gt;Em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3" s="139" t="str">
        <f aca="false">Seeds!AA1183</f>
        <v>{"id":"M5-NyO-31a-A-2","stimulus":"&lt;p&gt;Em um viveiro tem-se &lt;span class=\"no-break\"&gt;{{T1}} g&lt;/span&gt; de fertilizante que serão distribuídos igualmentes entre {{Q2}} vasos. Quantas gramas serão colocadas em cada vaso?&lt;/p&gt;","template":"&lt;p&gt;Cada vaso receberá &lt;span class=\"no-break\"&gt;{{response}} g.&lt;/span&gt;&lt;/p&gt;","hint":"Quando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3" s="139" t="n">
        <f aca="false">IF(B1203=C1203,0,1)</f>
        <v>1</v>
      </c>
    </row>
    <row r="1204" customFormat="false" ht="15.75" hidden="false" customHeight="true" outlineLevel="0" collapsed="false">
      <c r="A1204" s="139" t="str">
        <f aca="false">Seeds!AB1184</f>
        <v>M5-NyO-31a-A-3</v>
      </c>
      <c r="B1204" s="139" t="str">
        <f aca="false">Seeds!Z1184</f>
        <v>{"id":"M5-NyO-31a-A-3-BR","stimulus":"&lt;p&gt;Thomaz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4" s="139" t="str">
        <f aca="false">Seeds!AA1184</f>
        <v>{"id":"M5-NyO-31a-A-3","stimulus":"&lt;p&gt;Thomaz doou &lt;span class=\"no-break\"&gt;R$ {{T1}}&lt;/span&gt; para {{Q2}} ONGs ambientais. Se cada organização recebeu a mesma quatidade, quanto recebu cada uma?&lt;/p&gt;","template":"&lt;p&gt;Cada ONG recebeu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4" s="139" t="n">
        <f aca="false">IF(B1204=C1204,0,1)</f>
        <v>1</v>
      </c>
    </row>
    <row r="1205" customFormat="false" ht="15.75" hidden="false" customHeight="true" outlineLevel="0" collapsed="false">
      <c r="A1205" s="139" t="str">
        <f aca="false">Seeds!AB1185</f>
        <v>M5-NyO-31a-A-4</v>
      </c>
      <c r="B1205" s="139" t="str">
        <f aca="false">Seeds!Z1185</f>
        <v>{"id":"M5-NyO-31a-A-4-BR","stimulus":"&lt;p&gt;{{T2}}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5" s="139" t="str">
        <f aca="false">Seeds!AA1185</f>
        <v>{"id":"M5-NyO-31a-A-4","stimulus":"&lt;p&gt;{{T2}} moradores terão que pagar R$ {{T1}} para que seja feita uma reforma no condomínio. Quanto dinheiro cada um terá que pagar?&lt;/p&gt;","template":"&lt;p&gt;Cada morador terá que pagar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continua.&lt;/p&gt;","seed":{"parameters":[{"name":"Q1","label":null,"min":201,"max":2001,"step":2},{"name":"Q2","label":null,"min":2,"max":9,"step":1},{"name":"Q3","list":[2,4,5]}],"calculated":[{"name":"A1","label":"{{function}}","function":"Lemonlib.round({{Q1}}/{{Q3}},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5" s="139" t="n">
        <f aca="false">IF(B1205=C1205,0,1)</f>
        <v>1</v>
      </c>
    </row>
    <row r="1206" customFormat="false" ht="15.75" hidden="false" customHeight="true" outlineLevel="0" collapsed="false">
      <c r="A1206" s="139" t="str">
        <f aca="false">Seeds!AB1186</f>
        <v>M5-NyO-31a-A-5</v>
      </c>
      <c r="B1206" s="139" t="str">
        <f aca="false">Seeds!Z1186</f>
        <v>{"id":"M5-NyO-31a-A-5-BR","stimulus":"&lt;p&gt;Um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C1206" s="139" t="str">
        <f aca="false">Seeds!AA1186</f>
        <v>{"id":"M5-NyO-31a-A-5","stimulus":"&lt;p&gt;Um grupo de amigos ganhou um prêmio na loteria. Agora eles precisam distribuir igualmente &lt;span class=\"no-break\"&gt;R$ {{T1}}&lt;/span&gt; entre {{Q1}} pessoas. Quanto dinheiro cada um deve receber?&lt;/p&gt;","template":"&lt;p&gt;Cada apostador deve receber &lt;span class=\"no-break\"&gt;R$ {{response}}.&lt;/span&gt;&lt;/p&gt;","hint":"Quando se termina de dividir a parte inteira, uma vírgula é adicionada ao quociente e a divisão continua.","feedback":"&lt;p&gt;Quando se termina de dividir a parte inteira, uma vírgula é adicionada ao quociente e a divisão continua.&lt;/p&gt;","seed":{"parameters":[{"name":"Q1","label":null,"min":3,"max":19,"step":2},{"name":"Q2","label":null,"min":2,"max":9,"step":1},{"name":"Q3","list":[2,4,5]}],"calculated":[{"name":"A1","label":"{{function}}","function":"Lemonlib.round({{Q1}}/{{Q3}}, 2)"},{"name":"T1","label":"{{function}}","function":"Lemonlib.round({{Q1}}*{{Q2}}, 2)","temp":"true"},{"name":"T2","label":"{{function}}","function":"Lemonlib.round({{Q2}}*{{Q3}}, 2)","temp":"true"}],"uniques":true},"algorithm":{"name":"calculateOperation","params":{"method":"equivLiteral","keyboard":"INTERMEDIATE"}}}</v>
      </c>
      <c r="D1206" s="139" t="n">
        <f aca="false">IF(B1206=C1206,0,1)</f>
        <v>1</v>
      </c>
    </row>
    <row r="1207" customFormat="false" ht="15.75" hidden="false" customHeight="true" outlineLevel="0" collapsed="false">
      <c r="A1207" s="139" t="str">
        <f aca="false">Seeds!AB1187</f>
        <v>M5-NyO-31b-I-1</v>
      </c>
      <c r="B1207" s="139" t="str">
        <f aca="false">Seeds!Z1187</f>
        <v>{"id":"M5-NyO-31b-I-1-BR","stimulus":"&lt;p&gt;Selecione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C1207" s="139" t="str">
        <f aca="false">Seeds!AA1187</f>
        <v>{"id":"M5-NyO-31b-I-1","stimulus":"&lt;p&gt;Selecione o resultado desta divisão.&lt;/p&gt;&lt;p&gt;{{T1}} : {{Q2}} = ...&lt;/p&gt;","hint":"&lt;p&gt;Quando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name":"Q3","label":null,"min":1,"max":99,"step":1},{"name":"Q4","label":null,"min":1,"max":99,"step":1}],"calculated":[{"name":"A1","label":"{{function}}","function":"{{Q1}}/100"},{"name":"A2","label":"{{function}}","function":"Lemonlib.round({{Q1}}/100+{{Q3}}/100, 2)","incorrect":true},{"name":"A3","label":"{{function}}","function":"Lemonlib.round({{Q1}}/100+{{Q4}}/100, 2)","incorrect":true},{"name":"A4","label":"{{function}}","function":"Lemonlib.round(math.abs({{Q1}}/100-{{Q3}}/100), 2)","incorrect":true},{"name":"A5","label":"{{function}}","function":"Lemonlib.round(math.abs({{Q1}}/100-{{Q4}}/100), 2)","incorrect":true},{"name":"T1","label":"{{function}}","function":"{{Q1}}*{{Q2}}/100","temp":"true"}],"uniques":true},"algorithm":{"name":"trueFalse","template":"Multiple choice – standard","params":{"countCorrect":1,"countIncorrect":2,"showCheckIcon":false,
            "columns": 3
        }
    }
}</v>
      </c>
      <c r="D1207" s="139" t="n">
        <f aca="false">IF(B1207=C1207,0,1)</f>
        <v>1</v>
      </c>
    </row>
    <row r="1208" customFormat="false" ht="15.75" hidden="false" customHeight="true" outlineLevel="0" collapsed="false">
      <c r="A1208" s="139" t="str">
        <f aca="false">Seeds!AB1188</f>
        <v>M5-NyO-31b-E-1</v>
      </c>
      <c r="B1208" s="139" t="str">
        <f aca="false">Seeds!Z1188</f>
        <v>{"id":"M5-NyO-31b-E-1-BR","stimulus":"&lt;p&gt;Escreva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C1208" s="139" t="str">
        <f aca="false">Seeds!AA1188</f>
        <v>{"id":"M5-NyO-31b-E-1","stimulus":"&lt;p&gt;Escreva o resultado da seguinte divisão.&lt;/p&gt;","template":"&lt;p&gt;{{T1}} : {{Q2}} = {{response}}&lt;/p&gt;","hint":"&lt;p&gt;Quando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90,"step":1},{"name":"Q2","label":null,"min":10,"max":200,"step":1}],"calculated":[{"name":"A1","label":"{{function}}","function":"{{Q1}}/100"},{"name":"T1","label":"{{function}}","function":"{{Q1}}*{{Q2}}/100","temp":"true"}],"uniques":true},"algorithm":{"name":"calculateOperation","params":{"method":"equivLiteral","keyboard":"INTERMEDIATE"}}}</v>
      </c>
      <c r="D1208" s="139" t="n">
        <f aca="false">IF(B1208=C1208,0,1)</f>
        <v>1</v>
      </c>
    </row>
    <row r="1209" customFormat="false" ht="15.75" hidden="false" customHeight="true" outlineLevel="0" collapsed="false">
      <c r="A1209" s="139" t="str">
        <f aca="false">Seeds!AB1189</f>
        <v>M5-NyO-31b-A-1</v>
      </c>
      <c r="B1209" s="139" t="str">
        <f aca="false">Seeds!Z1189</f>
        <v>{"id":"M5-NyO-31b-A-1-BR","stimulus":"&lt;p&gt;Fernando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C1209" s="139" t="str">
        <f aca="false">Seeds!AA1189</f>
        <v>{"id":"M5-NyO-31b-A-1","stimulus":"&lt;p&gt;Fernando pagou &lt;span class=\"no-break\"&gt;R$ {{T1}}&lt;/span&gt; por alguns queijos que custam &lt;span class=\"no-break\"&gt;R$ {{T2}}&lt;/ extensão&gt; cada. Quantos queijos ele comprou?&lt;/p&gt;","template":"&lt;p&gt;Ele comprou {{response}} queijos.&lt;/p&gt;","hint":"Para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enunciado:&lt;/p&gt;&lt;p&gt;{{T1}} : {{T2}} = {{A1}}&lt;/p&gt;","seed":{"parameters":[{"name":"Q1","label":null,"min":100,"max":500,"step":1},{"name":"Q2","label":null,"min":3,"max":51,"step":2}],"calculated":[{"name":"T1","function":"{{Q1}}*{{Q2}}/100","temp":"true"},{"name":"T2","function":"{{Q1}}/100","temp":true},{"name":"T3","function":"{{Q1}}*{{Q2}}","temp":true},{"name":"A1","label":"{{function}}","function":"{{Q2}}"}],"uniques":true},"algorithm":{"name":"calculateOperation","params":{"method":"equivLiteral","keyboard":"INTERMEDIATE"}}}</v>
      </c>
      <c r="D1209" s="139" t="n">
        <f aca="false">IF(B1209=C1209,0,1)</f>
        <v>1</v>
      </c>
    </row>
    <row r="1210" customFormat="false" ht="15.75" hidden="false" customHeight="true" outlineLevel="0" collapsed="false">
      <c r="A1210" s="139" t="str">
        <f aca="false">Seeds!AB1190</f>
        <v>M5-NyO-31b-A-2</v>
      </c>
      <c r="B1210" s="139" t="str">
        <f aca="false">Seeds!Z1190</f>
        <v>{"id":"M5-NyO-31b-A-2-BR","stimulus":"&lt;p&gt;Um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C1210" s="139" t="str">
        <f aca="false">Seeds!AA1190</f>
        <v>{"id":"M5-NyO-31b-A-2","stimulus":"&lt;p&gt;Um carpinteiro tem que cortar uma ripa de madeira de &lt;span class=\"no-break\"&gt;{{T1}} m&lt;/span&gt; em {{Q2}} pedaços de mesmo tamanho. Qual será o tamanho de cada um?&lt;/p&gt;","template":"&lt;p&gt;Cada pedaço de madeira medirá &lt;span class=\"no-break\"&gt;{{response}} m.&lt;/span&gt;&lt;/p&gt;","hint":"&lt;p&gt;Quando se termina de dividir a parte inteira, uma vírgula é adicionada ao quociente e a divisão continua.&lt;/p&gt;","feedback":"&lt;p&gt;Quando se termina de dividir a parte inteira, uma vírgula é adicionada ao quociente e a divisão continua.&lt;/p&gt;","seed":{"parameters":[{"name":"Q1","label":null,"min":10,"max":50,"step":1},{"name":"Q2","label":null,"min":2,"max":10,"step":1}],"calculated":[{"name":"A1","label":"{{function}}","function":"{{Q1}}/100"},{"name":"T1","function":"{{Q1}}*{{Q2}}/100","temp":"true"}],"uniques":true},"algorithm":{"name":"calculateOperation","params":{"method":"equivLiteral","keyboard":"INTERMEDIATE"}}}</v>
      </c>
      <c r="D1210" s="139" t="n">
        <f aca="false">IF(B1210=C1210,0,1)</f>
        <v>1</v>
      </c>
    </row>
    <row r="1211" customFormat="false" ht="15.75" hidden="false" customHeight="true" outlineLevel="0" collapsed="false">
      <c r="A1211" s="139" t="str">
        <f aca="false">Seeds!AB1191</f>
        <v>M5-NyO-31b-A-3</v>
      </c>
      <c r="B1211" s="139" t="str">
        <f aca="false">Seeds!Z1191</f>
        <v>{"id":"M5-NyO-31b-A-3-BR","stimulus":"&lt;p&gt;Os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C1211" s="139" t="str">
        <f aca="false">Seeds!AA1191</f>
        <v>{"id":"M5-NyO-31b-A-3","stimulus":"&lt;p&gt;Os organizadores de uma corrida de bicicleta devem distribuir {{T1}} litros de água em copos de {{T2}} litros. Quantos copos serão usados?&lt;/p&gt;","template":"&lt;p&gt;Serão usados {{response}} copos.&lt;/p&gt;","hint":"Para calcular a divisão sem decimais no divisor, efetue esta divisão equivalente: {{T3}} : {{Q1}}.","feedback":"&lt;p&gt;Para calcular a divisão sem decimais no divisor, efetue uma divisão equivalente.&lt;/p&gt;&lt;p&gt;Ao multiplicar {{T1}} e {{T2}} por 100, a divisão equivalente é:&lt;/p&gt;&lt;p&gt;{{T3}} : {{Q1}} = {{A1}}&lt;/p&gt;&lt;p&gt;O resultado desta divisão é o mesmo do que pede o enunciado:&lt;/p&gt;&lt;p&gt;{{T1}} : {{T2}} = {{A1}}&lt;/p&gt;","seed":{"parameters":[{"name":"Q1","label":null,"min":20,"max":30,"step":1},{"name":"Q2","label":null,"min":51,"max":101,"step":2}],"calculated":[{"name":"T1","function":"{{Q1}}*{{Q2}}/100","temp":"true"},{"name":"T2","function":"{{Q1}}/100","temp":true},{"name":"T3","function":"{{Q1}}*{{Q2}}","temp":true},{"name":"A1","label":"{{function}}","function":"{{Q2}}"}],"uniques":true},"algorithm":{"name":"calculateOperation","params":{"method":"equivLiteral","keyboard":"INTERMEDIATE"}}}</v>
      </c>
      <c r="D1211" s="139" t="n">
        <f aca="false">IF(B1211=C1211,0,1)</f>
        <v>1</v>
      </c>
    </row>
    <row r="1212" customFormat="false" ht="15.75" hidden="false" customHeight="true" outlineLevel="0" collapsed="false">
      <c r="A1212" s="139" t="str">
        <f aca="false">Seeds!AB1192</f>
        <v>M5-NyO-31b-A-4</v>
      </c>
      <c r="B1212" s="139" t="str">
        <f aca="false">Seeds!Z1192</f>
        <v>{"id":"M5-NyO-31b-A-4-BR","stimulus":"&lt;p&gt;Emília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C1212" s="139" t="str">
        <f aca="false">Seeds!AA1192</f>
        <v>{"id":"M5-NyO-31b-A-4","stimulus":"&lt;p&gt;Emília percorreu {{T1}} quilômetros no Caminho de Santiago, na Espanha, durante os {{Q2}} dias em que esteve caminhando. Se todos os dias ela andou uma mesma distância, quantos quilômetros ela andou por dia?&lt;/p&gt;","template":"&lt;p&gt;Emília andou {{response}} quilômetros por dia.&lt;/p&gt;","hint":"Quando se termina de dividir a parte inteira, uma vírgula é adicionada ao quociente e a divisão continua.","feedback":"&lt;p&gt;Quando se termina de dividir a parte inteira, uma vírgula é adicionada ao quociente e a divisão continua.&lt;/p&gt;","seed":{"parameters":[{"name":"Q1","label":null,"min":2000,"max":3000,"step":1},{"name":"Q2","label":null,"min":5,"max":30,"step":1}],"calculated":[{"name":"A1","label":"{{function}}","function":"{{Q1}}/100"},{"name":"T1","function":"{{Q1}}*{{Q2}}/100","temp":"true"}],"uniques":true},"algorithm":{"name":"calculateOperation","params":{"method":"equivLiteral","keyboard":"INTERMEDIATE"}}}</v>
      </c>
      <c r="D1212" s="139" t="n">
        <f aca="false">IF(B1212=C1212,0,1)</f>
        <v>1</v>
      </c>
    </row>
    <row r="1213" customFormat="false" ht="15.75" hidden="false" customHeight="true" outlineLevel="0" collapsed="false">
      <c r="A1213" s="139" t="str">
        <f aca="false">Seeds!AB1193</f>
        <v>M5-NyO-31b-A-5</v>
      </c>
      <c r="B1213" s="139" t="str">
        <f aca="false">Seeds!Z1193</f>
        <v>{"id":"M5-NyO-31b-A-5-BR","stimulus":"&lt;p&gt;Depois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C1213" s="139" t="str">
        <f aca="false">Seeds!AA1193</f>
        <v>{"id":"M5-NyO-31b-A-5","stimulus":"&lt;p&gt;Depois de jantar em um restaurante, {{Q2}} amigos decidiram dividir o valor da conta para que todos pagassem o mesmo preço. Se a conta da mesa foi de &lt;span class=\"no-break\"&gt;R$ {{T1}},&lt;/span&gt; quanto cada um precisou pagar?&lt;/p&gt;","template":"&lt;p&gt;Cada amigo precisou pagar R$ {{response}}.&lt;/p&gt;","hint":"Quando se termina de dividir a parte inteira, uma vírgula é adicionada ao quociente e a divisão continua.","feedback":"&lt;p&gt;Quando se termina de dividir a parte inteira, uma vírgula é adicionada ao quociente e a divisão continua.&lt;/p&gt;","seed":{"parameters":[{"name":"Q1","label":null,"min":1100,"max":1500,"step":1},{"name":"Q2","label":null,"min":4,"max":12,"step":1}],"calculated":[{"name":"A1","label":"{{function}}","function":"{{Q1}}/100"},{"name":"T1","function":"{{Q1}}*{{Q2}}/100","temp":"true"}],"uniques":true},"algorithm":{"name":"calculateOperation","params":{"method":"equivLiteral","keyboard":"INTERMEDIATE"}}}</v>
      </c>
      <c r="D1213" s="139" t="n">
        <f aca="false">IF(B1213=C1213,0,1)</f>
        <v>1</v>
      </c>
    </row>
    <row r="1214" customFormat="false" ht="15.75" hidden="false" customHeight="true" outlineLevel="0" collapsed="false">
      <c r="A1214" s="139" t="str">
        <f aca="false">Seeds!AB1194</f>
        <v>M5-NyO-32a-I-1</v>
      </c>
      <c r="B1214" s="139" t="str">
        <f aca="false">Seeds!Z1194</f>
        <v>{"id":"M5-NyO-32a-I-1-BR","stimulus":"&lt;p&gt;Arraste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C1214" s="139" t="str">
        <f aca="false">Seeds!AA1194</f>
        <v>{"id":"M5-NyO-32a-I-1","stimulus":"&lt;p&gt;Arraste as porcentagens dessas quantidades para seus resultados correspondentes.&lt;/p&gt;","hint":"&lt;p&gt;Para calcular a porcentagem de uma quantidade, a quantidade e a porcentagem são multiplicadas.&lt;/p&gt;","feedback":"&lt;p&gt;Para calcular a porcentagem de uma quantidade, a quantidade e a porcentagem (em fração) são multiplicadas.&lt;/p&gt;&lt;p&gt;Por exemplo: {{Q2}} % de {{Q1}} = &lt;span class=\"fr-math-v2 fr-draggable\" contenteditable=\"false\" data-original-math=\"\\(\\frac{{{Q2}}}{{{100}}}\\)\" draggable=\"true\"&gt;\\(\\frac{{{Q2}}}{{{100}}}\\)&lt;/span&gt; × {{Q1}} = {{T1}}&lt;/p&gt;","seed":{"parameters":[{"name":"Q1","label":null,"min":100,"max":999,"step":1},{"name":"Q2","label":null,"min":2,"max":99,"step":1},{"name":"Q3","label":null,"min":100,"max":999,"step":1},{"name":"Q4","label":null,"min":2,"max":99,"step":1},{"name":"Q5","label":null,"min":100,"max":999,"step":1},{"name":"Q6","label":null,"min":2,"max":99,"step":1}],"calculated":[{"name":"A1","label":"{{T1}}","function":"{{Q2}} % de {{Q1}}","incorrect":true},{"name":"A2","label":"{{T2}}","function":"{{Q4}} % de {{Q3}}"},{"name":"A3","label":"{{T3}}","function":"{{Q6}} % de {{Q5}}","incorrect":true},{"name":"T1","label":"{{function}}","function":"{{Q1}}*{{Q2}}/100","temp":true},{"name":"T2","label":"{{function}}","function":"{{Q3}}*{{Q4}}/100","temp":true},{"name":"T3","label":"{{function}}","function":"{{Q5}}*{{Q6}}/100","temp":true}],"uniques":true},"algorithm":{"name":"linkOperationResult","params":{"invert":true},"template":"Match list"}}</v>
      </c>
      <c r="D1214" s="139" t="n">
        <f aca="false">IF(B1214=C1214,0,1)</f>
        <v>1</v>
      </c>
    </row>
    <row r="1215" customFormat="false" ht="15.75" hidden="false" customHeight="true" outlineLevel="0" collapsed="false">
      <c r="A1215" s="139" t="str">
        <f aca="false">Seeds!AB1195</f>
        <v>M5-NyO-32a-E-1</v>
      </c>
      <c r="B1215" s="139" t="str">
        <f aca="false">Seeds!Z1195</f>
        <v>{"id":"M5-NyO-32a-E-1-BR","stimulus":"&lt;p&gt;Calcule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C1215" s="139" t="str">
        <f aca="false">Seeds!AA1195</f>
        <v>{"id":"M5-NyO-32a-E-1","stimulus":"&lt;p&gt;Calcule a porcentagem.&lt;/p&gt;","template":"&lt;p&gt;{{Q2}} % de {{Q1}} = {{response}}&lt;/p&gt;","hint":"&lt;p&gt;Para calcular a porcentagem de uma quantia, multiplica-se a quantidade pela porcentagem.&lt;/p&gt;","feedback":"&lt;p&gt;Para calcular a porcentagem de uma certa quantidade, a quantidade e a porcentagem (em fração) são multiplicadas.&lt;/p&gt;&lt;p&gt;{{Q2}} % de {{Q1}} = &lt;span class=\"fr-math-v2 fr-draggable\" contenteditable=\"false\" data-original-math=\"\\(\\frac{{{Q2}}}{{{100}}}\\)\" draggable=\"true\"&gt;\\(\\frac{{{Q2}}}{{{100}}}\\)&lt;/span&gt; × {{Q1}} = {{A1}}&lt;/p&gt;","seed":{"parameters":[{"name":"Q1","label":null,"min":100,"max":999,"step":1},{"name":"Q2","label":null,"min":2,"max":99,"step":1}],"calculated":[{"name":"A1","function":"{{Q1}}*{{Q2}}/100"}],"uniques":false},"algorithm":{"name":"calculateOperation","params":{"method":"equivLiteral","keyboard":"INTERMEDIATE"}}}</v>
      </c>
      <c r="D1215" s="139" t="n">
        <f aca="false">IF(B1215=C1215,0,1)</f>
        <v>1</v>
      </c>
    </row>
    <row r="1216" customFormat="false" ht="15.75" hidden="false" customHeight="true" outlineLevel="0" collapsed="false">
      <c r="A1216" s="139" t="str">
        <f aca="false">Seeds!AB1196</f>
        <v>M5-NyO-32a-A-1</v>
      </c>
      <c r="B1216" s="139" t="str">
        <f aca="false">Seeds!Z1196</f>
        <v>{"id":"M5-NyO-32a-A-1-BR","stimulus":"&lt;p&gt;De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C1216" s="139" t="str">
        <f aca="false">Seeds!AA1196</f>
        <v>{"id":"M5-NyO-32a-A-1","stimulus":"&lt;p&gt;De {{Q1}} crianças em uma creche, &lt;span class=\"no-break\"&gt;{{Q2}} %&lt;/span&gt; têm irmãos. Quantos não são filhos únicos?&lt;/p&gt;","template":"&lt;p&gt;{{response}} crianças têm irmãos.&lt;/p&gt;","hint":"&lt;p&gt;Para calcular a porcentagem de um valor, multiplique o valor e a porcentagem.&lt;/p&gt;","feedback":"&lt;p&gt;Para calcular a porcentagem de crianças com irmãos, multiplique a porcentagem (em fração) e o número total de crianças.&lt;/p&gt;&lt;p&gt;&lt;span class=\"no-break\"&gt;{{Q2}} %&lt;/span&gt; de {{Q1}} = &lt;span class=\"fr-math-v2 fr-draggable\" contenteditable=\"false\" data-original-math=\"\\(\\frac{{{Q2}}}{{{100}}}\\)\" draggable=\"true\"&gt;\\(\\frac{{{Q2}}}{{{100}}}\\)&lt;/span&gt; × {{Q1}} = {{A1}}&lt;/p&gt;","seed":{"parameters":[{"name":"Q1","min":100,"max":350,"step":25},{"name":"Q2","min":16,"max":40,"step":4}],"calculated":[{"name":"A1","function":"{{Q1}}*{{Q2}}/100"}],"uniques":false},"algorithm":{"name":"calculateOperation","parameters":{"method":"equivLiteral"},"params":{"keyboard":"INTERMEDIATE"}}}</v>
      </c>
      <c r="D1216" s="139" t="n">
        <f aca="false">IF(B1216=C1216,0,1)</f>
        <v>1</v>
      </c>
    </row>
    <row r="1217" customFormat="false" ht="15.75" hidden="false" customHeight="true" outlineLevel="0" collapsed="false">
      <c r="A1217" s="139" t="str">
        <f aca="false">Seeds!AB1197</f>
        <v>M5-NyO-32a-A-2</v>
      </c>
      <c r="B1217" s="139" t="str">
        <f aca="false">Seeds!Z1197</f>
        <v>{"id":"M5-NyO-32a-A-2-BR","stimulus":"&lt;p&gt;José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C1217" s="139" t="str">
        <f aca="false">Seeds!AA1197</f>
        <v>{"id":"M5-NyO-32a-A-2","stimulus":"&lt;p&gt;José gastou &lt;span class=\"no-break\"&gt;{{Q2}} %&lt;/span&gt; de suas economias em um jantar em família. Se ele tinha economizado &lt;span class=\"no-break\"&gt;R$ {{Q1}},&lt;/span&gt; quanto custou o jantar?&lt;/p&gt;","template":"&lt;p&gt;O jantar custou &lt;span class=\"no-break\"&gt;R$ {{response}}.&lt;/span&gt;&lt;/p&gt;","hint":"&lt;p&gt;Para calcular a porcentagem de um valor, multiplique o valor pela porcentagem.&lt;/p&gt;","feedback":"&lt;p&gt;Para calcular a porcentagem de suas economias que foram gastas no jantar, multiplique a porcentagem (em fração) pela economia total de José.&lt;/p&gt;&lt;p&gt;&lt;span class=\"no-break\"&gt; {{Q2}} % &lt;/span&gt; de {{Q1}} = &lt;span class=\"fr-math-v2 fr-draggable\" contenteditable=\"false\" data-original-math=\"\\ (\\frac{{{Q2}}}{{{100}}}\\)\" draggable=\"true\"&gt;\\(\\frac{{{Q2}}}{{{100}} }\\)&lt;/span&gt; × {{Q1}} = {{A1}}&lt;/p&gt;","seed":{"parameters":[{"name":"Q1","min":600,"max":1200,"step":1},{"name":"Q2","min":5,"max":20,"step":1}],"calculated":[{"name":"A1","function":"{{Q1}}*{{Q2}}/100"}],"uniques":false},"algorithm":{"name":"calculateOperation","parameters":{"method":"equivLiteral"},"params":{"keyboard":"INTERMEDIATE"}}}</v>
      </c>
      <c r="D1217" s="139" t="n">
        <f aca="false">IF(B1217=C1217,0,1)</f>
        <v>1</v>
      </c>
    </row>
    <row r="1218" customFormat="false" ht="15.75" hidden="false" customHeight="true" outlineLevel="0" collapsed="false">
      <c r="A1218" s="139" t="str">
        <f aca="false">Seeds!AB1198</f>
        <v>M5-NyO-32a-A-3</v>
      </c>
      <c r="B1218" s="139" t="str">
        <f aca="false">Seeds!Z1198</f>
        <v>{"id":"M5-NyO-32a-A-3-BR","stimulus":"&lt;p&gt;Durante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C1218" s="139" t="str">
        <f aca="false">Seeds!AA1198</f>
        <v>{"id":"M5-NyO-32a-A-3","stimulus":"&lt;p&gt;Durante um campeonato de futebol, Jorge fez {{Q1}} passes, dos quais &lt;span class=\"no-break\"&gt;{{Q2}} %&lt;/span&gt; foram concluídos com sucesso. Quantos de seus passes de bola foram para um companheiro de equipe?&lt;/p&gt;","template":"&lt;p&gt;Ele fez {{response}} passes completos.&lt;/p&gt;","hint":"&lt;p&gt;Para calcular a porcentagem de um valor, multiplique o valor pela porcentagem.&lt;/p&gt;","feedback":"&lt;p&gt;Para calcular a porcentagem de acertos, multiplique a porcentagem (em fração) pelo número total de passes que Jorge fez.&lt;/p&gt;&lt;p&gt;&lt;span class=\"no-break\"&gt;{{Q2}} %&lt;/p&gt;&lt;p&gt;&lt;span class=\"no-break\"&gt;{{Q2}} %&lt;/ span&gt; de {{Q1}} = &lt;span class=\"fr-math-v2 fr-draggable\" contenteditable=\"false\" data-original-math=\"\\(\\frac{ {{Q2}}}{{{100}}}\\)\" draggable=\"true\"&gt;\\(\\frac{{{Q2}}}{{{100}}}\\)&lt;/span&gt; × {{Q1}} = {{A1}}&lt;/p&gt;","seed":{"parameters":[{"name":"Q1","min":100,"max":400,"step":10},{"name":"Q2","min":10,"max":40,"step":10}],"calculated":[{"name":"A1","function":"{{Q1}}*{{Q2}}/100"}],"uniques":false},"algorithm":{"name":"calculateOperation","parameters":{"method":"equivLiteral"},"params":{"keyboard":"INTERMEDIATE"}}}</v>
      </c>
      <c r="D1218" s="139" t="n">
        <f aca="false">IF(B1218=C1218,0,1)</f>
        <v>1</v>
      </c>
    </row>
    <row r="1219" customFormat="false" ht="15.75" hidden="false" customHeight="true" outlineLevel="0" collapsed="false">
      <c r="A1219" s="139" t="str">
        <f aca="false">Seeds!AB1199</f>
        <v>M5-NyO-32a-A-4</v>
      </c>
      <c r="B1219" s="139" t="str">
        <f aca="false">Seeds!Z1199</f>
        <v>{"id":"M5-NyO-32a-A-4-BR","stimulus":"&lt;p&gt;{{Q1}}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C1219" s="139" t="str">
        <f aca="false">Seeds!AA1199</f>
        <v>{"id":"M5-NyO-32a-A-4","stimulus":"&lt;p&gt;{{Q1}} aviões chegaram em um aeroporto. &lt;span class=\"no-break\"&gt;{{Q2}} %&lt;/span&gt; deles vieram da Argentina. Quantos voos vieram desse país?&lt;/p&gt;","template":"&lt;p&gt;{{response}} aviões chegaram da Argentina.&lt;/p&gt;","hint":"&lt;p&gt;Para calcular a porcentagem de um valor, multiplique o valor e a porcentagem.&lt;/p&gt;","feedback":"&lt;p&gt;Para calcular a porcentagem de voos vindos da Argentina, multiplique a porcentagem (em fração) e o número total de voos.&lt;/p&gt;&lt;p&gt;&lt;span class=\"no-break\"&gt;{{Q2}} %&lt;/ / span&gt; de {{Q1}} = &lt;span class=\"fr-math-v2 fr-draggable\" contenteditable=\"false\" data-original-math=\"\\(\\frac{{{Q2)}}}{{{100}}}\\)\" draggable=\"true\"&gt;\\(\\frac{{{Q2}}}{{{100}}}\\)&lt;/span&gt; × {{Q1}} = {{A1}}&lt;/p&gt;","seed":{"parameters":[{"name":"Q1","min":50,"max":100,"step":25},{"name":"Q2","min":12,"max":40,"step":4}],"calculated":[{"name":"A1","function":"{{Q1}}*{{Q2}}/100"}],"uniques":false},"algorithm":{"name":"calculateOperation","parameters":{"method":"equivLiteral"},"params":{"keyboard":"INTERMEDIATE"}}}</v>
      </c>
      <c r="D1219" s="139" t="n">
        <f aca="false">IF(B1219=C1219,0,1)</f>
        <v>1</v>
      </c>
    </row>
    <row r="1220" customFormat="false" ht="15.75" hidden="false" customHeight="true" outlineLevel="0" collapsed="false">
      <c r="A1220" s="139" t="str">
        <f aca="false">Seeds!AB1200</f>
        <v>M5-NyO-32a-A-5</v>
      </c>
      <c r="B1220" s="139" t="str">
        <f aca="false">Seeds!Z1200</f>
        <v>{"id":"M5-NyO-32a-A-5-BR","stimulus":"&lt;p&gt;Em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C1220" s="139" t="str">
        <f aca="false">Seeds!AA1200</f>
        <v>{"id":"M5-NyO-32a-A-5","stimulus":"&lt;p&gt;Em uma escola com {{Q1}} alunos, observou-se que apenas &lt;span class=\"no-break\"&gt;{{Q2}} %&lt;/span&gt; deles frequentam a biblioteca semanalmente. Quantos alunos frequentam a biblioteca toda semana?&lt;/p&gt;","template":"&lt;p&gt;{{response}} alunos frequentam a biblioteca semanalmente.&lt;/p&gt;","hint":"&lt;p&gt;Para calcular a porcentagem de um valor, multiplique o valor e a porcentagem.&lt;/p&gt;","feedback":"&lt;p&gt;Para calcular a porcentagem de alunos que visitam a biblioteca semanalmente, multiplique a porcentagem (em fração) pelo número total de alunos.&lt;/p&gt;&lt;p&gt;&lt;span class=\"no-break\"&gt;{{Q2}} %&lt;/span&gt; de {{Q1}} = &lt;span class=\"fr-math-v2 fr-draggable\" contenteditable=\"false\" data-original-math=\"\\(\\frac{{{Q2}}}{{{100}}}\\)\" draggable=\"true\"&gt;\\(\\frac{{{Q2}}}{{{100}}}\\)&lt;/span&gt; × {{Q1}} = {{A1}}&lt;/p&gt;","seed":{"parameters":[{"name":"Q1","min":300,"max":1000,"step":25},{"name":"Q2","min":12,"max":40,"step":4}],"calculated":[{"name":"A1","function":"{{Q1}}*{{Q2}}/100"}],"uniques":false},"algorithm":{"name":"calculateOperation","parameters":{"method":"equivLiteral"},"params":{"keyboard":"INTERMEDIATE"}}}</v>
      </c>
      <c r="D1220" s="139" t="n">
        <f aca="false">IF(B1220=C1220,0,1)</f>
        <v>1</v>
      </c>
    </row>
    <row r="1221" customFormat="false" ht="15.75" hidden="false" customHeight="true" outlineLevel="0" collapsed="false">
      <c r="A1221" s="139" t="str">
        <f aca="false">Seeds!AB1201</f>
        <v>M5-NyO-33a-I-1</v>
      </c>
      <c r="B1221" s="139" t="str">
        <f aca="false">Seeds!Z1201</f>
        <v>{"id":"M5-NyO-33a-I-1-BR","stimulus":"&lt;p&gt;Clique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1" s="139" t="str">
        <f aca="false">Seeds!AA1201</f>
        <v>{"id":"M5-NyO-33a-I-1","stimulus":"&lt;p&gt;Clique sobre o valor do número {{Q1}} após sofrer um aumento de &lt;span class=\"no-break\"&gt;{{Q2}} %.&lt;/span&gt;&lt;/p&gt;","hint":"Para calcular o aumento em uma quantidade, a porcentagem é calculada e depois adicionada à quantidade.","feedback":"&lt;p&gt;Para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100,"max":790,"step":1},{"name":"Q2","label":null,"min":5,"max":21,"step":1}],"calculated":[{"name":"T1","function":"{{Q2}}*{{Q1}}/100","temp":true},{"name":"T2","function":"{{Q1}}+{{T1}}","temp":true},{"name":"A1","label":"{{function}}","function":"Lemonlib.round({{Q1}}+{{Q1}}*{{Q2}}/100, 2)"},{"name":"A2","label":"{{function}}","function":"Lemonlib.round({{Q1}}*({{Q2}})/100, 2)","incorrect":true},{"name":"A3","label":"{{function}}","function":"Lemonlib.round({{Q1}}-{{Q1}}*{{Q2}}/100,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1" s="139" t="n">
        <f aca="false">IF(B1221=C1221,0,1)</f>
        <v>1</v>
      </c>
    </row>
    <row r="1222" customFormat="false" ht="15.75" hidden="false" customHeight="true" outlineLevel="0" collapsed="false">
      <c r="A1222" s="139" t="str">
        <f aca="false">Seeds!AB1202</f>
        <v>M5-NyO-33a-E-1</v>
      </c>
      <c r="B1222" s="139" t="str">
        <f aca="false">Seeds!Z1202</f>
        <v>{"id":"M5-NyO-33a-E-1-BR","stimulus":"&lt;p&gt;Complete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C1222" s="139" t="str">
        <f aca="false">Seeds!AA1202</f>
        <v>{"id":"M5-NyO-33a-E-1","stimulus":"&lt;p&gt;Complete o cálculo a seguir.&lt;/p&gt;","template":"&lt;p&gt;O resultado do aumento de {{Q1}} por &lt;span class=\"no-break\"&gt;{{Q2}} %&lt;/span&gt; é {{response}}.&lt;/p&gt;","hint":"&lt;p&gt;Para calcular o aumento em uma quantidade, a porcentagem é calculada e depois adicionada à quantidade.&lt;/p&gt;","feedback":"&lt;p&gt;Para calcular um aumento, a porcentagem é calculada primeiro:&lt;/p&gt;&lt;p&gt;&lt;span class=\"no-break\"&gt;{{Q2}} %&lt;/span&gt; de {{Q1}} = {{Q2}} × &lt;span class=\"fr-math-v2 fr-draggable\" contenteditable=\"false\" data-original-math=\"\\(\\frac{{{Q1}}}{{{100}}}\\)\" draggable=\"true\"&gt;\\(\\frac{{{Q1}}}{{{100}}}\\)&lt;/span&gt; = {{T1}}&lt;/p&gt;&lt;p&gt;Esta porcentagem é então adicionada ao valor original:&lt;/p&gt;&lt;p&gt;{{Q1}} + {{T1}} = {{T2}}&lt;/p&gt;","seed":{"parameters":[{"name":"Q1","label":null,"min":300,"max":1000,"step":25},{"name":"Q2","label":null,"min":12,"max":40,"step":4}],"calculated":[{"name":"T1","function":"{{Q2}}*{{Q1}}/100","temp":true},{"name":"T2","function":"{{Q1}}+{{T1}}","temp":true},{"name":"A1","function":"{{Q1}}+{{Q1}}*{{Q2}}/100"}],"uniques":false},"algorithm":{"name":"calculateOperation","params":{"method":"equivLiteral","keyboard":"INTERMEDIATE"}}}</v>
      </c>
      <c r="D1222" s="139" t="n">
        <f aca="false">IF(B1222=C1222,0,1)</f>
        <v>1</v>
      </c>
    </row>
    <row r="1223" customFormat="false" ht="15.75" hidden="false" customHeight="true" outlineLevel="0" collapsed="false">
      <c r="A1223" s="139" t="str">
        <f aca="false">Seeds!AB1203</f>
        <v>M5-NyO-33a-A-1</v>
      </c>
      <c r="B1223" s="139" t="str">
        <f aca="false">Seeds!Z1203</f>
        <v>{"id":"M5-NyO-33a-A-1-BR","seed":{"parameters":[{"name":"Q1","label":null,"min":40,"max":60,"step":1},{"name":"Q2","label":null,"min":2,"max":10,"step":1}],"uniques":true},"scaffolding":[{"id":"step-0","stimulus":"&lt;p&gt;Ao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C1223" s="139" t="str">
        <f aca="false">Seeds!AA1203</f>
        <v>{"id":"M5-NyO-33a-A-1","seed":{"parameters":[{"name":"Q1","label":null,"min":40,"max":60,"step":1},{"name":"Q2","label":null,"min":2,"max":10,"step":1}],"uniques":true},"scaffolding":[{"id":"step-0","stimulus":"&lt;p&gt;Ao passar por uma cidade, um rio geralmente tem uma profundidade de &lt;span class=\"no-break\"&gt;{{Q1}} m.&lt;/span&gt; No período das chuvas, ela aumentou em &lt;span class=\"no-break\"&gt;{{Q2}} %.&lt;/span&gt; Qual é sua profundidade atual?&lt;/p&gt;","template":"&lt;p&gt;A profundidade do rio após as chuvas é de &lt;span class=\"no-break\"&gt;{{response}} m.&lt;/span&gt;&lt;/p&gt;","seed":{"parameters":[],"calculated":[{"name":"A1","function":"{{Q1}}+{{Q1}}*{{Q2}}/100"}]},"algorithm":{"name":"calculateOperation","params":{"method":"equivLiteral","keyboard":"INTERMEDIATE"}}},{"id":"step-1","stimulus":"&lt;p&gt;Qual é a profundidade normal deste rio, e em que porcentagem ela aumentou nas chuvas?&lt;/p&gt;","template":"&lt;p&gt;A profundidade normal é de &lt;span class=\"no-break\"&gt;{{response}} m,&lt;/span&gt; mas no período das chuvas ela aumentou em &lt;span class=\"no-break\"&gt;{{response}} %.&lt;/span&gt;&lt;/p&gt;","seed":{"calculated":[{"name":"2A1","label":"","function":"{{Q1}}"},{"name":"2A1","label":"","function":"{{Q2}}"}]},"algorithm":{"name":"calculateOperation","params":{"method":"equivLiteral","keyboard":"INTERMEDIATE"}}},{"id":"step-2","stimulus":"&lt;p&gt;Como se calcula a profundidade do rio no período das chuvas?&lt;/p&gt;","seed":{"calculated":[{"name":"2-A1","label":"&lt;p&gt;O aumento percentual é calculado e depois adicionado ao valor inicial.&lt;/p&gt;"},{"name":"2-A2","label":"&lt;p&gt;O aumento percentual é calculado e depois subtraído do valor inicial.&lt;/p&gt;","incorrect":true},{"name":"2-A3","label":"&lt;p&gt;Calcula-se a porcentagem de aumento do valor inicial.&lt;/p&gt;","incorrect":true}]},"algorithm":{"name":"trueFalse","template":"Multiple choice – standard"}},{"id":"step-3","stimulus":"&lt;p&gt;Primeiro, calcule a porcentagem de aumento da profundidade.&lt;/p&gt;","template":"&lt;p&gt;&lt;span class=\"no-break\"&gt;{{Q2}} %&lt;/span&gt; de &lt;span class=\"no-break\"&gt;{{Q1}} m&lt;/span&gt; = {{Q2}} × &lt;span class=\"fr-math-v2 fr-draggable\" contenteditable=\"false\" data-original-math=\"\\(\\frac{{{Q1}}}{{100}}\\)\" draggable=\"true\"&gt;\\(\\frac{{{Q1}}}{{100}}\\)&lt;/span&gt; = {{response}} m&lt;/p&gt;","seed":{"calculated":[{"name":"3-A1","function":"{{Q1}}*{{Q2}}/100"}]},"algorithm":{"name":"calculateOperation","params":{"method":"equivLiteral","keyboard":"INTERMEDIATE"}}},{"id":"step-4","stimulus":"&lt;p&gt;Depois, acrescente a quantia aumentada à profundidade inicial.&lt;/p&gt;","template":"&lt;p&gt;{{Q1}} m + {{T1}} m = {{response}} m&lt;/p&gt;","seed":{"calculated":[{"name":"4A1","label":"","function":"{{Q1}}+{{Q1}}*{{Q2}}/100"},{"name":"T1","function":"{{Q1}}*{{Q2}}/100","temp":true}]},"algorithm":{"name":"calculateOperation","params":{"method":"equivLiteral","keyboard":"INTERMEDIATE"}}}]}</v>
      </c>
      <c r="D1223" s="139" t="n">
        <f aca="false">IF(B1223=C1223,0,1)</f>
        <v>1</v>
      </c>
    </row>
    <row r="1224" customFormat="false" ht="15.75" hidden="false" customHeight="true" outlineLevel="0" collapsed="false">
      <c r="A1224" s="139" t="str">
        <f aca="false">Seeds!AB1204</f>
        <v>M5-NyO-33a-A-2</v>
      </c>
      <c r="B1224" s="139" t="str">
        <f aca="false">Seeds!Z1204</f>
        <v>{"id":"M5-NyO-33a-A-2-BR","seed":{"parameters":[{"name":"Q1","label":null,"min":100,"max":990,"step":10},{"name":"Q2","label":null,"min":10,"max":60,"step":10}],"uniques":true},"scaffolding":[{"id":"step-0","stimulus":"&lt;p&gt;Ano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C1224" s="139" t="str">
        <f aca="false">Seeds!AA1204</f>
        <v>{"id":"M5-NyO-33a-A-2","seed":{"parameters":[{"name":"Q1","label":null,"min":100,"max":990,"step":10},{"name":"Q2","label":null,"min":10,"max":60,"step":10}],"uniques":true},"scaffolding":[{"id":"step-0","stimulus":"&lt;p&gt;Ano passado, Rogério tinha {{Q1}} seguidores em uma rede social. Este ano, esse número aumentou em &lt;span class=\"no-break\"&gt;{{Q2}} %.&lt;/span&gt; Quantas pessoas o seguem agora?&lt;/p&gt;","template":"&lt;p&gt;Agora Rogério tem {{response}} seguidores.&lt;/p&gt;","seed":{"parameters":[],"calculated":[{"name":"A1","function":"{{Q1}}+{{Q1}}*{{Q2}}/100"}]},"algorithm":{"name":"calculateOperation","params":{"method":"equivLiteral","keyboard":"INTERMEDIATE"}}},{"id":"step-1","stimulus":"&lt;p&gt;Quantos seguidores Rogério tinha na rede social ano passado, e em que porcentagem eles aumentaram este ano?&lt;/p&gt;","template":"&lt;p&gt;Rogério tinha {{response}} seguidores no ano passado e este ano seus seguidores aumentaram em &lt;span class=\"no-break\"&gt;{{response}} %.&lt;/span&gt;&lt;/p&gt;","seed":{"calculated":[{"name":"2A1","label":"","function":"{{Q1}}"},{"name":"2A1","label":"","function":"{{Q2}}"}]},"algorithm":{"name":"calculateOperation","params":{"method":"equivLiteral","keyboard":"INTERMEDIATE"}}},{"id":"step-2","stimulus":"&lt;p&gt;Qual é o processo para calcular o número atual de seguidores de Rogério?&lt;/p&gt;","seed":{"calculated":[{"name":"2-A1","label":"&lt;p&gt;O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dos seguidores de Rogério.&lt;/p&gt;","template":"&lt;p&gt;&lt;span class=\"no-break\"&gt;{{Q2}} %&lt;/span&gt; de {{Q1}} = {{Q2}} × &lt;span class=\"fr-math-v2 fr-draggable\" contenteditable=\"false\" data-original-math=\"\\(\\frac{{{Q1}}}{{100}}\\)\" draggable=\"true\"&gt;\\(\\frac{{{Q1}}}{{100}}\\)&lt;/span&gt; = {{response}} seguidores&lt;/p&gt;","seed":{"calculated":[{"name":"3-A1","function":"{{Q1}}*{{Q2}}/100"}]},"algorithm":{"name":"calculateOperation","params":{"method":"equivLiteral","keyboard":"INTERMEDIATE"}}},{"id":"step-4","stimulus":"&lt;p&gt;Depois, some os seguidores do ano passado aos que aumentaram.&lt;/p&gt;","template":"&lt;p&gt;{{Q1}} seguidores + {{T1}} seguidores = {{response}} seguidores&lt;/p&gt;","seed":{"calculated":[{"name":"4A1","label":"","function":"{{Q1}}+{{Q1}}*{{Q2}}/100"},{"name":"T1","function":"{{Q1}}*{{Q2}}/100","temp":true}]},"algorithm":{"name":"calculateOperation","params":{"method":"equivLiteral","keyboard":"INTERMEDIATE"}}}]}</v>
      </c>
      <c r="D1224" s="139" t="n">
        <f aca="false">IF(B1224=C1224,0,1)</f>
        <v>1</v>
      </c>
    </row>
    <row r="1225" customFormat="false" ht="15.75" hidden="false" customHeight="true" outlineLevel="0" collapsed="false">
      <c r="A1225" s="139" t="str">
        <f aca="false">Seeds!AB1205</f>
        <v>M5-NyO-33a-A-3</v>
      </c>
      <c r="B1225" s="139" t="str">
        <f aca="false">Seeds!Z1205</f>
        <v>{"id":"M5-NyO-33a-A-3-BR","seed":{"parameters":[{"name":"Q1","label":null,"min":100,"max":500,"step":1},{"name":"Q2","label":null,"min":2,"max":20,"step":1}],"uniques":true},"scaffolding":[{"id":"step-0","stimulus":"&lt;p&gt;Como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C1225" s="139" t="str">
        <f aca="false">Seeds!AA1205</f>
        <v>{"id":"M5-NyO-33a-A-3","seed":{"parameters":[{"name":"Q1","label":null,"min":100,"max":500,"step":1},{"name":"Q2","label":null,"min":2,"max":20,"step":1}],"uniques":true},"scaffolding":[{"id":"step-0","stimulus":"&lt;p&gt;Como babá, Marisa recebia &lt;span class=\"no-break\"&gt;R$ {{Q1}}&lt;/span&gt; por mês, mas a família vai lhe dar um aumento de &lt;span class=\"no-break\"&gt;{{Q2}} %.&lt;/span&gt; Qual será o novo salário de Marisa?&lt;/p&gt;","template":"&lt;p&gt;Seu salário será de &lt;span class=\"no-break\"&gt;R$ {{response}}.&lt;/span&gt;&lt;/p&gt;","seed":{"parameters":[],"calculated":[{"name":"A1","function":"{{Q1}}+{{Q1}}*{{Q2}}/100"}]},"algorithm":{"name":"calculateOperation","params":{"method":"equivLiteral","keyboard":"INTERMEDIATE"}}},{"id":"step-1","stimulus":"&lt;p&gt;Quanto Marisa recebia como babá? Em que porcentagem esse valor será aumentado?&lt;/p&gt;","template":"&lt;p&gt;Marisa recebia &lt;span class=\"no-break\"&gt;R$ {{response}},&lt;/span&gt; mas esse valor será aumentado em &lt;span class=\"no-break\"&gt;{{response}} %.&lt;/span&gt;&lt;/p&gt;","seed":{"calculated":[{"name":"2A1","label":"","function":"{{Q1}}"},{"name":"2A1","label":"","function":"{{Q2}}"}]},"algorithm":{"name":"calculateOperation","params":{"method":"equivLiteral","keyboard":"INTERMEDIATE"}}},{"id":"step-2","stimulus":"&lt;p&gt;Qual é o procedimento para calcular o valor que Marisa passará a receber?&lt;/p&gt;","seed":{"calculated":[{"name":"2-A1","label":"&lt;p&gt;O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que Marisa receberá.&lt;/p&gt;","template":"&lt;p&gt;&lt;span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some o valor que Marisa estava recebendo ao aumento.&lt;/p&gt;","template":"&lt;p&gt;&lt;span class=\"no-break\"&gt;R$ {{Q1}} + R$ {{T1}}&lt;/span&gt; = &lt;span class=\"no-break\"&gt;R$ {{response}}&lt;/span&gt;&lt;/p&gt;","seed":{"calculated":[{"name":"4A1","label":"","function":"{{Q1}}+{{Q1}}*{{Q2}}/100"},{"name":"T1","function":"{{Q1}}*{{Q2}}/100","temp":true}]},"algorithm":{"name":"calculateOperation","params":{"method":"equivLiteral","keyboard":"INTERMEDIATE"}}}]}</v>
      </c>
      <c r="D1225" s="139" t="n">
        <f aca="false">IF(B1225=C1225,0,1)</f>
        <v>1</v>
      </c>
    </row>
    <row r="1226" customFormat="false" ht="15.75" hidden="false" customHeight="true" outlineLevel="0" collapsed="false">
      <c r="A1226" s="139" t="str">
        <f aca="false">Seeds!AB1206</f>
        <v>M5-NyO-33a-A-4</v>
      </c>
      <c r="B1226" s="139" t="str">
        <f aca="false">Seeds!Z1206</f>
        <v>{"id":"M5-NyO-33a-A-4-BR","seed":{"parameters":[{"name":"Q1","label":null,"min":100,"max":999,"step":1},{"name":"Q2","label":null,"min":5,"max":40,"step":1}],"uniques":true},"scaffolding":[{"id":"step-0","stimulus":"&lt;p&gt;Os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26" s="139" t="str">
        <f aca="false">Seeds!AA1206</f>
        <v>{"id":"M5-NyO-33a-A-4","seed":{"parameters":[{"name":"Q1","label":null,"min":100,"max":999,"step":1},{"name":"Q2","label":null,"min":5,"max":40,"step":1}],"uniques":true},"scaffolding":[{"id":"step-0","stimulus":"&lt;p&gt;Os lucros anuais de um evento beneficente aumentaram &lt;span class=\"no-break\"&gt;{{Q2}} %&lt;/span&gt; em relação ao ano anterior, quando arrecadaram &lt;span class=\"no-break\"&gt;R$ {{Q1}}.&lt;/span&gt; Quanto dinheiro foi arrecadado este ano?&lt;/p&gt;","template":"&lt;p&gt;&lt;span class=\"no-break\"&gt;R$ {{response}}&lt;/span&gt; foram arrecadados.&lt;/p&gt;","seed":{"parameters":[],"calculated":[{"name":"A1","function":"{{Q1}}+{{Q1}}*{{Q2}}/100"}]},"algorithm":{"name":"calculateOperation","params":{"method":"equivLiteral","keyboard":"INTERMEDIATE"}}},{"id":"step-1","stimulus":"&lt;p&gt;Quanto dinheiro o evento beneficente arrecadou no ano passado, e em que porcentagem aumentou a arrecadação de fundos este ano?&lt;/p&gt;","template":"&lt;p&gt;No ano passado foram arrecadados &lt;span class=\"no-break\"&gt;R$ {{response}},&lt;/span&gt; enquanto este ano esse montante aumentou &lt;span class=\"no-break\"&gt;{{response}} %.&lt;/span&gt;&lt;/p&gt;","seed":{"calculated":[{"name":"2A1","label":"","function":"{{Q1}}"},{"name":"2A1","label":"","function":"{{Q2}}"}]},"algorithm":{"name":"calculateOperation","params":{"method":"equivLiteral","keyboard":"INTERMEDIATE"}}},{"id":"step-2","stimulus":"&lt;p&gt;Qual é o procedimento para o cálculo da arrecadação deste ano?&lt;/p&gt;","seed":{"calculated":[{"name":"2-A1","label":"&lt;p&gt;O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o aumento percentual da receita.&lt;/p&gt;","template":"&lt;p&gt;&lt;span class=\"no-break\"&gt;{{Q2}} %&lt;/span&gt; de {{Q1}}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{{response}}&lt;/span&gt;&lt;/p&gt;","seed":{"calculated":[{"name":"3-A1","function":"{{Q1}}*{{Q2}}/100"}]},"algorithm":{"name":"calculateOperation","params":{"method":"equivLiteral","keyboard":"INTERMEDIATE"}}},{"id":"step-4","stimulus":"&lt;p&gt;Depois, adicione o aumento ao valor do ano passado.&lt;/p&gt;","template":"&lt;p&gt;&lt;span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26" s="139" t="n">
        <f aca="false">IF(B1226=C1226,0,1)</f>
        <v>1</v>
      </c>
    </row>
    <row r="1227" customFormat="false" ht="15.75" hidden="false" customHeight="true" outlineLevel="0" collapsed="false">
      <c r="A1227" s="139" t="str">
        <f aca="false">Seeds!AB1207</f>
        <v>M5-NyO-33a-A-5</v>
      </c>
      <c r="B1227" s="139" t="str">
        <f aca="false">Seeds!Z1207</f>
        <v>{"id":"M5-NyO-33a-A-5-BR","seed":{"parameters":[{"name":"Q1","label":null,"min":50,"max":250,"step":25},{"name":"Q2","label":null,"min":4,"max":20,"step":4}],"uniques":true},"scaffolding":[{"id":"step-0","stimulus":"&lt;p&gt;Quando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C1227" s="139" t="str">
        <f aca="false">Seeds!AA1207</f>
        <v>{"id":"M5-NyO-33a-A-5","seed":{"parameters":[{"name":"Q1","label":null,"min":50,"max":250,"step":25},{"name":"Q2","label":null,"min":4,"max":20,"step":4}],"uniques":true},"scaffolding":[{"id":"step-0","stimulus":"&lt;p&gt;Quando José Luis herdou a coleção de seu avô, ela tinha {{Q1}} moedas. No entanto, ao longo dos anos, a coleção aumentou &lt;span class=\"no-break\"&gt;{{Q2}} %.&lt;/span&gt; Quantas moedas tem a coleção hoje?&lt;/p&gt;","template":"&lt;p&gt;A coleção hoje é de {{response}} moedas.&lt;/p&gt;","seed":{"parameters":[],"calculated":[{"name":"A1","function":"{{Q1}}+{{Q1}}*{{Q2}}/100"}]},"algorithm":{"name":"calculateOperation","params":{"method":"equivLiteral","keyboard":"INTERMEDIATE"}}},{"id":"step-1","stimulus":"&lt;p&gt;Quantas moedas José Luis tinha no início? Em que porcentagem a coleção aumentou em relação ao longo dos anos?&lt;/p&gt;","template":"&lt;p&gt;No início, ele tinha {{response}} moedas, atualmente esse valor aumentou &lt;span class=\"no-break\"&gt;{{response}} %.&lt;/span&gt;&lt;/p&gt;","seed":{"calculated":[{"name":"2A1","label":"","function":"{{Q1}}"},{"name":"2A1","label":"","function":"{{Q2}}"}]},"algorithm":{"name":"calculateOperation","params":{"method":"equivLiteral","keyboard":"INTERMEDIATE"}}},{"id":"step-2","stimulus":"&lt;p&gt;Qual é o procedimento para calcular quantas moedas tem a coleção hoje?&lt;/p&gt;","seed":{"calculated":[{"name":"2-A1","label":"&lt;p&gt;O aumento percentual é calculado e depois adicionado ao valor inicial.&lt;/p&gt;"},{"name":"2-A2","label":"&lt;p&gt;O aumento percentual é calculado e depois subtraído do valor inicial.&lt;/p&gt;","incorrect":true},{"name":"2-A3","label":"&lt;p&gt;O aumento percentual para o valor inicial é calculado.&lt;/p&gt;","incorrect":true}]},"algorithm":{"name":"trueFalse","template":"Multiple choice – standard"}},{"id":"step-3","stimulus":"&lt;p&gt;Primeiro, calcule a porcentagem de aumento no número de moedas.&lt;/p&gt;","template":"&lt;p&gt;&lt;span class=\"no-break\"&gt;{{Q2}} %&lt;/span&gt; de {{Q1}} = {{Q2}} × &lt;span class=\"fr-math-v2 fr-draggable\" contenteditable=\"false\" data-original-math=\"\\(\\frac{{{Q1}}}{{100}}\\)\" draggable=\"true\"&gt;\\(\\frac{{{Q1}}}{{100}}\\)&lt;/span&gt; = {{response}} moedas&lt;/p&gt;","seed":{"calculated":[{"name":"3-A1","function":"{{Q1}}*{{Q2}}/100"}]},"algorithm":{"name":"calculateOperation","params":{"method":"equivLiteral","keyboard":"INTERMEDIATE"}}},{"id":"step-4","stimulus":"&lt;p&gt;Depois, some o aumento às moedas que havia quando José Luis ganhou a coleção.&lt;/p&gt;","template":"&lt;p&gt;{{Q1}} moedas + {{T1}} moedas = {{response}} moedas&lt;/p&gt;","seed":{"calculated":[{"name":"4A1","label":"","function":"{{Q1}}+{{Q1}}*{{Q2}}/100"},{"name":"T1","function":"{{Q1}}*{{Q2}}/100","temp":true}]},"algorithm":{"name":"calculateOperation","params":{"method":"equivLiteral","keyboard":"INTERMEDIATE"}}}]}</v>
      </c>
      <c r="D1227" s="139" t="n">
        <f aca="false">IF(B1227=C1227,0,1)</f>
        <v>1</v>
      </c>
    </row>
    <row r="1228" customFormat="false" ht="15.75" hidden="false" customHeight="true" outlineLevel="0" collapsed="false">
      <c r="A1228" s="139" t="str">
        <f aca="false">Seeds!AB1208</f>
        <v>M5-NyO-33b-I-1</v>
      </c>
      <c r="B1228" s="139" t="str">
        <f aca="false">Seeds!Z1208</f>
        <v>{"id":"M5-NyO-33b-I-1-BR","stimulus":"&lt;p&gt;Clique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C1228" s="139" t="str">
        <f aca="false">Seeds!AA1208</f>
        <v>{"id":"M5-NyO-33b-I-1","stimulus":"&lt;p&gt;Clique sobre o valor que o número {{Q1}} terá após sofrer um desconto de &lt;span class=\"no-break\"&gt;{{Q2}} %.&lt;/span&gt;&lt;/p&gt;","hint":"Para calcular o desconto sobre uma quantidade, a porcentagem é calculada e depois subtraída da quantidade.","feedback":"&lt;p&gt;Para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{{T2}}&lt;/p&gt;","seed":{"parameters":[{"name":"Q1","label":null,"min":100,"max":999,"step":1},{"name":"Q2","label":null,"min":15,"max":40,"step":1}],"calculated":[{"name":"T1","function":"{{Q2}}*{{Q1}}/100","temp":true},{"name":"T2","function":"Lemonlib.round({{Q1}}-{{T1}}, 2)","temp":true},{"name":"A1","label":"{{function}}","function":"Lemonlib.round({{Q1}}-{{Q1}}*{{Q2}}/100, 2)"},{"name":"A2","label":"{{function}}","function":"Lemonlib.round({{Q1}}+{{Q1}}*{{Q2}}/100, 2)","incorrect":true},{"name":"A3","label":"{{function}}","function":"Lemonlib.round({{Q1}}*({{Q2}})/100, 2)","incorrect":true},{"name":"A4","label":"{{function}}","function":"Lemonlib.round({{Q1}}+({{Q1}}*{{Q2}}+100)/100, 2)","incorrect":true},{"name":"A5","label":"{{function}}","function":"Lemonlib.round({{Q1}}-({{Q1}}*{{Q2}}-100)/100, 2)","incorrect":true}],"uniques":true},"algorithm":{"name":"trueFalse","template":"Multiple choice – standard","params":{"countCorrect":1,"countIncorrect":2,"showCheckIcon":false,
            "columns": 3
        }
    }
}</v>
      </c>
      <c r="D1228" s="139" t="n">
        <f aca="false">IF(B1228=C1228,0,1)</f>
        <v>1</v>
      </c>
    </row>
    <row r="1229" customFormat="false" ht="15.75" hidden="false" customHeight="true" outlineLevel="0" collapsed="false">
      <c r="A1229" s="139" t="str">
        <f aca="false">Seeds!AB1209</f>
        <v>M5-NyO-33b-E-1</v>
      </c>
      <c r="B1229" s="139" t="str">
        <f aca="false">Seeds!Z1209</f>
        <v>{
    "id": "M5-NyO-33b-E-1-BR",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C1229" s="139" t="str">
        <f aca="false">Seeds!AA1209</f>
        <v>{
    "id": "M5-NyO-33b-E-1",
    "stimulus": "&lt;p&gt;Escreva o resultado do desconto a seguir.&lt;/p&gt;",
    "template": "&lt;p&gt;O resultado da dedução de &lt;span class=\"no-break\"&gt;{{Q2}} %&lt;/span&gt; de {{Q1}} é {{response}}.&lt;/p&gt;",
    "hint": "&lt;p&gt;Para calcular o desconto sobre uma quantidade, a porcentagem é calculada e depois subtraída da quantidade.&lt;/p&gt;",
    "feedback": "&lt;p&gt;Para calcular um desconto, a porcentagem é calculada primeiro:&lt;/p&gt;&lt;p&gt;&lt;span class=\"no-break\"&gt;{{Q2}} %&lt;/span&gt; de {{Q1}} = {{Q2}} × &lt;span class=\"fr-math-v2 fr-draggable\" contenteditable=\"false\" data-original-math=\"\\(\\frac{{{Q1}}}{{{100}}}\\)\" draggable=\"true\"&gt;\\(\\frac{{{Q1}}}{{{100}}}\\)&lt;/span&gt; = {{T1}}&lt;/p&gt;&lt;p&gt;Esta porcentagem é então subtraída do valor original:&lt;/p&gt;&lt;p&gt;{{Q1}} − {{T1}} = {{T2}}&lt;/p&gt;",
    "seed": {
        "parameters": [
            {
                "name": "Q1",
                "label": null,
                "min": 100,
                "max": 999,
                "step": 1
            },
            {
                "name": "Q2",
                "label": null,
                "min": 2,
                "max": 70,
                "step": 1
            }
        ],
        "calculated": [
            {
                "name": "T1",
                "function": "{{Q2}}*{{Q1}}/100",
                "temp": true
            },
            {
                "name": "T2",
                "function": "{{Q1}}-{{T1}}",
                "temp": true
            },
            {
                "name": "A1",
                "function": "Lemonlib.round({{Q1}}-{{Q1}}*{{Q2}}/100, 2)"
            }
        ],
        "uniques": false
    },
    "algorithm": {
        "name": "calculateOperation",
        "params": {
            "method": "equivLiteral"
        }
    }
}</v>
      </c>
      <c r="D1229" s="139" t="n">
        <f aca="false">IF(B1229=C1229,0,1)</f>
        <v>1</v>
      </c>
    </row>
    <row r="1230" customFormat="false" ht="15.75" hidden="false" customHeight="true" outlineLevel="0" collapsed="false">
      <c r="A1230" s="139" t="str">
        <f aca="false">Seeds!AB1210</f>
        <v>M5-NyO-33b-A-1</v>
      </c>
      <c r="B1230" s="139" t="str">
        <f aca="false">Seeds!Z1210</f>
        <v>{"id":"M5-NyO-33b-A-1-BR","seed":{"parameters":[{"name":"Q1","label":null,"min":100,"max":790,"step":1},{"name":"Q2","label":null,"min":10,"max":25,"step":1}],"uniques":true},"scaffolding":[{"id":"step-0","stimulus":"&lt;p&gt;Um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C1230" s="139" t="str">
        <f aca="false">Seeds!AA1210</f>
        <v>{"id":"M5-NyO-33b-A-1","seed":{"parameters":[{"name":"Q1","label":null,"min":100,"max":790,"step":1},{"name":"Q2","label":null,"min":10,"max":25,"step":1}],"uniques":true},"scaffolding":[{"id":"step-0","stimulus":"&lt;p&gt;Um caminhão carrega uma carga de &lt;span class=\"no-break\"&gt;{{Q1}} kg,&lt;/span&gt; mas precisa reduzir seu peso em &lt;span class=\"no-break\"&gt;{{Q2}} %&lt;/span&gt; para poder continuar o trajeto. Qual deve ser a carga do caminhão?&lt;/p&gt;","template":"&lt;p&gt;A carga do caminhão deve pesar &lt;span class=\"no-break\"&gt;{{response}} kg.&lt;/span&gt;&lt;/p&gt;","seed":{"parameters":[],"calculated":[{"name":"A1","function":"{{Q1}}-{{Q1}}*{{Q2}}/100"}]},"algorithm":{"name":"calculateOperation","params":{"method":"equivLiteral","keyboard":"INTERMEDIATE"}}},{"id":"step-1","stimulus":"&lt;p&gt;Quanto pesa a carga inicial do caminhão, e em que porcentagem ela precisa ser reduzida?&lt;/p&gt;","template":"&lt;p&gt;A carga do caminhão é de &lt;span class=\"no-break\"&gt;{{response}} kg&lt;/span&gt; e deve ser reduzida em &lt;span class=\"no-break\"&gt;{{response}} %.&lt;/span&gt;&lt;/p&gt;","seed":{"calculated":[{"name":"2A1","label":"","function":"{{Q1}}"},{"name":"2A1","label":"","function":"{{Q2}}"}]},"algorithm":{"name":"calculateOperation","params":{"method":"equivLiteral","keyboard":"INTERMEDIATE"}}},{"id":"step-2","stimulus":"&lt;p&gt;Qual é o procedimento para calcular o peso que o caminhão pode carregar?&lt;/p&gt;","seed":{"calculated":[{"name":"2-A1","label":"&lt;p&gt;O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porcentagem da carga a ser reduzida.&lt;/p&gt;","template":"&lt;p&gt;&lt;span class=\"no-break\"&gt;{{Q2}} %&lt;/span&gt; de &lt;span class=\"no-break\"&gt;{{Q1}} kg&lt;/span&gt; = {{Q2}} × &lt;span class=\"fr-math-v2 fr-draggable\" contenteditable=\"false\" data-original-math=\"\\(\\frac{{{Q1}}}{{100}}\\)\" draggable=\"true\"&gt;\\(\\frac{{{Q1}}}{{100}}\\)&lt;/span&gt; = &lt;span class=\"no-break\"&gt;{{response}} kg&lt;/span&gt;&lt;/p&gt;","seed":{"calculated":[{"name":"3-A1","function":"{{Q1}}*{{Q2}}/100"}]},"algorithm":{"name":"calculateOperation","params":{"method":"equivLiteral","keyboard":"INTERMEDIATE"}}},{"id":"step-4","stimulus":"&lt;p&gt;Depois, subtraia o peso a ser reduzido da carga inicial do caminhão.&lt;/p&gt;","template":"&lt;p&gt;&lt;span class=\"no-break\"&gt;{{Q1}} kg&lt;/span&gt; − &lt;span class=\"no-break\"&gt;{{T1}} kg&lt;/span&gt; = &lt;span class=\"no-break\"&gt;{{response}} kg&lt;/span&gt;&lt;/p&gt;","seed":{"calculated":[{"name":"4A1","label":"","function":"{{Q1}}-{{Q1}}*{{Q2}}/100"},{"name":"T1","function":"{{Q1}}*{{Q2}}/100","temp":true}]},"algorithm":{"name":"calculateOperation","params":{"method":"equivLiteral","keyboard":"INTERMEDIATE"}}}]}</v>
      </c>
      <c r="D1230" s="139" t="n">
        <f aca="false">IF(B1230=C1230,0,1)</f>
        <v>1</v>
      </c>
    </row>
    <row r="1231" customFormat="false" ht="15.75" hidden="false" customHeight="true" outlineLevel="0" collapsed="false">
      <c r="A1231" s="139" t="str">
        <f aca="false">Seeds!AB1211</f>
        <v>M5-NyO-33b-A-2</v>
      </c>
      <c r="B1231" s="139" t="str">
        <f aca="false">Seeds!Z1211</f>
        <v>{"id":"M5-NyO-33b-A-2-BR","seed":{"parameters":[{"name":"Q1","label":null,"min":100,"max":240,"step":20},{"name":"Q2","label":null,"min":10,"max":60,"step":5}],"uniques":true},"scaffolding":[{"id":"step-0","stimulus":"&lt;p&gt;Pedro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C1231" s="139" t="str">
        <f aca="false">Seeds!AA1211</f>
        <v>{"id":"M5-NyO-33b-A-2","seed":{"parameters":[{"name":"Q1","label":null,"min":100,"max":240,"step":20},{"name":"Q2","label":null,"min":10,"max":60,"step":5}],"uniques":true},"scaffolding":[{"id":"step-0","stimulus":"&lt;p&gt;Pedro deu &lt;span class=\"no-break\"&gt;{{Q2}} %&lt;/span&gt; dos {{Q1}} doces que tinha para sua irmã. Quantos doces restaram?&lt;/p&gt;","template":"&lt;p&gt;Pedro ainda tem {{response}} doces.&lt;/p&gt;","seed":{"parameters":[],"calculated":[{"name":"A1","function":"{{Q1}}-{{Q1}}*{{Q2}}/100"}]},"algorithm":{"name":"calculateOperation","params":{"method":"equivLiteral","keyboard":"INTERMEDIATE"}}},{"id":"step-1","stimulus":"&lt;p&gt;Quantos doces Pedro tinha? Que porcentagem ele deu para sua irmã?&lt;/p&gt;","template":"&lt;p&gt;Pedro tinha {{response}} doces e deu para sua irmã &lt;span class=\"no-break\"&gt;{{response}} %.&lt;/span&gt;&lt;/p&gt;","seed":{"calculated":[{"name":"2A1","label":"","function":"{{Q1}}"},{"name":"2A1","label":"","function":"{{Q2}}"}]},"algorithm":{"name":"calculateOperation","params":{"method":"equivLiteral","keyboard":"INTERMEDIATE"}}},{"id":"step-2","stimulus":"&lt;p&gt;Qual é o procedimento para calcular quantos doces restaram com Pedro?&lt;/p&gt;","seed":{"calculated":[{"name":"2-A1","label":"&lt;p&gt;O valor percentual é calculado e depois adicionado ao valor inicial.&lt;/p&gt;","incorrect":true},{"name":"2-A2","label":"&lt;p&gt;O valor percentual é calculado e depois subtraído do valor inicial.&lt;/p&gt;"},{"name":"2-A3","label":"&lt;p&gt;O valor percentual para o valor inicial é calculado.&lt;/p&gt;","incorrect":true}]},"algorithm":{"name":"trueFalse","template":"Multiple choice – standard"}},{"id":"step-3","stimulus":"&lt;p&gt;Primeiro, calcule a quantidade de doces que ele deu para sua irmã.&lt;/p&gt;","template":"&lt;p&gt;&lt;span class=\"no-break\"&gt;{{Q2}} %&lt;/span&gt; de {{Q1}} doces = {{Q2}} × &lt;span class=\"fr-math-v2 fr-draggable\" contenteditable=\"false\" data-original-math=\"\\(\\frac{{{Q1}}}{{100}}\\)\" draggable=\"true\"&gt;\\(\\frac{{{Q1}}}{{100}}\\)&lt;/span&gt; = {{response}} doces&lt;/p&gt;","seed":{"calculated":[{"name":"3-A1","function":"{{Q1}}*{{Q2}}/100"}]},"algorithm":{"name":"calculateOperation","params":{"method":"equivLiteral","keyboard":"INTERMEDIATE"}}},{"id":"step-4","stimulus":"&lt;p&gt;Depois, subtraia do total de doces que Pedro tinha os doces que ele deu para sua irmã.&lt;/p&gt;","template":"&lt;p&gt;{{Q1}} doces − {{T1}} doces = {{response}} doces&lt;/p&gt;","seed":{"calculated":[{"name":"4A1","label":"","function":"{{Q1}}-{{Q1}}*{{Q2}}/100"},{"name":"T1","function":"{{Q1}}*{{Q2}}/100","temp":true}]},"algorithm":{"name":"calculateOperation","params":{"method":"equivLiteral","keyboard":"INTERMEDIATE"}}}]}</v>
      </c>
      <c r="D1231" s="139" t="n">
        <f aca="false">IF(B1231=C1231,0,1)</f>
        <v>1</v>
      </c>
    </row>
    <row r="1232" customFormat="false" ht="15.75" hidden="false" customHeight="true" outlineLevel="0" collapsed="false">
      <c r="A1232" s="139" t="str">
        <f aca="false">Seeds!AB1212</f>
        <v>M5-NyO-33b-A-3</v>
      </c>
      <c r="B1232" s="139" t="str">
        <f aca="false">Seeds!Z1212</f>
        <v>{"id":"M5-NyO-33b-A-3-BR","seed":{"parameters":[{"name":"Q1","label":null,"min":100,"max":500,"step":25},{"name":"Q2","label":null,"min":4,"max":20,"step":4}],"uniques":true},"scaffolding":[{"id":"step-0","stimulus":"&lt;p&gt;Mês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C1232" s="139" t="str">
        <f aca="false">Seeds!AA1212</f>
        <v>{"id":"M5-NyO-33b-A-3","seed":{"parameters":[{"name":"Q1","label":null,"min":100,"max":500,"step":25},{"name":"Q2","label":null,"min":4,"max":20,"step":4}],"uniques":true},"scaffolding":[{"id":"step-0","stimulus":"&lt;p&gt;Mês passado, uma loja vendeu {{Q1}} artigos, mas este mês essa quantidade diminuiu &lt;span class=\"no-break\"&gt;{{Q2}} %.&lt;/span&gt; Quanto foi vendido este mês?&lt;/p&gt;","template":"&lt;p&gt;Este mês a loja vendeu {{response}} artigos.&lt;/p&gt;","seed":{"parameters":[],"calculated":[{"name":"A1","function":"{{Q1}}-{{Q1}}*{{Q2}}/100"}]},"algorithm":{"name":"calculateOperation","params":{"method":"equivLiteral","keyboard":"INTERMEDIATE"}}},{"id":"step-1","stimulus":"&lt;p&gt;Quantos artigos foram vendidos no mês passado? Qual a percentagem de redução de vendas deste mês?&lt;/p&gt;","template":"&lt;p&gt;Mês passado foram vendidos {{response}} artigos e este mês as vendas tiveram uma redução de &lt;span class=\"no-break\"&gt;{{response}} %.&lt;/span&gt;&lt;/p&gt;","seed":{"calculated":[{"name":"2A1","label":"","function":"{{Q1}}"},{"name":"2A1","label":"","function":"{{Q2}}"}]},"algorithm":{"name":"calculateOperation","params":{"method":"equivLiteral","keyboard":"INTERMEDIATE"}}},{"id":"step-2","stimulus":"&lt;p&gt;Qual é o procedimento para calcular as vendas deste mês na loja?&lt;/p&gt;","seed":{"calculated":[{"name":"2-A1","label":"&lt;p&gt;A porcentagem de redução é calculada e adicionada ao valor inicial.&lt;/p&gt;","incorrect":true},{"name":"2-A2","label":"&lt;p&gt;A porcentagem de redução é calculada e depois subtraída do valor inicial.&lt;/p&gt;"},{"name":"2-A3","label":"&lt;p&gt;A porcentagem de redução para o valor inicial é calculada.&lt;/p&gt;","incorrect":true}]},"algorithm":{"name":"trueFalse","template":"Multiple choice – standard"}},{"id":"step-3","stimulus":"&lt;p&gt;Primeiro, calcule quantos artigos a menos foram vendidos este mês.&lt;/p&gt;","template":"&lt;p&gt;&lt;span class=\"no-break\"&gt;{{Q2}} %&lt;/span&gt; de {{Q1}} artigos = {{Q2}} × &lt;span class=\"fr-math-v2 fr-draggable\" contenteditable=\"false\" data-original-math=\"\\(\\frac{{{Q1}}}{{100}}\\)\" draggable=\"true\"&gt;\\(\\frac{{{Q1}}}{{100}}\\)&lt;/span&gt; = {{response}} artigos&lt;/p&gt;","seed":{"calculated":[{"name":"3-A1","function":"{{Q1}}*{{Q2}}/100"}]},"algorithm":{"name":"calculateOperation","params":{"method":"equivLiteral","keyboard":"INTERMEDIATE"}}},{"id":"step-4","stimulus":"&lt;p&gt;Depois, subtraia dos itens que foram vendidos no mês passado aqueles que não foram vendidos este mês.&lt;/p&gt;","template":"&lt;p&gt;{{Q1}} artigos − {{T1}} artigos = {{response}} artigos&lt;/p&gt;","seed":{"calculated":[{"name":"4A1","label":"","function":"{{Q1}}-{{Q1}}*{{Q2}}/100"},{"name":"T1","function":"{{Q1}}*{{Q2}}/100","temp":true}]},"algorithm":{"name":"calculateOperation","params":{"method":"equivLiteral","keyboard":"INTERMEDIATE"}}}]}</v>
      </c>
      <c r="D1232" s="139" t="n">
        <f aca="false">IF(B1232=C1232,0,1)</f>
        <v>1</v>
      </c>
    </row>
    <row r="1233" customFormat="false" ht="15.75" hidden="false" customHeight="true" outlineLevel="0" collapsed="false">
      <c r="A1233" s="139" t="str">
        <f aca="false">Seeds!AB1213</f>
        <v>M5-NyO-33b-A-4</v>
      </c>
      <c r="B1233" s="139" t="str">
        <f aca="false">Seeds!Z1213</f>
        <v>{"id":"M5-NyO-33b-A-4-BR","seed":{"parameters":[{"name":"Q1","label":null,"min":100,"max":1000,"step":20},{"name":"Q2","label":null,"min":5,"max":15,"step":5}],"uniques":true},"scaffolding":[{"id":"step-0","stimulus":"&lt;p&gt;Ano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C1233" s="139" t="str">
        <f aca="false">Seeds!AA1213</f>
        <v>{"id":"M5-NyO-33b-A-4","seed":{"parameters":[{"name":"Q1","label":null,"min":100,"max":1000,"step":20},{"name":"Q2","label":null,"min":5,"max":15,"step":5}],"uniques":true},"scaffolding":[{"id":"step-0","stimulus":"&lt;p&gt;Ano passado foram abertas {{Q1}} vagas para o curso de Medicina, mas este ano o número foi reduzido em &lt;span class=\"no-break\"&gt;{{Q2}} %.&lt;/span&gt; Quantas vagas foram abertas este ano?&lt;/p&gt;","template":"&lt;p&gt;{{response}} vagas foram abertas.&lt;/p&gt;","seed":{"parameters":[],"calculated":[{"name":"A1","function":"{{Q1}}-{{Q1}}*{{Q2}}/100"}]},"algorithm":{"name":"calculateOperation","params":{"method":"equivLiteral","keyboard":"INTERMEDIATE"}}},{"id":"step-1","stimulus":"&lt;p&gt;Quantas vagas foram abertas para o curso de medicina no ano passado? Qual a porcentagem de redução das vagas deste ano?&lt;/p&gt;","template":"&lt;p&gt;No ano passado foram abertas {{response}} vagas e este ano foram oferecidas &lt;span class=\"no-break\"&gt;{{response}} %&lt;/span&gt; a menos.&lt;/p&gt;","seed":{"calculated":[{"name":"2A1","label":"","function":"{{Q1}}"},{"name":"2A1","label":"","function":"{{Q2}}"}]},"algorithm":{"name":"calculateOperation","params":{"method":"equivLiteral","keyboard":"INTERMEDIATE"}}},{"id":"step-2","stimulus":"&lt;p&gt;Qual é o procedimento para calcular o número de vagas no curso de medicina oferecidas este ano?&lt;/p&gt;","seed":{"calculated":[{"name":"2-A1","label":"&lt;p&gt;A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quantas vagas a menos foram oferecidas este ano.&lt;/p&gt;","template":"&lt;p&gt;&lt;span class=\"no-break\"&gt;{{Q2}} %&lt;/span&gt; de {{Q1}} vagas = {{Q2}} × &lt;span class=\"fr-math-v2 fr-draggable\" contenteditable=\"false\" data-original-math=\"\\(\\frac{{{Q1}}}{{100}}\\)\" draggable=\"true\"&gt;\\(\\frac{{{Q1}}}{{100}}\\)&lt;/span&gt; = {{response}} vagas&lt;/p&gt;","seed":{"calculated":[{"name":"3-A1","function":"{{Q1}}*{{Q2}}/100"}]},"algorithm":{"name":"calculateOperation","params":{"method":"equivLiteral","keyboard":"INTERMEDIATE"}}},{"id":"step-4","stimulus":"&lt;p&gt;Depois, subtraia das vagas oferecidas ano passado as que foram reduzidas este ano.&lt;/p&gt;","template":"&lt;p&gt;{{Q1}} vagas − {{T1}} vagas = {{response}} vagas&lt;/p&gt;","seed":{"calculated":[{"name":"4A1","label":"","function":"{{Q1}}-{{Q1}}*{{Q2}}/100"},{"name":"T1","function":"{{Q1}}*{{Q2}}/100","temp":true}]},"algorithm":{"name":"calculateOperation","params":{"method":"equivLiteral","keyboard":"INTERMEDIATE"}}}]}</v>
      </c>
      <c r="D1233" s="139" t="n">
        <f aca="false">IF(B1233=C1233,0,1)</f>
        <v>1</v>
      </c>
    </row>
    <row r="1234" customFormat="false" ht="15.75" hidden="false" customHeight="true" outlineLevel="0" collapsed="false">
      <c r="A1234" s="139" t="str">
        <f aca="false">Seeds!AB1214</f>
        <v>M5-NyO-33b-A-5</v>
      </c>
      <c r="B1234" s="139" t="str">
        <f aca="false">Seeds!Z1214</f>
        <v>{"id":"M5-NyO-33b-A-5-BR","seed":{"parameters":[{"name":"Q1","label":null,"min":100,"max":1000,"step":1},{"name":"Q2","label":null,"min":5,"max":30,"step":1}],"uniques":true},"scaffolding":[{"id":"step-0","stimulus":"&lt;p&gt;Fernanda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C1234" s="139" t="str">
        <f aca="false">Seeds!AA1214</f>
        <v>{"id":"M5-NyO-33b-A-5","seed":{"parameters":[{"name":"Q1","label":null,"min":100,"max":1000,"step":1},{"name":"Q2","label":null,"min":5,"max":30,"step":1}],"uniques":true},"scaffolding":[{"id":"step-0","stimulus":"&lt;p&gt;Fernanda tem à venda um quadro que custou &lt;span class=\"no-break\"&gt;R$ {{Q1}},&lt;/span&gt; mas aplicou um desconto de &lt;span class=\"no-break\"&gt;{{Q2}} %.&lt;/span&gt;Qual é o preço atual do quadro?&lt;/p&gt;","template":"&lt;p&gt;O quadro custa &lt;span class=\"no-break\"&gt;R$ {{response}}.&lt;/span&gt;&lt;/p&gt;","seed":{"parameters":[],"calculated":[{"name":"A1","function":"{{Q1}}-{{Q1}}*{{Q2}}/100"}]},"algorithm":{"name":"calculateOperation","params":{"method":"equivLiteral","keyboard":"INTERMEDIATE"}}},{"id":"step-1","stimulus":"&lt;p&gt;Quanto valia inicialmente o quadro? Qual percentual de desconto foi feito no preço?&lt;/p&gt;","template":"&lt;p&gt;Antes o quadro tinha um preço de &lt;span class=\"no-break\"&gt;R$ {{response}}&lt;/span&gt; e foi descontado &lt;span class=\"no-break\"&gt;{{response}} %.&lt;/span&gt;&lt;/p&gt;","seed":{"calculated":[{"name":"2A1","label":"","function":"{{Q1}}"},{"name":"2A1","label":"","function":"{{Q2}}"}]},"algorithm":{"name":"calculateOperation","params":{"method":"equivLiteral","keyboard":"INTERMEDIATE"}}},{"id":"step-2","stimulus":"&lt;p&gt;Qual é o processo para calcular o preço reduzido da pintura?&lt;/p&gt;","seed":{"calculated":[{"name":"2-A1","label":"&lt;p&gt;A porcentagem de redução é calculada e, em seguida, adicionada ao valor inicial.&lt;/p&gt;","incorrect":true},{"name":"2-A2","label":"&lt;p&gt;A porcentagem de redução é calculada e, em seguida, subtraída do valor inicial.&lt;/p&gt;"},{"name":"2-A3","label":"&lt;p&gt;A porcentagem de redução para o valor inicial é calculada.&lt;/p&gt;","incorrect":true}]},"algorithm":{"name":"trueFalse","template":"Multiple choice – standard"}},{"id":"step-3","stimulus":"&lt;p&gt;Primeiro, calcule em quanto foi reduzido o preço da pintura.&lt;/p&gt;","template":"&lt;p&gt;&lt;span class=\"no-break\"&gt;{{Q2}} %&lt;/span&gt; de &lt;span class=\"no-break\"&gt;R$ {{Q1}}&lt;/span&gt; = {{Q2}} × &lt;span class=\"fr-math-v2 fr-draggable\" contenteditable=\"false\" data-original-math=\"\\(\\frac{{{Q1}}}{{100}}\\)\" draggable=\"true\"&gt;\\(\\frac{{{Q1}}}{{100}}\\)&lt;/span&gt; = &lt;span class=\"no-break\"&gt;R$ {{response}}&lt;/span&gt;&lt;/p&gt;","seed":{"calculated":[{"name":"3-A1","function":"{{Q1}}*{{Q2}}/100"}]},"algorithm":{"name":"calculateOperation","params":{"method":"equivLiteral","keyboard":"INTERMEDIATE"}}},{"id":"step-4","stimulus":"&lt;p&gt;Finalmente, subtraia o valor do desconto do preço inicial da pintura.&lt;/p&gt;","template":"&lt;p&gt;&lt;span class=\"no-break\"&gt;R$ {{Q1}}&lt;/span&gt; − &lt;span class=\"no-break\"&gt;R$ {{T1}}&lt;/span&gt; = &lt;span class=\"no-break\"&gt;R$ {{response}}&lt;/span&gt;&lt;/p&gt;","seed":{"calculated":[{"name":"4A1","label":"","function":"{{Q1}}-{{Q1}}*{{Q2}}/100"},{"name":"T1","function":"{{Q1}}*{{Q2}}/100","temp":true}]},"algorithm":{"name":"calculateOperation","params":{"method":"equivLiteral","keyboard":"INTERMEDIATE"}}}]}</v>
      </c>
      <c r="D1234" s="139" t="n">
        <f aca="false">IF(B1234=C1234,0,1)</f>
        <v>1</v>
      </c>
    </row>
    <row r="1235" customFormat="false" ht="15.75" hidden="false" customHeight="true" outlineLevel="0" collapsed="false">
      <c r="A1235" s="139" t="str">
        <f aca="false">Seeds!AB1215</f>
        <v>M5-NyO-46a-I-1</v>
      </c>
      <c r="B1235" s="139" t="str">
        <f aca="false">Seeds!Z1215</f>
        <v>{"id":"M5-NyO-46a-I-1-BR","stimulus":"&lt;p&gt;Arraste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35" s="139" t="str">
        <f aca="false">Seeds!AA1215</f>
        <v>{"id":"M5-NyO-46a-I-1","stimulus":"&lt;p&gt;Arraste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35" s="139" t="n">
        <f aca="false">IF(B1235=C1235,0,1)</f>
        <v>1</v>
      </c>
    </row>
    <row r="1236" customFormat="false" ht="15.75" hidden="false" customHeight="true" outlineLevel="0" collapsed="false">
      <c r="A1236" s="139" t="str">
        <f aca="false">Seeds!AB1216</f>
        <v>M5-NyO-46a-E-1</v>
      </c>
      <c r="B1236" s="139" t="str">
        <f aca="false">Seeds!Z1216</f>
        <v>{"id":"M5-NyO-46a-E-1-BR","stimulus":"&lt;p&gt;Como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36" s="139" t="str">
        <f aca="false">Seeds!AA1216</f>
        <v>{"id":"M5-NyO-46a-E-1","stimulus":"&lt;p&gt;Como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{{T3}} {{response}}&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36" s="139" t="n">
        <f aca="false">IF(B1236=C1236,0,1)</f>
        <v>1</v>
      </c>
    </row>
    <row r="1237" customFormat="false" ht="15.75" hidden="false" customHeight="true" outlineLevel="0" collapsed="false">
      <c r="A1237" s="139" t="str">
        <f aca="false">Seeds!AB1217</f>
        <v>M5-NyO-46a-E-2</v>
      </c>
      <c r="B1237" s="139" t="str">
        <f aca="false">Seeds!Z1217</f>
        <v>{"id":"M5-NyO-46a-E-2-BR","stimulus":"&lt;p&gt;Como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37" s="139" t="str">
        <f aca="false">Seeds!AA1217</f>
        <v>{"id":"M5-NyO-46a-E-2","stimulus":"&lt;p&gt;Como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37" s="139" t="n">
        <f aca="false">IF(B1237=C1237,0,1)</f>
        <v>1</v>
      </c>
    </row>
    <row r="1238" customFormat="false" ht="15.75" hidden="false" customHeight="true" outlineLevel="0" collapsed="false">
      <c r="A1238" s="139" t="str">
        <f aca="false">Seeds!AB1218</f>
        <v>M5-NyO-46a-E-3</v>
      </c>
      <c r="B1238" s="139" t="str">
        <f aca="false">Seeds!Z1218</f>
        <v>{"id":"M5-NyO-46a-E-3-BR","stimulus":"&lt;p&gt;Como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38" s="139" t="str">
        <f aca="false">Seeds!AA1218</f>
        <v>{"id":"M5-NyO-46a-E-3","stimulus":"&lt;p&gt;Como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T3}}&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38" s="139" t="n">
        <f aca="false">IF(B1238=C1238,0,1)</f>
        <v>1</v>
      </c>
    </row>
    <row r="1239" customFormat="false" ht="15.75" hidden="false" customHeight="true" outlineLevel="0" collapsed="false">
      <c r="A1239" s="139" t="str">
        <f aca="false">Seeds!AB1219</f>
        <v>M5-NyO-46a-E-4</v>
      </c>
      <c r="B1239" s="139" t="str">
        <f aca="false">Seeds!Z1219</f>
        <v>{"id":"M5-NyO-46a-E-4-BR","stimulus":"&lt;p&gt;Como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C1239" s="139" t="str">
        <f aca="false">Seeds!AA1219</f>
        <v>{"id":"M5-NyO-46a-E-4","stimulus":"&lt;p&gt;Como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{{T2}}&lt;/p&gt;","seed":{"parameters":[{"name":"Q1","label":null,"min":10,"max":29,"step":1},{"name":"Q2","label":null,"min":1,"max":999,"step":2}],"calculated":[{"name":"T1","label":"{{function}}","function":" {{Q1}}*1000+{{Q2}}","temp":true},{"name":"T2","label":"{{function}}","function":" Lemonlib.numToWords({{Q2}}, 'pt')","temp":true},{"name":"A1","label":"{{function}}","function":" Lemonlib.numToWords({{Q1}}*1000, 'pt')"}],"uniques":true},"algorithm":{"name":"calculateOperation","template":"Cloze with text"}}</v>
      </c>
      <c r="D1239" s="139" t="n">
        <f aca="false">IF(B1239=C1239,0,1)</f>
        <v>1</v>
      </c>
    </row>
    <row r="1240" customFormat="false" ht="15.75" hidden="false" customHeight="true" outlineLevel="0" collapsed="false">
      <c r="A1240" s="139" t="str">
        <f aca="false">Seeds!AB1220</f>
        <v>M5-NyO-46a-A-1</v>
      </c>
      <c r="B1240" s="139" t="str">
        <f aca="false">Seeds!Z1220</f>
        <v>{"id":"M5-NyO-46a-A-1-BR","stimulus":"&lt;p&gt;Em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C1240" s="139" t="str">
        <f aca="false">Seeds!AA1220</f>
        <v>{"id":"M5-NyO-46a-A-1","stimulus":"&lt;p&gt;Em uma cidade vivem {{T1}} habitantes. Complete o valor por extenso.&lt;/p&gt;","template":"&lt;p&gt;Na cidade vivem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10,"max":30,"step":1}],"calculated":[{"name":"T1","label":"{{function}}","function":"{{Q1}}*10000+{{Q2}}*1000+{{Q3}}*100+{{Q4}}","temp":true},{"name":"T2","label":"{{function}}","function":"Lemonlib.numToWords({{Q1}}*10000+{{Q2}}*1000, 'pt')","temp":true},{"name":"T3","label":"{{function}}","function":"Lemonlib.numToWords({{Q3}}*100, 'pt')","temp":true},{"name":"A1","label":"{{function}}","function":" Lemonlib.numToWords({{Q4}}, 'pt')"}],"uniques":true},"algorithm":{"name":"calculateOperation","template":"Cloze with text"}}</v>
      </c>
      <c r="D1240" s="139" t="n">
        <f aca="false">IF(B1240=C1240,0,1)</f>
        <v>1</v>
      </c>
    </row>
    <row r="1241" customFormat="false" ht="15.75" hidden="false" customHeight="true" outlineLevel="0" collapsed="false">
      <c r="A1241" s="139" t="str">
        <f aca="false">Seeds!AB1221</f>
        <v>M5-NyO-46a-A-2</v>
      </c>
      <c r="B1241" s="139" t="str">
        <f aca="false">Seeds!Z1221</f>
        <v>{"id":"M5-NyO-46a-A-2-BR","stimulus":"&lt;p&gt;No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1" s="139" t="str">
        <f aca="false">Seeds!AA1221</f>
        <v>{"id":"M5-NyO-46a-A-2","stimulus":"&lt;p&gt;No estádio de futebol de uma cidade há espaço para {{T1}} espectadores. Complete o valor por extenso.&lt;/p&gt;","template":"&lt;p&gt;No estádio cabem {{T2}} {{response}} e {{T3}} espectadores.&lt;/p&gt;","hint":"&lt;p&gt;A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1" s="139" t="n">
        <f aca="false">IF(B1241=C1241,0,1)</f>
        <v>1</v>
      </c>
    </row>
    <row r="1242" customFormat="false" ht="15.75" hidden="false" customHeight="true" outlineLevel="0" collapsed="false">
      <c r="A1242" s="139" t="str">
        <f aca="false">Seeds!AB1222</f>
        <v>M5-NyO-46a-A-3</v>
      </c>
      <c r="B1242" s="139" t="str">
        <f aca="false">Seeds!Z1222</f>
        <v>{"id":"M5-NyO-46a-A-3-BR","stimulus":"&lt;p&gt;O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C1242" s="139" t="str">
        <f aca="false">Seeds!AA1222</f>
        <v>{"id":"M5-NyO-46a-A-3","stimulus":"&lt;p&gt;O show de uma cantora foi assistido por {{T1}} fãs. Complete o valor por extenso.&lt;/p&gt;","template":"&lt;p&gt;Ao show assistiram {{T2}} e {{response}} {{T3}} fãs.&lt;/p&gt;","hint":"&lt;p&gt;A posição de cada algarismo determina a forma como o número é lido.&lt;/p&gt;","feedback":"&lt;p&gt;A posição de cada algarismo determina a forma como o número é lido. Por isso, 30 se lê diferente de 300.&lt;/p&gt;","seed":{"parameters":[{"name":"Q1","label":null,"min":3,"max":9,"step":1},{"name":"Q2","label":null,"min":2,"max":9,"step":1},{"name":"Q3","label":null,"min":1,"max":9,"step":1},{"name":"Q4","label":null,"min":1,"max":99,"step":1}],"calculated":[{"name":"T1","label":"{{function}}","function":"{{Q1}}*10000+{{Q2}}*1000+{{Q3}}*100+{{Q4}}","temp":true},{"name":"T2","label":"{{function}}","function":" Lemonlib.numToWords({{Q1}}*10, 'pt')","temp":true},{"name":"T3","label":"{{function}}","function":"Lemonlib.numToWords({{Q3}}*100+{{Q4}}, 'pt')","temp":true},{"name":"A1","label":"{{function}}","function":" Lemonlib.numToWords({{Q2}}*1000, 'pt')"}],"uniques":true},"algorithm":{"name":"calculateOperation","template":"Cloze with text"}}</v>
      </c>
      <c r="D1242" s="139" t="n">
        <f aca="false">IF(B1242=C1242,0,1)</f>
        <v>1</v>
      </c>
    </row>
    <row r="1243" customFormat="false" ht="15.75" hidden="false" customHeight="true" outlineLevel="0" collapsed="false">
      <c r="A1243" s="139" t="str">
        <f aca="false">Seeds!AB1223</f>
        <v>M5-NyO-46a-A-4</v>
      </c>
      <c r="B1243" s="139" t="str">
        <f aca="false">Seeds!Z1223</f>
        <v>{"id":"M5-NyO-46a-A-4-BR","stimulus":"&lt;p&gt;Um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C1243" s="139" t="str">
        <f aca="false">Seeds!AA1223</f>
        <v>{"id":"M5-NyO-46a-A-4","stimulus":"&lt;p&gt;Um vídeo em uma rede social recebeu {{T1}} &lt;i&gt;likes.&lt;/i&gt; Complete o valor por extenso.&lt;/p&gt;","template":"&lt;p&gt;O vídeo teve {{response}} {{T2}} &lt;i&gt;likes.&lt;/i&gt;&lt;/p&gt;","hint":"&lt;p&gt;A posição de cada algarismo determina a forma como o número é lido.&lt;/p&gt;","feedback":"&lt;p&gt;A posição de cada algarismo determina a forma como o número é lido. Por isso, 30 se lê diferente de 300.&lt;/p&gt;","seed":{"parameters":[{"name":"Q1","label":null,"min":10,"max":29,"step":1},{"name":"Q2","label":null,"min":1,"max":999,"step":1}],"calculated":[{"name":"T1","label":"{{function}}","function":" {{Q1}}*1000+{{Q2}}","temp":true},{"name":"T2","label":"{{function}}","function":" Lemonlib.numToWords({{Q2}}, 'pt')","temp":true},{"name":"A1","label":"{{function}}","function":" Lemonlib.numToWords({{Q1}}*1000, 'pt')"}],"uniques":true},"algorithm":{"name":"calculateOperation","template":"Cloze with text"}}</v>
      </c>
      <c r="D1243" s="139" t="n">
        <f aca="false">IF(B1243=C1243,0,1)</f>
        <v>1</v>
      </c>
    </row>
    <row r="1244" customFormat="false" ht="15.75" hidden="false" customHeight="true" outlineLevel="0" collapsed="false">
      <c r="A1244" s="139" t="str">
        <f aca="false">Seeds!AB1224</f>
        <v>M5-NyO-46a-A-5</v>
      </c>
      <c r="B1244" s="139" t="str">
        <f aca="false">Seeds!Z1224</f>
        <v>{"id":"M5-NyO-46a-A-5-BR","stimulus":"&lt;p&gt;Em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C1244" s="139" t="str">
        <f aca="false">Seeds!AA1224</f>
        <v>{"id":"M5-NyO-46a-A-5","stimulus":"&lt;p&gt;Em uma colônia vivem {{T1}} pinguins. Complete o valor por extenso..&lt;/p&gt;","template":"&lt;p&gt;Na colônia vivem {{T2}} {{response}} e {{T3}} pinguins.&lt;/p&gt;","hint":"&lt;p&gt;A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1,"max":30,"step":1}],"calculated":[{"name":"T1","label":"{{function}}","function":"{{Q1}}*10000+{{Q2}}*1000+{{Q3}}*100+{{Q4}}","temp":true},{"name":"T2","label":"{{function}}","function":"Lemonlib.numToWords({{Q1}}*10000+{{Q2}}*1000, 'pt')","temp":true},{"name":"T3","label":"{{function}}","function":"Lemonlib.numToWords({{Q4}}, 'pt')","temp":true},{"name":"A1","label":"{{function}}","function":" Lemonlib.numToWords({{Q3}}*100, 'pt')"}],"uniques":true},"algorithm":{"name":"calculateOperation","template":"Cloze with text"}}</v>
      </c>
      <c r="D1244" s="139" t="n">
        <f aca="false">IF(B1244=C1244,0,1)</f>
        <v>1</v>
      </c>
    </row>
    <row r="1245" customFormat="false" ht="15.75" hidden="false" customHeight="true" outlineLevel="0" collapsed="false">
      <c r="A1245" s="139" t="str">
        <f aca="false">Seeds!AB1225</f>
        <v>M5-NyO-46b-I-1</v>
      </c>
      <c r="B1245" s="139" t="str">
        <f aca="false">Seeds!Z1225</f>
        <v>{"id":"M5-NyO-46b-I-1-BR","stimulus":"&lt;p&gt;Arraste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45" s="139" t="str">
        <f aca="false">Seeds!AA1225</f>
        <v>{"id":"M5-NyO-46b-I-1","stimulus":"&lt;p&gt;Arraste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max":99999,"step":1},{"name":"Q2","label":null,"min":10000,"max":99999,"step":1},{"name":"Q3","label":null,"min":10000,"max":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45" s="139" t="n">
        <f aca="false">IF(B1245=C1245,0,1)</f>
        <v>1</v>
      </c>
    </row>
    <row r="1246" customFormat="false" ht="15.75" hidden="false" customHeight="true" outlineLevel="0" collapsed="false">
      <c r="A1246" s="139" t="str">
        <f aca="false">Seeds!AB1226</f>
        <v>M5-NyO-46b-E-1</v>
      </c>
      <c r="B1246" s="139" t="str">
        <f aca="false">Seeds!Z1226</f>
        <v>{"id":"M5-NyO-46b-E-1-BR","stimulus":"&lt;p&gt;Escreva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6" s="139" t="str">
        <f aca="false">Seeds!AA1226</f>
        <v>{"id":"M5-NyO-46b-E-1","stimulus":"&lt;p&gt;Escreva usando algarismos o número escrito por extenso.&lt;/p&gt;","template":"&lt;p&gt;O número {{T1}} escrito em algarismos é {{response}}.&lt;/p&gt;","hint":"&lt;p&gt;A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6" s="139" t="n">
        <f aca="false">IF(B1246=C1246,0,1)</f>
        <v>1</v>
      </c>
    </row>
    <row r="1247" customFormat="false" ht="15.75" hidden="false" customHeight="true" outlineLevel="0" collapsed="false">
      <c r="A1247" s="139" t="str">
        <f aca="false">Seeds!AB1227</f>
        <v>M5-NyO-46b-A-1</v>
      </c>
      <c r="B1247" s="139" t="str">
        <f aca="false">Seeds!Z1227</f>
        <v>{"id":"M5-NyO-46b-A-1-BR","stimulus":"&lt;p&gt;Em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47" s="139" t="str">
        <f aca="false">Seeds!AA1227</f>
        <v>{"id":"M5-NyO-46b-A-1","stimulus":"&lt;p&gt;Em um hospital estima-se que {{T1}} bebês nasceram durante toda a sua história. Escreva este número usando algarismos.&lt;/p&gt;","template":"&lt;p&gt;Estima-se que nasceram {{response}} bebês.&lt;/p&gt;","hint":"&lt;p&gt;A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47" s="139" t="n">
        <f aca="false">IF(B1247=C1247,0,1)</f>
        <v>1</v>
      </c>
    </row>
    <row r="1248" customFormat="false" ht="15.75" hidden="false" customHeight="true" outlineLevel="0" collapsed="false">
      <c r="A1248" s="139" t="str">
        <f aca="false">Seeds!AB1228</f>
        <v>M5-NyO-46b-A-2</v>
      </c>
      <c r="B1248" s="139" t="str">
        <f aca="false">Seeds!Z1228</f>
        <v>{"id":"M5-NyO-46b-A-2-BR","stimulus":"&lt;p&gt;Em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C1248" s="139" t="str">
        <f aca="false">Seeds!AA1228</f>
        <v>{"id":"M5-NyO-46b-A-2","stimulus":"&lt;p&gt;Em um país existem registrados {{T1}} patinetes elétricos. Escreva este número usando algarismos.&lt;/p&gt;","template":"&lt;p&gt;Há {{response}} patinetes elétricos registrados.&lt;/p&gt;","hint":"&lt;p&gt;A posição de cada algarismo determina a forma como o número é lido.&lt;/p&gt;","feedback":"&lt;p&gt;A posição de cada algarismo determina a forma como o número é lido. Por isso, 30 se lê diferente de 300.&lt;/p&gt;","seed":{"parameters":[{"name":"Q1","label":null,"min":10000,"max":99900,"step":100}],"calculated":[{"name":"T1","label":"{{function}}","function":"Lemonlib.numToWords({{Q1}}, 'pt')","temp":true},{"name":"A1","function":"{{Q1}}"}],"uniques":true},"algorithm":{"name":"calculateOperation","params":{"method":"equivLiteral","keyboard":"NUMERICAL"}}}</v>
      </c>
      <c r="D1248" s="139" t="n">
        <f aca="false">IF(B1248=C1248,0,1)</f>
        <v>1</v>
      </c>
    </row>
    <row r="1249" customFormat="false" ht="15.75" hidden="false" customHeight="true" outlineLevel="0" collapsed="false">
      <c r="A1249" s="139" t="str">
        <f aca="false">Seeds!AB1229</f>
        <v>M5-NyO-46b-A-3</v>
      </c>
      <c r="B1249" s="139" t="str">
        <f aca="false">Seeds!Z1229</f>
        <v>{"id":"M5-NyO-46b-A-3-BR","stimulus":"&lt;p&gt;Em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C1249" s="139" t="str">
        <f aca="false">Seeds!AA1229</f>
        <v>{"id":"M5-NyO-46b-A-3","stimulus":"&lt;p&gt;Em um determinado continente, estima-se que existam cerca de {{T1}} lobos. Escreva este número usando algarismos.&lt;/p&gt;","template":"&lt;p&gt;Há {{response}} lobos no continente.&lt;/p&gt;","hint":"&lt;p&gt;A posição de cada algarismo determina a forma como o número é lido.&lt;/p&gt;","feedback":"&lt;p&gt;A posição de cada algarismo determina a forma como o número é lido. Por isso, 30 se lê diferente de 300.&lt;/p&gt;","seed":{"parameters":[{"name":"Q1","label":null,"min":10000,"max":15000,"step":10}],"calculated":[{"name":"T1","label":"{{function}}","function":"Lemonlib.numToWords({{Q1}}, 'pt')","temp":true},{"name":"A1","function":"{{Q1}}"}],"uniques":true},"algorithm":{"name":"calculateOperation","params":{"method":"equivLiteral","keyboard":"NUMERICAL"}}}</v>
      </c>
      <c r="D1249" s="139" t="n">
        <f aca="false">IF(B1249=C1249,0,1)</f>
        <v>1</v>
      </c>
    </row>
    <row r="1250" customFormat="false" ht="15.75" hidden="false" customHeight="true" outlineLevel="0" collapsed="false">
      <c r="A1250" s="139" t="str">
        <f aca="false">Seeds!AB1230</f>
        <v>M5-NyO-46b-A-4</v>
      </c>
      <c r="B1250" s="139" t="str">
        <f aca="false">Seeds!Z1230</f>
        <v>{"id":"M5-NyO-46b-A-4-BR","stimulus":"&lt;p&gt;Acredita-se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C1250" s="139" t="str">
        <f aca="false">Seeds!AA1230</f>
        <v>{"id":"M5-NyO-46b-A-4","stimulus":"&lt;p&gt;Acredita-se que existam cerca de {{T1}} baleias em um oceano. Escreva este número usando algarismos.&lt;/p&gt;","template":"&lt;p&gt;Há {{response}} baleias no oceano.&lt;/p&gt;","hint":"&lt;p&gt;A posição de cada algarismo determina a forma como o número é lido.&lt;/p&gt;","feedback":"&lt;p&gt;A posição de cada algarismo determina a forma como o número é lido. Por isso, 30 se lê diferente de 300.&lt;/p&gt;","seed":{"parameters":[{"name":"Q1","label":null,"min":10000,"max":25000,"step":1000}],"calculated":[{"name":"T1","label":"{{function}}","function":"Lemonlib.numToWords({{Q1}}, 'pt')","temp":true},{"name":"A1","function":"{{Q1}}"}],"uniques":true},"algorithm":{"name":"calculateOperation","params":{"method":"equivLiteral","keyboard":"NUMERICAL"}}}</v>
      </c>
      <c r="D1250" s="139" t="n">
        <f aca="false">IF(B1250=C1250,0,1)</f>
        <v>1</v>
      </c>
    </row>
    <row r="1251" customFormat="false" ht="15.75" hidden="false" customHeight="true" outlineLevel="0" collapsed="false">
      <c r="A1251" s="139" t="str">
        <f aca="false">Seeds!AB1231</f>
        <v>M5-NyO-46b-A-5</v>
      </c>
      <c r="B1251" s="139" t="str">
        <f aca="false">Seeds!Z1231</f>
        <v>{"id":"M5-NyO-46b-A-5-BR","stimulus":"&lt;p&gt;Em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C1251" s="139" t="str">
        <f aca="false">Seeds!AA1231</f>
        <v>{"id":"M5-NyO-46b-A-5","stimulus":"&lt;p&gt;Em uma cidade há {{T1}} cães registrados. Escreva este número usando algarismos.&lt;/p&gt;","template":"&lt;p&gt;Há {{response}} cachorros registrados.&lt;/p&gt;","hint":"&lt;p&gt;A posição de cada algarismo determina a forma como o número é lido.&lt;/p&gt;","feedback":"&lt;p&gt;A posição de cada algarismo determina a forma como o número é lido. Por isso, 30 se lê diferente de 300.&lt;/p&gt;","seed":{"parameters":[{"name":"Q1","label":null,"min":10000,"max":99999,"step":1}],"calculated":[{"name":"T1","label":"{{function}}","function":"Lemonlib.numToWords({{Q1}}, 'pt')","temp":true},{"name":"A1","function":"{{Q1}}"}],"uniques":true},"algorithm":{"name":"calculateOperation","params":{"method":"equivLiteral","keyboard":"NUMERICAL"}}}</v>
      </c>
      <c r="D1251" s="139" t="n">
        <f aca="false">IF(B1251=C1251,0,1)</f>
        <v>1</v>
      </c>
    </row>
    <row r="1252" customFormat="false" ht="15.75" hidden="false" customHeight="true" outlineLevel="0" collapsed="false">
      <c r="A1252" s="139" t="str">
        <f aca="false">Seeds!AB1232</f>
        <v>M5-NyO-46c-I-1</v>
      </c>
      <c r="B1252" s="139" t="str">
        <f aca="false">Seeds!Z1232</f>
        <v>{"id":"M5-NyO-46c-I-1-BR","stimulus":"&lt;p&gt;Indique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C1252" s="139" t="str">
        <f aca="false">Seeds!AA1232</f>
        <v>{"id":"M5-NyO-46c-I-1","stimulus":"&lt;p&gt;Indique se as seguintes decomposições estão corretas ou incorretas.&lt;/p&gt;","hint":"&lt;p&gt;Um número pode ser decomposto como a soma de seus algarismos multiplicados por 10, 100, 1 000 ou 10 000, de acordo com a posição de cada algarismo no número.&lt;/p&gt;","feedback":"&lt;p&gt;Um número pode ser decomposto como a soma de seus algarismos multiplicados por 10, 100, 1 000 ou 10 000, de acordo com a posição de cada algarismo no número.&lt;/p&gt;","seed":{"parameters":[{"name":"Q1","label":null,"min":1,"max":9,"step":1},{"name":"Q2","label":null,"min":1,"max":9,"step":1},{"name":"Q3","label":null,"min":1,"max":9,"step":1},{"name":"Q4","label":null,"min":1,"max":9,"step":1},{"name":"Q5","label":null,"min":1,"max":9,"step":1},{"name":"Q6","label":null,"min":1,"max":9,"step":1},{"name":"Q7","label":null,"min":1,"max":9,"step":1},{"name":"Q8","label":null,"min":1,"max":9,"step":1}],"calculated":[{"name":"A1","label":"{{function}}","function":"{{Q1}}{{Q2}} {{Q3}}{{Q4}}{{Q5}} = {{Q1}} × 10 000 + {{Q2}} × 1 000 + {{Q3}} × 100 + {{Q4}} × 10 + {{Q5}}"},{"name":"A2","label":"{{function}}","function":"{{Q2}}{{Q3}} 0{{Q7}}0 = {{Q2}} × 10 000 + {{Q3}} × 1 000 + {{Q7}} × 10"},{"name":"A3","label":"{{function}}","function":"{{Q2}}{{Q8}} {{Q3}}{{Q7}}0 = {{Q2}} × 10 000 + {{Q8}} × 1 000 + {{Q3}} × 100 +{{Q7}} × 10"},{"name":"A4","label":"{{function}}","function":"{{Q4}}{{Q8}} {{Q1}}00 = {{Q4}} × 10 000 + {{Q8}} × 1 000 + {{Q1}} × 10","incorrect":true,"feedback":"{{Q4}}{{Q8}} {{Q1}}00 = {{Q4}} × 10 000 + {{Q8}} × 1 000 + {{Q1}} × 100"},{"name":"A5","label":"{{function}}","function":"{{Q4}}{{Q5}} {{Q6}}0{{Q7}} = {{Q4}} × 10 000 + {{Q5}} × 1 000 + {{Q6}} × 100 + {{Q7}} × 10","incorrect":true,"feedback":"{{Q4}}{{Q5}} {{Q6}}0{{Q7}} = {{Q4}} × 10 000 + {{Q5}} × 1 000 + {{Q6}} × 100 + {{Q7}}"},{"name":"A6","label":"{{function}}","function":"{{Q8}} {{Q4}}0{{Q8}} = {{Q8}} × 1 000 + {{Q4}} × 100 + {{Q8}} × 10","incorrect":true,"feedback":"{{Q8}} {{Q4}}0{{Q8}} = {{Q8}} × 1 000 + {{Q4}} × 100 + {{Q8}}"}],"uniques":true},"algorithm":{"name":"trueFalse","template":"Choice matrix – inline","params":{"countCorrect":2,"countIncorrect":1,"showCheckIcon":false,"options":["Correta","Incorreta"]}}}</v>
      </c>
      <c r="D1252" s="139" t="n">
        <f aca="false">IF(B1252=C1252,0,1)</f>
        <v>1</v>
      </c>
    </row>
    <row r="1253" customFormat="false" ht="15.75" hidden="false" customHeight="true" outlineLevel="0" collapsed="false">
      <c r="A1253" s="139" t="str">
        <f aca="false">Seeds!AB1233</f>
        <v>M5-NyO-46c-E-1</v>
      </c>
      <c r="B1253" s="139" t="str">
        <f aca="false">Seeds!Z1233</f>
        <v>{"id":"M5-NyO-46c-E-1-BR","stimulus":"&lt;p&gt;Decomponha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C1253" s="139" t="str">
        <f aca="false">Seeds!AA1233</f>
        <v>{"id":"M5-NyO-46c-E-1","stimulus":"&lt;p&gt;Decomponha o número a seguir. Escreva primeiro as dezenas de milhar e, por último, as unidades.&lt;/p&gt;","template":"&lt;p&gt;{{Q0}}{{Q1}} {{Q2}}{{Q3}}{{Q4}}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label":"{{function}}","function":"{{Q0}}*10000"},{"name":"A1","label":"{{function}}","function":"{{Q1}}*1000"},{"name":"A2","label":"{{function}}","function":"{{Q2}}*100"},{"name":"A3","label":"{{function}}","function":"{{Q3}}*10"},{"name":"A4","label":"{{function}}","function":"{{Q4}}"}],"uniques":true},"algorithm":{"name":"calculateOperation","params":{"method":"equivLiteral","keyboard":"NUMERICAL"}}}</v>
      </c>
      <c r="D1253" s="139" t="n">
        <f aca="false">IF(B1253=C1253,0,1)</f>
        <v>1</v>
      </c>
    </row>
    <row r="1254" customFormat="false" ht="15.75" hidden="false" customHeight="true" outlineLevel="0" collapsed="false">
      <c r="A1254" s="139" t="str">
        <f aca="false">Seeds!AB1234</f>
        <v>M5-NyO-46c-A-1</v>
      </c>
      <c r="B1254" s="139" t="str">
        <f aca="false">Seeds!Z1234</f>
        <v>{"id":"M5-NyO-46c-A-1-BR","stimulus":"&lt;p&gt;Um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4" s="139" t="str">
        <f aca="false">Seeds!AA1234</f>
        <v>{"id":"M5-NyO-46c-A-1","stimulus":"&lt;p&gt;Um clube de futebol tem {{T1}} membros. Decomponha esse número seguindo este exemplo: 534 = 5 × 100 + 3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4" s="139" t="n">
        <f aca="false">IF(B1254=C1254,0,1)</f>
        <v>1</v>
      </c>
    </row>
    <row r="1255" customFormat="false" ht="15.75" hidden="false" customHeight="true" outlineLevel="0" collapsed="false">
      <c r="A1255" s="139" t="str">
        <f aca="false">Seeds!AB1235</f>
        <v>M5-NyO-46c-A-2</v>
      </c>
      <c r="B1255" s="139" t="str">
        <f aca="false">Seeds!Z1235</f>
        <v>{"id":"M5-NyO-46c-A-2-BR","stimulus":"&lt;p&gt;Foram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5" s="139" t="str">
        <f aca="false">Seeds!AA1235</f>
        <v>{"id":"M5-NyO-46c-A-2","stimulus":"&lt;p&gt;Foram vendidas {{T1}} unidades de um novo sorvete em um único dia. Decomponha esse número seguindo este exemplo: 975 = 9 × 100 + 7 × 10 + 5.&lt;/p&gt;","template":"&lt;p&gt;{{T1}}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5" s="139" t="n">
        <f aca="false">IF(B1255=C1255,0,1)</f>
        <v>1</v>
      </c>
    </row>
    <row r="1256" customFormat="false" ht="15.75" hidden="false" customHeight="true" outlineLevel="0" collapsed="false">
      <c r="A1256" s="139" t="str">
        <f aca="false">Seeds!AB1236</f>
        <v>M5-NyO-46c-A-3</v>
      </c>
      <c r="B1256" s="139" t="str">
        <f aca="false">Seeds!Z1236</f>
        <v>{"id":"M5-NyO-46c-A-3-BR","stimulus":"&lt;p&gt;Em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6" s="139" t="str">
        <f aca="false">Seeds!AA1236</f>
        <v>{"id":"M5-NyO-46c-A-3","stimulus":"&lt;p&gt;Em uma determinada cidade, estima-se que existam {{T1}} motocicletas. Decomponha esse número seguindo este exemplo: 231 = 3 × 100 + 2 × 10 + 1.&lt;/p&gt;","template":"&lt;p&gt;{{T1}}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6" s="139" t="n">
        <f aca="false">IF(B1256=C1256,0,1)</f>
        <v>1</v>
      </c>
    </row>
    <row r="1257" customFormat="false" ht="15.75" hidden="false" customHeight="true" outlineLevel="0" collapsed="false">
      <c r="A1257" s="139" t="str">
        <f aca="false">Seeds!AB1237</f>
        <v>M5-NyO-46c-A-4</v>
      </c>
      <c r="B1257" s="139" t="str">
        <f aca="false">Seeds!Z1237</f>
        <v>{"id":"M5-NyO-46c-A-4-BR","stimulus":"&lt;p&gt;Um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7" s="139" t="str">
        <f aca="false">Seeds!AA1237</f>
        <v>{"id":"M5-NyO-46c-A-4","stimulus":"&lt;p&gt;Um aplicativo de celular teve {{T1}} &lt;i&gt;downloads&lt;/i&gt;. Decomponha esse número seguindo este exemplo: 556 = 5 × 100 + 5 × 10 + 6.&lt;/p&gt;","template":"&lt;p&gt;{{T1}}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7" s="139" t="n">
        <f aca="false">IF(B1257=C1257,0,1)</f>
        <v>1</v>
      </c>
    </row>
    <row r="1258" customFormat="false" ht="15.75" hidden="false" customHeight="true" outlineLevel="0" collapsed="false">
      <c r="A1258" s="139" t="str">
        <f aca="false">Seeds!AB1238</f>
        <v>M5-NyO-46c-A-5</v>
      </c>
      <c r="B1258" s="139" t="str">
        <f aca="false">Seeds!Z1238</f>
        <v>{"id":"M5-NyO-46c-A-5-BR","stimulus":"&lt;p&gt;Uma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C1258" s="139" t="str">
        <f aca="false">Seeds!AA1238</f>
        <v>{"id":"M5-NyO-46c-A-5","stimulus":"&lt;p&gt;Uma rede de academias tem {{T1}} assinantes em todo o país. Decomponha esse número seguindo este exemplo: 874 = 8 × 100 + 7 × 10 + 4.&lt;/p&gt;","template":"&lt;p&gt;{{T1}} = {{response}}&lt;/p&gt;","hint":"&lt;p&gt;Um número pode ser decomposto como a soma de seus algarismos multiplicados por 10, 100, 1 000 ou 10 000, de acordo com a posição de cada algarismo no número.&lt;/p&gt;&lt;p&gt;{{T1}} = {{Q1}} × 10 000 + ...&lt;/p&gt;","feedback":"&lt;p&gt;Um número pode ser decomposto como a soma de seus algarismos multiplicados por 10, 100, 1 000 etc., de acordo com a posição de cada algarismo no número.&lt;/p&gt;","seed":{"parameters":[{"name":"Q1","label":null,"list":["1","2"]},{"name":"Q2","label":null,"min":1,"max":9,"step":1},{"name":"Q3","label":null,"min":1,"max":9,"step":1},{"name":"Q4","label":null,"min":1,"max":9,"step":1},{"name":"Q5","label":null,"min":1,"max":9,"step":1}],"calculated":[{"name":"T1","label":"","function":"{{Q1}}*10000 + {{Q2}}*1000 + {{Q3}}*100 + {{Q4}}*10+{{Q5}}","temp":true},{"name":"A1","label":"{{function}}","function":"{{Q1}}\\times10000+{{Q2}}\\times1000+{{Q3}}\\times100+{{Q4}}\\times10+{{Q5}}"}],"uniques":true},"algorithm":{"name":"calculateOperation","params":{"method":"equivLiteral","keyboard":"INTERMEDIATE"}}}</v>
      </c>
      <c r="D1258" s="139" t="n">
        <f aca="false">IF(B1258=C1258,0,1)</f>
        <v>1</v>
      </c>
    </row>
    <row r="1259" customFormat="false" ht="15.75" hidden="false" customHeight="true" outlineLevel="0" collapsed="false">
      <c r="A1259" s="139" t="str">
        <f aca="false">Seeds!AB1239</f>
        <v>M5-NyO-46d-I-1</v>
      </c>
      <c r="B1259" s="139" t="str">
        <f aca="false">Seeds!Z1239</f>
        <v>{"id":"M5-NyO-46d-I-1-BR","stimulus":"&lt;p&gt;Indique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59" s="139" t="str">
        <f aca="false">Seeds!AA1239</f>
        <v>{"id":"M5-NyO-46d-I-1","stimulus":"&lt;p&gt;Indique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name":"Q3","label":null,"min":10000,"max":90000,"step":1},{"name":"Q4","label":null,"min":10000,"max":90000,"step":1},{"name":"Q5","label":null,"min":50,"max":9000,"step":1},{"name":"Q6","label":null,"min":50,"max":9000,"step":1},{"name":"Q7","label":null,"min":50,"max":9000,"step":1},{"name":"Q8","label":null,"min":50,"max":9000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59" s="139" t="n">
        <f aca="false">IF(B1259=C1259,0,1)</f>
        <v>1</v>
      </c>
    </row>
    <row r="1260" customFormat="false" ht="15.75" hidden="false" customHeight="true" outlineLevel="0" collapsed="false">
      <c r="A1260" s="139" t="str">
        <f aca="false">Seeds!AB1240</f>
        <v>M5-NyO-46d-E-1</v>
      </c>
      <c r="B1260" s="139" t="str">
        <f aca="false">Seeds!Z1240</f>
        <v>{
    "id": "M5-NyO-46d-E-1-BR",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C1260" s="139" t="str">
        <f aca="false">Seeds!AA1240</f>
        <v>{
    "id": "M5-NyO-46d-E-1",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"&lt;"
            }
        ],
        "uniques": true
    },
    "algorithm": {
        "name": "calculateOperation",
        "params": {
            "method": "equivLiteral",
            "keyboard": "INTERMEDIATE"
        }
    }
}</v>
      </c>
      <c r="D1260" s="139" t="n">
        <f aca="false">IF(B1260=C1260,0,1)</f>
        <v>1</v>
      </c>
    </row>
    <row r="1261" customFormat="false" ht="15.75" hidden="false" customHeight="true" outlineLevel="0" collapsed="false">
      <c r="A1261" s="139" t="str">
        <f aca="false">Seeds!AB1241</f>
        <v>M5-NyO-46d-E-2</v>
      </c>
      <c r="B1261" s="139" t="str">
        <f aca="false">Seeds!Z1241</f>
        <v>{
    "id": "M5-NyO-46d-E-2-BR",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C1261" s="139" t="str">
        <f aca="false">Seeds!AA1241</f>
        <v>{
    "id": "M5-NyO-46d-E-2",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
                "max": 90000,
                "step": 1
            },
            {
                "name": "Q2",
                "label": null,
                "min": 50,
                "max": 9000,
                "step": 1
            }
        ],
        "calculated": [
            {
                "name": "T1",
                "label": "{{function}}",
                "function": "{{Q1}}+{{Q2}}",
                "temp": true
            },
            {
                "name": "A1",
                "label": "",
                "function": "&gt;"
            }
        ],
        "uniques": true
    },
    "algorithm": {
        "name": "calculateOperation",
        "params": {
            "method": "equivLiteral",
            "keyboard": "INTERMEDIATE"
        }
    }
}</v>
      </c>
      <c r="D1261" s="139" t="n">
        <f aca="false">IF(B1261=C1261,0,1)</f>
        <v>1</v>
      </c>
    </row>
    <row r="1262" customFormat="false" ht="15.75" hidden="false" customHeight="true" outlineLevel="0" collapsed="false">
      <c r="A1262" s="139" t="str">
        <f aca="false">Seeds!AB1242</f>
        <v>M5-NyO-46d-A-1</v>
      </c>
      <c r="B1262" s="139" t="str">
        <f aca="false">Seeds!Z1242</f>
        <v>{"id":"M5-NyO-46d-A-1-BR","stimulus":"&lt;p&gt;O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2" s="139" t="str">
        <f aca="false">Seeds!AA1242</f>
        <v>{"id":"M5-NyO-46d-A-1","stimulus":"&lt;p&gt;O hodômetro do carro de Carlos mostra {{Q1}} km e o da mãe dele mostra {{Q2}} km. Complete a seguinte comparação entre os quilômetros de cada veículo.&lt;/p&gt;","template":"&lt;p&gt;{{response}}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2" s="139" t="n">
        <f aca="false">IF(B1262=C1262,0,1)</f>
        <v>1</v>
      </c>
    </row>
    <row r="1263" customFormat="false" ht="15.75" hidden="false" customHeight="true" outlineLevel="0" collapsed="false">
      <c r="A1263" s="139" t="str">
        <f aca="false">Seeds!AB1243</f>
        <v>M5-NyO-46d-A-2</v>
      </c>
      <c r="B1263" s="139" t="str">
        <f aca="false">Seeds!Z1243</f>
        <v>{"id":"M5-NyO-46d-A-2-BR","stimulus":"&lt;p&gt;Mônica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3" s="139" t="str">
        <f aca="false">Seeds!AA1243</f>
        <v>{"id":"M5-NyO-46d-A-2","stimulus":"&lt;p&gt;Mônica fez {{Q1}} pontos em um jogo de videogame, enquanto seu amigo Javier fez {{Q2}} pontos. Complete a seguinte comparação entre ambas as pontuações.&lt;/p&gt;","template":"&lt;p&gt;{{response}}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3" s="139" t="n">
        <f aca="false">IF(B1263=C1263,0,1)</f>
        <v>1</v>
      </c>
    </row>
    <row r="1264" customFormat="false" ht="15.75" hidden="false" customHeight="true" outlineLevel="0" collapsed="false">
      <c r="A1264" s="139" t="str">
        <f aca="false">Seeds!AB1244</f>
        <v>M5-NyO-46d-A-3</v>
      </c>
      <c r="B1264" s="139" t="str">
        <f aca="false">Seeds!Z1244</f>
        <v>{"id":"M5-NyO-46d-A-3-BR","stimulus":"&lt;p&gt;Um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4" s="139" t="str">
        <f aca="false">Seeds!AA1244</f>
        <v>{"id":"M5-NyO-46d-A-3","stimulus":"&lt;p&gt;Um grupo de biólogos contou {{Q1}} pinguins e {{Q2}} focas em uma ilha da Antártida. Complete a seguinte comparação entre os números de animais registrados.&lt;/p&gt;","template":"&lt;p&gt;{{response}}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4" s="139" t="n">
        <f aca="false">IF(B1264=C1264,0,1)</f>
        <v>1</v>
      </c>
    </row>
    <row r="1265" customFormat="false" ht="15.75" hidden="false" customHeight="true" outlineLevel="0" collapsed="false">
      <c r="A1265" s="139" t="str">
        <f aca="false">Seeds!AB1245</f>
        <v>M5-NyO-46d-A-4</v>
      </c>
      <c r="B1265" s="139" t="str">
        <f aca="false">Seeds!Z1245</f>
        <v>{"id":"M5-NyO-46d-A-4-BR","stimulus":"&lt;p&gt;No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C1265" s="139" t="str">
        <f aca="false">Seeds!AA1245</f>
        <v>{"id":"M5-NyO-46d-A-4","stimulus":"&lt;p&gt;No histórico de uma gravadora, dois entre os seus mais conhecidos cantores venderam, respectivamente, {{Q1}} e {{Q2}} cópias de seus álbuns. Complete a comparação a seguir com as vendas de cada cantor.&lt;/p&gt;","template":"&lt;p&gt;{{response}}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ax({{Q1}},{{Q2}})"},{"name":"A2","label":"{{function}}","function":"math.min({{Q1}},{{Q2}})"}],"uniques":true},"algorithm":{"name":"calculateOperation","params":{"method":"equivLiteral","keyboard":"NUMERICAL"}}}</v>
      </c>
      <c r="D1265" s="139" t="n">
        <f aca="false">IF(B1265=C1265,0,1)</f>
        <v>1</v>
      </c>
    </row>
    <row r="1266" customFormat="false" ht="15.75" hidden="false" customHeight="true" outlineLevel="0" collapsed="false">
      <c r="A1266" s="139" t="str">
        <f aca="false">Seeds!AB1246</f>
        <v>M5-NyO-46d-A-5</v>
      </c>
      <c r="B1266" s="139" t="str">
        <f aca="false">Seeds!Z1246</f>
        <v>{"id":"M5-NyO-46d-A-5-BR","stimulus":"&lt;p&gt;Um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C1266" s="139" t="str">
        <f aca="false">Seeds!AA1246</f>
        <v>{"id":"M5-NyO-46d-A-5","stimulus":"&lt;p&gt;Um criador de conteúdo recebeu {{Q1}} e {{Q2}} visualizações em seus dois vídeos mais populares. Complete a comparação a seguir com o número de visualizações de cada vídeo.&lt;/p&gt;","template":"&lt;p&gt;{{response}}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max":90000,"step":1},{"name":"Q2","label":null,"min":10000,"max":90000,"step":1}],"calculated":[{"name":"A1","label":"{{function}}","function":"math.min({{Q1}},{{Q2}})"},{"name":"A2","label":"{{function}}","function":"math.max({{Q1}},{{Q2}})"}],"uniques":true},"algorithm":{"name":"calculateOperation","params":{"method":"equivLiteral","keyboard":"NUMERICAL"}}}</v>
      </c>
      <c r="D1266" s="139" t="n">
        <f aca="false">IF(B1266=C1266,0,1)</f>
        <v>1</v>
      </c>
    </row>
    <row r="1267" customFormat="false" ht="15.75" hidden="false" customHeight="true" outlineLevel="0" collapsed="false">
      <c r="A1267" s="139" t="str">
        <f aca="false">Seeds!AB1247</f>
        <v>M5-NyO-47a-I-1</v>
      </c>
      <c r="B1267" s="139" t="str">
        <f aca="false">Seeds!Z1247</f>
        <v>{"id":"M5-NyO-47a-I-1-BR","stimulus":"&lt;p&gt;Arraste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C1267" s="139" t="str">
        <f aca="false">Seeds!AA1247</f>
        <v>{"id":"M5-NyO-47a-I-1","stimulus":"&lt;p&gt;Arraste a forma escrita por extenso desses números.&lt;/p&gt;","hint":"&lt;p&gt;A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false},"template":"Match list"}}</v>
      </c>
      <c r="D1267" s="139" t="n">
        <f aca="false">IF(B1267=C1267,0,1)</f>
        <v>1</v>
      </c>
    </row>
    <row r="1268" customFormat="false" ht="15.75" hidden="false" customHeight="true" outlineLevel="0" collapsed="false">
      <c r="A1268" s="139" t="str">
        <f aca="false">Seeds!AB1248</f>
        <v>M5-NyO-47a-E-1</v>
      </c>
      <c r="B1268" s="139" t="str">
        <f aca="false">Seeds!Z1248</f>
        <v>{"id":"M5-NyO-47a-E-1-BR","stimulus":"&lt;p&gt;Como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C1268" s="139" t="str">
        <f aca="false">Seeds!AA1248</f>
        <v>{"id":"M5-NyO-47a-E-1","stimulus":"&lt;p&gt;Como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Q4}}*100, 'pt')","temp":true},{"name":"A1","label":"{{function}}","function":" Lemonlib.numToWords({{Q5}}, 'pt')"}],"uniques":true},"algorithm":{"name":"calculateOperation","template":"Cloze with text"}}</v>
      </c>
      <c r="D1268" s="139" t="n">
        <f aca="false">IF(B1268=C1268,0,1)</f>
        <v>1</v>
      </c>
    </row>
    <row r="1269" customFormat="false" ht="15.75" hidden="false" customHeight="true" outlineLevel="0" collapsed="false">
      <c r="A1269" s="139" t="str">
        <f aca="false">Seeds!AB1249</f>
        <v>M5-NyO-47a-E-2</v>
      </c>
      <c r="B1269" s="139" t="str">
        <f aca="false">Seeds!Z1249</f>
        <v>{"id":"M5-NyO-47a-E-2-BR","stimulus":"&lt;p&gt;Como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69" s="139" t="str">
        <f aca="false">Seeds!AA1249</f>
        <v>{"id":"M5-NyO-47a-E-2","stimulus":"&lt;p&gt;Como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{{response}} e {{T3}}&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69" s="139" t="n">
        <f aca="false">IF(B1269=C1269,0,1)</f>
        <v>1</v>
      </c>
    </row>
    <row r="1270" customFormat="false" ht="15.75" hidden="false" customHeight="true" outlineLevel="0" collapsed="false">
      <c r="A1270" s="139" t="str">
        <f aca="false">Seeds!AB1250</f>
        <v>M5-NyO-47a-E-3</v>
      </c>
      <c r="B1270" s="139" t="str">
        <f aca="false">Seeds!Z1250</f>
        <v>{"id":"M5-NyO-47a-E-3-BR","stimulus":"&lt;p&gt;Como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0" s="139" t="str">
        <f aca="false">Seeds!AA1250</f>
        <v>{"id":"M5-NyO-47a-E-3","stimulus":"&lt;p&gt;Como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{{T2}} e {{response}} e {{T3}}&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0" s="139" t="n">
        <f aca="false">IF(B1270=C1270,0,1)</f>
        <v>1</v>
      </c>
    </row>
    <row r="1271" customFormat="false" ht="15.75" hidden="false" customHeight="true" outlineLevel="0" collapsed="false">
      <c r="A1271" s="139" t="str">
        <f aca="false">Seeds!AB1251</f>
        <v>M5-NyO-47a-E-4</v>
      </c>
      <c r="B1271" s="139" t="str">
        <f aca="false">Seeds!Z1251</f>
        <v>{"id":"M5-NyO-47a-E-4-BR","stimulus":"&lt;p&gt;Como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1" s="139" t="str">
        <f aca="false">Seeds!AA1251</f>
        <v>{"id":"M5-NyO-47a-E-4","stimulus":"&lt;p&gt;Como se escreve este número por extenso? Complete.&lt;/p&gt;","hint":"&lt;p&gt;A posição de cada algarismo determina a forma como o número é lido.&lt;/p&gt;","feedback":"&lt;p&gt;A posição de cada algarismo determina a forma como o número é lido. Por isso, 30 se lê diferente de 300.&lt;/p&gt;","template":"&lt;p&gt;{{T1}}: {{response}} {{T2}}&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1" s="139" t="n">
        <f aca="false">IF(B1271=C1271,0,1)</f>
        <v>1</v>
      </c>
    </row>
    <row r="1272" customFormat="false" ht="15.75" hidden="false" customHeight="true" outlineLevel="0" collapsed="false">
      <c r="A1272" s="139" t="str">
        <f aca="false">Seeds!AB1252</f>
        <v>M5-NyO-47a-A-1</v>
      </c>
      <c r="B1272" s="139" t="str">
        <f aca="false">Seeds!Z1252</f>
        <v>{"id":"M5-NyO-47a-A-1-BR","stimulus":"&lt;p&gt;Um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2" s="139" t="str">
        <f aca="false">Seeds!AA1252</f>
        <v>{"id":"M5-NyO-47a-A-1","stimulus":"&lt;p&gt;Um país tem {{T1}} habitantes. Complete o valor por extenso.&lt;/p&gt;","template":"&lt;p&gt;O país tem {{T2}} {{T3}} {{response}} habitantes.&lt;/p&gt;","hint":"&lt;p&gt;A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2" s="139" t="n">
        <f aca="false">IF(B1272=C1272,0,1)</f>
        <v>1</v>
      </c>
    </row>
    <row r="1273" customFormat="false" ht="15.75" hidden="false" customHeight="true" outlineLevel="0" collapsed="false">
      <c r="A1273" s="139" t="str">
        <f aca="false">Seeds!AB1253</f>
        <v>M5-NyO-47a-A-2</v>
      </c>
      <c r="B1273" s="139" t="str">
        <f aca="false">Seeds!Z1253</f>
        <v>{"id":"M5-NyO-47a-A-2-BR","stimulus":"&lt;p&gt;O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C1273" s="139" t="str">
        <f aca="false">Seeds!AA1253</f>
        <v>{"id":"M5-NyO-47a-A-2","stimulus":"&lt;p&gt;O número máximo de pontos que podem ser obtidos em um jogo é {{T1}}. Complete o valor por extenso.&lt;/p&gt;","template":"&lt;p&gt;Os pontos máximos são {{T2}} {{response}} e {{T3}}.&lt;/p&gt;","hint":"&lt;p&gt;A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3,"max":9,"step":1},{"name":"Q4","label":null,"min":3,"max":9,"step":1},{"name":"Q5","label":null,"min":1,"max":30,"step":1}],"calculated":[{"name":"T1","label":"{{function}}","function":"{{Q1}}*100000+{{Q2}}*10000+{{Q3}}*1000+{{Q4}}*100+{{Q5}}","temp":true},{"name":"T2","label":"{{function}}","function":"Lemonlib.numToWords({{Q1}}*100000+{{Q2}}*10000+{{Q3}}*1000, 'pt')","temp":true},{"name":"T3","label":"{{function}}","function":"Lemonlib.numToWords({{Q5}}, 'pt')","temp":true},{"name":"A1","label":"{{function}}","function":" Lemonlib.numToWords({{Q4}}*100, 'pt')"}],"uniques":true},"algorithm":{"name":"calculateOperation","template":"Cloze with text"}}</v>
      </c>
      <c r="D1273" s="139" t="n">
        <f aca="false">IF(B1273=C1273,0,1)</f>
        <v>1</v>
      </c>
    </row>
    <row r="1274" customFormat="false" ht="15.75" hidden="false" customHeight="true" outlineLevel="0" collapsed="false">
      <c r="A1274" s="139" t="str">
        <f aca="false">Seeds!AB1254</f>
        <v>M5-NyO-47a-A-3</v>
      </c>
      <c r="B1274" s="139" t="str">
        <f aca="false">Seeds!Z1254</f>
        <v>{"id":"M5-NyO-47a-A-3-BR","stimulus":"&lt;p&gt;Um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C1274" s="139" t="str">
        <f aca="false">Seeds!AA1254</f>
        <v>{"id":"M5-NyO-47a-A-3","stimulus":"&lt;p&gt;Um jogador de futebol tem {{T1}} seguidores em uma rede social. Complete o valor por extenso.&lt;/p&gt;","template":"&lt;p&gt;Ele tem {{T2}} e {{response}} e {{T3}} seguidores.&lt;/p&gt;","hint":"&lt;p&gt;A posição de cada algarismo determina a forma como o número é lido.&lt;/p&gt;","feedback":"&lt;p&gt;A posição de cada algarismo determina a forma como o número é lido. Por isso, 30 se lê diferente de 300.&lt;/p&gt;","seed":{"parameters":[{"name":"Q1","label":null,"min":3,"max":9,"step":1},{"name":"Q2","label":null,"min":3,"max":9,"step":1},{"name":"Q3","label":null,"min":2,"max":9,"step":1},{"name":"Q4","label":null,"min":1,"max":9,"step":1},{"name":"Q5","label":null,"min":1,"max":30,"step":1}],"calculated":[{"name":"T1","label":"{{function}}","function":"{{Q1}}*100000+{{Q2}}*10000+{{Q3}}*1000+{{Q4}}*100+{{Q5}}","temp":true},{"name":"T2","label":"{{function}}","function":" Lemonlib.numToWords({{Q1}}*100, 'pt')","temp":true},{"name":"T3","label":"{{function}}","function":"Lemonlib.numToWords({{Q3}}*1000+{{Q4}}*100+{{Q5}}, 'pt')","temp":true},{"name":"A1","label":"{{function}}","function":" Lemonlib.numToWords({{Q2}}*10, 'pt')"}],"uniques":true},"algorithm":{"name":"calculateOperation","template":"Cloze with text"}}</v>
      </c>
      <c r="D1274" s="139" t="n">
        <f aca="false">IF(B1274=C1274,0,1)</f>
        <v>1</v>
      </c>
    </row>
    <row r="1275" customFormat="false" ht="15.75" hidden="false" customHeight="true" outlineLevel="0" collapsed="false">
      <c r="A1275" s="139" t="str">
        <f aca="false">Seeds!AB1255</f>
        <v>M5-NyO-47a-A-4</v>
      </c>
      <c r="B1275" s="139" t="str">
        <f aca="false">Seeds!Z1255</f>
        <v>{"id":"M5-NyO-47a-A-4-BR","stimulus":"&lt;p&gt;Em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C1275" s="139" t="str">
        <f aca="false">Seeds!AA1255</f>
        <v>{"id":"M5-NyO-47a-A-4","stimulus":"&lt;p&gt;Em um estádio de futebol recém-construído há espaço para {{T1}} espectadores. Complete o valor por extenso.&lt;/p&gt;","template":"&lt;p&gt;No estádio cabem {{response}} e {{T2}} espectadores.&lt;/p&gt;","hint":"&lt;p&gt;A posição de cada algarismo determina a forma como o número é lido.&lt;/p&gt;","feedback":"&lt;p&gt;A posição de cada algarismo determina a forma como o número é lido. Por isso, 30 se lê diferente de 300.&lt;/p&gt;","seed":{"parameters":[{"name":"Q1","label":null,"min":2,"max":9,"step":1},{"name":"Q2","label":null,"min":1,"max":9,"step":1},{"name":"Q3","label":null,"min":1000,"max":9999,"step":1}],"calculated":[{"name":"T1","label":"{{function}}","function":"{{Q1}}*100000+{{Q2}}*10000+{{Q3}}","temp":true},{"name":"T2","label":"{{function}}","function":" Lemonlib.numToWords({{Q2}}*10000+{{Q3}}, 'pt')","temp":true},{"name":"A1","label":"{{function}}","function":" Lemonlib.numToWords({{Q1}}*100, 'pt')"}],"uniques":true},"algorithm":{"name":"calculateOperation","template":"Cloze with text"}}</v>
      </c>
      <c r="D1275" s="139" t="n">
        <f aca="false">IF(B1275=C1275,0,1)</f>
        <v>1</v>
      </c>
    </row>
    <row r="1276" customFormat="false" ht="15.75" hidden="false" customHeight="true" outlineLevel="0" collapsed="false">
      <c r="A1276" s="139" t="str">
        <f aca="false">Seeds!AB1256</f>
        <v>M5-NyO-47a-A-5</v>
      </c>
      <c r="B1276" s="139" t="str">
        <f aca="false">Seeds!Z1256</f>
        <v>{"id":"M5-NyO-47a-A-5-BR","stimulus":"&lt;p&gt;Em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C1276" s="139" t="str">
        <f aca="false">Seeds!AA1256</f>
        <v>{"id":"M5-NyO-47a-A-5","stimulus":"&lt;p&gt;Em um país foram vendidos {{T1}} carros novos em um ano. Complete o valor por extenso.&lt;/p&gt;","template":"&lt;p&gt;Foram vendidos {{T2}} {{T3}} e {{response}} carros.&lt;/p&gt;","hint":"&lt;p&gt;A posição de cada algarismo determina a forma como o número é lido.&lt;/p&gt;","feedback":"&lt;p&gt;A posição de cada algarismo determina a forma como o número é lido. Por isso, 30 se lê diferente de 300.&lt;/p&gt;","seed":{"parameters":[{"name":"Q1","label":null,"min":1,"max":9,"step":1},{"name":"Q2","label":null,"min":2,"max":9,"step":1},{"name":"Q3","label":null,"min":2,"max":9,"step":1},{"name":"Q4","label":null,"min":2,"max":9,"step":1},{"name":"Q5","label":null,"min":10,"max":30,"step":1}],"calculated":[{"name":"T1","label":"{{function}}","function":"{{Q1}}*100000+{{Q2}}*10000+{{Q3}}*1000+{{Q4}}*100+{{Q5}}","temp":true},{"name":"T2","label":"{{function}}","function":"Lemonlib.numToWords({{Q1}}*100000+{{Q2}}*10000+{{Q3}}*1000, 'pt')","temp":true},{"name":"T3","label":"{{function}}","function":"Lemonlib.numToWords({{Q4}}*100, 'pt')","temp":true},{"name":"A1","label":"{{function}}","function":" Lemonlib.numToWords({{Q5}}, 'pt')"}],"uniques":true},"algorithm":{"name":"calculateOperation","template":"Cloze with text"}}</v>
      </c>
      <c r="D1276" s="139" t="n">
        <f aca="false">IF(B1276=C1276,0,1)</f>
        <v>1</v>
      </c>
    </row>
    <row r="1277" customFormat="false" ht="15.75" hidden="false" customHeight="true" outlineLevel="0" collapsed="false">
      <c r="A1277" s="139" t="str">
        <f aca="false">Seeds!AB1257</f>
        <v>M5-NyO-47b-I-1</v>
      </c>
      <c r="B1277" s="139" t="str">
        <f aca="false">Seeds!Z1257</f>
        <v>{"id":"M5-NyO-47b-I-1-BR","stimulus":"&lt;p&gt;Arraste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C1277" s="139" t="str">
        <f aca="false">Seeds!AA1257</f>
        <v>{"id":"M5-NyO-47b-I-1","stimulus":"&lt;p&gt;Arraste a expressão em algarismos de cada número para a sua forma escrita por extenso.&lt;/p&gt;","hint":"&lt;p&gt;A posição de cada algarismo determina a forma como o número é lido.&lt;/p&gt;","feedback":"&lt;p&gt;A posição de cada algarismo determina a forma como o número é lido. Por isso, 30 se lê diferente de 300.&lt;/p&gt;","seed":{"parameters":[{"name":"Q1","label":null,"min":100000,"max":999999,"step":1},{"name":"Q2","label":null,"min":100000,"max":999999,"step":1},{"name":"Q3","label":null,"min":100000,"max":999999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T1}}","function":"{{Q1}}"},{"name":"A2","label":"{{T2}}","function":"{{Q2}}"},{"name":"A3","label":"{{T3}}","function":"{{Q3}}"}],"uniques":true},"algorithm":{"name":"linkOperationResult","params":{"invert":true},"template":"Match list"}}</v>
      </c>
      <c r="D1277" s="139" t="n">
        <f aca="false">IF(B1277=C1277,0,1)</f>
        <v>1</v>
      </c>
    </row>
    <row r="1278" customFormat="false" ht="15.75" hidden="false" customHeight="true" outlineLevel="0" collapsed="false">
      <c r="A1278" s="139" t="str">
        <f aca="false">Seeds!AB1258</f>
        <v>M5-NyO-47b-E-1</v>
      </c>
      <c r="B1278" s="139" t="str">
        <f aca="false">Seeds!Z1258</f>
        <v>{"id":"M5-NyO-47b-E-1-BR","stimulus":"&lt;p&gt;Escreva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C1278" s="139" t="str">
        <f aca="false">Seeds!AA1258</f>
        <v>{"id":"M5-NyO-47b-E-1","stimulus":"&lt;p&gt;Escreva o número a seguir usando algarismos.&lt;/p&gt;","hint":"&lt;p&gt;A posição de cada algarismo determina a forma como o número é lido.&lt;/p&gt;","feedback":"&lt;p&gt;A posição de cada algarismo determina a forma como o número é lido. Por isso, 30 se lê diferente de 300.&lt;/p&gt;","template":"&lt;p&gt;O número {{T1}} é {{response}}.&lt;/p&gt;","seed":{"parameters":[{"name":"Q1","label":null,"min":100000,"max":999999,"step":1}],"calculated":[{"name":"T1","label":"{{function}}","function":"Lemonlib.numToWords({{Q1}}, 'pt')","temp":true},{"name":"A1","function":"{{Q1}}"}],"uniques":true},"algorithm":{"name":"calculateOperation","params":{"method":"equivLiteral","keyboard":"NUMERICAL"}}}</v>
      </c>
      <c r="D1278" s="139" t="n">
        <f aca="false">IF(B1278=C1278,0,1)</f>
        <v>1</v>
      </c>
    </row>
    <row r="1279" customFormat="false" ht="15.75" hidden="false" customHeight="true" outlineLevel="0" collapsed="false">
      <c r="A1279" s="139" t="str">
        <f aca="false">Seeds!AB1259</f>
        <v>M5-NyO-47b-A-1</v>
      </c>
      <c r="B1279" s="139" t="str">
        <f aca="false">Seeds!Z1259</f>
        <v>{"id":"M5-NyO-47b-A-1-BR","stimulus":"&lt;p&gt;Foi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C1279" s="139" t="str">
        <f aca="false">Seeds!AA1259</f>
        <v>{"id":"M5-NyO-47b-A-1","stimulus":"&lt;p&gt;Foi encontrado um fóssil que tem {{T1}} anos. Escreva este número usando algarismos.&lt;/p&gt;","template":"&lt;p&gt;O número {{T1}} é {{response}}.&lt;/p&gt;","hint":"&lt;p&gt;O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300.&lt;/p&gt;","seed":{"parameters":[{"name":"Q3","label":null,"min":100000,"max":150000,"step":10000}],"calculated":[{"name":"T1","label":"{{function}}","function":"Lemonlib.numToWords({{Q3}}, 'pt')","temp":true},{"name":"A1","function":"{{Q3}}"}],"uniques":true},"algorithm":{"name":"calculateOperation","params":{"method":"equivLiteral","keyboard":"NUMERICAL"}}}</v>
      </c>
      <c r="D1279" s="139" t="n">
        <f aca="false">IF(B1279=C1279,0,1)</f>
        <v>1</v>
      </c>
    </row>
    <row r="1280" customFormat="false" ht="15.75" hidden="false" customHeight="true" outlineLevel="0" collapsed="false">
      <c r="A1280" s="139" t="str">
        <f aca="false">Seeds!AB1260</f>
        <v>M5-NyO-47b-A-2</v>
      </c>
      <c r="B1280" s="139" t="str">
        <f aca="false">Seeds!Z1260</f>
        <v>{"id":"M5-NyO-47b-A-2-BR","stimulus":"&lt;p&gt;Um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C1280" s="139" t="str">
        <f aca="false">Seeds!AA1260</f>
        <v>{"id":"M5-NyO-47b-A-2","stimulus":"&lt;p&gt;Um jornal possui {{T1}} assinantes. Escreva este número usando algarismos.&lt;/p&gt;","template":"&lt;p&gt;O jornal tem {{response}} assinantes.&lt;/p&gt;","hint":"&lt;p&gt;O valor de cada algarismo é posicional, ou seja, depende do lugar que ocupa no número.&lt;/p&gt;","feedback":"&lt;p&gt;A posição de cada algarismo determina a forma como o número é lido. Por isso, 30 se lê diferente de 300.&lt;/p&gt;","seed":{"parameters":[{"name":"Q3","label":null,"min":100000,"max":150000,"step":1}],"calculated":[{"name":"T1","label":"{{function}}","function":"Lemonlib.numToWords({{Q3}}, 'pt')","temp":true},{"name":"A1","function":"{{Q3}}"}],"uniques":true},"algorithm":{"name":"calculateOperation","params":{"method":"equivLiteral","keyboard":"NUMERICAL"}}}</v>
      </c>
      <c r="D1280" s="139" t="n">
        <f aca="false">IF(B1280=C1280,0,1)</f>
        <v>1</v>
      </c>
    </row>
    <row r="1281" customFormat="false" ht="15.75" hidden="false" customHeight="true" outlineLevel="0" collapsed="false">
      <c r="A1281" s="139" t="str">
        <f aca="false">Seeds!AB1261</f>
        <v>M5-NyO-47b-A-3</v>
      </c>
      <c r="B1281" s="139" t="str">
        <f aca="false">Seeds!Z1261</f>
        <v>{"id":"M5-NyO-47b-A-3-BR","stimulus":"&lt;p&gt;Há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1" s="139" t="str">
        <f aca="false">Seeds!AA1261</f>
        <v>{"id":"M5-NyO-47b-A-3","stimulus":"&lt;p&gt;Há {{T1}} pessoas conectadas a uma transmissão de uma &lt;i&gt;youtuber.&lt;/i&gt; Escreva este número usando algarismos.&lt;/p&gt;","template":"&lt;p&gt;Há {{response}} pessoas conectadas.&lt;/p&gt;","hint":"&lt;p&gt;O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1" s="139" t="n">
        <f aca="false">IF(B1281=C1281,0,1)</f>
        <v>1</v>
      </c>
    </row>
    <row r="1282" customFormat="false" ht="15.75" hidden="false" customHeight="true" outlineLevel="0" collapsed="false">
      <c r="A1282" s="139" t="str">
        <f aca="false">Seeds!AB1262</f>
        <v>M5-NyO-47b-A-4</v>
      </c>
      <c r="B1282" s="139" t="str">
        <f aca="false">Seeds!Z1262</f>
        <v>{"id":"M5-NyO-47b-A-4-BR","stimulus":"&lt;p&gt;Em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C1282" s="139" t="str">
        <f aca="false">Seeds!AA1262</f>
        <v>{"id":"M5-NyO-47b-A-4","stimulus":"&lt;p&gt;Em uma biblioteca há {{T1}} livros. Escreva este número usando algarismos.&lt;/p&gt;","template":"&lt;p&gt;Há {{response}} livros.&lt;/p&gt;","hint":"&lt;p&gt;O valor de cada algarismo é posicional, ou seja, depende do lugar que ocupa no número.&lt;/p&gt;","feedback":"&lt;p&gt;A posição de cada algarismo determina a forma como o número é lido. Por isso, 30 se lê diferente de 300.&lt;/p&gt;","seed":{"parameters":[{"name":"Q1","label":null,"min":100000,"max":399999,"step":1}],"calculated":[{"name":"T1","label":"{{function}}","function":"Lemonlib.numToWords({{Q1}}, 'pt')","temp":true},{"name":"A1","function":"{{Q1}}"}],"uniques":true},"algorithm":{"name":"calculateOperation","params":{"method":"equivLiteral","keyboard":"NUMERICAL"}}}</v>
      </c>
      <c r="D1282" s="139" t="n">
        <f aca="false">IF(B1282=C1282,0,1)</f>
        <v>1</v>
      </c>
    </row>
    <row r="1283" customFormat="false" ht="15.75" hidden="false" customHeight="true" outlineLevel="0" collapsed="false">
      <c r="A1283" s="139" t="str">
        <f aca="false">Seeds!AB1263</f>
        <v>M5-NyO-47b-A-5</v>
      </c>
      <c r="B1283" s="139" t="str">
        <f aca="false">Seeds!Z1263</f>
        <v>{"id":"M5-NyO-47b-A-5-BR","stimulus":"&lt;p&gt;Ao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C1283" s="139" t="str">
        <f aca="false">Seeds!AA1263</f>
        <v>{"id":"M5-NyO-47b-A-5","stimulus":"&lt;p&gt;Ao longo de um mês {{T1}} pessoas visitaram um monumento. Escreva este número usando algarismos.&lt;/p&gt;","template":"&lt;p&gt;Visitaram o monumento {{response}} pessoas.&lt;/p&gt;","hint":"&lt;p&gt;O valor de cada algarismo é posicional, ou seja, depende do lugar que ocupa no número.&lt;/p&gt;","feedback":"&lt;p&gt;A posição de cada algarismo determina a forma como o número é lido. Por isso, 30 se lê diferente de 300.&lt;/p&gt;","seed":{"parameters":[{"name":"Q3","label":null,"min":100000,"max":500000,"step":1}],"calculated":[{"name":"T1","label":"{{function}}","function":"Lemonlib.numToWords({{Q3}}, 'pt')","temp":true},{"name":"A1","function":"{{Q3}}"}],"uniques":true},"algorithm":{"name":"calculateOperation","params":{"method":"equivLiteral","keyboard":"NUMERICAL"}}}</v>
      </c>
      <c r="D1283" s="139" t="n">
        <f aca="false">IF(B1283=C1283,0,1)</f>
        <v>1</v>
      </c>
    </row>
    <row r="1284" customFormat="false" ht="15.75" hidden="false" customHeight="true" outlineLevel="0" collapsed="false">
      <c r="A1284" s="139" t="str">
        <f aca="false">Seeds!AB1264</f>
        <v>M5-NyO-47c-I-1</v>
      </c>
      <c r="B1284" s="139" t="str">
        <f aca="false">Seeds!Z1264</f>
        <v>{
    "id": "M5-NyO-47c-I-1-BR",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C1284" s="139" t="str">
        <f aca="false">Seeds!AA1264</f>
        <v>{
    "id": "M5-NyO-47c-I-1",
    "stimulus": "&lt;p&gt;Indique se as seguintes decomposições estão corretas ou incorretas.&lt;/p&gt;",
    "hint": "&lt;p&gt;Um número pode ser decomposto como a soma de seus dígitos seguidos de zeros.&lt;/p&gt;",
    "feedback": "&lt;p&gt;Um número pode ser decomposto como a soma de seus dígitos seguidos de zeros.&lt;/p&gt;",
    "template": "",
    "seed": {
        "parameters": [
            {
                "name": "Q0",
                "label": null,
                "min": 1,
                "max": 9,
                "step": 1
            },
            {
                "name": "Q1",
                "label": null,
                "min": 1,
                "max": 9,
                "step": 1
            },
            {
                "name": "Q2",
                "label": null,
                "min": 1,
                "max": 9,
                "step": 1
            },
            {
                "name": "Q3",
                "label": null,
                "min": 1,
                "max": 9,
                "step": 1
            },
            {
                "name": "Q4",
                "label": null,
                "min": 1,
                "max": 9,
                "step": 1
            },
            {
                "name": "Q5",
                "label": null,
                "min": 1,
                "max": 9,
                "step": 1
            },
            {
                "name": "Q6",
                "label": null,
                "min": 1,
                "max": 9,
                "step": 1
            },
            {
                "name": "Q7",
                "label": null,
                "min": 1,
                "max": 9,
                "step": 1
            },
            {
                "name": "Q8",
                "label": null,
                "min": 1,
                "max": 9,
                "step": 1
            }
        ],
        "calculated": [
            {
                "name": "A1",
                "label": "{{Q0}}{{Q1}}{{Q2}} {{Q3}}{{Q4}}{{Q5}} = {{Q0}} × 100 000 + {{Q1}} × 10 000 + {{Q2}} × 1 000 + {{Q3}} × 100 + {{Q4}} × 10 + {{Q5}}"
            },
            {
                "name": "A2",
                "label": "{{Q1}}{{Q3}}{{Q5}} 0{{Q7}}0 = {{Q1}} × 100 000 + {{Q3}} × 10 000 + {{Q5}} × 1 000 + {{Q7}} × 10"
            },
            {
                "name": "A3",
                "label": "{{Q0}} {{Q1}}{{Q2}}{{Q8}} {{Q3}}{{Q7}}0 = {{Q0}} × 1 000 000 + {{Q1}} × 100 000 + {{Q2}} × 10 000 + {{Q8}} × 1 000 + {{Q3}} × 100 + {{Q7}} × 10"
            },
            {
                "name": "A4",
                "label": "{{Q4}}0{{Q8}} {{Q1}}00 = {{Q4}} × 10 000 + {{Q8}} × 1 000 + {{Q1}} × 100",
                "incorrect": true,
                "feedback": "&lt;p&gt;La descomposición correcta es {{Q4}}0{{Q8}} {{Q1}}00 = {{Q4}} × 100 000 + {{Q8}} × 1000 + {{Q1}} × 100&lt;/p&gt;"
            },
            {
                "name": "A5",
                "label": "{{Q4}}{{Q5}}0 {{Q6}}0{{Q7}} = {{Q4}} × 100 000 + {{Q5}} × 10 000 + {{Q6}} × 10 000 + {{Q7}} × 10 000",
                "incorrect": true,
                "feedback": "&lt;p&gt;La descomposición correcta es {{Q4}}{{Q5}}0 {{Q6}}0{{Q7}} = {{Q4}} × 100 000 + {{Q5}} × 10 000 + {{Q6}} × 100 + {{Q7}}&lt;/p&gt;"
            },
            {
                "name": "A4",
                "label": "{{Q1}} {{Q2}}{{Q6}}{{Q8}} {{Q4}}0{{Q8}} = {{Q1}} × 1 000 000 + {{Q2}} × 100 000 + {{Q6}} × 10 000 + {{Q8}} × 1 000 + {{Q4}} × 100 + {{Q8}} × 10",
                "incorrect": true,
                "feedback": "&lt;p&gt;La descomposición correcta es {{Q1}} {{Q2}}{{Q6}}{{Q8}} {{Q4}}0{{Q8}} ={{Q1}} × 1 000 000 + {{Q2}} × 100 000 +  {{Q6}} × 10 000 + {{Q8}} × 1 000 + {{Q4}} × 100 + {{Q8}}&lt;/p&gt;"
            }
        ],
        "uniques": true
    },
    "algorithm": {
        "name": "trueFalse",
        "template": "Choice matrix – inline",
        "params": {
            "countCorrect": 2,
            "countIncorrect": 1,
            "showCheckIcon": false,
            "options": [
                "Correta",
                "Incorreta"
            ]
        }
    }
}</v>
      </c>
      <c r="D1284" s="139" t="n">
        <f aca="false">IF(B1284=C1284,0,1)</f>
        <v>1</v>
      </c>
    </row>
    <row r="1285" customFormat="false" ht="15.75" hidden="false" customHeight="true" outlineLevel="0" collapsed="false">
      <c r="A1285" s="139" t="str">
        <f aca="false">Seeds!AB1265</f>
        <v>M5-NyO-47c-E-1</v>
      </c>
      <c r="B1285" s="139" t="str">
        <f aca="false">Seeds!Z1265</f>
        <v>{"id":"M5-NyO-47c-E-1-BR","stimulus":"&lt;p&gt;Decomponha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C1285" s="139" t="str">
        <f aca="false">Seeds!AA1265</f>
        <v>{"id":"M5-NyO-47c-E-1","stimulus":"&lt;p&gt;Decomponha o seguinte número. Escreva primero as centenas de milhar e, por último, as unidades.&lt;/p&gt;","template":"&lt;p&gt;{{Q0}}{{Q1}}{{Q2}} {{Q3}}0{{Q4}} = {{response}}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2","function":"{{Q2}}*1000"},{"name":"A3","function":"{{Q3}}*100"},{"name":"A4","function":"{{Q4}}"}],"uniques":true},"algorithm":{"name":"calculateOperation","params":{"method":"equivLiteral","keyboard":"NUMERICAL"}}}</v>
      </c>
      <c r="D1285" s="139" t="n">
        <f aca="false">IF(B1285=C1285,0,1)</f>
        <v>1</v>
      </c>
    </row>
    <row r="1286" customFormat="false" ht="15.75" hidden="false" customHeight="true" outlineLevel="0" collapsed="false">
      <c r="A1286" s="139" t="str">
        <f aca="false">Seeds!AB1266</f>
        <v>M5-NyO-47c-E-2</v>
      </c>
      <c r="B1286" s="139" t="str">
        <f aca="false">Seeds!Z1266</f>
        <v>{"id":"M5-NyO-47c-E-2-BR","stimulus":"&lt;p&gt;Decomponha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C1286" s="139" t="str">
        <f aca="false">Seeds!AA1266</f>
        <v>{"id":"M5-NyO-47c-E-2","stimulus":"&lt;p&gt;Decomponha o seguinte número. Escreva primero as centenas de milhar e, por último, as unidades.&lt;/p&gt;","template":"&lt;p&gt;{{Q0}}{{Q1}}0 0{{Q3}}{{Q4}} = {{response}} + {{response}} + {{response}} + {{response}}&lt;/p&gt;","hint":"&lt;p&gt;Um número pode ser decomposto como a soma de seus dígitos seguidos de zeros.&lt;/p&gt;","feedback":"&lt;p&gt;Um número pode ser decomposto como a soma de seus dígitos seguidos de zeros.&lt;/p&gt;","seed":{"parameters":[{"name":"Q0","label":null,"min":1,"max":9,"step":1},{"name":"Q1","label":null,"min":1,"max":9,"step":1},{"name":"Q2","label":null,"min":1,"max":9,"step":1},{"name":"Q3","label":null,"min":1,"max":9,"step":1},{"name":"Q4","label":null,"min":1,"max":9,"step":1}],"calculated":[{"name":"A0","function":"{{Q0}}*100000"},{"name":"A1","function":"{{Q1}}*10000"},{"name":"A3","function":"{{Q3}}*10"},{"name":"A4","function":"{{Q4}}"}],"uniques":true},"algorithm":{"name":"calculateOperation","params":{"method":"equivLiteral","keyboard":"NUMERICAL"}}}</v>
      </c>
      <c r="D1286" s="139" t="n">
        <f aca="false">IF(B1286=C1286,0,1)</f>
        <v>1</v>
      </c>
    </row>
    <row r="1287" customFormat="false" ht="15.75" hidden="false" customHeight="true" outlineLevel="0" collapsed="false">
      <c r="A1287" s="139" t="str">
        <f aca="false">Seeds!AB1267</f>
        <v>M5-NyO-47c-A-1</v>
      </c>
      <c r="B1287" s="139" t="str">
        <f aca="false">Seeds!Z1267</f>
        <v>{"id":"M5-NyO-47c-A-1-BR","stimulus":"&lt;p&gt;De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7" s="139" t="str">
        <f aca="false">Seeds!AA1267</f>
        <v>{"id":"M5-NyO-47c-A-1","stimulus":"&lt;p&gt;De acordo com seus registros, uma ONG verificou que tem {{T1}} parceiros. Decomponha esse número seguindo este exemplo: 534 = 5 × 100 + 3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7" s="139" t="n">
        <f aca="false">IF(B1287=C1287,0,1)</f>
        <v>1</v>
      </c>
    </row>
    <row r="1288" customFormat="false" ht="15.75" hidden="false" customHeight="true" outlineLevel="0" collapsed="false">
      <c r="A1288" s="139" t="str">
        <f aca="false">Seeds!AB1268</f>
        <v>M5-NyO-47c-A-2</v>
      </c>
      <c r="B1288" s="139" t="str">
        <f aca="false">Seeds!Z1268</f>
        <v>{"id":"M5-NyO-47c-A-2-BR","stimulus":"&lt;p&gt;Fora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C1288" s="139" t="str">
        <f aca="false">Seeds!AA1268</f>
        <v>{"id":"M5-NyO-47c-A-2","stimulus":"&lt;p&gt;Fora vendidas {{T1}} unidades de um novo carro. Decomponha o número de carros seguindo este exemplo: 975 = 9 × 100 + 7 × 10 + 5.&lt;/p&gt;","template":"&lt;p&gt;{{T1}}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calculated":[{"name":"T1","function":"{{Q1}}*100000 + {{Q2}}*10000 + {{Q3}}*1000 + {{Q4}}*100+{{Q5}}*10+{{Q6}}","temp":true},{"name":"A1","function":"{{Q1}}\\times100000+{{Q2}}\\times10000+{{Q3}}\\times1000+{{Q4}}\\times100+{{Q5}}\\times10+{{Q6}}"}],"uniques":true},"algorithm":{"name":"calculateOperation","params":{"method":"equivLiteral","keyboard":"INTERMEDIATE"}}}</v>
      </c>
      <c r="D1288" s="139" t="n">
        <f aca="false">IF(B1288=C1288,0,1)</f>
        <v>1</v>
      </c>
    </row>
    <row r="1289" customFormat="false" ht="15.75" hidden="false" customHeight="true" outlineLevel="0" collapsed="false">
      <c r="A1289" s="139" t="str">
        <f aca="false">Seeds!AB1269</f>
        <v>M5-NyO-47c-A-3</v>
      </c>
      <c r="B1289" s="139" t="str">
        <f aca="false">Seeds!Z1269</f>
        <v>{"id":"M5-NyO-47c-A-3-BR","stimulus":"&lt;p&gt;Estima-se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89" s="139" t="str">
        <f aca="false">Seeds!AA1269</f>
        <v>{"id":"M5-NyO-47c-A-3","stimulus":"&lt;p&gt;Estima-se que em um país existam {{T1}} bicicletas. Decomponha o número de bicicletas seguindo este exemplo: 231 = 2 × 100 + 3 × 10 + 1.&lt;/p&gt;","template":"&lt;p&gt;{{T1}}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89" s="139" t="n">
        <f aca="false">IF(B1289=C1289,0,1)</f>
        <v>1</v>
      </c>
    </row>
    <row r="1290" customFormat="false" ht="15.75" hidden="false" customHeight="true" outlineLevel="0" collapsed="false">
      <c r="A1290" s="139" t="str">
        <f aca="false">Seeds!AB1270</f>
        <v>M5-NyO-47c-A-4</v>
      </c>
      <c r="B1290" s="139" t="str">
        <f aca="false">Seeds!Z1270</f>
        <v>{"id":"M5-NyO-47c-A-4-BR","stimulus":"&lt;p&gt;Uma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0" s="139" t="str">
        <f aca="false">Seeds!AA1270</f>
        <v>{"id":"M5-NyO-47c-A-4","stimulus":"&lt;p&gt;Uma página da web recebeu {{T1}} visitas. Decomponha esse número seguindo este exemplo: 556 = 5 × 100 + 5 × 10 + 6.&lt;/p&gt;","template":"&lt;p&gt;{{T1}}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0" s="139" t="n">
        <f aca="false">IF(B1290=C1290,0,1)</f>
        <v>1</v>
      </c>
    </row>
    <row r="1291" customFormat="false" ht="15.75" hidden="false" customHeight="true" outlineLevel="0" collapsed="false">
      <c r="A1291" s="139" t="str">
        <f aca="false">Seeds!AB1271</f>
        <v>M5-NyO-47c-A-5</v>
      </c>
      <c r="B1291" s="139" t="str">
        <f aca="false">Seeds!Z1271</f>
        <v>{"id":"M5-NyO-47c-A-5-BR","stimulus":"&lt;p&gt;Uma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C1291" s="139" t="str">
        <f aca="false">Seeds!AA1271</f>
        <v>{"id":"M5-NyO-47c-A-5","stimulus":"&lt;p&gt;Uma companhia telefônica tem {{T1}} clientes. Decomponha esse número seguindo este exemplo: 874 = 8 × 100 + 7 × 10 + 4.&lt;/p&gt;","template":"&lt;p&gt;{{T1}} = {{response}}&lt;/p&gt;","hint":"&lt;p&gt;Um número pode ser decomposto como a soma de seus algarismos multiplicados por 10, 100, 1 000 etc., de acordo com a posição de cada algarismo no número.&lt;/p&gt;","feedback":"&lt;p&gt;Um número pode ser decomposto como a soma de seus algarismos multiplicados por 10, 100, 1 000 etc., de acordo com a posição de cada algarismo no número.&lt;/p&gt;","seed":{"parameters":[{"name":"Q1","label":null,"min":1,"max":2,"step":1},{"name":"Q2","label":null,"min":1,"max":9,"step":2},{"name":"Q3","label":null,"min":1,"max":9,"step":2},{"name":"Q4","label":null,"min":1,"max":9,"step":2},{"name":"Q5","label":null,"min":1,"max":9,"step":2},{"name":"Q6","label":null,"min":1,"max":9,"step":2},{"name":"Q7","label":null,"min":1,"max":9,"step":2}],"calculated":[{"name":"T1","function":"{{Q1}}*1000000 + {{Q2}}*100000 + {{Q3}}*10000 + {{Q4}}*1000+{{Q5}}*100+{{Q6}}*10+{{Q7}}","temp":true},{"name":"A1","function":"{{Q1}}\\times1000000+{{Q2}}\\times100000+{{Q3}}\\times10000+{{Q4}}\\times1000+{{Q5}}\\times100+{{Q6}}\\times10+{{Q7}}"}],"uniques":true},"algorithm":{"name":"calculateOperation","params":{"method":"equivLiteral","keyboard":"INTERMEDIATE"}}}</v>
      </c>
      <c r="D1291" s="139" t="n">
        <f aca="false">IF(B1291=C1291,0,1)</f>
        <v>1</v>
      </c>
    </row>
    <row r="1292" customFormat="false" ht="15.75" hidden="false" customHeight="true" outlineLevel="0" collapsed="false">
      <c r="A1292" s="139" t="str">
        <f aca="false">Seeds!AB1272</f>
        <v>M5-NyO-47d-I-1</v>
      </c>
      <c r="B1292" s="139" t="str">
        <f aca="false">Seeds!Z1272</f>
        <v>{"id":"M5-NyO-47d-I-1-BR","stimulus":"&lt;p&gt;Indique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C1292" s="139" t="str">
        <f aca="false">Seeds!AA1272</f>
        <v>{"id":"M5-NyO-47d-I-1","stimulus":"&lt;p&gt;Indique qual das seguintes comparações está correta.&lt;/p&gt;","hint":"&lt;p&gt;O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900000,"step":1},{"name":"Q2","label":null,"min":100000,"max":900000,"step":1},{"name":"Q3","label":null,"min":100000,"max":900000,"step":1},{"name":"Q4","label":null,"min":100000,"max":900000,"step":1},{"name":"Q5","label":null,"min":50,"max":90000,"step":1},{"name":"Q6","label":null,"min":50,"max":90000,"step":1},{"name":"Q7","label":null,"min":50,"max":90000,"step":1},{"name":"Q8","label":null,"min":50,"max":90000,"step":1}],"calculated":[{"name":"A1","label":"{{Q1}} &lt; {{function}}","function":"{{Q1}}+{{Q5}}"},{"name":"A2","label":"{{function}} &gt; {{Q2}}","function":"{{Q2}}+{{Q6}}"},{"name":"A3","label":"{{Q3}} &gt; {{function}}","function":"{{Q3}}+{{Q7}}","incorrect":true},{"name":"A4","label":"{{function}} &lt; {{Q4}}","function":"{{Q4}}+{{Q8}}","incorrect":true}],"uniques":true},"algorithm":{"name":"trueFalse","template":"Multiple choice – standard","params":{"countCorrect":1,"countIncorrect":2,"showCheckIcon":false,
            "columns": 3
        }
    }
}</v>
      </c>
      <c r="D1292" s="139" t="n">
        <f aca="false">IF(B1292=C1292,0,1)</f>
        <v>1</v>
      </c>
    </row>
    <row r="1293" customFormat="false" ht="15.75" hidden="false" customHeight="true" outlineLevel="0" collapsed="false">
      <c r="A1293" s="139" t="str">
        <f aca="false">Seeds!AB1273</f>
        <v>M5-NyO-47d-E-1</v>
      </c>
      <c r="B1293" s="139" t="str">
        <f aca="false">Seeds!Z1273</f>
        <v>{
    "id": "M5-NyO-47d-E-1-BR",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C1293" s="139" t="str">
        <f aca="false">Seeds!AA1273</f>
        <v>{
    "id": "M5-NyO-47d-E-1",
    "stimulus": "&lt;p&gt;Utilize &lt; ou &gt; para comparar esses números.&lt;/p&gt;",
    "template": "&lt;p&gt;{{Q1}} {{response}} {{T1}}&lt;/p&gt;",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"&lt;"
            }
        ],
        "uniques": true
    },
    "algorithm": {
        "name": "calculateOperation",
        "params": {
            "method": "equivLiteral",
            "keyboard": "INTERMEDIATE"
        }
    }
}</v>
      </c>
      <c r="D1293" s="139" t="n">
        <f aca="false">IF(B1293=C1293,0,1)</f>
        <v>1</v>
      </c>
    </row>
    <row r="1294" customFormat="false" ht="15.75" hidden="false" customHeight="true" outlineLevel="0" collapsed="false">
      <c r="A1294" s="139" t="str">
        <f aca="false">Seeds!AB1274</f>
        <v>M5-NyO-47d-E-2</v>
      </c>
      <c r="B1294" s="139" t="str">
        <f aca="false">Seeds!Z1274</f>
        <v>{
    "id": "M5-NyO-47d-E-2-BR",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C1294" s="139" t="str">
        <f aca="false">Seeds!AA1274</f>
        <v>{
    "id": "M5-NyO-47d-E-2",
    "stimulus": "&lt;p&gt;Utilize &lt; ou &gt; para comparar esses números.&lt;/p&gt;",
    "template": "&lt;p&gt;{{T1}} {{response}} {{Q1}}&lt;/p&gt;",
    "hint": "&lt;p&gt;O símbolo &gt; significa &lt;i&gt;maior que&lt;/i&gt; e o símbolo &lt;, &lt;i&gt;menor que.&lt;/i&gt;&lt;/p&gt;",
    "feedback": "&lt;p&gt;Um número é maior que outro (&gt;) quando seus dígitos da esquerda para a direita são maiores. E ao contrário, é menor que outro (&lt;) quando seus números são menores.&lt;/p&gt;",
    "seed": {
        "parameters": [
            {
                "name": "Q1",
                "label": null,
                "min": 100000,
                "max": 900000,
                "step": 1
            },
            {
                "name": "Q2",
                "label": null,
                "min": 50,
                "max": 90000,
                "step": 1
            }
        ],
        "calculated": [
            {
                "name": "T1",
                "label": "{{function}}",
                "function": "{{Q1}}+{{Q2}}",
                "temp": true
            },
            {
                "name": "A1",
                "label": "",
                "function": "&gt;"
            }
        ],
        "uniques": true
    },
    "algorithm": {
        "name": "calculateOperation",
        "params": {
            "method": "equivLiteral",
            "keyboard": "INTERMEDIATE"
        }
    }
}</v>
      </c>
      <c r="D1294" s="139" t="n">
        <f aca="false">IF(B1294=C1294,0,1)</f>
        <v>1</v>
      </c>
    </row>
    <row r="1295" customFormat="false" ht="15.75" hidden="false" customHeight="true" outlineLevel="0" collapsed="false">
      <c r="A1295" s="139" t="str">
        <f aca="false">Seeds!AB1275</f>
        <v>M5-NyO-47d-A-1</v>
      </c>
      <c r="B1295" s="139" t="str">
        <f aca="false">Seeds!Z1275</f>
        <v>{"id":"M5-NyO-47d-A-1-BR","stimulus":"&lt;p&gt;Duas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5" s="139" t="str">
        <f aca="false">Seeds!AA1275</f>
        <v>{"id":"M5-NyO-47d-A-1","stimulus":"&lt;p&gt;Duas cidades vizinhas têm uma população de {{Q1}} e {{Q2}} habitantes, respectivamente. Complete a comparação a seguir entre o número de habitantes.&lt;/p&gt;","template":"&lt;p&gt;{{response}}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5" s="139" t="n">
        <f aca="false">IF(B1295=C1295,0,1)</f>
        <v>1</v>
      </c>
    </row>
    <row r="1296" customFormat="false" ht="15.75" hidden="false" customHeight="true" outlineLevel="0" collapsed="false">
      <c r="A1296" s="139" t="str">
        <f aca="false">Seeds!AB1276</f>
        <v>M5-NyO-47d-A-2</v>
      </c>
      <c r="B1296" s="139" t="str">
        <f aca="false">Seeds!Z1276</f>
        <v>{"id":"M5-NyO-47d-A-2-BR","stimulus":"&lt;p&gt;Um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C1296" s="139" t="str">
        <f aca="false">Seeds!AA1276</f>
        <v>{"id":"M5-NyO-47d-A-2","stimulus":"&lt;p&gt;Um dos estoques de um supermercado tem {{Q1}} produtos, enquanto o outro estoque armazena {{Q2}} produtos. Complete a comparação a seguir entre as quantidades de produtos dos estoques.&lt;/p&gt;","template":"&lt;p&gt;{{response}}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ax({{Q1}},{{Q2}})"},{"name":"A2","label":"{{function}}","function":"math.min({{Q1}},{{Q2}})"}],"uniques":true},"algorithm":{"name":"calculateOperation","params":{"method":"equivLiteral","keyboard":"NUMERICAL"}}}</v>
      </c>
      <c r="D1296" s="139" t="n">
        <f aca="false">IF(B1296=C1296,0,1)</f>
        <v>1</v>
      </c>
    </row>
    <row r="1297" customFormat="false" ht="15.75" hidden="false" customHeight="true" outlineLevel="0" collapsed="false">
      <c r="A1297" s="139" t="str">
        <f aca="false">Seeds!AB1277</f>
        <v>M5-NyO-47d-A-3</v>
      </c>
      <c r="B1297" s="139" t="str">
        <f aca="false">Seeds!Z1277</f>
        <v>{"id":"M5-NyO-47d-A-3-BR","stimulus":"&lt;p&gt;Uma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7" s="139" t="str">
        <f aca="false">Seeds!AA1277</f>
        <v>{"id":"M5-NyO-47d-A-3","stimulus":"&lt;p&gt;Uma marca de telefone celular vendeu {{Q1}} celulares de um modelo e {{Q2}} de outro. Complete a comparação a seguir com as vendas de cada modelo.&lt;/p&gt;","template":"&lt;p&gt;{{response}}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7" s="139" t="n">
        <f aca="false">IF(B1297=C1297,0,1)</f>
        <v>1</v>
      </c>
    </row>
    <row r="1298" customFormat="false" ht="15.75" hidden="false" customHeight="true" outlineLevel="0" collapsed="false">
      <c r="A1298" s="139" t="str">
        <f aca="false">Seeds!AB1278</f>
        <v>M5-NyO-47d-A-4</v>
      </c>
      <c r="B1298" s="139" t="str">
        <f aca="false">Seeds!Z1278</f>
        <v>{"id":"M5-NyO-47d-A-4-BR","stimulus":"&lt;p&gt;No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C1298" s="139" t="str">
        <f aca="false">Seeds!AA1278</f>
        <v>{"id":"M5-NyO-47d-A-4","stimulus":"&lt;p&gt;No centro de uma cidade há duas bibliotecas. Uma delas têm {{Q1}} livros e a outra, {{Q2}}. Complete a comparação a seguir com as quantidades de livros em cada biblioteca.&lt;/p&gt;","template":"&lt;p&gt;{{response}} &lt;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999999,"step":1},{"name":"Q2","label":null,"min":100000,"max":999999,"step":1}],"calculated":[{"name":"A1","label":"{{function}}","function":"math.min({{Q1}},{{Q2}})"},{"name":"A2","label":"{{function}}","function":"math.max({{Q1}},{{Q2}})"}],"uniques":true},"algorithm":{"name":"calculateOperation","params":{"method":"equivLiteral","keyboard":"NUMERICAL"}}}</v>
      </c>
      <c r="D1298" s="139" t="n">
        <f aca="false">IF(B1298=C1298,0,1)</f>
        <v>1</v>
      </c>
    </row>
    <row r="1299" customFormat="false" ht="15.75" hidden="false" customHeight="true" outlineLevel="0" collapsed="false">
      <c r="A1299" s="139" t="str">
        <f aca="false">Seeds!AB1279</f>
        <v>M5-NyO-47d-A-5</v>
      </c>
      <c r="B1299" s="139" t="str">
        <f aca="false">Seeds!Z1279</f>
        <v>{"id":"M5-NyO-47d-A-5-BR","stimulus":"&lt;p&gt;Uma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C1299" s="139" t="str">
        <f aca="false">Seeds!AA1279</f>
        <v>{"id":"M5-NyO-47d-A-5","stimulus":"&lt;p&gt;Uma blogueira observou que suas duas publicações mais lidas receberam {{Q1}} e {{Q2}} visualizações. Complete a comparação a seguir com o número de visitas de cada publicação.&lt;/p&gt;","template":"&lt;p&gt;{{response}} &gt; {{response}}&lt;/p&gt;","hint":"&lt;p&gt;O símbolo &gt; significa &lt;i&gt;maior que&lt;/i&gt; e o símbolo &lt;, &lt;i&gt;menor que.&lt;/i&gt;&lt;/p&gt;","feedback":"&lt;p&gt;Um número é maior que outro (&gt;) quando seus dígitos da esquerda para a direita são maiores. E ao contrário, é menor que outro (&lt;) quando seus números são menores.&lt;/p&gt;","seed":{"parameters":[{"name":"Q1","label":null,"min":100000,"max":499999,"step":1},{"name":"Q2","label":null,"min":100000,"max":499999,"step":1}],"calculated":[{"name":"A1","label":"{{function}}","function":"math.max({{Q1}},{{Q2}})"},{"name":"A2","label":"{{function}}","function":"math.min({{Q1}},{{Q2}})"}],"uniques":true},"algorithm":{"name":"calculateOperation","params":{"method":"equivLiteral","keyboard":"NUMERICAL"}}}</v>
      </c>
      <c r="D1299" s="139" t="n">
        <f aca="false">IF(B1299=C1299,0,1)</f>
        <v>1</v>
      </c>
    </row>
    <row r="1300" customFormat="false" ht="15.75" hidden="false" customHeight="true" outlineLevel="0" collapsed="false">
      <c r="A1300" s="139" t="str">
        <f aca="false">Seeds!AB1280</f>
        <v>M5-NyO-19a-I-1</v>
      </c>
      <c r="B1300" s="139" t="str">
        <f aca="false">Seeds!Z1280</f>
        <v>{"id":"M5-NyO-19a-I-1-BR","stimulus":"&lt;p&gt;Arraste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C1300" s="139" t="str">
        <f aca="false">Seeds!AA1280</f>
        <v>{"id":"M5-NyO-19a-I-1","stimulus":"&lt;p&gt;Arraste a forma como são lidas as seguintes frações.&lt;/p&gt;","hint":"&lt;p&gt;Para ler uma fração, comece com o numerador e depois o denominador. Por exemplo, &lt;span class=\"fr-math-v2 fr-draggable\" contenteditable=\"false\" data-original-math=\"\\(\\frac{2}{6}\\)\" draggable=\"true\"&gt;\\(\\frac{2}{6}\\)&lt;/span&gt; se lê &lt;i&gt;dois sextos.&lt;/i&gt;&lt;/p&gt;","feedback":"&lt;p&gt;Para ler uma fração, comece com o numerador e depois o denominador. Por exemplo, &lt;span class=\"fr-math-v2 fr-draggable\" contenteditable=\"false\" data-original-math=\"\\(\\frac{2}{6}\\)\" draggable=\"true\"&gt;\\(\\frac{2}{6}\\)&lt;/span&gt; se lê &lt;i&gt;dois sextos.&lt;/i&gt;&lt;/p&gt;","seed":{"parameters":[{"name":"Q1","label":null,"min":2,"max":9,"step":1},{"name":"Q2","label":null,"min":2,"max":9,"step":1},{"name":"Q3","label":null,"min":2,"max":9,"step":1}],"calculated":[{"name":"T1","function":"Lemonlib.numToWords({{Q1}},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data-original-math=\"\\(\\frac{{{Q1}}}{2}\\)\" draggable=\"true\"&gt;\\(\\frac{{{Q1}}}{2}\\)&lt;/span&gt;","function":"{{T1}} meios"},{"name":"A2","label":"&lt;span class=\"fr-math-v2 fr-draggable\" contenteditable=\"false\" data-original-math=\"\\(\\frac{{{Q2}}}{7}\\)\" draggable=\"true\"&gt;\\(\\frac{{{Q2}}}{7}\\)&lt;/span&gt;","function":"{{T2}} sétimos"},{"name":"A3","label":"&lt;span class=\"fr-math-v2 fr-draggable\" contenteditable=\"false\" data-original-math=\"\\(\\frac{{{Q3}}}{11}\\)\" draggable=\"true\"&gt;\\(\\frac{{{Q3}}}{11}\\)&lt;/span&gt;","function":"{{T3}} onze avos"}],"uniques":true},"algorithm":{"name":"linkOperationResult","params":{"invert":true},"template":"Match list"}}</v>
      </c>
      <c r="D1300" s="139" t="n">
        <f aca="false">IF(B1300=C1300,0,1)</f>
        <v>1</v>
      </c>
    </row>
    <row r="1301" customFormat="false" ht="15.75" hidden="false" customHeight="true" outlineLevel="0" collapsed="false">
      <c r="A1301" s="139" t="str">
        <f aca="false">Seeds!AB1281</f>
        <v>M5-NyO-19a-I-2</v>
      </c>
      <c r="B1301" s="139" t="str">
        <f aca="false">Seeds!Z1281</f>
        <v>{"id":"M5-NyO-19a-I-2-BR","stimulus":"&lt;p&gt;Arraste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C1301" s="139" t="str">
        <f aca="false">Seeds!AA1281</f>
        <v>{"id":"M5-NyO-19a-I-2","stimulus":"&lt;p&gt;Arraste a forma como são lidas as seguintes frações.&lt;/p&gt;","hint":"&lt;p&gt;Para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quintos.&lt;/i&gt;&lt;/p&gt;","seed":{"parameters":[{"name":"Q1","label":null,"min":2,"max":9,"step":1},{"name":"Q2","label":null,"min":2,"max":9,"step":1},{"name":"Q3","label":null,"min":2,"max":9,"step":1}],"calculated":[{"name":"T1","function":"Lemonlib.numToWords({{Q1}}, 'pt')[0].toUpperCase() + Lemonlib.numToWords({{Q1}}, 'pt').slice(1,)","temp":true},{"name":"T2","function":"Lemonlib.numToWords({{Q2}}, 'pt')[0].toUpperCase() + Lemonlib.numToWords({{Q2}}, 'pt').slice(1,)","temp":true},{"name":"T3","function":"Lemonlib.numToWords({{Q3}}, 'pt')[0].toUpperCase() + Lemonlib.numToWords({{Q3}}, 'pt').slice(1,)","temp":true},{"name":"A1","label":"&lt;span class=\"fr-math-v2 fr-draggable\" contenteditable=\"false\" data-original-math=\"\\(\\frac{{{Q1}}}{3}\\)\" draggable=\"true\"&gt;\\(\\frac{{{Q1}}}{3}\\)&lt;/span&gt;","function":"{{T1}} terços"},{"name":"A2","label":"&lt;span class=\"fr-math-v2 fr-draggable\" contenteditable=\"false\" data-original-math=\"\\(\\frac{{{Q2}}}{8}\\)\" draggable=\"true\"&gt;\\(\\frac{{{Q2}}}{8}\\)&lt;/span&gt;","function":"{{T2}} oitavos"},{"name":"A3","label":"&lt;span class=\"fr-math-v2 fr-draggable\" contenteditable=\"false\" data-original-math=\"\\(\\frac{{{Q3}}}{12}\\)\" draggable=\"true\"&gt;\\(\\frac{{{Q3}}}{12}\\)&lt;/span&gt;","function":"{{T3}} doze avos"}],"uniques":true},"algorithm":{"name":"linkOperationResult","params":{"invert":true},"template":"Match list"}}</v>
      </c>
      <c r="D1301" s="139" t="n">
        <f aca="false">IF(B1301=C1301,0,1)</f>
        <v>1</v>
      </c>
    </row>
    <row r="1302" customFormat="false" ht="15.75" hidden="false" customHeight="true" outlineLevel="0" collapsed="false">
      <c r="A1302" s="139" t="str">
        <f aca="false">Seeds!AB1282</f>
        <v>M5-NyO-19a-E-1</v>
      </c>
      <c r="B1302" s="139" t="str">
        <f aca="false">Seeds!Z1282</f>
        <v>{"id":"M5-NyO-19a-E-1-BR","stimulus":"&lt;p&gt;Escreva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C1302" s="139" t="str">
        <f aca="false">Seeds!AA1282</f>
        <v>{"id":"M5-NyO-19a-E-1","stimulus":"&lt;p&gt;Escreva por extenso a fração &lt;span class=\"fr-math-v2 fr-draggable\" contenteditable=\"false\" data-original-math=\"\\(\\frac{{{Q1}}}{5}\\)\" draggable=\"true\"&gt;\\(\\frac{{{Q1}}}{5}\\)&lt;/span&gt;.&lt;/p&gt;","template":"&lt;p&gt;A fração é escrita como {{response}}.&lt;/p&gt;","hint":"&lt;p&gt;Para ler uma fração, comece com o numerador e depois o denominador. Por exemplo, &lt;span class=\"fr-math-v2 fr-draggable\" contenteditable=\"false\" data-original-math=\"\\(\\frac{7}{11}\\)\" draggable=\"true\"&gt;\\(\\frac{7}{11}\\)&lt;/span&gt; se lê &lt;i&gt;sete onze avos.&lt;/i&gt;&lt;/p&gt;","feedback":"&lt;p&gt;Para ler uma fração, comece com o numerador e depois o denominador. Por exemplo, &lt;span class=\"fr-math-v2 fr-draggable\" contenteditable=\"false\" data-original-math=\"\\(\\frac{7}{11}\\)\" draggable=\"true\"&gt;\\(\\frac{7}{11}\\)&lt;/span&gt; se lê &lt;i&gt;sete onze avos.&lt;/i&gt;&lt;/p&gt;","seed":{"parameters":[{"name":"Q1","label":null,"min":2,"max":9,"step":1}],"calculated":[{"name":"T1","label":"{{function}}","function":"Lemonlib.numToWords({{Q1}}, 'pt')","temp":true},{"name":"A1","label":"{{function}}","function":"{{T1}} quintos"}],"uniques":true},"algorithm":{"name":"calculateOperation","template":"Cloze with text"}}</v>
      </c>
      <c r="D1302" s="139" t="n">
        <f aca="false">IF(B1302=C1302,0,1)</f>
        <v>1</v>
      </c>
    </row>
    <row r="1303" customFormat="false" ht="15.75" hidden="false" customHeight="true" outlineLevel="0" collapsed="false">
      <c r="A1303" s="139" t="str">
        <f aca="false">Seeds!AB1283</f>
        <v>M5-NyO-19a-E-2</v>
      </c>
      <c r="B1303" s="139" t="str">
        <f aca="false">Seeds!Z1283</f>
        <v>{"id":"M5-NyO-19a-E-2-BR","stimulus":"&lt;p&gt;Escreva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C1303" s="139" t="str">
        <f aca="false">Seeds!AA1283</f>
        <v>{"id":"M5-NyO-19a-E-2","stimulus":"&lt;p&gt;Escreva por extenso a fração &lt;span class=\"fr-math-v2 fr-draggable\" contenteditable=\"false\" data-original-math=\"\\(\\frac{{{Q1}}}{8}\\)\" draggable=\"true\"&gt;\\(\\frac{{{Q1}}}{8}\\)&lt;/span&gt;.&lt;/p&gt;","template":"&lt;p&gt;A fração é escrita como {{response}}.&lt;/p&gt;","hint":"&lt;p&gt;Para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oitavo.&lt;/i&gt;&lt;/p&gt;","seed":{"parameters":[{"name":"Q1","label":null,"min":2,"max":9,"step":1}],"calculated":[{"name":"T1","label":"{{function}}","function":"Lemonlib.numToWords({{Q1}}, 'pt')","temp":true},{"name":"A1","label":"{{function}}","function":"{{T1}} oitavos"}],"uniques":true},"algorithm":{"name":"calculateOperation","template":"Cloze with text"}}</v>
      </c>
      <c r="D1303" s="139" t="n">
        <f aca="false">IF(B1303=C1303,0,1)</f>
        <v>1</v>
      </c>
    </row>
    <row r="1304" customFormat="false" ht="15.75" hidden="false" customHeight="true" outlineLevel="0" collapsed="false">
      <c r="A1304" s="139" t="str">
        <f aca="false">Seeds!AB1284</f>
        <v>M5-NyO-19a-E-3</v>
      </c>
      <c r="B1304" s="139" t="str">
        <f aca="false">Seeds!Z1284</f>
        <v>{"id":"M5-NyO-19a-E-3-BR","stimulus":"&lt;p&gt;Escreva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C1304" s="139" t="str">
        <f aca="false">Seeds!AA1284</f>
        <v>{"id":"M5-NyO-19a-E-3","stimulus":"&lt;p&gt;Escreva por extenso a fração &lt;span class=\"fr-math-v2 fr-draggable\" contenteditable=\"false\" data-original-math=\"\\(\\frac{{{Q1}}}{12}\\)\" draggable=\"true\"&gt;\\(\\frac{{{Q1}}}{12}\\)&lt;/span&gt;.&lt;/p&gt;","template":"&lt;p&gt;A fração é escrita como {{response}}.&lt;/p&gt;","hint":"&lt;p&gt;Para ler uma fração, comece com o numerador e depois o denominador. Por exemplo, &lt;span class=\"fr-math-v2 fr-draggable\" contenteditable=\"false\" data-original-math=\"\\(\\frac{2}{5}\\)\" draggable=\"true\"&gt;\\(\\frac{2}{5}\\)&lt;/span&gt; se lê &lt;i&gt;dois quintos.&lt;/i&gt;&lt;/p&gt;","feedback":"&lt;p&gt;Para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quintos.&lt;/i&gt;&lt;/p&gt;","seed":{"parameters":[{"name":"Q1","label":null,"min":2,"max":9,"step":1}],"calculated":[{"name":"T1","label":"{{function}}","function":"Lemonlib.numToWords({{Q1}}, 'pt')","temp":true},{"name":"A1","label":"{{function}}","function":"{{T1}} doze avos"}],"uniques":true},"algorithm":{"name":"calculateOperation","template":"Cloze with text"}}</v>
      </c>
      <c r="D1304" s="139" t="n">
        <f aca="false">IF(B1304=C1304,0,1)</f>
        <v>1</v>
      </c>
    </row>
    <row r="1305" customFormat="false" ht="15.75" hidden="false" customHeight="true" outlineLevel="0" collapsed="false">
      <c r="A1305" s="139" t="str">
        <f aca="false">Seeds!AB1285</f>
        <v>M5-NyO-19a-A-1</v>
      </c>
      <c r="B1305" s="139" t="str">
        <f aca="false">Seeds!Z1285</f>
        <v>{"id":"M5-NyO-19a-A-1-BR","stimulus":"&lt;p&gt;Pedro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C1305" s="139" t="str">
        <f aca="false">Seeds!AA1285</f>
        <v>{"id":"M5-NyO-19a-A-1","stimulus":"&lt;p&gt;Pedro comeu &lt;span class=\"fr-math-v2 fr-draggable\" contenteditable=\"false\" data-original-math=\"\\(\\frac{{{Q1}}}{8}\\)\" draggable=\"true\"&gt;\\(\\frac{{{Q1}}}{8}\\)&lt;/span&gt; de uma torta. Escreva esta fração por extenso.&lt;/p&gt;","template":"&lt;p&gt;Pedro comeu {{response}} da torta.&lt;/p&gt;","hint":"&lt;p&gt;Para ler uma fração, comece com o numerador e depois o denominador. Por exemplo, &lt;span class=\"fr-math-v2 fr-draggable\" contenteditable=\"false\" data-original-math=\"\\(\\frac{2}{9}\\)\" draggable=\"true\"&gt;\\(\\frac{2}{9}\\)&lt;/span&gt; se lê &lt;i&gt;dois nonos.&lt;/i&gt;&lt;/p&gt;","feedback":"&lt;p&gt;Para ler uma fração, comece com o numerador e depois o denominador. Por exemplo, &lt;span class=\"fr-math-v2 fr-draggable\" contenteditable=\"false\" data-original-math=\"\\(\\frac{2}{5}\\)\" draggable=\"true\"&gt;\\(\\frac{2}{5}\\)&lt;/span&gt; se lê &lt;i&gt;dois quintos.&lt;/i&gt;&lt;/p&gt;","seed":{"parameters":[{"name":"Q1","label":null,"min":2,"max":7,"step":1}],"calculated":[{"name":"T1","label":"{{function}}","function":"Lemonlib.numToWords({{Q1}}, 'pt')","temp":true},{"name":"A1","label":"{{function}}","function":"{{T1}} oitavos"}],"uniques":true},"algorithm":{"name":"calculateOperation","template":"Cloze with text"}}</v>
      </c>
      <c r="D1305" s="139" t="n">
        <f aca="false">IF(B1305=C1305,0,1)</f>
        <v>1</v>
      </c>
    </row>
    <row r="1306" customFormat="false" ht="15.75" hidden="false" customHeight="true" outlineLevel="0" collapsed="false">
      <c r="A1306" s="139" t="str">
        <f aca="false">Seeds!AB1286</f>
        <v>M5-NyO-19a-A-2</v>
      </c>
      <c r="B1306" s="139" t="str">
        <f aca="false">Seeds!Z1286</f>
        <v>{"id":"M5-NyO-19a-A-2-BR","stimulus":"&lt;p&gt;Foram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C1306" s="139" t="str">
        <f aca="false">Seeds!AA1286</f>
        <v>{"id":"M5-NyO-19a-A-2","stimulus":"&lt;p&gt;Foram pintados &lt;span class=\"fr-math-v2 fr-draggable\" contenteditable=\"false\" data-original-math=\"\\(\\frac{{{Q1}}}{12}\\)\" draggable=\"true\"&gt;\\(\\frac{{{Q1}}}{12}\\)&lt;/span&gt; de uma parede. Escreva esta fração por extenso.&lt;/p&gt;","template":"&lt;p&gt;Foram pintados {{response}} da parede.&lt;/p&gt;","hint":"&lt;p&gt;Para ler uma fração, comece com o numerador e depois o denominador. Por exemplo, &lt;span class=\"fr-math-v2 fr-draggable\" contenteditable=\"false\" data-original-math=\"\\(\\frac{3}{7}\\)\" draggable=\"true\"&gt;\\(\\frac{3}{7}\\)&lt;/span&gt; se lê &lt;i&gt;três sétimos.&lt;/i&gt;&lt;/p&gt;","feedback":"&lt;p&gt;Para ler uma fração, comece com o numerador e depois o denominador. Por exemplo, &lt;span class=\"fr-math-v2 fr-draggable\" contenteditable=\"false\" data-original-math=\"\\(\\frac{3}{7}\\)\" draggable=\"true\"&gt;\\(\\frac{3}{7}\\)&lt;/span&gt; se lê &lt;i&gt;três sétimos.&lt;/i&gt;&lt;/p&gt;","seed":{"parameters":[{"name":"Q1","label":null,"min":2,"max":11,"step":1}],"calculated":[{"name":"T1","label":"{{function}}","function":"Lemonlib.numToWords({{Q1}}, 'pt')","temp":true},{"name":"A1","label":"{{function}}","function":"{{T1}} doze avos"}],"uniques":true},"algorithm":{"name":"calculateOperation","template":"Cloze with text"}}</v>
      </c>
      <c r="D1306" s="139" t="n">
        <f aca="false">IF(B1306=C1306,0,1)</f>
        <v>1</v>
      </c>
    </row>
    <row r="1307" customFormat="false" ht="15.75" hidden="false" customHeight="true" outlineLevel="0" collapsed="false">
      <c r="A1307" s="139" t="str">
        <f aca="false">Seeds!AB1287</f>
        <v>M5-NyO-19a-A-3</v>
      </c>
      <c r="B1307" s="139" t="str">
        <f aca="false">Seeds!Z1287</f>
        <v>{"id":"M5-NyO-19a-A-3-BR","stimulus":"&lt;p&gt;Javier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C1307" s="139" t="str">
        <f aca="false">Seeds!AA1287</f>
        <v>{"id":"M5-NyO-19a-A-3","stimulus":"&lt;p&gt;Javier levou &lt;span class=\"fr-math-v2 fr-draggable\" contenteditable=\"false\" data-original-math=\"\\(\\frac{{{Q1}}}{8}\\)\" draggable=\"true\"&gt;\\(\\frac{{{Q1}}}{8}\\)&lt;/span&gt; de uma hora para fazer os exercícios de uma lista. Escreva esta fração por extenso.&lt;/p&gt;","template":"&lt;p&gt;Javier levou {{response}} de uma hora.&lt;/p&gt;","hint":"&lt;p&gt;Para ler uma fração, comece com o numerador e depois o denominador. Por exemplo, &lt;span class=\"fr-math-v2 fr-draggable\" contenteditable=\"false\" data-original-math=\"\\(\\frac{1}{8}\\)\" draggable=\"true\"&gt;\\(\\frac{1}{8}\\)&lt;/span&gt; se lê &lt;i&gt;um oitavo.&lt;/i&gt;&lt;/p&gt;","feedback":"&lt;p&gt;Para ler uma fração, comece com o numerador e depois o denominador. Por exemplo, &lt;span class=\"fr-math-v2 fr-draggable\" contenteditable=\"false\" data-original-math=\"\\(\\frac{1}{8}\\)\" draggable=\"true\"&gt;\\(\\frac{1}{8}\\)&lt;/span&gt; se lê &lt;i&gt;um oitavo.&lt;/i&gt;&lt;/p&gt;","seed":{"parameters":[{"name":"Q1","label":null,"min":2,"max":7,"step":1}],"calculated":[{"name":"T1","label":"{{function}}","function":"Lemonlib.numToWords({{Q1}}, 'pt')","temp":true},{"name":"A1","label":"{{function}}","function":"{{T1}} oitavos"}],"uniques":true},"algorithm":{"name":"calculateOperation","template":"Cloze with text"}}</v>
      </c>
      <c r="D1307" s="139" t="n">
        <f aca="false">IF(B1307=C1307,0,1)</f>
        <v>1</v>
      </c>
    </row>
    <row r="1308" customFormat="false" ht="15.75" hidden="false" customHeight="true" outlineLevel="0" collapsed="false">
      <c r="A1308" s="139" t="str">
        <f aca="false">Seeds!AB1288</f>
        <v>M5-NyO-19a-A-4</v>
      </c>
      <c r="B1308" s="139" t="str">
        <f aca="false">Seeds!Z1288</f>
        <v>{"id":"M5-NyO-19a-A-4-BR","stimulus":"&lt;p&gt;Pérola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C1308" s="139" t="str">
        <f aca="false">Seeds!AA1288</f>
        <v>{"id":"M5-NyO-19a-A-4","stimulus":"&lt;p&gt;Pérola gastou &lt;span class=\"fr-math-v2 fr-draggable\" contenteditable=\"false\" data-original-math=\"\\(\\frac{{{Q1}}}{7}\\)\" draggable=\"true\"&gt;\\(\\frac{{{Q1}}}{7}\\)&lt;/span&gt; do pacote de internet do celular dela. Escreva esta fração por extenso.&lt;/p&gt;","template":"&lt;p&gt;Pérola gastou {{response}} do pacote de internet.&lt;/p&gt;","hint":"&lt;p&gt;Para ler uma fração, comece com o numerador e depois o denominador. Por exemplo, &lt;span class=\"fr-math-v2 fr-draggable\" contenteditable=\"false\" data-original-math=\"\\(\\frac{4}{5}\\)\" draggable=\"true\"&gt;\\(\\frac{4}{5}\\)&lt;/span&gt; se lê &lt;i&gt;quatro quintos.&lt;/i&gt;&lt;/p&gt;","feedback":"&lt;p&gt;Para ler uma fração, comece com o numerador e depois o denominador. Por exemplo, &lt;span class=\"fr-math-v2 fr-draggable\" contenteditable=\"false\" data-original-math=\"\\(\\frac{4}{5}\\)\" draggable=\"true\"&gt;\\(\\frac{4}{5}\\)&lt;/span&gt; se lê &lt;i&gt;quatro quintos.&lt;/i&gt;&lt;/p&gt;","seed":{"parameters":[{"name":"Q1","label":null,"min":2,"max":6,"step":1}],"calculated":[{"name":"T1","label":"{{function}}","function":"Lemonlib.numToWords({{Q1}}, 'pt')","temp":true},{"name":"A1","label":"{{function}}","function":"{{T1}} sétimos"}],"uniques":true},"algorithm":{"name":"calculateOperation","template":"Cloze with text"}}</v>
      </c>
      <c r="D1308" s="139" t="n">
        <f aca="false">IF(B1308=C1308,0,1)</f>
        <v>1</v>
      </c>
    </row>
    <row r="1309" customFormat="false" ht="15.75" hidden="false" customHeight="true" outlineLevel="0" collapsed="false">
      <c r="A1309" s="139" t="str">
        <f aca="false">Seeds!AB1289</f>
        <v>M5-NyO-19a-A-5</v>
      </c>
      <c r="B1309" s="139" t="str">
        <f aca="false">Seeds!Z1289</f>
        <v>{"id":"M5-NyO-19a-A-5-BR","stimulus":"&lt;p&gt;Um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C1309" s="139" t="str">
        <f aca="false">Seeds!AA1289</f>
        <v>{"id":"M5-NyO-19a-A-5","stimulus":"&lt;p&gt;Um incêndio destruiu &lt;span class=\"fr-math-v2 fr-draggable\" contenteditable=\"false\" data-original-math=\"\\(\\frac{{{Q1}}}{5}\\)\" draggable=\"true\"&gt;\\(\\frac{{{Q1}}}{5}\\)&lt;/span&gt; de uma floresta no Pantanal. Escreva esta fração por extenso.&lt;/p&gt;","template":"&lt;p&gt;O incêndio destruiu {{response}} da floresta.&lt;/p&gt;","hint":"&lt;p&gt;Para ler uma fração, comece com o numerador e depois o denominador. Por exemplo, &lt;span class=\"fr-math-v2 fr-draggable\" contenteditable=\"false\" data-original-math=\"\\(\\frac{2}{3}\\)\" draggable=\"true\"&gt;\\(\\frac{2}{3}\\)&lt;/span&gt; se lê &lt;i&gt;dois terços.&lt;/i&gt;&lt;/p&gt;","feedback":"&lt;p&gt;Para ler uma fração, comece com o numerador e depois o denominador. Por exemplo, &lt;span class=\"fr-math-v2 fr-draggable\" contenteditable=\"false\" data-original-math=\"\\(\\frac{2}{3}\\)\" draggable=\"true\"&gt;\\(\\frac{2}{3}\\)&lt;/span&gt; se lê &lt;i&gt;dois terços.&lt;/i&gt;&lt;/p&gt;","seed":{"parameters":[{"name":"Q1","label":null,"min":2,"max":4,"step":1}],"calculated":[{"name":"T1","label":"{{function}}","function":"Lemonlib.numToWords({{Q1}}, 'pt')","temp":true},{"name":"A1","label":"{{function}}","function":"{{T1}} quintos"}],"uniques":true},"algorithm":{"name":"calculateOperation","template":"Cloze with text"}}</v>
      </c>
      <c r="D1309" s="139" t="n">
        <f aca="false">IF(B1309=C1309,0,1)</f>
        <v>1</v>
      </c>
    </row>
    <row r="1310" customFormat="false" ht="15.75" hidden="false" customHeight="true" outlineLevel="0" collapsed="false">
      <c r="A1310" s="139" t="str">
        <f aca="false">Seeds!AB1290</f>
        <v>M5-NyO-19b-I-1</v>
      </c>
      <c r="B1310" s="139" t="str">
        <f aca="false">Seeds!Z1290</f>
        <v>{"id":"M5-NyO-19b-I-1-BR","stimulus":"&lt;p&gt;Marque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C1310" s="139" t="str">
        <f aca="false">Seeds!AA1290</f>
        <v>{"id":"M5-NyO-19b-I-1","stimulus":"&lt;p&gt;Marque as frações que estão escritas corretamente.&lt;/p&gt;","hint":"&lt;p&gt;Para ler uma fração, comece com o numerador e depois o denominador. Por exemplo, &lt;span class=\"fr-math-v2 fr-draggable\" contenteditable=\"false\" data-original-math=\"\\(\\frac{3}{5}\\)\" draggable=\"true\"&gt;\\(\\frac{3}{5}\\)&lt;/span&gt; se lê &lt;i&gt;três quintos.&lt;/i&gt;&lt;/p&gt;","feedback":"&lt;p&gt;Para ler uma fração, comece com o numerador e depois o denominador. Por exemplo, &lt;span class=\"fr-math-v2 fr-draggable\" contenteditable=\"false\" data-original-math=\"\\(\\frac{3}{5}\\)\" draggable=\"true\"&gt;\\(\\frac{3}{5}\\)&lt;/span&gt; se lê &lt;i&gt;três quintos.&lt;/i&gt;&lt;/p&gt;","seed":{"parameters":[{"name":"Q1","label":null,"min":2,"max":9,"step":1},{"name":"Q2","label":null,"min":2,"max":9,"step":1},{"name":"Q3","label":null,"min":2,"max":9,"step":1},{"name":"Q4","label":null,"min":2,"max":9,"step":1},{"name":"Q5","label":null,"min":2,"max":9,"step":1},{"name":"Q6","label":null,"min":2,"max":9,"step":1},{"name":"Q7","label":null,"min":2,"max":9,"step":1},{"name":"Q8","label":null,"min":2,"max":9,"step":1}],"calculated":[{"name":"T1","label":"{{function}}","function":"Lemonlib.numToWords({{Q1}}, 'pt')","temp":true},{"name":"T2","label":"{{function}}","function":"Lemonlib.numToWords({{Q2}}, 'pt')","temp":true},{"name":"T3","label":"{{function}}","function":"Lemonlib.numToWords({{Q3}}, 'pt')","temp":true},{"name":"T4","label":"{{function}}","function":"Lemonlib.numToWords({{Q4}}, 'pt')","temp":true},{"name":"T5","label":"{{function}}","function":"Lemonlib.numToWords({{Q5}}, 'pt')","temp":true},{"name":"T6","label":"{{function}}","function":"Lemonlib.numToWords({{Q6}}, 'pt')","temp":true},{"name":"T7","label":"{{function}}","function":"Lemonlib.numToWords({{Q7}}, 'pt')","temp":true},{"name":"T8","label":"{{function}}","function":"Lemonlib.numToWords({{Q8}}, 'pt')","temp":true},{"name":"A1","label":"&lt;span class=\"fr-math-v2 fr-draggable\" contenteditable=\"false\" data-original-math=\"\\(\\frac{{{Q1}}}{2}\\)\" draggable=\"true\"&gt;\\(\\frac{{{Q1}}}{2}\\)&lt;/span&gt; : {{T1}} meios"},{"name":"A2","label":"&lt;span class=\"fr-math-v2 fr-draggable\" contenteditable=\"false\" data-original-math=\"\\(\\frac{{{Q2}}}{7}\\)\" draggable=\"true\"&gt;\\(\\frac{{{Q2}}}{7}\\)&lt;/span&gt;: {{T2}} sétimos"},{"name":"A3","label":"&lt;span class=\"fr-math-v2 fr-draggable\" contenteditable=\"false\" data-original-math=\"\\(\\frac{{{Q3}}}{10}\\)\" draggable=\"true\"&gt;\\(\\frac{{{Q3}}}{10}\\)&lt;/span&gt; : {{T3}} décimos"},{"name":"A4","label":"&lt;span class=\"fr-math-v2 fr-draggable\" contenteditable=\"false\" data-original-math=\"\\(\\frac{{{Q4}}}{11}\\)\" draggable=\"true\"&gt;\\(\\frac{{{Q4}}}{11}\\)&lt;/span&gt; : {{T4}} onze avos"},{"name":"A5","label":"&lt;span class=\"fr-math-v2 fr-draggable\" contenteditable=\"false\" data-original-math=\"\\(\\frac{{{Q5}}}{6}\\)\" draggable=\"true\"&gt;\\(\\frac{{{Q5}}}{6}\\)&lt;/span&gt; : {{T5}} oitavos","incorrect":true,"feedback":"&lt;p&gt;A fração &lt;span class=\"fr-math-v2 fr-draggable\" contenteditable=\"false\" data-original-math=\"\\(\\frac{{{Q5}}}{6}\\)\" draggable=\"true\"&gt;\\(\\frac{{{Q5}}}{6}\\)&lt;/span&gt; se lê &lt;i&gt;{{T5}} sextos.&lt;/i&gt;&lt;/p&gt;"},{"name":"A6","label":"&lt;span class=\"fr-math-v2 fr-draggable\" contenteditable=\"false\" data-original-math=\"\\(\\frac{{{Q6}}}{4}\\)\" draggable=\"true\"&gt;\\(\\frac{{{Q6}}}{4}\\)&lt;/span&gt; : {{T6}} nonos","incorrect":true,"feedback":"&lt;p&gt;A fração &lt;span class=\"fr-math-v2 fr-draggable\" contenteditable=\"false\" data-original-math=\"\\(\\frac{{{Q6}}}{4}\\)\" draggable=\"true\"&gt;\\(\\frac{{{Q6}}}{4}\\)&lt;/span&gt; se lê &lt;i&gt;{{T6}} quartos.&lt;/i&gt;&lt;/p&gt;"},{"name":"A7","label":"&lt;span class=\"fr-math-v2 fr-draggable\" contenteditable=\"false\" data-original-math=\"\\(\\frac{{{Q7}}}{12}\\)\" draggable=\"true\"&gt;\\(\\frac{{{Q7}}}{12}\\)&lt;/span&gt; : {{T7}} onze avos","incorrect":true,"feedback":"&lt;p&gt;A fração &lt;span class=\"fr-math-v2 fr-draggable\" contenteditable=\"false\" data-original-math=\"\\(\\frac{{{Q7}}}{12}\\)\" draggable=\"true\"&gt;\\(\\frac{{{Q7}}}{12}\\)&lt;/span&gt; se lê &lt;i&gt;{{T7}} doze avos.&lt;/i&gt;&lt;/p&gt;"},{"name":"A8","label":"&lt;span class=\"fr-math-v2 fr-draggable\" contenteditable=\"false\" data-original-math=\"\\(\\frac{{{Q8}}}{9}\\)\" draggable=\"true\"&gt;\\(\\frac{{{Q8}}}{9}\\)&lt;/span&gt; : {{T8}} terços","incorrect":true,"feedback":"&lt;p&gt;A fração &lt;span class=\"fr-math-v2 fr-draggable\" contenteditable=\"false\" data-original-math=\"\\(\\frac{{{Q8}}}{9}\\)\" draggable=\"true\"&gt;\\(\\frac{{{Q8}}}{9}\\)&lt;/span&gt; se lê &lt;i&gt;{{T8}} terços.&lt;/i&gt;&lt;/p&gt;"}],"uniques":true},"algorithm":{"name":"trueFalse","template":"Multiple choice – multiple response","params":{"countCorrect":2,"countIncorrect":1,"showCheckIcon":false,
            "columns": 3
        }
    }
}</v>
      </c>
      <c r="D1310" s="139" t="n">
        <f aca="false">IF(B1310=C1310,0,1)</f>
        <v>1</v>
      </c>
    </row>
    <row r="1311" customFormat="false" ht="15.75" hidden="false" customHeight="true" outlineLevel="0" collapsed="false">
      <c r="A1311" s="139" t="str">
        <f aca="false">Seeds!AB1291</f>
        <v>M5-NyO-19b-E-1</v>
      </c>
      <c r="B1311" s="139" t="str">
        <f aca="false">Seeds!Z1291</f>
        <v>{"id":"M5-NyO-19b-E-1-BR","stimulus":"&lt;p&gt;Escreva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C1311" s="139" t="str">
        <f aca="false">Seeds!AA1291</f>
        <v>{"id":"M5-NyO-19b-E-1","stimulus":"&lt;p&gt;Escreva as seguintes frações.&lt;/p&gt;","template":"&lt;p&gt;{{T1}} meios: {{response}}&lt;/p&gt;&lt;p&gt;{{T2}} doze avos: {{response}}&lt;/p&gt;","hint":"&lt;p&gt;Para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2}"},{"name":"A2","label":"{{function}}","function":"\\frac{{{Q2}}}{12}"}],"uniques":true},"algorithm":{"name":"calculateOperation","params":{"method":"equivLiteral","keyboard":"INTERMEDIATE"}}}</v>
      </c>
      <c r="D1311" s="139" t="n">
        <f aca="false">IF(B1311=C1311,0,1)</f>
        <v>1</v>
      </c>
    </row>
    <row r="1312" customFormat="false" ht="15.75" hidden="false" customHeight="true" outlineLevel="0" collapsed="false">
      <c r="A1312" s="139" t="str">
        <f aca="false">Seeds!AB1292</f>
        <v>M5-NyO-19b-E-2</v>
      </c>
      <c r="B1312" s="139" t="str">
        <f aca="false">Seeds!Z1292</f>
        <v>{"id":"M5-NyO-19b-E-2-BR","stimulus":"&lt;p&gt;Escreva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C1312" s="139" t="str">
        <f aca="false">Seeds!AA1292</f>
        <v>{"id":"M5-NyO-19b-E-2","stimulus":"&lt;p&gt;Escreva as seguintes frações.&lt;/p&gt;","template":"&lt;p&gt;{{T1}} terços: {{response}}&lt;/p&gt;&lt;p&gt;{{T2}} onze avos: {{response}}&lt;/p&gt;","hint":"&lt;p&gt;Para escrever uma fração, comece com o numerador e depois o denominador. Por exemplo, dois terços se escreve &lt;span class=\"fr-math-v2 fr-draggable\" contenteditable=\"false\" data-original-math=\"\\(\\frac{2}{3}\\)\" draggable=\"true\"&gt;\\(\\frac{2}{3}\\)&lt;/span&gt;.&lt;/p&gt;","feedback":"&lt;p&gt;Para escrever uma fração, comece com o numerador e depois o denominador. Por exemplo, dois terços se escreve &lt;span class=\"fr-math-v2 fr-draggable\" contenteditable=\"false\" data-original-math=\"\\(\\frac{2}{3}\\)\" draggable=\"true\"&gt;\\(\\frac{2}{3}\\)&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3}"},{"name":"A2","label":"{{function}}","function":"\\frac{{{Q2}}}{11}"}],"uniques":true},"algorithm":{"name":"calculateOperation","params":{"method":"equivLiteral","keyboard":"INTERMEDIATE"}}}</v>
      </c>
      <c r="D1312" s="139" t="n">
        <f aca="false">IF(B1312=C1312,0,1)</f>
        <v>1</v>
      </c>
    </row>
    <row r="1313" customFormat="false" ht="15.75" hidden="false" customHeight="true" outlineLevel="0" collapsed="false">
      <c r="A1313" s="139" t="str">
        <f aca="false">Seeds!AB1293</f>
        <v>M5-NyO-19b-E-3</v>
      </c>
      <c r="B1313" s="139" t="str">
        <f aca="false">Seeds!Z1293</f>
        <v>{"id":"M5-NyO-19b-E-3-BR","stimulus":"&lt;p&gt;Escreva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C1313" s="139" t="str">
        <f aca="false">Seeds!AA1293</f>
        <v>{"id":"M5-NyO-19b-E-3","stimulus":"&lt;p&gt;Escreva as seguintes frações.&lt;/p&gt;","template":"&lt;p&gt;{{T1}} quartos: {{response}}&lt;/p&gt;&lt;p&gt;{{T2}} décimos: {{response}}&lt;/p&gt;","hint":"&lt;p&gt;Para escrever uma fração, comece com o numerador e depois o denominador. Por exemplo, um meio se escreve &lt;span class=\"fr-math-v2 fr-draggable\" contenteditable=\"false\" data-original-math=\"\\(\\frac{1}{2}\\)\" draggable=\"true\"&gt;\\(\\frac{1}{2}\\)&lt;/span&gt;.&lt;/p&gt;","feedback":"&lt;p&gt;Para escrever uma fração, comece com o numerador e depois o denominador. Por exemplo, um meio se escreve &lt;span class=\"fr-math-v2 fr-draggable\" contenteditable=\"false\" data-original-math=\"\\(\\frac{1}{2}\\)\" draggable=\"true\"&gt;\\(\\frac{1}{2}\\)&lt;/span&gt;.&lt;/p&gt;","seed":{"parameters":[{"name":"Q1","label":null,"min":2,"max":9,"step":1},{"name":"Q2","label":null,"min":2,"max":9,"step":1}],"calculated":[{"name":"T1","label":"{{function}}","function":"Lemonlib.numToWords({{Q1}}, 'pt')[0].toUpperCase() + Lemonlib.numToWords({{Q1}}, 'pt').slice(1,)","temp":true},{"name":"T2","label":"{{function}}","function":"Lemonlib.numToWords({{Q2}}, 'pt')[0].toUpperCase() + Lemonlib.numToWords({{Q2}}, 'pt').slice(1,)","temp":true},{"name":"A1","label":"{{function}}","function":"\\frac{{{Q1}}}{4}"},{"name":"A2","label":"{{function}}","function":"\\frac{{{Q2}}}{10}"}],"uniques":true},"algorithm":{"name":"calculateOperation","params":{"method":"equivLiteral","keyboard":"INTERMEDIATE"}}}</v>
      </c>
      <c r="D1313" s="139" t="n">
        <f aca="false">IF(B1313=C1313,0,1)</f>
        <v>1</v>
      </c>
    </row>
    <row r="1314" customFormat="false" ht="15.75" hidden="false" customHeight="true" outlineLevel="0" collapsed="false">
      <c r="A1314" s="139" t="str">
        <f aca="false">Seeds!AB1294</f>
        <v>M5-NyO-19b-A-1</v>
      </c>
      <c r="B1314" s="139" t="str">
        <f aca="false">Seeds!Z1294</f>
        <v>{"id":"M5-NyO-19b-A-1-BR","stimulus":"&lt;p&gt;Sofia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C1314" s="139" t="str">
        <f aca="false">Seeds!AA1294</f>
        <v>{"id":"M5-NyO-19b-A-1","stimulus":"&lt;p&gt;Sofia comeu {{T1}} oitavos de uma pizza. Escreva esta fração.&lt;/p&gt;","template":"&lt;p&gt;Sofia comeu {{response}} da pizza.&lt;/p&gt;","hint":"&lt;p&gt;Para escrever uma fração, comece com o numerador e depois o denominador. Por exemplo, dois quintos se escreve &lt;span class=\"fr-math-v2 fr-draggable\" contenteditable=\"false\" data-original-math=\"\\(\\frac{2}{5}\\)\" draggable=\"true\"&gt;\\(\\frac{2}{5}\\)&lt;/span&gt;.&lt;/p&gt;","feedback":"&lt;p&gt;Para escrever uma fração, comece com o numerador e depois o denominador. Por exemplo, dois quintos se escreve &lt;span class=\"fr-math-v2 fr-draggable\" contenteditable=\"false\" data-original-math=\"\\(\\frac{2}{5}\\)\" draggable=\"true\"&gt;\\(\\frac{2}{5}\\)&lt;/span&gt;.&lt;/p&gt;","seed":{"parameters":[{"name":"Q1","label":null,"min":2,"max":7,"step":1}],"calculated":[{"name":"T1","label":"{{function}}","function":"Lemonlib.numToWords({{Q1}}, 'pt')","temp":true},{"name":"A1","label":"{{function}}","function":"\\frac{{{Q1}}}{8}"}],"uniques":true},"algorithm":{"name":"calculateOperation","params":{"method":"equivLiteral","keyboard":"INTERMEDIATE"}}}</v>
      </c>
      <c r="D1314" s="139" t="n">
        <f aca="false">IF(B1314=C1314,0,1)</f>
        <v>1</v>
      </c>
    </row>
    <row r="1315" customFormat="false" ht="15.75" hidden="false" customHeight="true" outlineLevel="0" collapsed="false">
      <c r="A1315" s="139" t="str">
        <f aca="false">Seeds!AB1295</f>
        <v>M5-NyO-19b-A-2</v>
      </c>
      <c r="B1315" s="139" t="str">
        <f aca="false">Seeds!Z1295</f>
        <v>{"id":"M5-NyO-19b-A-2-BR","stimulus":"&lt;p&gt;Já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C1315" s="139" t="str">
        <f aca="false">Seeds!AA1295</f>
        <v>{"id":"M5-NyO-19b-A-2","stimulus":"&lt;p&gt;Já se passaram {{T1}} nonos do tempo total de uma partida de futebol. Escreva esta fração.&lt;/p&gt;","template":"&lt;p&gt;Já se passaram {{response}} do tempo da partida.&lt;/p&gt;","hint":"&lt;p&gt;Para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draggable=\"true\"&gt;\\(\\frac{3}{4}\\)&lt;/span&gt;.&lt;/p&gt;","seed":{"parameters":[{"name":"Q1","label":null,"min":2,"max":8,"step":1}],"calculated":[{"name":"T1","label":"{{function}}","function":"Lemonlib.numToWords({{Q1}}, 'pt')","temp":true},{"name":"A1","label":"{{function}}","function":"\\frac{{{Q1}}}{9}"}],"uniques":true},"algorithm":{"name":"calculateOperation","params":{"method":"equivLiteral","keyboard":"INTERMEDIATE"}}}</v>
      </c>
      <c r="D1315" s="139" t="n">
        <f aca="false">IF(B1315=C1315,0,1)</f>
        <v>1</v>
      </c>
    </row>
    <row r="1316" customFormat="false" ht="15.75" hidden="false" customHeight="true" outlineLevel="0" collapsed="false">
      <c r="A1316" s="139" t="str">
        <f aca="false">Seeds!AB1296</f>
        <v>M5-NyO-19b-A-3</v>
      </c>
      <c r="B1316" s="139" t="str">
        <f aca="false">Seeds!Z1296</f>
        <v>{"id":"M5-NyO-19b-A-3-BR","stimulus":"&lt;p&gt;Um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C1316" s="139" t="str">
        <f aca="false">Seeds!AA1296</f>
        <v>{"id":"M5-NyO-19b-A-3","stimulus":"&lt;p&gt;Um cozinheiro usou {{T1}} sextos de uma garrafa de leite. Escreva esta fração.&lt;/p&gt;","template":"&lt;p&gt;O cozinheiro usou {{response}} da garrafa.&lt;/p&gt;","hint":"&lt;p&gt;Para escrever uma fração, comece com o numerador e depois o denominador. Por exemplo, três quartos se escreve &lt;span class=\"fr-math-v2 fr-draggable\" contenteditable=\"false\" data-original-math=\"\\(\\frac{3}{4}\\)\" draggable=\"true\"&gt;\\(\\frac{3}{4}\\)&lt;/span&gt;.&lt;/p&gt;","feedback":"&lt;p&gt;Para escrever uma fração, comece com o numerador e depois o denominador. Por exemplo, três quartos se escreve &lt;span class=\"fr-math-v2 fr-draggable\" contenteditable=\"false\" data-original-math=\"\\(\\frac{3}{4}\\)\" draggable=\"true\"&gt;\\(\\frac{3}{4}\\)&lt;/span&gt;.&lt;/p&gt;","seed":{"parameters":[{"name":"Q1","label":null,"min":2,"max":5,"step":1}],"calculated":[{"name":"T1","label":"{{function}}","function":"Lemonlib.numToWords({{Q1}}, 'pt')","temp":true},{"name":"A1","label":"{{function}}","function":"\\frac{{{Q1}}}{6}"}],"uniques":true},"algorithm":{"name":"calculateOperation","params":{"method":"equivLiteral","keyboard":"INTERMEDIATE"}}}</v>
      </c>
      <c r="D1316" s="139" t="n">
        <f aca="false">IF(B1316=C1316,0,1)</f>
        <v>1</v>
      </c>
    </row>
    <row r="1317" customFormat="false" ht="15.75" hidden="false" customHeight="true" outlineLevel="0" collapsed="false">
      <c r="A1317" s="139" t="str">
        <f aca="false">Seeds!AB1297</f>
        <v>M5-NyO-19b-A-4</v>
      </c>
      <c r="B1317" s="139" t="str">
        <f aca="false">Seeds!Z1297</f>
        <v>{"id":"M5-NyO-19b-A-4-BR","stimulus":"&lt;p&gt;Um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C1317" s="139" t="str">
        <f aca="false">Seeds!AA1297</f>
        <v>{"id":"M5-NyO-19b-A-4","stimulus":"&lt;p&gt;Um jardineiro regou {{T1}} sétimos de seu jardim. Escreva esta fração.&lt;/p&gt;","template":"&lt;p&gt;O jardineiro regou {{response}} do jardim.&lt;/p&gt;","hint":"&lt;p&gt;Para escrever uma fração, comece com o numerador e depois o denominador. Por exemplo, quatro quintos se escreve &lt;span class=\"fr-math-v2 fr-draggable\" contenteditable=\"false\" data-original-math=\"\\(\\frac{4}{5}\\)\" draggable=\"true\"&gt;\\(\\frac{4}{5}\\)&lt;/span&gt;.&lt;/p&gt;","feedback":"&lt;p&gt;Para escrever uma fração, comece com o numerador e depois o denominador. Por exemplo, quatro quintos se escreve &lt;span class=\"fr-math-v2 fr-draggable\" contenteditable=\"false\" data-original-math=\"\\(\\frac{4}{5}\\)\" draggable=\"true\"&gt;\\(\\frac{4}{5}\\)&lt;/span&gt;.&lt;/p&gt;","seed":{"parameters":[{"name":"Q1","label":null,"min":2,"max":6,"step":1}],"calculated":[{"name":"T1","label":"{{function}}","function":"Lemonlib.numToWords({{Q1}}, 'pt')","temp":true},{"name":"A1","label":"{{function}}","function":"\\frac{{{Q1}}}{7}"}],"uniques":true},"algorithm":{"name":"calculateOperation","params":{"method":"equivLiteral","keyboard":"INTERMEDIATE"}}}</v>
      </c>
      <c r="D1317" s="139" t="n">
        <f aca="false">IF(B1317=C1317,0,1)</f>
        <v>1</v>
      </c>
    </row>
    <row r="1318" customFormat="false" ht="15.75" hidden="false" customHeight="true" outlineLevel="0" collapsed="false">
      <c r="A1318" s="139" t="str">
        <f aca="false">Seeds!AB1298</f>
        <v>M5-NyO-19b-A-5</v>
      </c>
      <c r="B1318" s="139" t="str">
        <f aca="false">Seeds!Z1298</f>
        <v>{"id":"M5-NyO-19b-A-5-BR","stimulus":"&lt;p&gt;Uma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C1318" s="139" t="str">
        <f aca="false">Seeds!AA1298</f>
        <v>{"id":"M5-NyO-19b-A-5","stimulus":"&lt;p&gt;Uma professora corrigiu {{T1}} doze avos dos exames. Escreva esta fração.&lt;/p&gt;","template":"&lt;p&gt;A professora corrigiu {{response}} dos exames.&lt;/p&gt;","hint":"&lt;p&gt;Para escrever uma fração, comece com o numerador e depois o denominador. Por exemplo, três quintos se escreve &lt;span class=\"fr-math-v2 fr-draggable\" contenteditable=\"false\" data-original-math=\"\\(\\frac{3}{5}\\)\" draggable=\"true\"&gt;\\(\\frac{3}{5}\\)&lt;/span&gt;.&lt;/p&gt;","feedback":"&lt;p&gt;Para escrever uma fração, comece com o numerador e depois o denominador. Por exemplo, três quintos se escreve &lt;span class=\"fr-math-v2 fr-draggable\" contenteditable=\"false\" data-original-math=\"\\(\\frac{3}{5}\\)\" draggable=\"true\"&gt;\\(\\frac{3}{5}\\)&lt;/span&gt;.&lt;/p&gt;","seed":{"parameters":[{"name":"Q1","label":null,"min":2,"max":11,"step":1}],"calculated":[{"name":"T1","label":"{{function}}","function":"Lemonlib.numToWords({{Q1}}, 'pt')","temp":true},{"name":"A1","label":"{{function}}","function":"\\frac{{{Q1}}}{12}"}],"uniques":true},"algorithm":{"name":"calculateOperation","params":{"method":"equivLiteral","keyboard":"INTERMEDIATE"}}}</v>
      </c>
      <c r="D1318" s="139" t="n">
        <f aca="false">IF(B1318=C1318,0,1)</f>
        <v>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2023-06-08T14:51:24Z</dcterms:modified>
  <cp:revision>1</cp:revision>
  <dc:subject/>
  <dc:title/>
</cp:coreProperties>
</file>